
<file path=[Content_Types].xml><?xml version="1.0" encoding="utf-8"?>
<Types xmlns="http://schemas.openxmlformats.org/package/2006/content-type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4.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CODING\Antigravity\excelguru Website\"/>
    </mc:Choice>
  </mc:AlternateContent>
  <xr:revisionPtr revIDLastSave="0" documentId="8_{EB18DD38-C1A7-4FD8-BB09-4D44969B4227}" xr6:coauthVersionLast="47" xr6:coauthVersionMax="47" xr10:uidLastSave="{00000000-0000-0000-0000-000000000000}"/>
  <bookViews>
    <workbookView xWindow="-110" yWindow="-110" windowWidth="19420" windowHeight="10420" tabRatio="857" activeTab="1" xr2:uid="{69E289A1-81C3-49E7-A6B3-A8BA6CB899B7}"/>
  </bookViews>
  <sheets>
    <sheet name="About" sheetId="9" r:id="rId1"/>
    <sheet name="Dashboard" sheetId="13" r:id="rId2"/>
    <sheet name="Candidates" sheetId="2" r:id="rId3"/>
    <sheet name="Symbols" sheetId="3" r:id="rId4"/>
    <sheet name="Constituencies" sheetId="1" r:id="rId5"/>
    <sheet name="Others" sheetId="7" r:id="rId6"/>
    <sheet name="Vote History" sheetId="6" r:id="rId7"/>
    <sheet name="Ex MLA" sheetId="5" r:id="rId8"/>
    <sheet name="New MLA" sheetId="12" r:id="rId9"/>
    <sheet name="Result2026" sheetId="10" r:id="rId10"/>
  </sheets>
  <definedNames>
    <definedName name="Alappuzha">Others!$P$3:$P$18</definedName>
    <definedName name="Ernakulam">Others!$M$3:$M$18</definedName>
    <definedName name="Ex_MLA_Pic">INDEX('Ex MLA'!$C$3:$I$142,MATCH(Dashboard!$C$4,'Ex MLA'!$C$3:$C$142,0),7)</definedName>
    <definedName name="Idukki">Others!$N$3:$N$18</definedName>
    <definedName name="Kannur">Others!$G$3:$G$18</definedName>
    <definedName name="Kasaragod">Others!$F$3:$F$18</definedName>
    <definedName name="Kollam">Others!$R$3:$R$18</definedName>
    <definedName name="Kottayam">Others!$O$3:$O$18</definedName>
    <definedName name="Kozhikode">Others!$I$3:$I$18</definedName>
    <definedName name="LDF_Candidate_Symbol">INDEX(Symbols!$C$3:$E$98,MATCH(#REF!,Symbols!$C$3:$C$98,0),3)</definedName>
    <definedName name="LDF_Canidate_Pic">INDEX('Candidates'!$X$3:$AG$886,MATCH(#REF!,'Candidates'!$X$3:$X$886,0),10)</definedName>
    <definedName name="Malappuram">Others!$J$3:$J$18</definedName>
    <definedName name="NDA_Candidate_Pic">INDEX('Candidates'!$X$3:$AG$886,MATCH(#REF!,'Candidates'!$X$3:$X$886,0),10)</definedName>
    <definedName name="NDA_Candidate_Symbol">INDEX(Symbols!$C$3:$E$98,MATCH(#REF!,Symbols!$C$3:$C$98,0),3)</definedName>
    <definedName name="New_MLA_Pic">INDEX('Candidates'!$X$3:$AG$885,MATCH(Dashboard!$E$29,'Candidates'!$X$3:$X$885,0),10)</definedName>
    <definedName name="New_MLA_Ref">#REF!</definedName>
    <definedName name="New_RunnerUp_Ref">#REF!</definedName>
    <definedName name="No_Selected_Constituency">INDEX(Constituencies!$B$3:$D$142,MATCH(Dashboard!$C$4,Constituencies!$C$3:$C$142,0),1)</definedName>
    <definedName name="Palakkad">Others!$K$3:$K$18</definedName>
    <definedName name="Pathanamthitta">Others!$Q$3:$Q$18</definedName>
    <definedName name="Selected_Constituency_Ml">INDEX(Constituencies!$C$3:$D$142,MATCH(Dashboard!$C$4,Constituencies!$C$3:$C$142,0),2)</definedName>
    <definedName name="Symbol_Search">INDEX(Symbols!$C$3:$E$98,MATCH(#REF!,Symbols!$C$3:$C$98,0),3)</definedName>
    <definedName name="Thiruvananthapuram">Others!$S$3:$S$18</definedName>
    <definedName name="Thrissur">Others!$L$3:$L$18</definedName>
    <definedName name="UDF_Candiate_Pic">INDEX('Candidates'!$X$3:$AG$886,MATCH(#REF!,'Candidates'!$X$3:$X$886,0),10)</definedName>
    <definedName name="UDF_Candidate_Symbol">INDEX(Symbols!$C$3:$E$98,MATCH(#REF!,Symbols!$C$3:$C$98,0),3)</definedName>
    <definedName name="Wayanad">Others!$H$3:$H$18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3" l="1" a="1"/>
  <c r="I8" i="13" s="1"/>
  <c r="I7" i="13" a="1"/>
  <c r="I7" i="13" s="1"/>
  <c r="E38" i="13" l="1"/>
  <c r="I9" i="13" a="1"/>
  <c r="I9" i="13" s="1"/>
  <c r="I6" i="13" a="1"/>
  <c r="I6" i="13" s="1"/>
  <c r="I5" i="13" a="1"/>
  <c r="I5" i="13" s="1"/>
  <c r="I4" i="13" a="1"/>
  <c r="I4" i="13" s="1"/>
  <c r="I3" i="13" a="1"/>
  <c r="I3" i="13" s="1"/>
  <c r="F9" i="13" a="1"/>
  <c r="F9" i="13" s="1"/>
  <c r="F5" i="13" a="1"/>
  <c r="F5" i="13" s="1"/>
  <c r="F4" i="13" a="1"/>
  <c r="F4" i="13" s="1"/>
  <c r="F8" i="13" a="1"/>
  <c r="F8" i="13" s="1"/>
  <c r="F7" i="13" a="1"/>
  <c r="F7" i="13" s="1"/>
  <c r="F6" i="13" a="1"/>
  <c r="F6" i="13" s="1"/>
  <c r="F3" i="13" a="1"/>
  <c r="F3" i="13" s="1"/>
  <c r="E35" i="13" l="1" a="1"/>
  <c r="E35" i="13" s="1"/>
  <c r="L3" i="12" l="1"/>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2" i="10" l="1" a="1"/>
  <c r="K2" i="10" s="1"/>
  <c r="K3" i="10" a="1"/>
  <c r="K3" i="10" s="1"/>
  <c r="K4" i="10" a="1"/>
  <c r="K4" i="10" s="1"/>
  <c r="K5" i="10" a="1"/>
  <c r="K5" i="10" s="1"/>
  <c r="K6" i="10" a="1"/>
  <c r="K6" i="10" s="1"/>
  <c r="K7" i="10" a="1"/>
  <c r="K7" i="10" s="1"/>
  <c r="K8" i="10" a="1"/>
  <c r="K8" i="10" s="1"/>
  <c r="K9" i="10" a="1"/>
  <c r="K9" i="10" s="1"/>
  <c r="K10" i="10" a="1"/>
  <c r="K10" i="10" s="1"/>
  <c r="K11" i="10" a="1"/>
  <c r="K11" i="10" s="1"/>
  <c r="K12" i="10" a="1"/>
  <c r="K12" i="10" s="1"/>
  <c r="K13" i="10" a="1"/>
  <c r="K13" i="10" s="1"/>
  <c r="K14" i="10" a="1"/>
  <c r="K14" i="10" s="1"/>
  <c r="K15" i="10" a="1"/>
  <c r="K15" i="10" s="1"/>
  <c r="K16" i="10" a="1"/>
  <c r="K16" i="10" s="1"/>
  <c r="K17" i="10" a="1"/>
  <c r="K17" i="10" s="1"/>
  <c r="K18" i="10" a="1"/>
  <c r="K18" i="10" s="1"/>
  <c r="K19" i="10" a="1"/>
  <c r="K19" i="10" s="1"/>
  <c r="K20" i="10" a="1"/>
  <c r="K20" i="10" s="1"/>
  <c r="K21" i="10" a="1"/>
  <c r="K21" i="10" s="1"/>
  <c r="K22" i="10" a="1"/>
  <c r="K22" i="10" s="1"/>
  <c r="K23" i="10" a="1"/>
  <c r="K23" i="10" s="1"/>
  <c r="K24" i="10" a="1"/>
  <c r="K24" i="10" s="1"/>
  <c r="K25" i="10" a="1"/>
  <c r="K25" i="10" s="1"/>
  <c r="K26" i="10" a="1"/>
  <c r="K26" i="10" s="1"/>
  <c r="K27" i="10" a="1"/>
  <c r="K27" i="10" s="1"/>
  <c r="K28" i="10" a="1"/>
  <c r="K28" i="10" s="1"/>
  <c r="K29" i="10" a="1"/>
  <c r="K29" i="10" s="1"/>
  <c r="K30" i="10" a="1"/>
  <c r="K30" i="10" s="1"/>
  <c r="K31" i="10" a="1"/>
  <c r="K31" i="10" s="1"/>
  <c r="K32" i="10" a="1"/>
  <c r="K32" i="10" s="1"/>
  <c r="K33" i="10" a="1"/>
  <c r="K33" i="10" s="1"/>
  <c r="K34" i="10" a="1"/>
  <c r="K34" i="10" s="1"/>
  <c r="K35" i="10" a="1"/>
  <c r="K35" i="10" s="1"/>
  <c r="K36" i="10" a="1"/>
  <c r="K36" i="10" s="1"/>
  <c r="K37" i="10" a="1"/>
  <c r="K37" i="10" s="1"/>
  <c r="K38" i="10" a="1"/>
  <c r="K38" i="10" s="1"/>
  <c r="K39" i="10" a="1"/>
  <c r="K39" i="10" s="1"/>
  <c r="K40" i="10" a="1"/>
  <c r="K40" i="10" s="1"/>
  <c r="K41" i="10" a="1"/>
  <c r="K41" i="10" s="1"/>
  <c r="K42" i="10" a="1"/>
  <c r="K42" i="10" s="1"/>
  <c r="K43" i="10" a="1"/>
  <c r="K43" i="10" s="1"/>
  <c r="K44" i="10" a="1"/>
  <c r="K44" i="10" s="1"/>
  <c r="K45" i="10" a="1"/>
  <c r="K45" i="10" s="1"/>
  <c r="K46" i="10" a="1"/>
  <c r="K46" i="10" s="1"/>
  <c r="K47" i="10" a="1"/>
  <c r="K47" i="10" s="1"/>
  <c r="K48" i="10" a="1"/>
  <c r="K48" i="10" s="1"/>
  <c r="K49" i="10" a="1"/>
  <c r="K49" i="10" s="1"/>
  <c r="K50" i="10" a="1"/>
  <c r="K50" i="10" s="1"/>
  <c r="K51" i="10" a="1"/>
  <c r="K51" i="10" s="1"/>
  <c r="K52" i="10" a="1"/>
  <c r="K52" i="10" s="1"/>
  <c r="K53" i="10" a="1"/>
  <c r="K53" i="10" s="1"/>
  <c r="K54" i="10" a="1"/>
  <c r="K54" i="10" s="1"/>
  <c r="K55" i="10" a="1"/>
  <c r="K55" i="10" s="1"/>
  <c r="K56" i="10" a="1"/>
  <c r="K56" i="10" s="1"/>
  <c r="K57" i="10" a="1"/>
  <c r="K57" i="10" s="1"/>
  <c r="K58" i="10" a="1"/>
  <c r="K58" i="10" s="1"/>
  <c r="K59" i="10" a="1"/>
  <c r="K59" i="10" s="1"/>
  <c r="K60" i="10" a="1"/>
  <c r="K60" i="10" s="1"/>
  <c r="K61" i="10" a="1"/>
  <c r="K61" i="10" s="1"/>
  <c r="K62" i="10" a="1"/>
  <c r="K62" i="10" s="1"/>
  <c r="K63" i="10" a="1"/>
  <c r="K63" i="10" s="1"/>
  <c r="K64" i="10" a="1"/>
  <c r="K64" i="10" s="1"/>
  <c r="K65" i="10" a="1"/>
  <c r="K65" i="10" s="1"/>
  <c r="K66" i="10" a="1"/>
  <c r="K66" i="10" s="1"/>
  <c r="K67" i="10" a="1"/>
  <c r="K67" i="10" s="1"/>
  <c r="K68" i="10" a="1"/>
  <c r="K68" i="10" s="1"/>
  <c r="K69" i="10" a="1"/>
  <c r="K69" i="10" s="1"/>
  <c r="K70" i="10" a="1"/>
  <c r="K70" i="10" s="1"/>
  <c r="K71" i="10" a="1"/>
  <c r="K71" i="10" s="1"/>
  <c r="K72" i="10" a="1"/>
  <c r="K72" i="10" s="1"/>
  <c r="K73" i="10" a="1"/>
  <c r="K73" i="10" s="1"/>
  <c r="K74" i="10" a="1"/>
  <c r="K74" i="10" s="1"/>
  <c r="K75" i="10" a="1"/>
  <c r="K75" i="10" s="1"/>
  <c r="K76" i="10" a="1"/>
  <c r="K76" i="10" s="1"/>
  <c r="K77" i="10" a="1"/>
  <c r="K77" i="10" s="1"/>
  <c r="K78" i="10" a="1"/>
  <c r="K78" i="10" s="1"/>
  <c r="K79" i="10" a="1"/>
  <c r="K79" i="10" s="1"/>
  <c r="K80" i="10" a="1"/>
  <c r="K80" i="10" s="1"/>
  <c r="K81" i="10" a="1"/>
  <c r="K81" i="10" s="1"/>
  <c r="K82" i="10" a="1"/>
  <c r="K82" i="10" s="1"/>
  <c r="K83" i="10" a="1"/>
  <c r="K83" i="10" s="1"/>
  <c r="K84" i="10" a="1"/>
  <c r="K84" i="10" s="1"/>
  <c r="K85" i="10" a="1"/>
  <c r="K85" i="10" s="1"/>
  <c r="K86" i="10" a="1"/>
  <c r="K86" i="10" s="1"/>
  <c r="K87" i="10" a="1"/>
  <c r="K87" i="10" s="1"/>
  <c r="K88" i="10" a="1"/>
  <c r="K88" i="10" s="1"/>
  <c r="K89" i="10" a="1"/>
  <c r="K89" i="10" s="1"/>
  <c r="K90" i="10" a="1"/>
  <c r="K90" i="10" s="1"/>
  <c r="K91" i="10" a="1"/>
  <c r="K91" i="10" s="1"/>
  <c r="K92" i="10" a="1"/>
  <c r="K92" i="10" s="1"/>
  <c r="K93" i="10" a="1"/>
  <c r="K93" i="10" s="1"/>
  <c r="K94" i="10" a="1"/>
  <c r="K94" i="10" s="1"/>
  <c r="K95" i="10" a="1"/>
  <c r="K95" i="10" s="1"/>
  <c r="K96" i="10" a="1"/>
  <c r="K96" i="10" s="1"/>
  <c r="K97" i="10" a="1"/>
  <c r="K97" i="10" s="1"/>
  <c r="K98" i="10" a="1"/>
  <c r="K98" i="10" s="1"/>
  <c r="K99" i="10" a="1"/>
  <c r="K99" i="10" s="1"/>
  <c r="K100" i="10" a="1"/>
  <c r="K100" i="10" s="1"/>
  <c r="K101" i="10" a="1"/>
  <c r="K101" i="10" s="1"/>
  <c r="K102" i="10" a="1"/>
  <c r="K102" i="10" s="1"/>
  <c r="K103" i="10" a="1"/>
  <c r="K103" i="10" s="1"/>
  <c r="K104" i="10" a="1"/>
  <c r="K104" i="10" s="1"/>
  <c r="K105" i="10" a="1"/>
  <c r="K105" i="10" s="1"/>
  <c r="K106" i="10" a="1"/>
  <c r="K106" i="10" s="1"/>
  <c r="K107" i="10" a="1"/>
  <c r="K107" i="10" s="1"/>
  <c r="K108" i="10" a="1"/>
  <c r="K108" i="10" s="1"/>
  <c r="K109" i="10" a="1"/>
  <c r="K109" i="10" s="1"/>
  <c r="K110" i="10" a="1"/>
  <c r="K110" i="10" s="1"/>
  <c r="K111" i="10" a="1"/>
  <c r="K111" i="10" s="1"/>
  <c r="K112" i="10" a="1"/>
  <c r="K112" i="10" s="1"/>
  <c r="K113" i="10" a="1"/>
  <c r="K113" i="10" s="1"/>
  <c r="K114" i="10" a="1"/>
  <c r="K114" i="10" s="1"/>
  <c r="K115" i="10" a="1"/>
  <c r="K115" i="10" s="1"/>
  <c r="K116" i="10" a="1"/>
  <c r="K116" i="10" s="1"/>
  <c r="K117" i="10" a="1"/>
  <c r="K117" i="10" s="1"/>
  <c r="K118" i="10" a="1"/>
  <c r="K118" i="10" s="1"/>
  <c r="K119" i="10" a="1"/>
  <c r="K119" i="10" s="1"/>
  <c r="K120" i="10" a="1"/>
  <c r="K120" i="10" s="1"/>
  <c r="K121" i="10" a="1"/>
  <c r="K121" i="10" s="1"/>
  <c r="K122" i="10" a="1"/>
  <c r="K122" i="10" s="1"/>
  <c r="K123" i="10" a="1"/>
  <c r="K123" i="10" s="1"/>
  <c r="K124" i="10" a="1"/>
  <c r="K124" i="10" s="1"/>
  <c r="K125" i="10" a="1"/>
  <c r="K125" i="10" s="1"/>
  <c r="K126" i="10" a="1"/>
  <c r="K126" i="10" s="1"/>
  <c r="K127" i="10" a="1"/>
  <c r="K127" i="10" s="1"/>
  <c r="K128" i="10" a="1"/>
  <c r="K128" i="10" s="1"/>
  <c r="K129" i="10" a="1"/>
  <c r="K129" i="10" s="1"/>
  <c r="K130" i="10" a="1"/>
  <c r="K130" i="10" s="1"/>
  <c r="K131" i="10" a="1"/>
  <c r="K131" i="10" s="1"/>
  <c r="K132" i="10" a="1"/>
  <c r="K132" i="10" s="1"/>
  <c r="K133" i="10" a="1"/>
  <c r="K133" i="10" s="1"/>
  <c r="K134" i="10" a="1"/>
  <c r="K134" i="10" s="1"/>
  <c r="K135" i="10" a="1"/>
  <c r="K135" i="10" s="1"/>
  <c r="K136" i="10" a="1"/>
  <c r="K136" i="10" s="1"/>
  <c r="K137" i="10" a="1"/>
  <c r="K137" i="10" s="1"/>
  <c r="K138" i="10" a="1"/>
  <c r="K138" i="10" s="1"/>
  <c r="K139" i="10" a="1"/>
  <c r="K139" i="10" s="1"/>
  <c r="K140" i="10" a="1"/>
  <c r="K140" i="10" s="1"/>
  <c r="K141" i="10" a="1"/>
  <c r="K141" i="10" s="1"/>
  <c r="K142" i="10" a="1"/>
  <c r="K142" i="10" s="1"/>
  <c r="K143" i="10" a="1"/>
  <c r="K143" i="10" s="1"/>
  <c r="K144" i="10" a="1"/>
  <c r="K144" i="10" s="1"/>
  <c r="K145" i="10" a="1"/>
  <c r="K145" i="10" s="1"/>
  <c r="K146" i="10" a="1"/>
  <c r="K146" i="10" s="1"/>
  <c r="K147" i="10" a="1"/>
  <c r="K147" i="10" s="1"/>
  <c r="K148" i="10" a="1"/>
  <c r="K148" i="10" s="1"/>
  <c r="K149" i="10" a="1"/>
  <c r="K149" i="10" s="1"/>
  <c r="K150" i="10" a="1"/>
  <c r="K150" i="10" s="1"/>
  <c r="K151" i="10" a="1"/>
  <c r="K151" i="10" s="1"/>
  <c r="K152" i="10" a="1"/>
  <c r="K152" i="10" s="1"/>
  <c r="K153" i="10" a="1"/>
  <c r="K153" i="10" s="1"/>
  <c r="K154" i="10" a="1"/>
  <c r="K154" i="10" s="1"/>
  <c r="K155" i="10" a="1"/>
  <c r="K155" i="10" s="1"/>
  <c r="K156" i="10" a="1"/>
  <c r="K156" i="10" s="1"/>
  <c r="K157" i="10" a="1"/>
  <c r="K157" i="10" s="1"/>
  <c r="K158" i="10" a="1"/>
  <c r="K158" i="10" s="1"/>
  <c r="K159" i="10" a="1"/>
  <c r="K159" i="10" s="1"/>
  <c r="K160" i="10" a="1"/>
  <c r="K160" i="10" s="1"/>
  <c r="K161" i="10" a="1"/>
  <c r="K161" i="10" s="1"/>
  <c r="K162" i="10" a="1"/>
  <c r="K162" i="10" s="1"/>
  <c r="K163" i="10" a="1"/>
  <c r="K163" i="10" s="1"/>
  <c r="K164" i="10" a="1"/>
  <c r="K164" i="10" s="1"/>
  <c r="K165" i="10" a="1"/>
  <c r="K165" i="10" s="1"/>
  <c r="K166" i="10" a="1"/>
  <c r="K166" i="10" s="1"/>
  <c r="K167" i="10" a="1"/>
  <c r="K167" i="10" s="1"/>
  <c r="K168" i="10" a="1"/>
  <c r="K168" i="10" s="1"/>
  <c r="K169" i="10" a="1"/>
  <c r="K169" i="10" s="1"/>
  <c r="K170" i="10" a="1"/>
  <c r="K170" i="10" s="1"/>
  <c r="K171" i="10" a="1"/>
  <c r="K171" i="10" s="1"/>
  <c r="K172" i="10" a="1"/>
  <c r="K172" i="10" s="1"/>
  <c r="K173" i="10" a="1"/>
  <c r="K173" i="10" s="1"/>
  <c r="K174" i="10" a="1"/>
  <c r="K174" i="10" s="1"/>
  <c r="K175" i="10" a="1"/>
  <c r="K175" i="10" s="1"/>
  <c r="K176" i="10" a="1"/>
  <c r="K176" i="10" s="1"/>
  <c r="K177" i="10" a="1"/>
  <c r="K177" i="10" s="1"/>
  <c r="K178" i="10" a="1"/>
  <c r="K178" i="10" s="1"/>
  <c r="K179" i="10" a="1"/>
  <c r="K179" i="10" s="1"/>
  <c r="K180" i="10" a="1"/>
  <c r="K180" i="10" s="1"/>
  <c r="K181" i="10" a="1"/>
  <c r="K181" i="10" s="1"/>
  <c r="K182" i="10" a="1"/>
  <c r="K182" i="10" s="1"/>
  <c r="K183" i="10" a="1"/>
  <c r="K183" i="10" s="1"/>
  <c r="K184" i="10" a="1"/>
  <c r="K184" i="10" s="1"/>
  <c r="K185" i="10" a="1"/>
  <c r="K185" i="10" s="1"/>
  <c r="K186" i="10" a="1"/>
  <c r="K186" i="10" s="1"/>
  <c r="K187" i="10" a="1"/>
  <c r="K187" i="10" s="1"/>
  <c r="K188" i="10" a="1"/>
  <c r="K188" i="10" s="1"/>
  <c r="K189" i="10" a="1"/>
  <c r="K189" i="10" s="1"/>
  <c r="K190" i="10" a="1"/>
  <c r="K190" i="10" s="1"/>
  <c r="K191" i="10" a="1"/>
  <c r="K191" i="10" s="1"/>
  <c r="K192" i="10" a="1"/>
  <c r="K192" i="10" s="1"/>
  <c r="K193" i="10" a="1"/>
  <c r="K193" i="10" s="1"/>
  <c r="K194" i="10" a="1"/>
  <c r="K194" i="10" s="1"/>
  <c r="K195" i="10" a="1"/>
  <c r="K195" i="10" s="1"/>
  <c r="K196" i="10" a="1"/>
  <c r="K196" i="10" s="1"/>
  <c r="K197" i="10" a="1"/>
  <c r="K197" i="10" s="1"/>
  <c r="K198" i="10" a="1"/>
  <c r="K198" i="10" s="1"/>
  <c r="K199" i="10" a="1"/>
  <c r="K199" i="10" s="1"/>
  <c r="K200" i="10" a="1"/>
  <c r="K200" i="10" s="1"/>
  <c r="K201" i="10" a="1"/>
  <c r="K201" i="10" s="1"/>
  <c r="K202" i="10" a="1"/>
  <c r="K202" i="10" s="1"/>
  <c r="K203" i="10" a="1"/>
  <c r="K203" i="10" s="1"/>
  <c r="K204" i="10" a="1"/>
  <c r="K204" i="10" s="1"/>
  <c r="K205" i="10" a="1"/>
  <c r="K205" i="10" s="1"/>
  <c r="K206" i="10" a="1"/>
  <c r="K206" i="10" s="1"/>
  <c r="K207" i="10" a="1"/>
  <c r="K207" i="10" s="1"/>
  <c r="K208" i="10" a="1"/>
  <c r="K208" i="10" s="1"/>
  <c r="K209" i="10" a="1"/>
  <c r="K209" i="10" s="1"/>
  <c r="K210" i="10" a="1"/>
  <c r="K210" i="10" s="1"/>
  <c r="K211" i="10" a="1"/>
  <c r="K211" i="10" s="1"/>
  <c r="K212" i="10" a="1"/>
  <c r="K212" i="10" s="1"/>
  <c r="K213" i="10" a="1"/>
  <c r="K213" i="10" s="1"/>
  <c r="K214" i="10" a="1"/>
  <c r="K214" i="10" s="1"/>
  <c r="K215" i="10" a="1"/>
  <c r="K215" i="10" s="1"/>
  <c r="K216" i="10" a="1"/>
  <c r="K216" i="10" s="1"/>
  <c r="K217" i="10" a="1"/>
  <c r="K217" i="10" s="1"/>
  <c r="K218" i="10" a="1"/>
  <c r="K218" i="10" s="1"/>
  <c r="K219" i="10" a="1"/>
  <c r="K219" i="10" s="1"/>
  <c r="K220" i="10" a="1"/>
  <c r="K220" i="10" s="1"/>
  <c r="K221" i="10" a="1"/>
  <c r="K221" i="10" s="1"/>
  <c r="K222" i="10" a="1"/>
  <c r="K222" i="10" s="1"/>
  <c r="K223" i="10" a="1"/>
  <c r="K223" i="10" s="1"/>
  <c r="K224" i="10" a="1"/>
  <c r="K224" i="10" s="1"/>
  <c r="K225" i="10" a="1"/>
  <c r="K225" i="10" s="1"/>
  <c r="K226" i="10" a="1"/>
  <c r="K226" i="10" s="1"/>
  <c r="K227" i="10" a="1"/>
  <c r="K227" i="10" s="1"/>
  <c r="K228" i="10" a="1"/>
  <c r="K228" i="10" s="1"/>
  <c r="K229" i="10" a="1"/>
  <c r="K229" i="10" s="1"/>
  <c r="K230" i="10" a="1"/>
  <c r="K230" i="10" s="1"/>
  <c r="K231" i="10" a="1"/>
  <c r="K231" i="10" s="1"/>
  <c r="K232" i="10" a="1"/>
  <c r="K232" i="10" s="1"/>
  <c r="K233" i="10" a="1"/>
  <c r="K233" i="10" s="1"/>
  <c r="K234" i="10" a="1"/>
  <c r="K234" i="10" s="1"/>
  <c r="K235" i="10" a="1"/>
  <c r="K235" i="10" s="1"/>
  <c r="K236" i="10" a="1"/>
  <c r="K236" i="10" s="1"/>
  <c r="K237" i="10" a="1"/>
  <c r="K237" i="10" s="1"/>
  <c r="K238" i="10" a="1"/>
  <c r="K238" i="10" s="1"/>
  <c r="K239" i="10" a="1"/>
  <c r="K239" i="10" s="1"/>
  <c r="K240" i="10" a="1"/>
  <c r="K240" i="10" s="1"/>
  <c r="K241" i="10" a="1"/>
  <c r="K241" i="10" s="1"/>
  <c r="K242" i="10" a="1"/>
  <c r="K242" i="10" s="1"/>
  <c r="K243" i="10" a="1"/>
  <c r="K243" i="10" s="1"/>
  <c r="K244" i="10" a="1"/>
  <c r="K244" i="10" s="1"/>
  <c r="K245" i="10" a="1"/>
  <c r="K245" i="10" s="1"/>
  <c r="K246" i="10" a="1"/>
  <c r="K246" i="10" s="1"/>
  <c r="K247" i="10" a="1"/>
  <c r="K247" i="10" s="1"/>
  <c r="K248" i="10" a="1"/>
  <c r="K248" i="10" s="1"/>
  <c r="K249" i="10" a="1"/>
  <c r="K249" i="10" s="1"/>
  <c r="K250" i="10" a="1"/>
  <c r="K250" i="10" s="1"/>
  <c r="K251" i="10" a="1"/>
  <c r="K251" i="10" s="1"/>
  <c r="K252" i="10" a="1"/>
  <c r="K252" i="10" s="1"/>
  <c r="K253" i="10" a="1"/>
  <c r="K253" i="10" s="1"/>
  <c r="K254" i="10" a="1"/>
  <c r="K254" i="10" s="1"/>
  <c r="K255" i="10" a="1"/>
  <c r="K255" i="10" s="1"/>
  <c r="K256" i="10" a="1"/>
  <c r="K256" i="10" s="1"/>
  <c r="K257" i="10" a="1"/>
  <c r="K257" i="10" s="1"/>
  <c r="K258" i="10" a="1"/>
  <c r="K258" i="10" s="1"/>
  <c r="K259" i="10" a="1"/>
  <c r="K259" i="10" s="1"/>
  <c r="K260" i="10" a="1"/>
  <c r="K260" i="10" s="1"/>
  <c r="K261" i="10" a="1"/>
  <c r="K261" i="10" s="1"/>
  <c r="K262" i="10" a="1"/>
  <c r="K262" i="10" s="1"/>
  <c r="K263" i="10" a="1"/>
  <c r="K263" i="10" s="1"/>
  <c r="K264" i="10" a="1"/>
  <c r="K264" i="10" s="1"/>
  <c r="K265" i="10" a="1"/>
  <c r="K265" i="10" s="1"/>
  <c r="K266" i="10" a="1"/>
  <c r="K266" i="10" s="1"/>
  <c r="K267" i="10" a="1"/>
  <c r="K267" i="10" s="1"/>
  <c r="K268" i="10" a="1"/>
  <c r="K268" i="10" s="1"/>
  <c r="K269" i="10" a="1"/>
  <c r="K269" i="10" s="1"/>
  <c r="K270" i="10" a="1"/>
  <c r="K270" i="10" s="1"/>
  <c r="K271" i="10" a="1"/>
  <c r="K271" i="10" s="1"/>
  <c r="K272" i="10" a="1"/>
  <c r="K272" i="10" s="1"/>
  <c r="K273" i="10" a="1"/>
  <c r="K273" i="10" s="1"/>
  <c r="K274" i="10" a="1"/>
  <c r="K274" i="10" s="1"/>
  <c r="K275" i="10" a="1"/>
  <c r="K275" i="10" s="1"/>
  <c r="K276" i="10" a="1"/>
  <c r="K276" i="10" s="1"/>
  <c r="K277" i="10" a="1"/>
  <c r="K277" i="10" s="1"/>
  <c r="K278" i="10" a="1"/>
  <c r="K278" i="10" s="1"/>
  <c r="K279" i="10" a="1"/>
  <c r="K279" i="10" s="1"/>
  <c r="K280" i="10" a="1"/>
  <c r="K280" i="10" s="1"/>
  <c r="K281" i="10" a="1"/>
  <c r="K281" i="10" s="1"/>
  <c r="K282" i="10" a="1"/>
  <c r="K282" i="10" s="1"/>
  <c r="K283" i="10" a="1"/>
  <c r="K283" i="10" s="1"/>
  <c r="K284" i="10" a="1"/>
  <c r="K284" i="10" s="1"/>
  <c r="K285" i="10" a="1"/>
  <c r="K285" i="10" s="1"/>
  <c r="K286" i="10" a="1"/>
  <c r="K286" i="10" s="1"/>
  <c r="K287" i="10" a="1"/>
  <c r="K287" i="10" s="1"/>
  <c r="K288" i="10" a="1"/>
  <c r="K288" i="10" s="1"/>
  <c r="K289" i="10" a="1"/>
  <c r="K289" i="10" s="1"/>
  <c r="K290" i="10" a="1"/>
  <c r="K290" i="10" s="1"/>
  <c r="K291" i="10" a="1"/>
  <c r="K291" i="10" s="1"/>
  <c r="K292" i="10" a="1"/>
  <c r="K292" i="10" s="1"/>
  <c r="K293" i="10" a="1"/>
  <c r="K293" i="10" s="1"/>
  <c r="K294" i="10" a="1"/>
  <c r="K294" i="10" s="1"/>
  <c r="K295" i="10" a="1"/>
  <c r="K295" i="10" s="1"/>
  <c r="K296" i="10" a="1"/>
  <c r="K296" i="10" s="1"/>
  <c r="K297" i="10" a="1"/>
  <c r="K297" i="10" s="1"/>
  <c r="K298" i="10" a="1"/>
  <c r="K298" i="10" s="1"/>
  <c r="K299" i="10" a="1"/>
  <c r="K299" i="10" s="1"/>
  <c r="K300" i="10" a="1"/>
  <c r="K300" i="10" s="1"/>
  <c r="K301" i="10" a="1"/>
  <c r="K301" i="10" s="1"/>
  <c r="K302" i="10" a="1"/>
  <c r="K302" i="10" s="1"/>
  <c r="K303" i="10" a="1"/>
  <c r="K303" i="10" s="1"/>
  <c r="K304" i="10" a="1"/>
  <c r="K304" i="10" s="1"/>
  <c r="K305" i="10" a="1"/>
  <c r="K305" i="10" s="1"/>
  <c r="K306" i="10" a="1"/>
  <c r="K306" i="10" s="1"/>
  <c r="K307" i="10" a="1"/>
  <c r="K307" i="10" s="1"/>
  <c r="K308" i="10" a="1"/>
  <c r="K308" i="10" s="1"/>
  <c r="K309" i="10" a="1"/>
  <c r="K309" i="10" s="1"/>
  <c r="K310" i="10" a="1"/>
  <c r="K310" i="10" s="1"/>
  <c r="K311" i="10" a="1"/>
  <c r="K311" i="10" s="1"/>
  <c r="K312" i="10" a="1"/>
  <c r="K312" i="10" s="1"/>
  <c r="K313" i="10" a="1"/>
  <c r="K313" i="10" s="1"/>
  <c r="K314" i="10" a="1"/>
  <c r="K314" i="10" s="1"/>
  <c r="K315" i="10" a="1"/>
  <c r="K315" i="10" s="1"/>
  <c r="K316" i="10" a="1"/>
  <c r="K316" i="10" s="1"/>
  <c r="K317" i="10" a="1"/>
  <c r="K317" i="10" s="1"/>
  <c r="K318" i="10" a="1"/>
  <c r="K318" i="10" s="1"/>
  <c r="K319" i="10" a="1"/>
  <c r="K319" i="10" s="1"/>
  <c r="K320" i="10" a="1"/>
  <c r="K320" i="10" s="1"/>
  <c r="K321" i="10" a="1"/>
  <c r="K321" i="10" s="1"/>
  <c r="K322" i="10" a="1"/>
  <c r="K322" i="10" s="1"/>
  <c r="K323" i="10" a="1"/>
  <c r="K323" i="10" s="1"/>
  <c r="K324" i="10" a="1"/>
  <c r="K324" i="10" s="1"/>
  <c r="K325" i="10" a="1"/>
  <c r="K325" i="10" s="1"/>
  <c r="K326" i="10" a="1"/>
  <c r="K326" i="10" s="1"/>
  <c r="K327" i="10" a="1"/>
  <c r="K327" i="10" s="1"/>
  <c r="K328" i="10" a="1"/>
  <c r="K328" i="10" s="1"/>
  <c r="K329" i="10" a="1"/>
  <c r="K329" i="10" s="1"/>
  <c r="K330" i="10" a="1"/>
  <c r="K330" i="10" s="1"/>
  <c r="K331" i="10" a="1"/>
  <c r="K331" i="10" s="1"/>
  <c r="K332" i="10" a="1"/>
  <c r="K332" i="10" s="1"/>
  <c r="K333" i="10" a="1"/>
  <c r="K333" i="10" s="1"/>
  <c r="K334" i="10" a="1"/>
  <c r="K334" i="10" s="1"/>
  <c r="K335" i="10" a="1"/>
  <c r="K335" i="10" s="1"/>
  <c r="K336" i="10" a="1"/>
  <c r="K336" i="10" s="1"/>
  <c r="K337" i="10" a="1"/>
  <c r="K337" i="10" s="1"/>
  <c r="K338" i="10" a="1"/>
  <c r="K338" i="10" s="1"/>
  <c r="K339" i="10" a="1"/>
  <c r="K339" i="10" s="1"/>
  <c r="K340" i="10" a="1"/>
  <c r="K340" i="10" s="1"/>
  <c r="K341" i="10" a="1"/>
  <c r="K341" i="10" s="1"/>
  <c r="K342" i="10" a="1"/>
  <c r="K342" i="10" s="1"/>
  <c r="K343" i="10" a="1"/>
  <c r="K343" i="10" s="1"/>
  <c r="K344" i="10" a="1"/>
  <c r="K344" i="10" s="1"/>
  <c r="K345" i="10" a="1"/>
  <c r="K345" i="10" s="1"/>
  <c r="K346" i="10" a="1"/>
  <c r="K346" i="10" s="1"/>
  <c r="K347" i="10" a="1"/>
  <c r="K347" i="10" s="1"/>
  <c r="K348" i="10" a="1"/>
  <c r="K348" i="10" s="1"/>
  <c r="K349" i="10" a="1"/>
  <c r="K349" i="10" s="1"/>
  <c r="K350" i="10" a="1"/>
  <c r="K350" i="10" s="1"/>
  <c r="K351" i="10" a="1"/>
  <c r="K351" i="10" s="1"/>
  <c r="K352" i="10" a="1"/>
  <c r="K352" i="10" s="1"/>
  <c r="K353" i="10" a="1"/>
  <c r="K353" i="10" s="1"/>
  <c r="K354" i="10" a="1"/>
  <c r="K354" i="10" s="1"/>
  <c r="K355" i="10" a="1"/>
  <c r="K355" i="10" s="1"/>
  <c r="K356" i="10" a="1"/>
  <c r="K356" i="10" s="1"/>
  <c r="K357" i="10" a="1"/>
  <c r="K357" i="10" s="1"/>
  <c r="K358" i="10" a="1"/>
  <c r="K358" i="10" s="1"/>
  <c r="K359" i="10" a="1"/>
  <c r="K359" i="10" s="1"/>
  <c r="K360" i="10" a="1"/>
  <c r="K360" i="10" s="1"/>
  <c r="K361" i="10" a="1"/>
  <c r="K361" i="10" s="1"/>
  <c r="K362" i="10" a="1"/>
  <c r="K362" i="10" s="1"/>
  <c r="K363" i="10" a="1"/>
  <c r="K363" i="10" s="1"/>
  <c r="K364" i="10" a="1"/>
  <c r="K364" i="10" s="1"/>
  <c r="K365" i="10" a="1"/>
  <c r="K365" i="10" s="1"/>
  <c r="K366" i="10" a="1"/>
  <c r="K366" i="10" s="1"/>
  <c r="K367" i="10" a="1"/>
  <c r="K367" i="10" s="1"/>
  <c r="K368" i="10" a="1"/>
  <c r="K368" i="10" s="1"/>
  <c r="K369" i="10" a="1"/>
  <c r="K369" i="10" s="1"/>
  <c r="K370" i="10" a="1"/>
  <c r="K370" i="10" s="1"/>
  <c r="K371" i="10" a="1"/>
  <c r="K371" i="10" s="1"/>
  <c r="K372" i="10" a="1"/>
  <c r="K372" i="10" s="1"/>
  <c r="K373" i="10" a="1"/>
  <c r="K373" i="10" s="1"/>
  <c r="K374" i="10" a="1"/>
  <c r="K374" i="10" s="1"/>
  <c r="K375" i="10" a="1"/>
  <c r="K375" i="10" s="1"/>
  <c r="K376" i="10" a="1"/>
  <c r="K376" i="10" s="1"/>
  <c r="K377" i="10" a="1"/>
  <c r="K377" i="10" s="1"/>
  <c r="K378" i="10" a="1"/>
  <c r="K378" i="10" s="1"/>
  <c r="K379" i="10" a="1"/>
  <c r="K379" i="10" s="1"/>
  <c r="K380" i="10" a="1"/>
  <c r="K380" i="10" s="1"/>
  <c r="K381" i="10" a="1"/>
  <c r="K381" i="10" s="1"/>
  <c r="K382" i="10" a="1"/>
  <c r="K382" i="10" s="1"/>
  <c r="K383" i="10" a="1"/>
  <c r="K383" i="10" s="1"/>
  <c r="K384" i="10" a="1"/>
  <c r="K384" i="10" s="1"/>
  <c r="K385" i="10" a="1"/>
  <c r="K385" i="10" s="1"/>
  <c r="K386" i="10" a="1"/>
  <c r="K386" i="10" s="1"/>
  <c r="K387" i="10" a="1"/>
  <c r="K387" i="10" s="1"/>
  <c r="K388" i="10" a="1"/>
  <c r="K388" i="10" s="1"/>
  <c r="K389" i="10" a="1"/>
  <c r="K389" i="10" s="1"/>
  <c r="K390" i="10" a="1"/>
  <c r="K390" i="10" s="1"/>
  <c r="K391" i="10" a="1"/>
  <c r="K391" i="10" s="1"/>
  <c r="K392" i="10" a="1"/>
  <c r="K392" i="10" s="1"/>
  <c r="K393" i="10" a="1"/>
  <c r="K393" i="10" s="1"/>
  <c r="K394" i="10" a="1"/>
  <c r="K394" i="10" s="1"/>
  <c r="K395" i="10" a="1"/>
  <c r="K395" i="10" s="1"/>
  <c r="K396" i="10" a="1"/>
  <c r="K396" i="10" s="1"/>
  <c r="K397" i="10" a="1"/>
  <c r="K397" i="10" s="1"/>
  <c r="K398" i="10" a="1"/>
  <c r="K398" i="10" s="1"/>
  <c r="K399" i="10" a="1"/>
  <c r="K399" i="10" s="1"/>
  <c r="K400" i="10" a="1"/>
  <c r="K400" i="10" s="1"/>
  <c r="K401" i="10" a="1"/>
  <c r="K401" i="10" s="1"/>
  <c r="K402" i="10" a="1"/>
  <c r="K402" i="10" s="1"/>
  <c r="K403" i="10" a="1"/>
  <c r="K403" i="10" s="1"/>
  <c r="K404" i="10" a="1"/>
  <c r="K404" i="10" s="1"/>
  <c r="K405" i="10" a="1"/>
  <c r="K405" i="10" s="1"/>
  <c r="K406" i="10" a="1"/>
  <c r="K406" i="10" s="1"/>
  <c r="K407" i="10" a="1"/>
  <c r="K407" i="10" s="1"/>
  <c r="K408" i="10" a="1"/>
  <c r="K408" i="10" s="1"/>
  <c r="K409" i="10" a="1"/>
  <c r="K409" i="10" s="1"/>
  <c r="K410" i="10" a="1"/>
  <c r="K410" i="10" s="1"/>
  <c r="K411" i="10" a="1"/>
  <c r="K411" i="10" s="1"/>
  <c r="K412" i="10" a="1"/>
  <c r="K412" i="10" s="1"/>
  <c r="K413" i="10" a="1"/>
  <c r="K413" i="10" s="1"/>
  <c r="K414" i="10" a="1"/>
  <c r="K414" i="10" s="1"/>
  <c r="K415" i="10" a="1"/>
  <c r="K415" i="10" s="1"/>
  <c r="K416" i="10" a="1"/>
  <c r="K416" i="10" s="1"/>
  <c r="K417" i="10" a="1"/>
  <c r="K417" i="10" s="1"/>
  <c r="K418" i="10" a="1"/>
  <c r="K418" i="10" s="1"/>
  <c r="K419" i="10" a="1"/>
  <c r="K419" i="10" s="1"/>
  <c r="K420" i="10" a="1"/>
  <c r="K420" i="10" s="1"/>
  <c r="K421" i="10" a="1"/>
  <c r="K421" i="10" s="1"/>
  <c r="K422" i="10" a="1"/>
  <c r="K422" i="10" s="1"/>
  <c r="K423" i="10" a="1"/>
  <c r="K423" i="10" s="1"/>
  <c r="K424" i="10" a="1"/>
  <c r="K424" i="10" s="1"/>
  <c r="K425" i="10" a="1"/>
  <c r="K425" i="10" s="1"/>
  <c r="K426" i="10" a="1"/>
  <c r="K426" i="10" s="1"/>
  <c r="K427" i="10" a="1"/>
  <c r="K427" i="10" s="1"/>
  <c r="K428" i="10" a="1"/>
  <c r="K428" i="10" s="1"/>
  <c r="K429" i="10" a="1"/>
  <c r="K429" i="10" s="1"/>
  <c r="K430" i="10" a="1"/>
  <c r="K430" i="10" s="1"/>
  <c r="K431" i="10" a="1"/>
  <c r="K431" i="10" s="1"/>
  <c r="K432" i="10" a="1"/>
  <c r="K432" i="10" s="1"/>
  <c r="K433" i="10" a="1"/>
  <c r="K433" i="10" s="1"/>
  <c r="K434" i="10" a="1"/>
  <c r="K434" i="10" s="1"/>
  <c r="K435" i="10" a="1"/>
  <c r="K435" i="10" s="1"/>
  <c r="K436" i="10" a="1"/>
  <c r="K436" i="10" s="1"/>
  <c r="K437" i="10" a="1"/>
  <c r="K437" i="10" s="1"/>
  <c r="K438" i="10" a="1"/>
  <c r="K438" i="10" s="1"/>
  <c r="K439" i="10" a="1"/>
  <c r="K439" i="10" s="1"/>
  <c r="K440" i="10" a="1"/>
  <c r="K440" i="10" s="1"/>
  <c r="K441" i="10" a="1"/>
  <c r="K441" i="10" s="1"/>
  <c r="K442" i="10" a="1"/>
  <c r="K442" i="10" s="1"/>
  <c r="K443" i="10" a="1"/>
  <c r="K443" i="10" s="1"/>
  <c r="K444" i="10" a="1"/>
  <c r="K444" i="10" s="1"/>
  <c r="K445" i="10" a="1"/>
  <c r="K445" i="10" s="1"/>
  <c r="K446" i="10" a="1"/>
  <c r="K446" i="10" s="1"/>
  <c r="K447" i="10" a="1"/>
  <c r="K447" i="10" s="1"/>
  <c r="K448" i="10" a="1"/>
  <c r="K448" i="10" s="1"/>
  <c r="K449" i="10" a="1"/>
  <c r="K449" i="10" s="1"/>
  <c r="K450" i="10" a="1"/>
  <c r="K450" i="10" s="1"/>
  <c r="K451" i="10" a="1"/>
  <c r="K451" i="10" s="1"/>
  <c r="K452" i="10" a="1"/>
  <c r="K452" i="10" s="1"/>
  <c r="K453" i="10" a="1"/>
  <c r="K453" i="10" s="1"/>
  <c r="K454" i="10" a="1"/>
  <c r="K454" i="10" s="1"/>
  <c r="K455" i="10" a="1"/>
  <c r="K455" i="10" s="1"/>
  <c r="K456" i="10" a="1"/>
  <c r="K456" i="10" s="1"/>
  <c r="K457" i="10" a="1"/>
  <c r="K457" i="10" s="1"/>
  <c r="K458" i="10" a="1"/>
  <c r="K458" i="10" s="1"/>
  <c r="K459" i="10" a="1"/>
  <c r="K459" i="10" s="1"/>
  <c r="K460" i="10" a="1"/>
  <c r="K460" i="10" s="1"/>
  <c r="K461" i="10" a="1"/>
  <c r="K461" i="10" s="1"/>
  <c r="K462" i="10" a="1"/>
  <c r="K462" i="10" s="1"/>
  <c r="K463" i="10" a="1"/>
  <c r="K463" i="10" s="1"/>
  <c r="K464" i="10" a="1"/>
  <c r="K464" i="10" s="1"/>
  <c r="K465" i="10" a="1"/>
  <c r="K465" i="10" s="1"/>
  <c r="K466" i="10" a="1"/>
  <c r="K466" i="10" s="1"/>
  <c r="K467" i="10" a="1"/>
  <c r="K467" i="10" s="1"/>
  <c r="K468" i="10" a="1"/>
  <c r="K468" i="10" s="1"/>
  <c r="K469" i="10" a="1"/>
  <c r="K469" i="10" s="1"/>
  <c r="K470" i="10" a="1"/>
  <c r="K470" i="10" s="1"/>
  <c r="K471" i="10" a="1"/>
  <c r="K471" i="10" s="1"/>
  <c r="K472" i="10" a="1"/>
  <c r="K472" i="10" s="1"/>
  <c r="K473" i="10" a="1"/>
  <c r="K473" i="10" s="1"/>
  <c r="K474" i="10" a="1"/>
  <c r="K474" i="10" s="1"/>
  <c r="K475" i="10" a="1"/>
  <c r="K475" i="10" s="1"/>
  <c r="K476" i="10" a="1"/>
  <c r="K476" i="10" s="1"/>
  <c r="K477" i="10" a="1"/>
  <c r="K477" i="10" s="1"/>
  <c r="K478" i="10" a="1"/>
  <c r="K478" i="10" s="1"/>
  <c r="K479" i="10" a="1"/>
  <c r="K479" i="10" s="1"/>
  <c r="K480" i="10" a="1"/>
  <c r="K480" i="10" s="1"/>
  <c r="K481" i="10" a="1"/>
  <c r="K481" i="10" s="1"/>
  <c r="K482" i="10" a="1"/>
  <c r="K482" i="10" s="1"/>
  <c r="K483" i="10" a="1"/>
  <c r="K483" i="10" s="1"/>
  <c r="K484" i="10" a="1"/>
  <c r="K484" i="10" s="1"/>
  <c r="K485" i="10" a="1"/>
  <c r="K485" i="10" s="1"/>
  <c r="K486" i="10" a="1"/>
  <c r="K486" i="10" s="1"/>
  <c r="K487" i="10" a="1"/>
  <c r="K487" i="10" s="1"/>
  <c r="K488" i="10" a="1"/>
  <c r="K488" i="10" s="1"/>
  <c r="K489" i="10" a="1"/>
  <c r="K489" i="10" s="1"/>
  <c r="K490" i="10" a="1"/>
  <c r="K490" i="10" s="1"/>
  <c r="K491" i="10" a="1"/>
  <c r="K491" i="10" s="1"/>
  <c r="K492" i="10" a="1"/>
  <c r="K492" i="10" s="1"/>
  <c r="K493" i="10" a="1"/>
  <c r="K493" i="10" s="1"/>
  <c r="K494" i="10" a="1"/>
  <c r="K494" i="10" s="1"/>
  <c r="K495" i="10" a="1"/>
  <c r="K495" i="10" s="1"/>
  <c r="K496" i="10" a="1"/>
  <c r="K496" i="10" s="1"/>
  <c r="K497" i="10" a="1"/>
  <c r="K497" i="10" s="1"/>
  <c r="K498" i="10" a="1"/>
  <c r="K498" i="10" s="1"/>
  <c r="K499" i="10" a="1"/>
  <c r="K499" i="10" s="1"/>
  <c r="K500" i="10" a="1"/>
  <c r="K500" i="10" s="1"/>
  <c r="K501" i="10" a="1"/>
  <c r="K501" i="10" s="1"/>
  <c r="K502" i="10" a="1"/>
  <c r="K502" i="10" s="1"/>
  <c r="K503" i="10" a="1"/>
  <c r="K503" i="10" s="1"/>
  <c r="K504" i="10" a="1"/>
  <c r="K504" i="10" s="1"/>
  <c r="K505" i="10" a="1"/>
  <c r="K505" i="10" s="1"/>
  <c r="K506" i="10" a="1"/>
  <c r="K506" i="10" s="1"/>
  <c r="K507" i="10" a="1"/>
  <c r="K507" i="10" s="1"/>
  <c r="K508" i="10" a="1"/>
  <c r="K508" i="10" s="1"/>
  <c r="K509" i="10" a="1"/>
  <c r="K509" i="10" s="1"/>
  <c r="K510" i="10" a="1"/>
  <c r="K510" i="10" s="1"/>
  <c r="K511" i="10" a="1"/>
  <c r="K511" i="10" s="1"/>
  <c r="K512" i="10" a="1"/>
  <c r="K512" i="10" s="1"/>
  <c r="K513" i="10" a="1"/>
  <c r="K513" i="10" s="1"/>
  <c r="K514" i="10" a="1"/>
  <c r="K514" i="10" s="1"/>
  <c r="K515" i="10" a="1"/>
  <c r="K515" i="10" s="1"/>
  <c r="K516" i="10" a="1"/>
  <c r="K516" i="10" s="1"/>
  <c r="K517" i="10" a="1"/>
  <c r="K517" i="10" s="1"/>
  <c r="K518" i="10" a="1"/>
  <c r="K518" i="10" s="1"/>
  <c r="K519" i="10" a="1"/>
  <c r="K519" i="10" s="1"/>
  <c r="K520" i="10" a="1"/>
  <c r="K520" i="10" s="1"/>
  <c r="K521" i="10" a="1"/>
  <c r="K521" i="10" s="1"/>
  <c r="K522" i="10" a="1"/>
  <c r="K522" i="10" s="1"/>
  <c r="K523" i="10" a="1"/>
  <c r="K523" i="10" s="1"/>
  <c r="K524" i="10" a="1"/>
  <c r="K524" i="10" s="1"/>
  <c r="K525" i="10" a="1"/>
  <c r="K525" i="10" s="1"/>
  <c r="K526" i="10" a="1"/>
  <c r="K526" i="10" s="1"/>
  <c r="K527" i="10" a="1"/>
  <c r="K527" i="10" s="1"/>
  <c r="K528" i="10" a="1"/>
  <c r="K528" i="10" s="1"/>
  <c r="K529" i="10" a="1"/>
  <c r="K529" i="10" s="1"/>
  <c r="K530" i="10" a="1"/>
  <c r="K530" i="10" s="1"/>
  <c r="K531" i="10" a="1"/>
  <c r="K531" i="10" s="1"/>
  <c r="K532" i="10" a="1"/>
  <c r="K532" i="10" s="1"/>
  <c r="K533" i="10" a="1"/>
  <c r="K533" i="10" s="1"/>
  <c r="K534" i="10" a="1"/>
  <c r="K534" i="10" s="1"/>
  <c r="K535" i="10" a="1"/>
  <c r="K535" i="10" s="1"/>
  <c r="K536" i="10" a="1"/>
  <c r="K536" i="10" s="1"/>
  <c r="K537" i="10" a="1"/>
  <c r="K537" i="10" s="1"/>
  <c r="K538" i="10" a="1"/>
  <c r="K538" i="10" s="1"/>
  <c r="K539" i="10" a="1"/>
  <c r="K539" i="10" s="1"/>
  <c r="K540" i="10" a="1"/>
  <c r="K540" i="10" s="1"/>
  <c r="K541" i="10" a="1"/>
  <c r="K541" i="10" s="1"/>
  <c r="K542" i="10" a="1"/>
  <c r="K542" i="10" s="1"/>
  <c r="K543" i="10" a="1"/>
  <c r="K543" i="10" s="1"/>
  <c r="K544" i="10" a="1"/>
  <c r="K544" i="10" s="1"/>
  <c r="K545" i="10" a="1"/>
  <c r="K545" i="10" s="1"/>
  <c r="K546" i="10" a="1"/>
  <c r="K546" i="10" s="1"/>
  <c r="K547" i="10" a="1"/>
  <c r="K547" i="10" s="1"/>
  <c r="K548" i="10" a="1"/>
  <c r="K548" i="10" s="1"/>
  <c r="K549" i="10" a="1"/>
  <c r="K549" i="10" s="1"/>
  <c r="K550" i="10" a="1"/>
  <c r="K550" i="10" s="1"/>
  <c r="K551" i="10" a="1"/>
  <c r="K551" i="10" s="1"/>
  <c r="K552" i="10" a="1"/>
  <c r="K552" i="10" s="1"/>
  <c r="K553" i="10" a="1"/>
  <c r="K553" i="10" s="1"/>
  <c r="K554" i="10" a="1"/>
  <c r="K554" i="10" s="1"/>
  <c r="K555" i="10" a="1"/>
  <c r="K555" i="10" s="1"/>
  <c r="K556" i="10" a="1"/>
  <c r="K556" i="10" s="1"/>
  <c r="K557" i="10" a="1"/>
  <c r="K557" i="10" s="1"/>
  <c r="K558" i="10" a="1"/>
  <c r="K558" i="10" s="1"/>
  <c r="K559" i="10" a="1"/>
  <c r="K559" i="10" s="1"/>
  <c r="K560" i="10" a="1"/>
  <c r="K560" i="10" s="1"/>
  <c r="K561" i="10" a="1"/>
  <c r="K561" i="10" s="1"/>
  <c r="K562" i="10" a="1"/>
  <c r="K562" i="10" s="1"/>
  <c r="K563" i="10" a="1"/>
  <c r="K563" i="10" s="1"/>
  <c r="K564" i="10" a="1"/>
  <c r="K564" i="10" s="1"/>
  <c r="K565" i="10" a="1"/>
  <c r="K565" i="10" s="1"/>
  <c r="K566" i="10" a="1"/>
  <c r="K566" i="10" s="1"/>
  <c r="K567" i="10" a="1"/>
  <c r="K567" i="10" s="1"/>
  <c r="K568" i="10" a="1"/>
  <c r="K568" i="10" s="1"/>
  <c r="K569" i="10" a="1"/>
  <c r="K569" i="10" s="1"/>
  <c r="K570" i="10" a="1"/>
  <c r="K570" i="10" s="1"/>
  <c r="K571" i="10" a="1"/>
  <c r="K571" i="10" s="1"/>
  <c r="K572" i="10" a="1"/>
  <c r="K572" i="10" s="1"/>
  <c r="K573" i="10" a="1"/>
  <c r="K573" i="10" s="1"/>
  <c r="K574" i="10" a="1"/>
  <c r="K574" i="10" s="1"/>
  <c r="K575" i="10" a="1"/>
  <c r="K575" i="10" s="1"/>
  <c r="K576" i="10" a="1"/>
  <c r="K576" i="10" s="1"/>
  <c r="K577" i="10" a="1"/>
  <c r="K577" i="10" s="1"/>
  <c r="K578" i="10" a="1"/>
  <c r="K578" i="10" s="1"/>
  <c r="K579" i="10" a="1"/>
  <c r="K579" i="10" s="1"/>
  <c r="K580" i="10" a="1"/>
  <c r="K580" i="10" s="1"/>
  <c r="K581" i="10" a="1"/>
  <c r="K581" i="10" s="1"/>
  <c r="K582" i="10" a="1"/>
  <c r="K582" i="10" s="1"/>
  <c r="K583" i="10" a="1"/>
  <c r="K583" i="10" s="1"/>
  <c r="K584" i="10" a="1"/>
  <c r="K584" i="10" s="1"/>
  <c r="K585" i="10" a="1"/>
  <c r="K585" i="10" s="1"/>
  <c r="K586" i="10" a="1"/>
  <c r="K586" i="10" s="1"/>
  <c r="K587" i="10" a="1"/>
  <c r="K587" i="10" s="1"/>
  <c r="K588" i="10" a="1"/>
  <c r="K588" i="10" s="1"/>
  <c r="K589" i="10" a="1"/>
  <c r="K589" i="10" s="1"/>
  <c r="K590" i="10" a="1"/>
  <c r="K590" i="10" s="1"/>
  <c r="K591" i="10" a="1"/>
  <c r="K591" i="10" s="1"/>
  <c r="K592" i="10" a="1"/>
  <c r="K592" i="10" s="1"/>
  <c r="K593" i="10" a="1"/>
  <c r="K593" i="10" s="1"/>
  <c r="K594" i="10" a="1"/>
  <c r="K594" i="10" s="1"/>
  <c r="K595" i="10" a="1"/>
  <c r="K595" i="10" s="1"/>
  <c r="K596" i="10" a="1"/>
  <c r="K596" i="10" s="1"/>
  <c r="K597" i="10" a="1"/>
  <c r="K597" i="10" s="1"/>
  <c r="K598" i="10" a="1"/>
  <c r="K598" i="10" s="1"/>
  <c r="K599" i="10" a="1"/>
  <c r="K599" i="10" s="1"/>
  <c r="K600" i="10" a="1"/>
  <c r="K600" i="10" s="1"/>
  <c r="K601" i="10" a="1"/>
  <c r="K601" i="10" s="1"/>
  <c r="K602" i="10" a="1"/>
  <c r="K602" i="10" s="1"/>
  <c r="K603" i="10" a="1"/>
  <c r="K603" i="10" s="1"/>
  <c r="K604" i="10" a="1"/>
  <c r="K604" i="10" s="1"/>
  <c r="K605" i="10" a="1"/>
  <c r="K605" i="10" s="1"/>
  <c r="K606" i="10" a="1"/>
  <c r="K606" i="10" s="1"/>
  <c r="K607" i="10" a="1"/>
  <c r="K607" i="10" s="1"/>
  <c r="K608" i="10" a="1"/>
  <c r="K608" i="10" s="1"/>
  <c r="K609" i="10" a="1"/>
  <c r="K609" i="10" s="1"/>
  <c r="K610" i="10" a="1"/>
  <c r="K610" i="10" s="1"/>
  <c r="K611" i="10" a="1"/>
  <c r="K611" i="10" s="1"/>
  <c r="K612" i="10" a="1"/>
  <c r="K612" i="10" s="1"/>
  <c r="K613" i="10" a="1"/>
  <c r="K613" i="10" s="1"/>
  <c r="K614" i="10" a="1"/>
  <c r="K614" i="10" s="1"/>
  <c r="K615" i="10" a="1"/>
  <c r="K615" i="10" s="1"/>
  <c r="K616" i="10" a="1"/>
  <c r="K616" i="10" s="1"/>
  <c r="K617" i="10" a="1"/>
  <c r="K617" i="10" s="1"/>
  <c r="K618" i="10" a="1"/>
  <c r="K618" i="10" s="1"/>
  <c r="K619" i="10" a="1"/>
  <c r="K619" i="10" s="1"/>
  <c r="K620" i="10" a="1"/>
  <c r="K620" i="10" s="1"/>
  <c r="K621" i="10" a="1"/>
  <c r="K621" i="10" s="1"/>
  <c r="K622" i="10" a="1"/>
  <c r="K622" i="10" s="1"/>
  <c r="K623" i="10" a="1"/>
  <c r="K623" i="10" s="1"/>
  <c r="K624" i="10" a="1"/>
  <c r="K624" i="10" s="1"/>
  <c r="K625" i="10" a="1"/>
  <c r="K625" i="10" s="1"/>
  <c r="K626" i="10" a="1"/>
  <c r="K626" i="10" s="1"/>
  <c r="K627" i="10" a="1"/>
  <c r="K627" i="10" s="1"/>
  <c r="K628" i="10" a="1"/>
  <c r="K628" i="10" s="1"/>
  <c r="K629" i="10" a="1"/>
  <c r="K629" i="10" s="1"/>
  <c r="K630" i="10" a="1"/>
  <c r="K630" i="10" s="1"/>
  <c r="K631" i="10" a="1"/>
  <c r="K631" i="10" s="1"/>
  <c r="K632" i="10" a="1"/>
  <c r="K632" i="10" s="1"/>
  <c r="K633" i="10" a="1"/>
  <c r="K633" i="10" s="1"/>
  <c r="K634" i="10" a="1"/>
  <c r="K634" i="10" s="1"/>
  <c r="K635" i="10" a="1"/>
  <c r="K635" i="10" s="1"/>
  <c r="K636" i="10" a="1"/>
  <c r="K636" i="10" s="1"/>
  <c r="K637" i="10" a="1"/>
  <c r="K637" i="10" s="1"/>
  <c r="K638" i="10" a="1"/>
  <c r="K638" i="10" s="1"/>
  <c r="K639" i="10" a="1"/>
  <c r="K639" i="10" s="1"/>
  <c r="K640" i="10" a="1"/>
  <c r="K640" i="10" s="1"/>
  <c r="K641" i="10" a="1"/>
  <c r="K641" i="10" s="1"/>
  <c r="K642" i="10" a="1"/>
  <c r="K642" i="10" s="1"/>
  <c r="K643" i="10" a="1"/>
  <c r="K643" i="10" s="1"/>
  <c r="K644" i="10" a="1"/>
  <c r="K644" i="10" s="1"/>
  <c r="K645" i="10" a="1"/>
  <c r="K645" i="10" s="1"/>
  <c r="K646" i="10" a="1"/>
  <c r="K646" i="10" s="1"/>
  <c r="K647" i="10" a="1"/>
  <c r="K647" i="10" s="1"/>
  <c r="K648" i="10" a="1"/>
  <c r="K648" i="10" s="1"/>
  <c r="K649" i="10" a="1"/>
  <c r="K649" i="10" s="1"/>
  <c r="K650" i="10" a="1"/>
  <c r="K650" i="10" s="1"/>
  <c r="K651" i="10" a="1"/>
  <c r="K651" i="10" s="1"/>
  <c r="K652" i="10" a="1"/>
  <c r="K652" i="10" s="1"/>
  <c r="K653" i="10" a="1"/>
  <c r="K653" i="10" s="1"/>
  <c r="K654" i="10" a="1"/>
  <c r="K654" i="10" s="1"/>
  <c r="K655" i="10" a="1"/>
  <c r="K655" i="10" s="1"/>
  <c r="K656" i="10" a="1"/>
  <c r="K656" i="10" s="1"/>
  <c r="K657" i="10" a="1"/>
  <c r="K657" i="10" s="1"/>
  <c r="K658" i="10" a="1"/>
  <c r="K658" i="10" s="1"/>
  <c r="K659" i="10" a="1"/>
  <c r="K659" i="10" s="1"/>
  <c r="K660" i="10" a="1"/>
  <c r="K660" i="10" s="1"/>
  <c r="K661" i="10" a="1"/>
  <c r="K661" i="10" s="1"/>
  <c r="K662" i="10" a="1"/>
  <c r="K662" i="10" s="1"/>
  <c r="K663" i="10" a="1"/>
  <c r="K663" i="10" s="1"/>
  <c r="K664" i="10" a="1"/>
  <c r="K664" i="10" s="1"/>
  <c r="K665" i="10" a="1"/>
  <c r="K665" i="10" s="1"/>
  <c r="K666" i="10" a="1"/>
  <c r="K666" i="10" s="1"/>
  <c r="K667" i="10" a="1"/>
  <c r="K667" i="10" s="1"/>
  <c r="K668" i="10" a="1"/>
  <c r="K668" i="10" s="1"/>
  <c r="K669" i="10" a="1"/>
  <c r="K669" i="10" s="1"/>
  <c r="K670" i="10" a="1"/>
  <c r="K670" i="10" s="1"/>
  <c r="K671" i="10" a="1"/>
  <c r="K671" i="10" s="1"/>
  <c r="K672" i="10" a="1"/>
  <c r="K672" i="10" s="1"/>
  <c r="K673" i="10" a="1"/>
  <c r="K673" i="10" s="1"/>
  <c r="K674" i="10" a="1"/>
  <c r="K674" i="10" s="1"/>
  <c r="K675" i="10" a="1"/>
  <c r="K675" i="10" s="1"/>
  <c r="K676" i="10" a="1"/>
  <c r="K676" i="10" s="1"/>
  <c r="K677" i="10" a="1"/>
  <c r="K677" i="10" s="1"/>
  <c r="K678" i="10" a="1"/>
  <c r="K678" i="10" s="1"/>
  <c r="K679" i="10" a="1"/>
  <c r="K679" i="10" s="1"/>
  <c r="K680" i="10" a="1"/>
  <c r="K680" i="10" s="1"/>
  <c r="K681" i="10" a="1"/>
  <c r="K681" i="10" s="1"/>
  <c r="K682" i="10" a="1"/>
  <c r="K682" i="10" s="1"/>
  <c r="K683" i="10" a="1"/>
  <c r="K683" i="10" s="1"/>
  <c r="K684" i="10" a="1"/>
  <c r="K684" i="10" s="1"/>
  <c r="K685" i="10" a="1"/>
  <c r="K685" i="10" s="1"/>
  <c r="K686" i="10" a="1"/>
  <c r="K686" i="10" s="1"/>
  <c r="K687" i="10" a="1"/>
  <c r="K687" i="10" s="1"/>
  <c r="K688" i="10" a="1"/>
  <c r="K688" i="10" s="1"/>
  <c r="K689" i="10" a="1"/>
  <c r="K689" i="10" s="1"/>
  <c r="K690" i="10" a="1"/>
  <c r="K690" i="10" s="1"/>
  <c r="K691" i="10" a="1"/>
  <c r="K691" i="10" s="1"/>
  <c r="K692" i="10" a="1"/>
  <c r="K692" i="10" s="1"/>
  <c r="K693" i="10" a="1"/>
  <c r="K693" i="10" s="1"/>
  <c r="K694" i="10" a="1"/>
  <c r="K694" i="10" s="1"/>
  <c r="K695" i="10" a="1"/>
  <c r="K695" i="10" s="1"/>
  <c r="K696" i="10" a="1"/>
  <c r="K696" i="10" s="1"/>
  <c r="K697" i="10" a="1"/>
  <c r="K697" i="10" s="1"/>
  <c r="K698" i="10" a="1"/>
  <c r="K698" i="10" s="1"/>
  <c r="K699" i="10" a="1"/>
  <c r="K699" i="10" s="1"/>
  <c r="K700" i="10" a="1"/>
  <c r="K700" i="10" s="1"/>
  <c r="K701" i="10" a="1"/>
  <c r="K701" i="10" s="1"/>
  <c r="K702" i="10" a="1"/>
  <c r="K702" i="10" s="1"/>
  <c r="K703" i="10" a="1"/>
  <c r="K703" i="10" s="1"/>
  <c r="K704" i="10" a="1"/>
  <c r="K704" i="10" s="1"/>
  <c r="K705" i="10" a="1"/>
  <c r="K705" i="10" s="1"/>
  <c r="K706" i="10" a="1"/>
  <c r="K706" i="10" s="1"/>
  <c r="K707" i="10" a="1"/>
  <c r="K707" i="10" s="1"/>
  <c r="K708" i="10" a="1"/>
  <c r="K708" i="10" s="1"/>
  <c r="K709" i="10" a="1"/>
  <c r="K709" i="10" s="1"/>
  <c r="K710" i="10" a="1"/>
  <c r="K710" i="10" s="1"/>
  <c r="K711" i="10" a="1"/>
  <c r="K711" i="10" s="1"/>
  <c r="K712" i="10" a="1"/>
  <c r="K712" i="10" s="1"/>
  <c r="K713" i="10" a="1"/>
  <c r="K713" i="10" s="1"/>
  <c r="K714" i="10" a="1"/>
  <c r="K714" i="10" s="1"/>
  <c r="K715" i="10" a="1"/>
  <c r="K715" i="10" s="1"/>
  <c r="K716" i="10" a="1"/>
  <c r="K716" i="10" s="1"/>
  <c r="K717" i="10" a="1"/>
  <c r="K717" i="10" s="1"/>
  <c r="K718" i="10" a="1"/>
  <c r="K718" i="10" s="1"/>
  <c r="K719" i="10" a="1"/>
  <c r="K719" i="10" s="1"/>
  <c r="K720" i="10" a="1"/>
  <c r="K720" i="10" s="1"/>
  <c r="K721" i="10" a="1"/>
  <c r="K721" i="10" s="1"/>
  <c r="K722" i="10" a="1"/>
  <c r="K722" i="10" s="1"/>
  <c r="K723" i="10" a="1"/>
  <c r="K723" i="10" s="1"/>
  <c r="K724" i="10" a="1"/>
  <c r="K724" i="10" s="1"/>
  <c r="K725" i="10" a="1"/>
  <c r="K725" i="10" s="1"/>
  <c r="K726" i="10" a="1"/>
  <c r="K726" i="10" s="1"/>
  <c r="K727" i="10" a="1"/>
  <c r="K727" i="10" s="1"/>
  <c r="K728" i="10" a="1"/>
  <c r="K728" i="10" s="1"/>
  <c r="K729" i="10" a="1"/>
  <c r="K729" i="10" s="1"/>
  <c r="K730" i="10" a="1"/>
  <c r="K730" i="10" s="1"/>
  <c r="K731" i="10" a="1"/>
  <c r="K731" i="10" s="1"/>
  <c r="K732" i="10" a="1"/>
  <c r="K732" i="10" s="1"/>
  <c r="K733" i="10" a="1"/>
  <c r="K733" i="10" s="1"/>
  <c r="K734" i="10" a="1"/>
  <c r="K734" i="10" s="1"/>
  <c r="K735" i="10" a="1"/>
  <c r="K735" i="10" s="1"/>
  <c r="K736" i="10" a="1"/>
  <c r="K736" i="10" s="1"/>
  <c r="K737" i="10" a="1"/>
  <c r="K737" i="10" s="1"/>
  <c r="K738" i="10" a="1"/>
  <c r="K738" i="10" s="1"/>
  <c r="K739" i="10" a="1"/>
  <c r="K739" i="10" s="1"/>
  <c r="K740" i="10" a="1"/>
  <c r="K740" i="10" s="1"/>
  <c r="K741" i="10" a="1"/>
  <c r="K741" i="10" s="1"/>
  <c r="K742" i="10" a="1"/>
  <c r="K742" i="10" s="1"/>
  <c r="K743" i="10" a="1"/>
  <c r="K743" i="10" s="1"/>
  <c r="K744" i="10" a="1"/>
  <c r="K744" i="10" s="1"/>
  <c r="K745" i="10" a="1"/>
  <c r="K745" i="10" s="1"/>
  <c r="K746" i="10" a="1"/>
  <c r="K746" i="10" s="1"/>
  <c r="K747" i="10" a="1"/>
  <c r="K747" i="10" s="1"/>
  <c r="K748" i="10" a="1"/>
  <c r="K748" i="10" s="1"/>
  <c r="K749" i="10" a="1"/>
  <c r="K749" i="10" s="1"/>
  <c r="K750" i="10" a="1"/>
  <c r="K750" i="10" s="1"/>
  <c r="K751" i="10" a="1"/>
  <c r="K751" i="10" s="1"/>
  <c r="K752" i="10" a="1"/>
  <c r="K752" i="10" s="1"/>
  <c r="K753" i="10" a="1"/>
  <c r="K753" i="10" s="1"/>
  <c r="K754" i="10" a="1"/>
  <c r="K754" i="10" s="1"/>
  <c r="K755" i="10" a="1"/>
  <c r="K755" i="10" s="1"/>
  <c r="K756" i="10" a="1"/>
  <c r="K756" i="10" s="1"/>
  <c r="K757" i="10" a="1"/>
  <c r="K757" i="10" s="1"/>
  <c r="K758" i="10" a="1"/>
  <c r="K758" i="10" s="1"/>
  <c r="K759" i="10" a="1"/>
  <c r="K759" i="10" s="1"/>
  <c r="K760" i="10" a="1"/>
  <c r="K760" i="10" s="1"/>
  <c r="K761" i="10" a="1"/>
  <c r="K761" i="10" s="1"/>
  <c r="K762" i="10" a="1"/>
  <c r="K762" i="10" s="1"/>
  <c r="K763" i="10" a="1"/>
  <c r="K763" i="10" s="1"/>
  <c r="K764" i="10" a="1"/>
  <c r="K764" i="10" s="1"/>
  <c r="K765" i="10" a="1"/>
  <c r="K765" i="10"/>
  <c r="K766" i="10" a="1"/>
  <c r="K766" i="10" s="1"/>
  <c r="K767" i="10" a="1"/>
  <c r="K767" i="10" s="1"/>
  <c r="K768" i="10" a="1"/>
  <c r="K768" i="10" s="1"/>
  <c r="K769" i="10" a="1"/>
  <c r="K769" i="10" s="1"/>
  <c r="K770" i="10" a="1"/>
  <c r="K770" i="10" s="1"/>
  <c r="K771" i="10" a="1"/>
  <c r="K771" i="10" s="1"/>
  <c r="K772" i="10" a="1"/>
  <c r="K772" i="10" s="1"/>
  <c r="K773" i="10" a="1"/>
  <c r="K773" i="10" s="1"/>
  <c r="K774" i="10" a="1"/>
  <c r="K774" i="10" s="1"/>
  <c r="K775" i="10" a="1"/>
  <c r="K775" i="10" s="1"/>
  <c r="K776" i="10" a="1"/>
  <c r="K776" i="10" s="1"/>
  <c r="K777" i="10" a="1"/>
  <c r="K777" i="10" s="1"/>
  <c r="K778" i="10" a="1"/>
  <c r="K778" i="10" s="1"/>
  <c r="K779" i="10" a="1"/>
  <c r="K779" i="10" s="1"/>
  <c r="K780" i="10" a="1"/>
  <c r="K780" i="10" s="1"/>
  <c r="K781" i="10" a="1"/>
  <c r="K781" i="10" s="1"/>
  <c r="K782" i="10" a="1"/>
  <c r="K782" i="10" s="1"/>
  <c r="K783" i="10" a="1"/>
  <c r="K783" i="10" s="1"/>
  <c r="K784" i="10" a="1"/>
  <c r="K784" i="10" s="1"/>
  <c r="K785" i="10" a="1"/>
  <c r="K785" i="10" s="1"/>
  <c r="K786" i="10" a="1"/>
  <c r="K786" i="10" s="1"/>
  <c r="K787" i="10" a="1"/>
  <c r="K787" i="10" s="1"/>
  <c r="K788" i="10" a="1"/>
  <c r="K788" i="10" s="1"/>
  <c r="K789" i="10" a="1"/>
  <c r="K789" i="10" s="1"/>
  <c r="K790" i="10" a="1"/>
  <c r="K790" i="10" s="1"/>
  <c r="K791" i="10" a="1"/>
  <c r="K791" i="10" s="1"/>
  <c r="K792" i="10" a="1"/>
  <c r="K792" i="10" s="1"/>
  <c r="K793" i="10" a="1"/>
  <c r="K793" i="10" s="1"/>
  <c r="K794" i="10" a="1"/>
  <c r="K794" i="10" s="1"/>
  <c r="K795" i="10" a="1"/>
  <c r="K795" i="10" s="1"/>
  <c r="K796" i="10" a="1"/>
  <c r="K796" i="10" s="1"/>
  <c r="K797" i="10" a="1"/>
  <c r="K797" i="10" s="1"/>
  <c r="K798" i="10" a="1"/>
  <c r="K798" i="10" s="1"/>
  <c r="K799" i="10" a="1"/>
  <c r="K799" i="10" s="1"/>
  <c r="K800" i="10" a="1"/>
  <c r="K800" i="10" s="1"/>
  <c r="K801" i="10" a="1"/>
  <c r="K801" i="10" s="1"/>
  <c r="K802" i="10" a="1"/>
  <c r="K802" i="10" s="1"/>
  <c r="K803" i="10" a="1"/>
  <c r="K803" i="10" s="1"/>
  <c r="K804" i="10" a="1"/>
  <c r="K804" i="10" s="1"/>
  <c r="K805" i="10" a="1"/>
  <c r="K805" i="10" s="1"/>
  <c r="K806" i="10" a="1"/>
  <c r="K806" i="10" s="1"/>
  <c r="K807" i="10" a="1"/>
  <c r="K807" i="10" s="1"/>
  <c r="K808" i="10" a="1"/>
  <c r="K808" i="10" s="1"/>
  <c r="K809" i="10" a="1"/>
  <c r="K809" i="10" s="1"/>
  <c r="K810" i="10" a="1"/>
  <c r="K810" i="10" s="1"/>
  <c r="K811" i="10" a="1"/>
  <c r="K811" i="10" s="1"/>
  <c r="K812" i="10" a="1"/>
  <c r="K812" i="10" s="1"/>
  <c r="K813" i="10" a="1"/>
  <c r="K813" i="10" s="1"/>
  <c r="K814" i="10" a="1"/>
  <c r="K814" i="10" s="1"/>
  <c r="K815" i="10" a="1"/>
  <c r="K815" i="10" s="1"/>
  <c r="K816" i="10" a="1"/>
  <c r="K816" i="10" s="1"/>
  <c r="K817" i="10" a="1"/>
  <c r="K817" i="10" s="1"/>
  <c r="K818" i="10" a="1"/>
  <c r="K818" i="10" s="1"/>
  <c r="K819" i="10" a="1"/>
  <c r="K819" i="10" s="1"/>
  <c r="K820" i="10" a="1"/>
  <c r="K820" i="10" s="1"/>
  <c r="K821" i="10" a="1"/>
  <c r="K821" i="10" s="1"/>
  <c r="K822" i="10" a="1"/>
  <c r="K822" i="10" s="1"/>
  <c r="K823" i="10" a="1"/>
  <c r="K823" i="10" s="1"/>
  <c r="K824" i="10" a="1"/>
  <c r="K824" i="10" s="1"/>
  <c r="K825" i="10" a="1"/>
  <c r="K825" i="10" s="1"/>
  <c r="K826" i="10" a="1"/>
  <c r="K826" i="10" s="1"/>
  <c r="K827" i="10" a="1"/>
  <c r="K827" i="10" s="1"/>
  <c r="K828" i="10" a="1"/>
  <c r="K828" i="10" s="1"/>
  <c r="K829" i="10" a="1"/>
  <c r="K829" i="10" s="1"/>
  <c r="K830" i="10" a="1"/>
  <c r="K830" i="10" s="1"/>
  <c r="K831" i="10" a="1"/>
  <c r="K831" i="10" s="1"/>
  <c r="K832" i="10" a="1"/>
  <c r="K832" i="10" s="1"/>
  <c r="K833" i="10" a="1"/>
  <c r="K833" i="10" s="1"/>
  <c r="K834" i="10" a="1"/>
  <c r="K834" i="10" s="1"/>
  <c r="K835" i="10" a="1"/>
  <c r="K835" i="10" s="1"/>
  <c r="K836" i="10" a="1"/>
  <c r="K836" i="10" s="1"/>
  <c r="K837" i="10" a="1"/>
  <c r="K837" i="10" s="1"/>
  <c r="K838" i="10" a="1"/>
  <c r="K838" i="10" s="1"/>
  <c r="K839" i="10" a="1"/>
  <c r="K839" i="10" s="1"/>
  <c r="K840" i="10" a="1"/>
  <c r="K840" i="10" s="1"/>
  <c r="K841" i="10" a="1"/>
  <c r="K841" i="10" s="1"/>
  <c r="K842" i="10" a="1"/>
  <c r="K842" i="10" s="1"/>
  <c r="K843" i="10" a="1"/>
  <c r="K843" i="10" s="1"/>
  <c r="K844" i="10" a="1"/>
  <c r="K844" i="10" s="1"/>
  <c r="K845" i="10" a="1"/>
  <c r="K845" i="10" s="1"/>
  <c r="K846" i="10" a="1"/>
  <c r="K846" i="10" s="1"/>
  <c r="K847" i="10" a="1"/>
  <c r="K847" i="10" s="1"/>
  <c r="K848" i="10" a="1"/>
  <c r="K848" i="10" s="1"/>
  <c r="K849" i="10" a="1"/>
  <c r="K849" i="10" s="1"/>
  <c r="K850" i="10" a="1"/>
  <c r="K850" i="10" s="1"/>
  <c r="K851" i="10" a="1"/>
  <c r="K851" i="10" s="1"/>
  <c r="K852" i="10" a="1"/>
  <c r="K852" i="10" s="1"/>
  <c r="K853" i="10" a="1"/>
  <c r="K853" i="10" s="1"/>
  <c r="K854" i="10" a="1"/>
  <c r="K854" i="10" s="1"/>
  <c r="K855" i="10" a="1"/>
  <c r="K855" i="10" s="1"/>
  <c r="K856" i="10" a="1"/>
  <c r="K856" i="10" s="1"/>
  <c r="K857" i="10" a="1"/>
  <c r="K857" i="10" s="1"/>
  <c r="K858" i="10" a="1"/>
  <c r="K858" i="10" s="1"/>
  <c r="K859" i="10" a="1"/>
  <c r="K859" i="10" s="1"/>
  <c r="K860" i="10" a="1"/>
  <c r="K860" i="10" s="1"/>
  <c r="K861" i="10" a="1"/>
  <c r="K861" i="10" s="1"/>
  <c r="K862" i="10" a="1"/>
  <c r="K862" i="10" s="1"/>
  <c r="K863" i="10" a="1"/>
  <c r="K863" i="10" s="1"/>
  <c r="K864" i="10" a="1"/>
  <c r="K864" i="10" s="1"/>
  <c r="K865" i="10" a="1"/>
  <c r="K865" i="10" s="1"/>
  <c r="K866" i="10" a="1"/>
  <c r="K866" i="10" s="1"/>
  <c r="K867" i="10" a="1"/>
  <c r="K867" i="10" s="1"/>
  <c r="K868" i="10" a="1"/>
  <c r="K868" i="10" s="1"/>
  <c r="K869" i="10" a="1"/>
  <c r="K869" i="10" s="1"/>
  <c r="K870" i="10" a="1"/>
  <c r="K870" i="10" s="1"/>
  <c r="K871" i="10" a="1"/>
  <c r="K871" i="10" s="1"/>
  <c r="K872" i="10" a="1"/>
  <c r="K872" i="10" s="1"/>
  <c r="K873" i="10" a="1"/>
  <c r="K873" i="10" s="1"/>
  <c r="K874" i="10" a="1"/>
  <c r="K874" i="10" s="1"/>
  <c r="K875" i="10" a="1"/>
  <c r="K875" i="10" s="1"/>
  <c r="K876" i="10" a="1"/>
  <c r="K876" i="10" s="1"/>
  <c r="K877" i="10" a="1"/>
  <c r="K877" i="10" s="1"/>
  <c r="K878" i="10" a="1"/>
  <c r="K878" i="10" s="1"/>
  <c r="K879" i="10" a="1"/>
  <c r="K879" i="10" s="1"/>
  <c r="K880" i="10" a="1"/>
  <c r="K880" i="10" s="1"/>
  <c r="K881" i="10" a="1"/>
  <c r="K881" i="10" s="1"/>
  <c r="K882" i="10" a="1"/>
  <c r="K882" i="10" s="1"/>
  <c r="K883" i="10" a="1"/>
  <c r="K883" i="10" s="1"/>
  <c r="K884" i="10" a="1"/>
  <c r="K884" i="10" s="1"/>
  <c r="K885" i="10" a="1"/>
  <c r="K885" i="10" s="1"/>
  <c r="K886" i="10" a="1"/>
  <c r="K886" i="10" s="1"/>
  <c r="K887" i="10" a="1"/>
  <c r="K887" i="10" s="1"/>
  <c r="K888" i="10" a="1"/>
  <c r="K888" i="10" s="1"/>
  <c r="K889" i="10" a="1"/>
  <c r="K889" i="10" s="1"/>
  <c r="K890" i="10" a="1"/>
  <c r="K890" i="10" s="1"/>
  <c r="K891" i="10" a="1"/>
  <c r="K891" i="10" s="1"/>
  <c r="K892" i="10" a="1"/>
  <c r="K892" i="10" s="1"/>
  <c r="K893" i="10" a="1"/>
  <c r="K893" i="10" s="1"/>
  <c r="K894" i="10" a="1"/>
  <c r="K894" i="10" s="1"/>
  <c r="K895" i="10" a="1"/>
  <c r="K895" i="10" s="1"/>
  <c r="K896" i="10" a="1"/>
  <c r="K896" i="10" s="1"/>
  <c r="K897" i="10" a="1"/>
  <c r="K897" i="10" s="1"/>
  <c r="K898" i="10" a="1"/>
  <c r="K898" i="10" s="1"/>
  <c r="K899" i="10" a="1"/>
  <c r="K899" i="10" s="1"/>
  <c r="K900" i="10" a="1"/>
  <c r="K900" i="10" s="1"/>
  <c r="K901" i="10" a="1"/>
  <c r="K901" i="10" s="1"/>
  <c r="K902" i="10" a="1"/>
  <c r="K902" i="10" s="1"/>
  <c r="K903" i="10" a="1"/>
  <c r="K903" i="10" s="1"/>
  <c r="K904" i="10" a="1"/>
  <c r="K904" i="10" s="1"/>
  <c r="K905" i="10" a="1"/>
  <c r="K905" i="10" s="1"/>
  <c r="K906" i="10" a="1"/>
  <c r="K906" i="10" s="1"/>
  <c r="K907" i="10" a="1"/>
  <c r="K907" i="10" s="1"/>
  <c r="K908" i="10" a="1"/>
  <c r="K908" i="10" s="1"/>
  <c r="K909" i="10" a="1"/>
  <c r="K909" i="10" s="1"/>
  <c r="K910" i="10" a="1"/>
  <c r="K910" i="10" s="1"/>
  <c r="K911" i="10" a="1"/>
  <c r="K911" i="10" s="1"/>
  <c r="K912" i="10" a="1"/>
  <c r="K912" i="10" s="1"/>
  <c r="K913" i="10" a="1"/>
  <c r="K913" i="10" s="1"/>
  <c r="K914" i="10" a="1"/>
  <c r="K914" i="10" s="1"/>
  <c r="K915" i="10" a="1"/>
  <c r="K915" i="10" s="1"/>
  <c r="K916" i="10" a="1"/>
  <c r="K916" i="10" s="1"/>
  <c r="K917" i="10" a="1"/>
  <c r="K917" i="10" s="1"/>
  <c r="K918" i="10" a="1"/>
  <c r="K918" i="10" s="1"/>
  <c r="K919" i="10" a="1"/>
  <c r="K919" i="10" s="1"/>
  <c r="K920" i="10" a="1"/>
  <c r="K920" i="10" s="1"/>
  <c r="K921" i="10" a="1"/>
  <c r="K921" i="10" s="1"/>
  <c r="K922" i="10" a="1"/>
  <c r="K922" i="10" s="1"/>
  <c r="K923" i="10" a="1"/>
  <c r="K923" i="10" s="1"/>
  <c r="K924" i="10" a="1"/>
  <c r="K924" i="10" s="1"/>
  <c r="K925" i="10" a="1"/>
  <c r="K925" i="10" s="1"/>
  <c r="K926" i="10" a="1"/>
  <c r="K926" i="10" s="1"/>
  <c r="K927" i="10" a="1"/>
  <c r="K927" i="10" s="1"/>
  <c r="K928" i="10" a="1"/>
  <c r="K928" i="10" s="1"/>
  <c r="K929" i="10" a="1"/>
  <c r="K929" i="10" s="1"/>
  <c r="K930" i="10" a="1"/>
  <c r="K930" i="10" s="1"/>
  <c r="K931" i="10" a="1"/>
  <c r="K931" i="10" s="1"/>
  <c r="K932" i="10" a="1"/>
  <c r="K932" i="10" s="1"/>
  <c r="K933" i="10" a="1"/>
  <c r="K933" i="10" s="1"/>
  <c r="K934" i="10" a="1"/>
  <c r="K934" i="10" s="1"/>
  <c r="K935" i="10" a="1"/>
  <c r="K935" i="10" s="1"/>
  <c r="K936" i="10" a="1"/>
  <c r="K936" i="10" s="1"/>
  <c r="K937" i="10" a="1"/>
  <c r="K937" i="10" s="1"/>
  <c r="K938" i="10" a="1"/>
  <c r="K938" i="10" s="1"/>
  <c r="K939" i="10" a="1"/>
  <c r="K939" i="10" s="1"/>
  <c r="K940" i="10" a="1"/>
  <c r="K940" i="10" s="1"/>
  <c r="K941" i="10" a="1"/>
  <c r="K941" i="10" s="1"/>
  <c r="K942" i="10" a="1"/>
  <c r="K942" i="10" s="1"/>
  <c r="K943" i="10" a="1"/>
  <c r="K943" i="10" s="1"/>
  <c r="K944" i="10" a="1"/>
  <c r="K944" i="10" s="1"/>
  <c r="K945" i="10" a="1"/>
  <c r="K945" i="10" s="1"/>
  <c r="K946" i="10" a="1"/>
  <c r="K946" i="10" s="1"/>
  <c r="K947" i="10" a="1"/>
  <c r="K947" i="10" s="1"/>
  <c r="K948" i="10" a="1"/>
  <c r="K948" i="10" s="1"/>
  <c r="K949" i="10" a="1"/>
  <c r="K949" i="10" s="1"/>
  <c r="K950" i="10" a="1"/>
  <c r="K950" i="10" s="1"/>
  <c r="K951" i="10" a="1"/>
  <c r="K951" i="10" s="1"/>
  <c r="K952" i="10" a="1"/>
  <c r="K952" i="10" s="1"/>
  <c r="K953" i="10" a="1"/>
  <c r="K953" i="10" s="1"/>
  <c r="K954" i="10" a="1"/>
  <c r="K954" i="10" s="1"/>
  <c r="K955" i="10" a="1"/>
  <c r="K955" i="10" s="1"/>
  <c r="K956" i="10" a="1"/>
  <c r="K956" i="10" s="1"/>
  <c r="K957" i="10" a="1"/>
  <c r="K957" i="10" s="1"/>
  <c r="K958" i="10" a="1"/>
  <c r="K958" i="10" s="1"/>
  <c r="K959" i="10" a="1"/>
  <c r="K959" i="10" s="1"/>
  <c r="K960" i="10" a="1"/>
  <c r="K960" i="10" s="1"/>
  <c r="K961" i="10" a="1"/>
  <c r="K961" i="10" s="1"/>
  <c r="K962" i="10" a="1"/>
  <c r="K962" i="10" s="1"/>
  <c r="K963" i="10" a="1"/>
  <c r="K963" i="10" s="1"/>
  <c r="K964" i="10" a="1"/>
  <c r="K964" i="10" s="1"/>
  <c r="K965" i="10" a="1"/>
  <c r="K965" i="10" s="1"/>
  <c r="K966" i="10" a="1"/>
  <c r="K966" i="10" s="1"/>
  <c r="K967" i="10" a="1"/>
  <c r="K967" i="10" s="1"/>
  <c r="K968" i="10" a="1"/>
  <c r="K968" i="10" s="1"/>
  <c r="K969" i="10" a="1"/>
  <c r="K969" i="10" s="1"/>
  <c r="K970" i="10" a="1"/>
  <c r="K970" i="10" s="1"/>
  <c r="K971" i="10" a="1"/>
  <c r="K971" i="10" s="1"/>
  <c r="K972" i="10" a="1"/>
  <c r="K972" i="10" s="1"/>
  <c r="K973" i="10" a="1"/>
  <c r="K973" i="10" s="1"/>
  <c r="K974" i="10" a="1"/>
  <c r="K974" i="10" s="1"/>
  <c r="K975" i="10" a="1"/>
  <c r="K975" i="10" s="1"/>
  <c r="K976" i="10" a="1"/>
  <c r="K976" i="10" s="1"/>
  <c r="K977" i="10" a="1"/>
  <c r="K977" i="10" s="1"/>
  <c r="K978" i="10" a="1"/>
  <c r="K978" i="10" s="1"/>
  <c r="K979" i="10" a="1"/>
  <c r="K979" i="10" s="1"/>
  <c r="K980" i="10" a="1"/>
  <c r="K980" i="10" s="1"/>
  <c r="K981" i="10" a="1"/>
  <c r="K981" i="10" s="1"/>
  <c r="K982" i="10" a="1"/>
  <c r="K982" i="10" s="1"/>
  <c r="K983" i="10" a="1"/>
  <c r="K983" i="10" s="1"/>
  <c r="K984" i="10" a="1"/>
  <c r="K984" i="10" s="1"/>
  <c r="K985" i="10" a="1"/>
  <c r="K985" i="10" s="1"/>
  <c r="K986" i="10" a="1"/>
  <c r="K986" i="10" s="1"/>
  <c r="K987" i="10" a="1"/>
  <c r="K987" i="10" s="1"/>
  <c r="K988" i="10" a="1"/>
  <c r="K988" i="10" s="1"/>
  <c r="K989" i="10" a="1"/>
  <c r="K989" i="10" s="1"/>
  <c r="K990" i="10" a="1"/>
  <c r="K990" i="10" s="1"/>
  <c r="K991" i="10" a="1"/>
  <c r="K991" i="10" s="1"/>
  <c r="K992" i="10" a="1"/>
  <c r="K992" i="10" s="1"/>
  <c r="K993" i="10" a="1"/>
  <c r="K993" i="10" s="1"/>
  <c r="K994" i="10" a="1"/>
  <c r="K994" i="10" s="1"/>
  <c r="K995" i="10" a="1"/>
  <c r="K995" i="10" s="1"/>
  <c r="K996" i="10" a="1"/>
  <c r="K996" i="10" s="1"/>
  <c r="K997" i="10" a="1"/>
  <c r="K997" i="10" s="1"/>
  <c r="K998" i="10" a="1"/>
  <c r="K998" i="10" s="1"/>
  <c r="K999" i="10" a="1"/>
  <c r="K999" i="10" s="1"/>
  <c r="K1000" i="10" a="1"/>
  <c r="K1000" i="10" s="1"/>
  <c r="K1001" i="10" a="1"/>
  <c r="K1001" i="10" s="1"/>
  <c r="K1002" i="10" a="1"/>
  <c r="K1002" i="10" s="1"/>
  <c r="K1003" i="10" a="1"/>
  <c r="K1003" i="10" s="1"/>
  <c r="K1004" i="10" a="1"/>
  <c r="K1004" i="10" s="1"/>
  <c r="K1005" i="10" a="1"/>
  <c r="K1005" i="10" s="1"/>
  <c r="K1006" i="10" a="1"/>
  <c r="K1006" i="10" s="1"/>
  <c r="K1007" i="10" a="1"/>
  <c r="K1007" i="10" s="1"/>
  <c r="K1008" i="10" a="1"/>
  <c r="K1008" i="10" s="1"/>
  <c r="K1009" i="10" a="1"/>
  <c r="K1009" i="10" s="1"/>
  <c r="K1010" i="10" a="1"/>
  <c r="K1010" i="10" s="1"/>
  <c r="K1011" i="10" a="1"/>
  <c r="K1011" i="10" s="1"/>
  <c r="K1012" i="10" a="1"/>
  <c r="K1012" i="10" s="1"/>
  <c r="K1013" i="10" a="1"/>
  <c r="K1013" i="10" s="1"/>
  <c r="K1014" i="10" a="1"/>
  <c r="K1014" i="10" s="1"/>
  <c r="K1015" i="10" a="1"/>
  <c r="K1015" i="10" s="1"/>
  <c r="K1016" i="10" a="1"/>
  <c r="K1016" i="10" s="1"/>
  <c r="K1017" i="10" a="1"/>
  <c r="K1017" i="10" s="1"/>
  <c r="K1018" i="10" a="1"/>
  <c r="K1018" i="10" s="1"/>
  <c r="K1019" i="10" a="1"/>
  <c r="K1019" i="10" s="1"/>
  <c r="K1020" i="10" a="1"/>
  <c r="K1020" i="10" s="1"/>
  <c r="K1021" i="10" a="1"/>
  <c r="K1021" i="10" s="1"/>
  <c r="K1022" i="10" a="1"/>
  <c r="K1022" i="10" s="1"/>
  <c r="K1023" i="10" a="1"/>
  <c r="K1023" i="10" s="1"/>
  <c r="K1024" i="10" a="1"/>
  <c r="K1024" i="10" s="1"/>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O7" i="12" l="1" a="1"/>
  <c r="O7" i="12" s="1"/>
  <c r="O10" i="12" a="1"/>
  <c r="O10" i="12" s="1"/>
  <c r="O15" i="12" a="1"/>
  <c r="O15" i="12" s="1"/>
  <c r="O18" i="12" a="1"/>
  <c r="O18" i="12" s="1"/>
  <c r="O27" i="12" a="1"/>
  <c r="O27" i="12" s="1"/>
  <c r="O30" i="12" a="1"/>
  <c r="O30" i="12" s="1"/>
  <c r="O35" i="12" a="1"/>
  <c r="O35" i="12" s="1"/>
  <c r="O38" i="12" a="1"/>
  <c r="O38" i="12" s="1"/>
  <c r="O43" i="12" a="1"/>
  <c r="O43" i="12" s="1"/>
  <c r="O46" i="12" a="1"/>
  <c r="O46" i="12" s="1"/>
  <c r="O51" i="12" a="1"/>
  <c r="O51" i="12" s="1"/>
  <c r="O54" i="12" a="1"/>
  <c r="O54" i="12" s="1"/>
  <c r="O59" i="12" a="1"/>
  <c r="O59" i="12" s="1"/>
  <c r="O62" i="12" a="1"/>
  <c r="O62" i="12" s="1"/>
  <c r="O67" i="12" a="1"/>
  <c r="O67" i="12" s="1"/>
  <c r="O70" i="12" a="1"/>
  <c r="O70" i="12" s="1"/>
  <c r="O75" i="12" a="1"/>
  <c r="O75" i="12" s="1"/>
  <c r="O78" i="12" a="1"/>
  <c r="O78" i="12" s="1"/>
  <c r="O83" i="12" a="1"/>
  <c r="O83" i="12" s="1"/>
  <c r="O86" i="12" a="1"/>
  <c r="O86" i="12" s="1"/>
  <c r="O91" i="12" a="1"/>
  <c r="O91" i="12" s="1"/>
  <c r="O94" i="12" a="1"/>
  <c r="O94" i="12" s="1"/>
  <c r="O99" i="12" a="1"/>
  <c r="O99" i="12" s="1"/>
  <c r="O102" i="12" a="1"/>
  <c r="O102" i="12" s="1"/>
  <c r="O107" i="12" a="1"/>
  <c r="O107" i="12" s="1"/>
  <c r="O110" i="12" a="1"/>
  <c r="O110" i="12" s="1"/>
  <c r="O115" i="12" a="1"/>
  <c r="O115" i="12" s="1"/>
  <c r="O118" i="12" a="1"/>
  <c r="O118" i="12" s="1"/>
  <c r="O123" i="12" a="1"/>
  <c r="O123" i="12" s="1"/>
  <c r="O126" i="12" a="1"/>
  <c r="O126" i="12" s="1"/>
  <c r="O131" i="12" a="1"/>
  <c r="O131" i="12" s="1"/>
  <c r="O134" i="12" a="1"/>
  <c r="O134" i="12" s="1"/>
  <c r="O139" i="12" a="1"/>
  <c r="O139" i="12" s="1"/>
  <c r="O142" i="12" a="1"/>
  <c r="O142" i="12" s="1"/>
  <c r="O22" i="12" a="1"/>
  <c r="O22" i="12" s="1"/>
  <c r="O5" i="12" a="1"/>
  <c r="O5" i="12" s="1"/>
  <c r="O8" i="12" a="1"/>
  <c r="O8" i="12" s="1"/>
  <c r="O13" i="12" a="1"/>
  <c r="O13" i="12" s="1"/>
  <c r="O16" i="12" a="1"/>
  <c r="O16" i="12" s="1"/>
  <c r="O21" i="12" a="1"/>
  <c r="O21" i="12" s="1"/>
  <c r="O25" i="12" a="1"/>
  <c r="O25" i="12" s="1"/>
  <c r="O28" i="12" a="1"/>
  <c r="O28" i="12" s="1"/>
  <c r="O33" i="12" a="1"/>
  <c r="O33" i="12" s="1"/>
  <c r="O36" i="12" a="1"/>
  <c r="O36" i="12" s="1"/>
  <c r="O41" i="12" a="1"/>
  <c r="O41" i="12" s="1"/>
  <c r="O44" i="12" a="1"/>
  <c r="O44" i="12" s="1"/>
  <c r="O49" i="12" a="1"/>
  <c r="O49" i="12" s="1"/>
  <c r="O52" i="12" a="1"/>
  <c r="O52" i="12" s="1"/>
  <c r="O57" i="12" a="1"/>
  <c r="O57" i="12" s="1"/>
  <c r="O60" i="12" a="1"/>
  <c r="O60" i="12" s="1"/>
  <c r="O65" i="12" a="1"/>
  <c r="O65" i="12" s="1"/>
  <c r="O68" i="12" a="1"/>
  <c r="O68" i="12" s="1"/>
  <c r="O73" i="12" a="1"/>
  <c r="O73" i="12" s="1"/>
  <c r="O76" i="12" a="1"/>
  <c r="O76" i="12" s="1"/>
  <c r="O81" i="12" a="1"/>
  <c r="O81" i="12" s="1"/>
  <c r="O84" i="12" a="1"/>
  <c r="O84" i="12" s="1"/>
  <c r="O89" i="12" a="1"/>
  <c r="O89" i="12" s="1"/>
  <c r="O92" i="12" a="1"/>
  <c r="O92" i="12" s="1"/>
  <c r="O97" i="12" a="1"/>
  <c r="O97" i="12" s="1"/>
  <c r="O100" i="12" a="1"/>
  <c r="O100" i="12" s="1"/>
  <c r="O105" i="12" a="1"/>
  <c r="O105" i="12" s="1"/>
  <c r="O3" i="12" a="1"/>
  <c r="O3" i="12" s="1"/>
  <c r="O6" i="12" a="1"/>
  <c r="O6" i="12" s="1"/>
  <c r="O11" i="12" a="1"/>
  <c r="O11" i="12" s="1"/>
  <c r="O14" i="12" a="1"/>
  <c r="O14" i="12" s="1"/>
  <c r="O19" i="12" a="1"/>
  <c r="O19" i="12" s="1"/>
  <c r="O23" i="12" a="1"/>
  <c r="O23" i="12" s="1"/>
  <c r="O26" i="12" a="1"/>
  <c r="O26" i="12" s="1"/>
  <c r="O31" i="12" a="1"/>
  <c r="O31" i="12" s="1"/>
  <c r="O34" i="12" a="1"/>
  <c r="O34" i="12" s="1"/>
  <c r="O39" i="12" a="1"/>
  <c r="O39" i="12" s="1"/>
  <c r="O42" i="12" a="1"/>
  <c r="O42" i="12" s="1"/>
  <c r="O47" i="12" a="1"/>
  <c r="O47" i="12" s="1"/>
  <c r="O50" i="12" a="1"/>
  <c r="O50" i="12" s="1"/>
  <c r="O55" i="12" a="1"/>
  <c r="O55" i="12" s="1"/>
  <c r="O58" i="12" a="1"/>
  <c r="O58" i="12" s="1"/>
  <c r="O63" i="12" a="1"/>
  <c r="O63" i="12" s="1"/>
  <c r="O66" i="12" a="1"/>
  <c r="O66" i="12" s="1"/>
  <c r="O71" i="12" a="1"/>
  <c r="O71" i="12" s="1"/>
  <c r="O74" i="12" a="1"/>
  <c r="O74" i="12" s="1"/>
  <c r="O79" i="12" a="1"/>
  <c r="O79" i="12" s="1"/>
  <c r="O82" i="12" a="1"/>
  <c r="O82" i="12" s="1"/>
  <c r="O87" i="12" a="1"/>
  <c r="O87" i="12" s="1"/>
  <c r="O90" i="12" a="1"/>
  <c r="O90" i="12" s="1"/>
  <c r="O95" i="12" a="1"/>
  <c r="O95" i="12" s="1"/>
  <c r="O98" i="12" a="1"/>
  <c r="O98" i="12" s="1"/>
  <c r="O103" i="12" a="1"/>
  <c r="O103" i="12" s="1"/>
  <c r="O106" i="12" a="1"/>
  <c r="O106" i="12" s="1"/>
  <c r="O4" i="12" a="1"/>
  <c r="O4" i="12" s="1"/>
  <c r="O37" i="12" a="1"/>
  <c r="O37" i="12" s="1"/>
  <c r="O48" i="12" a="1"/>
  <c r="O48" i="12" s="1"/>
  <c r="O69" i="12" a="1"/>
  <c r="O69" i="12" s="1"/>
  <c r="O80" i="12" a="1"/>
  <c r="O80" i="12" s="1"/>
  <c r="O101" i="12" a="1"/>
  <c r="O101" i="12" s="1"/>
  <c r="O112" i="12" a="1"/>
  <c r="O112" i="12" s="1"/>
  <c r="O116" i="12" a="1"/>
  <c r="O116" i="12" s="1"/>
  <c r="O119" i="12" a="1"/>
  <c r="O119" i="12" s="1"/>
  <c r="O130" i="12" a="1"/>
  <c r="O130" i="12" s="1"/>
  <c r="O133" i="12" a="1"/>
  <c r="O133" i="12" s="1"/>
  <c r="O137" i="12" a="1"/>
  <c r="O137" i="12" s="1"/>
  <c r="M7" i="12" a="1"/>
  <c r="M7" i="12" s="1"/>
  <c r="N7" i="12" s="1"/>
  <c r="M10" i="12" a="1"/>
  <c r="M10" i="12" s="1"/>
  <c r="N10" i="12" s="1"/>
  <c r="M13" i="12" a="1"/>
  <c r="M13" i="12" s="1"/>
  <c r="N13" i="12" s="1"/>
  <c r="M17" i="12" a="1"/>
  <c r="M17" i="12" s="1"/>
  <c r="N17" i="12" s="1"/>
  <c r="M21" i="12" a="1"/>
  <c r="M21" i="12" s="1"/>
  <c r="N21" i="12" s="1"/>
  <c r="M25" i="12" a="1"/>
  <c r="M25" i="12" s="1"/>
  <c r="N25" i="12" s="1"/>
  <c r="M29" i="12" a="1"/>
  <c r="M29" i="12" s="1"/>
  <c r="N29" i="12" s="1"/>
  <c r="M33" i="12" a="1"/>
  <c r="M33" i="12" s="1"/>
  <c r="N33" i="12" s="1"/>
  <c r="M37" i="12" a="1"/>
  <c r="M37" i="12" s="1"/>
  <c r="N37" i="12" s="1"/>
  <c r="M41" i="12" a="1"/>
  <c r="M41" i="12" s="1"/>
  <c r="N41" i="12" s="1"/>
  <c r="M45" i="12" a="1"/>
  <c r="M45" i="12" s="1"/>
  <c r="N45" i="12" s="1"/>
  <c r="M49" i="12" a="1"/>
  <c r="M49" i="12" s="1"/>
  <c r="N49" i="12" s="1"/>
  <c r="M53" i="12" a="1"/>
  <c r="M53" i="12" s="1"/>
  <c r="N53" i="12" s="1"/>
  <c r="M57" i="12" a="1"/>
  <c r="M57" i="12" s="1"/>
  <c r="N57" i="12" s="1"/>
  <c r="M61" i="12" a="1"/>
  <c r="M61" i="12" s="1"/>
  <c r="N61" i="12" s="1"/>
  <c r="M65" i="12" a="1"/>
  <c r="M65" i="12" s="1"/>
  <c r="N65" i="12" s="1"/>
  <c r="M69" i="12" a="1"/>
  <c r="M69" i="12" s="1"/>
  <c r="N69" i="12" s="1"/>
  <c r="M73" i="12" a="1"/>
  <c r="M73" i="12" s="1"/>
  <c r="N73" i="12" s="1"/>
  <c r="M77" i="12" a="1"/>
  <c r="M77" i="12" s="1"/>
  <c r="N77" i="12" s="1"/>
  <c r="M81" i="12" a="1"/>
  <c r="M81" i="12" s="1"/>
  <c r="N81" i="12" s="1"/>
  <c r="M85" i="12" a="1"/>
  <c r="M85" i="12" s="1"/>
  <c r="N85" i="12" s="1"/>
  <c r="M89" i="12" a="1"/>
  <c r="M89" i="12" s="1"/>
  <c r="N89" i="12" s="1"/>
  <c r="M93" i="12" a="1"/>
  <c r="M93" i="12" s="1"/>
  <c r="N93" i="12" s="1"/>
  <c r="M97" i="12" a="1"/>
  <c r="M97" i="12" s="1"/>
  <c r="N97" i="12" s="1"/>
  <c r="M101" i="12" a="1"/>
  <c r="M101" i="12" s="1"/>
  <c r="N101" i="12" s="1"/>
  <c r="M105" i="12" a="1"/>
  <c r="M105" i="12" s="1"/>
  <c r="N105" i="12" s="1"/>
  <c r="M109" i="12" a="1"/>
  <c r="M109" i="12" s="1"/>
  <c r="N109" i="12" s="1"/>
  <c r="M113" i="12" a="1"/>
  <c r="M113" i="12" s="1"/>
  <c r="N113" i="12" s="1"/>
  <c r="M117" i="12" a="1"/>
  <c r="M117" i="12" s="1"/>
  <c r="N117" i="12" s="1"/>
  <c r="M121" i="12" a="1"/>
  <c r="M121" i="12" s="1"/>
  <c r="N121" i="12" s="1"/>
  <c r="M125" i="12" a="1"/>
  <c r="M125" i="12" s="1"/>
  <c r="N125" i="12" s="1"/>
  <c r="M129" i="12" a="1"/>
  <c r="M129" i="12" s="1"/>
  <c r="N129" i="12" s="1"/>
  <c r="M133" i="12" a="1"/>
  <c r="M133" i="12" s="1"/>
  <c r="N133" i="12" s="1"/>
  <c r="M137" i="12" a="1"/>
  <c r="M137" i="12" s="1"/>
  <c r="N137" i="12" s="1"/>
  <c r="M141" i="12" a="1"/>
  <c r="M141" i="12" s="1"/>
  <c r="N141" i="12" s="1"/>
  <c r="F7" i="12" a="1"/>
  <c r="F7" i="12" s="1"/>
  <c r="I7" i="12" s="1"/>
  <c r="O17" i="12" a="1"/>
  <c r="O17" i="12" s="1"/>
  <c r="O29" i="12" a="1"/>
  <c r="O29" i="12" s="1"/>
  <c r="O40" i="12" a="1"/>
  <c r="O40" i="12" s="1"/>
  <c r="O61" i="12" a="1"/>
  <c r="O61" i="12" s="1"/>
  <c r="O72" i="12" a="1"/>
  <c r="O72" i="12" s="1"/>
  <c r="O93" i="12" a="1"/>
  <c r="O93" i="12" s="1"/>
  <c r="O104" i="12" a="1"/>
  <c r="O104" i="12" s="1"/>
  <c r="O109" i="12" a="1"/>
  <c r="O109" i="12" s="1"/>
  <c r="O113" i="12" a="1"/>
  <c r="O113" i="12" s="1"/>
  <c r="O120" i="12" a="1"/>
  <c r="O120" i="12" s="1"/>
  <c r="O124" i="12" a="1"/>
  <c r="O124" i="12" s="1"/>
  <c r="O127" i="12" a="1"/>
  <c r="O127" i="12" s="1"/>
  <c r="O138" i="12" a="1"/>
  <c r="O138" i="12" s="1"/>
  <c r="O141" i="12" a="1"/>
  <c r="O141" i="12" s="1"/>
  <c r="M5" i="12" a="1"/>
  <c r="M5" i="12" s="1"/>
  <c r="N5" i="12" s="1"/>
  <c r="M8" i="12" a="1"/>
  <c r="M8" i="12" s="1"/>
  <c r="N8" i="12" s="1"/>
  <c r="M14" i="12" a="1"/>
  <c r="M14" i="12" s="1"/>
  <c r="N14" i="12" s="1"/>
  <c r="M18" i="12" a="1"/>
  <c r="M18" i="12" s="1"/>
  <c r="N18" i="12" s="1"/>
  <c r="M22" i="12" a="1"/>
  <c r="M22" i="12" s="1"/>
  <c r="N22" i="12" s="1"/>
  <c r="M26" i="12" a="1"/>
  <c r="M26" i="12" s="1"/>
  <c r="N26" i="12" s="1"/>
  <c r="M30" i="12" a="1"/>
  <c r="M30" i="12" s="1"/>
  <c r="N30" i="12" s="1"/>
  <c r="M34" i="12" a="1"/>
  <c r="M34" i="12" s="1"/>
  <c r="N34" i="12" s="1"/>
  <c r="M38" i="12" a="1"/>
  <c r="M38" i="12" s="1"/>
  <c r="N38" i="12" s="1"/>
  <c r="M42" i="12" a="1"/>
  <c r="M42" i="12" s="1"/>
  <c r="N42" i="12" s="1"/>
  <c r="M46" i="12" a="1"/>
  <c r="M46" i="12" s="1"/>
  <c r="N46" i="12" s="1"/>
  <c r="M50" i="12" a="1"/>
  <c r="M50" i="12" s="1"/>
  <c r="N50" i="12" s="1"/>
  <c r="M54" i="12" a="1"/>
  <c r="M54" i="12" s="1"/>
  <c r="N54" i="12" s="1"/>
  <c r="M58" i="12" a="1"/>
  <c r="M58" i="12" s="1"/>
  <c r="N58" i="12" s="1"/>
  <c r="M62" i="12" a="1"/>
  <c r="M62" i="12" s="1"/>
  <c r="N62" i="12" s="1"/>
  <c r="M66" i="12" a="1"/>
  <c r="M66" i="12" s="1"/>
  <c r="N66" i="12" s="1"/>
  <c r="M70" i="12" a="1"/>
  <c r="M70" i="12" s="1"/>
  <c r="N70" i="12" s="1"/>
  <c r="M74" i="12" a="1"/>
  <c r="M74" i="12" s="1"/>
  <c r="N74" i="12" s="1"/>
  <c r="M78" i="12" a="1"/>
  <c r="M78" i="12" s="1"/>
  <c r="N78" i="12" s="1"/>
  <c r="M82" i="12" a="1"/>
  <c r="M82" i="12" s="1"/>
  <c r="N82" i="12" s="1"/>
  <c r="M86" i="12" a="1"/>
  <c r="M86" i="12" s="1"/>
  <c r="N86" i="12" s="1"/>
  <c r="M90" i="12" a="1"/>
  <c r="M90" i="12" s="1"/>
  <c r="N90" i="12" s="1"/>
  <c r="M94" i="12" a="1"/>
  <c r="M94" i="12" s="1"/>
  <c r="N94" i="12" s="1"/>
  <c r="M98" i="12" a="1"/>
  <c r="M98" i="12" s="1"/>
  <c r="N98" i="12" s="1"/>
  <c r="M102" i="12" a="1"/>
  <c r="M102" i="12" s="1"/>
  <c r="N102" i="12" s="1"/>
  <c r="M106" i="12" a="1"/>
  <c r="M106" i="12" s="1"/>
  <c r="N106" i="12" s="1"/>
  <c r="M110" i="12" a="1"/>
  <c r="M110" i="12" s="1"/>
  <c r="N110" i="12" s="1"/>
  <c r="M114" i="12" a="1"/>
  <c r="M114" i="12" s="1"/>
  <c r="N114" i="12" s="1"/>
  <c r="M118" i="12" a="1"/>
  <c r="M118" i="12" s="1"/>
  <c r="N118" i="12" s="1"/>
  <c r="M122" i="12" a="1"/>
  <c r="M122" i="12" s="1"/>
  <c r="N122" i="12" s="1"/>
  <c r="M126" i="12" a="1"/>
  <c r="M126" i="12" s="1"/>
  <c r="N126" i="12" s="1"/>
  <c r="M130" i="12" a="1"/>
  <c r="M130" i="12" s="1"/>
  <c r="N130" i="12" s="1"/>
  <c r="M134" i="12" a="1"/>
  <c r="M134" i="12" s="1"/>
  <c r="N134" i="12" s="1"/>
  <c r="M138" i="12" a="1"/>
  <c r="M138" i="12" s="1"/>
  <c r="N138" i="12" s="1"/>
  <c r="M142" i="12" a="1"/>
  <c r="M142" i="12" s="1"/>
  <c r="N142" i="12" s="1"/>
  <c r="O9" i="12" a="1"/>
  <c r="O9" i="12" s="1"/>
  <c r="O20" i="12" a="1"/>
  <c r="O20" i="12" s="1"/>
  <c r="O32" i="12" a="1"/>
  <c r="O32" i="12" s="1"/>
  <c r="O53" i="12" a="1"/>
  <c r="O53" i="12" s="1"/>
  <c r="O64" i="12" a="1"/>
  <c r="O64" i="12" s="1"/>
  <c r="O85" i="12" a="1"/>
  <c r="O85" i="12" s="1"/>
  <c r="O96" i="12" a="1"/>
  <c r="O96" i="12" s="1"/>
  <c r="O114" i="12" a="1"/>
  <c r="O114" i="12" s="1"/>
  <c r="O117" i="12" a="1"/>
  <c r="O117" i="12" s="1"/>
  <c r="O121" i="12" a="1"/>
  <c r="O121" i="12" s="1"/>
  <c r="O128" i="12" a="1"/>
  <c r="O128" i="12" s="1"/>
  <c r="O132" i="12" a="1"/>
  <c r="O132" i="12" s="1"/>
  <c r="O135" i="12" a="1"/>
  <c r="O135" i="12" s="1"/>
  <c r="M3" i="12" a="1"/>
  <c r="M3" i="12" s="1"/>
  <c r="N3" i="12" s="1"/>
  <c r="M6" i="12" a="1"/>
  <c r="M6" i="12" s="1"/>
  <c r="N6" i="12" s="1"/>
  <c r="M11" i="12" a="1"/>
  <c r="M11" i="12" s="1"/>
  <c r="N11" i="12" s="1"/>
  <c r="M15" i="12" a="1"/>
  <c r="M15" i="12" s="1"/>
  <c r="N15" i="12" s="1"/>
  <c r="M19" i="12" a="1"/>
  <c r="M19" i="12" s="1"/>
  <c r="N19" i="12" s="1"/>
  <c r="M23" i="12" a="1"/>
  <c r="M23" i="12" s="1"/>
  <c r="N23" i="12" s="1"/>
  <c r="M27" i="12" a="1"/>
  <c r="M27" i="12" s="1"/>
  <c r="N27" i="12" s="1"/>
  <c r="M31" i="12" a="1"/>
  <c r="M31" i="12" s="1"/>
  <c r="N31" i="12" s="1"/>
  <c r="M35" i="12" a="1"/>
  <c r="M35" i="12" s="1"/>
  <c r="N35" i="12" s="1"/>
  <c r="M39" i="12" a="1"/>
  <c r="M39" i="12" s="1"/>
  <c r="N39" i="12" s="1"/>
  <c r="M43" i="12" a="1"/>
  <c r="M43" i="12" s="1"/>
  <c r="N43" i="12" s="1"/>
  <c r="M47" i="12" a="1"/>
  <c r="M47" i="12" s="1"/>
  <c r="N47" i="12" s="1"/>
  <c r="M51" i="12" a="1"/>
  <c r="M51" i="12" s="1"/>
  <c r="N51" i="12" s="1"/>
  <c r="M55" i="12" a="1"/>
  <c r="M55" i="12" s="1"/>
  <c r="N55" i="12" s="1"/>
  <c r="M59" i="12" a="1"/>
  <c r="M59" i="12" s="1"/>
  <c r="N59" i="12" s="1"/>
  <c r="M63" i="12" a="1"/>
  <c r="M63" i="12" s="1"/>
  <c r="N63" i="12" s="1"/>
  <c r="M67" i="12" a="1"/>
  <c r="M67" i="12" s="1"/>
  <c r="N67" i="12" s="1"/>
  <c r="M71" i="12" a="1"/>
  <c r="M71" i="12" s="1"/>
  <c r="N71" i="12" s="1"/>
  <c r="M75" i="12" a="1"/>
  <c r="M75" i="12" s="1"/>
  <c r="N75" i="12" s="1"/>
  <c r="M79" i="12" a="1"/>
  <c r="M79" i="12" s="1"/>
  <c r="N79" i="12" s="1"/>
  <c r="M83" i="12" a="1"/>
  <c r="M83" i="12" s="1"/>
  <c r="N83" i="12" s="1"/>
  <c r="M87" i="12" a="1"/>
  <c r="M87" i="12" s="1"/>
  <c r="N87" i="12" s="1"/>
  <c r="M91" i="12" a="1"/>
  <c r="M91" i="12" s="1"/>
  <c r="N91" i="12" s="1"/>
  <c r="M95" i="12" a="1"/>
  <c r="M95" i="12" s="1"/>
  <c r="N95" i="12" s="1"/>
  <c r="M99" i="12" a="1"/>
  <c r="M99" i="12" s="1"/>
  <c r="N99" i="12" s="1"/>
  <c r="M103" i="12" a="1"/>
  <c r="M103" i="12" s="1"/>
  <c r="N103" i="12" s="1"/>
  <c r="M107" i="12" a="1"/>
  <c r="M107" i="12" s="1"/>
  <c r="N107" i="12" s="1"/>
  <c r="O12" i="12" a="1"/>
  <c r="O12" i="12" s="1"/>
  <c r="O24" i="12" a="1"/>
  <c r="O24" i="12" s="1"/>
  <c r="O45" i="12" a="1"/>
  <c r="O45" i="12" s="1"/>
  <c r="O56" i="12" a="1"/>
  <c r="O56" i="12" s="1"/>
  <c r="O77" i="12" a="1"/>
  <c r="O77" i="12" s="1"/>
  <c r="O88" i="12" a="1"/>
  <c r="O88" i="12" s="1"/>
  <c r="O108" i="12" a="1"/>
  <c r="O108" i="12" s="1"/>
  <c r="O111" i="12" a="1"/>
  <c r="O111" i="12" s="1"/>
  <c r="O122" i="12" a="1"/>
  <c r="O122" i="12" s="1"/>
  <c r="O125" i="12" a="1"/>
  <c r="O125" i="12" s="1"/>
  <c r="O129" i="12" a="1"/>
  <c r="O129" i="12" s="1"/>
  <c r="O136" i="12" a="1"/>
  <c r="O136" i="12" s="1"/>
  <c r="O140" i="12" a="1"/>
  <c r="O140" i="12" s="1"/>
  <c r="M4" i="12" a="1"/>
  <c r="M4" i="12" s="1"/>
  <c r="N4" i="12" s="1"/>
  <c r="M9" i="12" a="1"/>
  <c r="M9" i="12" s="1"/>
  <c r="N9" i="12" s="1"/>
  <c r="M12" i="12" a="1"/>
  <c r="M12" i="12" s="1"/>
  <c r="N12" i="12" s="1"/>
  <c r="M16" i="12" a="1"/>
  <c r="M16" i="12" s="1"/>
  <c r="N16" i="12" s="1"/>
  <c r="M20" i="12" a="1"/>
  <c r="M20" i="12" s="1"/>
  <c r="N20" i="12" s="1"/>
  <c r="M24" i="12" a="1"/>
  <c r="M24" i="12" s="1"/>
  <c r="N24" i="12" s="1"/>
  <c r="M28" i="12" a="1"/>
  <c r="M28" i="12" s="1"/>
  <c r="N28" i="12" s="1"/>
  <c r="M32" i="12" a="1"/>
  <c r="M32" i="12" s="1"/>
  <c r="N32" i="12" s="1"/>
  <c r="M36" i="12" a="1"/>
  <c r="M36" i="12" s="1"/>
  <c r="N36" i="12" s="1"/>
  <c r="M40" i="12" a="1"/>
  <c r="M40" i="12" s="1"/>
  <c r="N40" i="12" s="1"/>
  <c r="M44" i="12" a="1"/>
  <c r="M44" i="12" s="1"/>
  <c r="N44" i="12" s="1"/>
  <c r="M60" i="12" a="1"/>
  <c r="M60" i="12" s="1"/>
  <c r="N60" i="12" s="1"/>
  <c r="M76" i="12" a="1"/>
  <c r="M76" i="12" s="1"/>
  <c r="N76" i="12" s="1"/>
  <c r="M92" i="12" a="1"/>
  <c r="M92" i="12" s="1"/>
  <c r="N92" i="12" s="1"/>
  <c r="M108" i="12" a="1"/>
  <c r="M108" i="12" s="1"/>
  <c r="N108" i="12" s="1"/>
  <c r="M116" i="12" a="1"/>
  <c r="M116" i="12" s="1"/>
  <c r="N116" i="12" s="1"/>
  <c r="M124" i="12" a="1"/>
  <c r="M124" i="12" s="1"/>
  <c r="N124" i="12" s="1"/>
  <c r="M132" i="12" a="1"/>
  <c r="M132" i="12" s="1"/>
  <c r="N132" i="12" s="1"/>
  <c r="M140" i="12" a="1"/>
  <c r="M140" i="12" s="1"/>
  <c r="N140" i="12" s="1"/>
  <c r="F3" i="12" a="1"/>
  <c r="F3" i="12" s="1"/>
  <c r="I3" i="12" s="1"/>
  <c r="F10" i="12" a="1"/>
  <c r="F10" i="12" s="1"/>
  <c r="I10" i="12" s="1"/>
  <c r="F13" i="12" a="1"/>
  <c r="F13" i="12" s="1"/>
  <c r="I13" i="12" s="1"/>
  <c r="F17" i="12" a="1"/>
  <c r="F17" i="12" s="1"/>
  <c r="I17" i="12" s="1"/>
  <c r="F21" i="12" a="1"/>
  <c r="F21" i="12" s="1"/>
  <c r="I21" i="12" s="1"/>
  <c r="F25" i="12" a="1"/>
  <c r="F25" i="12" s="1"/>
  <c r="I25" i="12" s="1"/>
  <c r="F29" i="12" a="1"/>
  <c r="F29" i="12" s="1"/>
  <c r="I29" i="12" s="1"/>
  <c r="F33" i="12" a="1"/>
  <c r="F33" i="12" s="1"/>
  <c r="I33" i="12" s="1"/>
  <c r="F37" i="12" a="1"/>
  <c r="F37" i="12" s="1"/>
  <c r="I37" i="12" s="1"/>
  <c r="F41" i="12" a="1"/>
  <c r="F41" i="12" s="1"/>
  <c r="I41" i="12" s="1"/>
  <c r="F45" i="12" a="1"/>
  <c r="F45" i="12" s="1"/>
  <c r="I45" i="12" s="1"/>
  <c r="F49" i="12" a="1"/>
  <c r="F49" i="12" s="1"/>
  <c r="I49" i="12" s="1"/>
  <c r="F53" i="12" a="1"/>
  <c r="F53" i="12" s="1"/>
  <c r="I53" i="12" s="1"/>
  <c r="F57" i="12" a="1"/>
  <c r="F57" i="12" s="1"/>
  <c r="I57" i="12" s="1"/>
  <c r="F61" i="12" a="1"/>
  <c r="F61" i="12" s="1"/>
  <c r="I61" i="12" s="1"/>
  <c r="F65" i="12" a="1"/>
  <c r="F65" i="12" s="1"/>
  <c r="I65" i="12" s="1"/>
  <c r="F69" i="12" a="1"/>
  <c r="F69" i="12" s="1"/>
  <c r="I69" i="12" s="1"/>
  <c r="F73" i="12" a="1"/>
  <c r="F73" i="12" s="1"/>
  <c r="I73" i="12" s="1"/>
  <c r="F77" i="12" a="1"/>
  <c r="F77" i="12" s="1"/>
  <c r="I77" i="12" s="1"/>
  <c r="F81" i="12" a="1"/>
  <c r="F81" i="12" s="1"/>
  <c r="I81" i="12" s="1"/>
  <c r="F85" i="12" a="1"/>
  <c r="F85" i="12" s="1"/>
  <c r="I85" i="12" s="1"/>
  <c r="F89" i="12" a="1"/>
  <c r="F89" i="12" s="1"/>
  <c r="I89" i="12" s="1"/>
  <c r="F93" i="12" a="1"/>
  <c r="F93" i="12" s="1"/>
  <c r="I93" i="12" s="1"/>
  <c r="F97" i="12" a="1"/>
  <c r="F97" i="12" s="1"/>
  <c r="I97" i="12" s="1"/>
  <c r="F101" i="12" a="1"/>
  <c r="F101" i="12" s="1"/>
  <c r="I101" i="12" s="1"/>
  <c r="F105" i="12" a="1"/>
  <c r="F105" i="12" s="1"/>
  <c r="I105" i="12" s="1"/>
  <c r="F109" i="12" a="1"/>
  <c r="F109" i="12" s="1"/>
  <c r="I109" i="12" s="1"/>
  <c r="F113" i="12" a="1"/>
  <c r="F113" i="12" s="1"/>
  <c r="I113" i="12" s="1"/>
  <c r="F117" i="12" a="1"/>
  <c r="F117" i="12" s="1"/>
  <c r="I117" i="12" s="1"/>
  <c r="F121" i="12" a="1"/>
  <c r="F121" i="12" s="1"/>
  <c r="I121" i="12" s="1"/>
  <c r="F125" i="12" a="1"/>
  <c r="F125" i="12" s="1"/>
  <c r="I125" i="12" s="1"/>
  <c r="F129" i="12" a="1"/>
  <c r="F129" i="12" s="1"/>
  <c r="I129" i="12" s="1"/>
  <c r="F133" i="12" a="1"/>
  <c r="F133" i="12" s="1"/>
  <c r="I133" i="12" s="1"/>
  <c r="F137" i="12" a="1"/>
  <c r="F137" i="12" s="1"/>
  <c r="I137" i="12" s="1"/>
  <c r="F141" i="12" a="1"/>
  <c r="F141" i="12" s="1"/>
  <c r="I141" i="12" s="1"/>
  <c r="H5" i="12" a="1"/>
  <c r="H5" i="12" s="1"/>
  <c r="H9" i="12" a="1"/>
  <c r="H9" i="12" s="1"/>
  <c r="H13" i="12" a="1"/>
  <c r="H13" i="12" s="1"/>
  <c r="H17" i="12" a="1"/>
  <c r="H17" i="12" s="1"/>
  <c r="H21" i="12" a="1"/>
  <c r="H21" i="12" s="1"/>
  <c r="H25" i="12" a="1"/>
  <c r="H25" i="12" s="1"/>
  <c r="H29" i="12" a="1"/>
  <c r="H29" i="12" s="1"/>
  <c r="H33" i="12" a="1"/>
  <c r="H33" i="12" s="1"/>
  <c r="H37" i="12" a="1"/>
  <c r="H37" i="12" s="1"/>
  <c r="H41" i="12" a="1"/>
  <c r="H41" i="12" s="1"/>
  <c r="H45" i="12" a="1"/>
  <c r="H45" i="12" s="1"/>
  <c r="H49" i="12" a="1"/>
  <c r="H49" i="12" s="1"/>
  <c r="H53" i="12" a="1"/>
  <c r="H53" i="12" s="1"/>
  <c r="H57" i="12" a="1"/>
  <c r="H57" i="12" s="1"/>
  <c r="H61" i="12" a="1"/>
  <c r="H61" i="12" s="1"/>
  <c r="H65" i="12" a="1"/>
  <c r="H65" i="12" s="1"/>
  <c r="M48" i="12" a="1"/>
  <c r="M48" i="12" s="1"/>
  <c r="N48" i="12" s="1"/>
  <c r="M64" i="12" a="1"/>
  <c r="M64" i="12" s="1"/>
  <c r="N64" i="12" s="1"/>
  <c r="M80" i="12" a="1"/>
  <c r="M80" i="12" s="1"/>
  <c r="N80" i="12" s="1"/>
  <c r="M96" i="12" a="1"/>
  <c r="M96" i="12" s="1"/>
  <c r="N96" i="12" s="1"/>
  <c r="M111" i="12" a="1"/>
  <c r="M111" i="12" s="1"/>
  <c r="N111" i="12" s="1"/>
  <c r="M119" i="12" a="1"/>
  <c r="M119" i="12" s="1"/>
  <c r="N119" i="12" s="1"/>
  <c r="M127" i="12" a="1"/>
  <c r="M127" i="12" s="1"/>
  <c r="N127" i="12" s="1"/>
  <c r="M135" i="12" a="1"/>
  <c r="M135" i="12" s="1"/>
  <c r="N135" i="12" s="1"/>
  <c r="F4" i="12" a="1"/>
  <c r="F4" i="12" s="1"/>
  <c r="I4" i="12" s="1"/>
  <c r="F8" i="12" a="1"/>
  <c r="F8" i="12" s="1"/>
  <c r="I8" i="12" s="1"/>
  <c r="F14" i="12" a="1"/>
  <c r="F14" i="12" s="1"/>
  <c r="I14" i="12" s="1"/>
  <c r="F18" i="12" a="1"/>
  <c r="F18" i="12" s="1"/>
  <c r="I18" i="12" s="1"/>
  <c r="F22" i="12" a="1"/>
  <c r="F22" i="12" s="1"/>
  <c r="I22" i="12" s="1"/>
  <c r="F26" i="12" a="1"/>
  <c r="F26" i="12" s="1"/>
  <c r="I26" i="12" s="1"/>
  <c r="F30" i="12" a="1"/>
  <c r="F30" i="12" s="1"/>
  <c r="I30" i="12" s="1"/>
  <c r="F34" i="12" a="1"/>
  <c r="F34" i="12" s="1"/>
  <c r="I34" i="12" s="1"/>
  <c r="F38" i="12" a="1"/>
  <c r="F38" i="12" s="1"/>
  <c r="I38" i="12" s="1"/>
  <c r="F42" i="12" a="1"/>
  <c r="F42" i="12" s="1"/>
  <c r="I42" i="12" s="1"/>
  <c r="F46" i="12" a="1"/>
  <c r="F46" i="12" s="1"/>
  <c r="I46" i="12" s="1"/>
  <c r="F50" i="12" a="1"/>
  <c r="F50" i="12" s="1"/>
  <c r="I50" i="12" s="1"/>
  <c r="F54" i="12" a="1"/>
  <c r="F54" i="12" s="1"/>
  <c r="I54" i="12" s="1"/>
  <c r="F58" i="12" a="1"/>
  <c r="F58" i="12" s="1"/>
  <c r="I58" i="12" s="1"/>
  <c r="F62" i="12" a="1"/>
  <c r="F62" i="12" s="1"/>
  <c r="I62" i="12" s="1"/>
  <c r="F66" i="12" a="1"/>
  <c r="F66" i="12" s="1"/>
  <c r="I66" i="12" s="1"/>
  <c r="F70" i="12" a="1"/>
  <c r="F70" i="12" s="1"/>
  <c r="I70" i="12" s="1"/>
  <c r="F74" i="12" a="1"/>
  <c r="F74" i="12" s="1"/>
  <c r="I74" i="12" s="1"/>
  <c r="F78" i="12" a="1"/>
  <c r="F78" i="12" s="1"/>
  <c r="I78" i="12" s="1"/>
  <c r="F82" i="12" a="1"/>
  <c r="F82" i="12" s="1"/>
  <c r="I82" i="12" s="1"/>
  <c r="F86" i="12" a="1"/>
  <c r="F86" i="12" s="1"/>
  <c r="I86" i="12" s="1"/>
  <c r="F90" i="12" a="1"/>
  <c r="F90" i="12" s="1"/>
  <c r="I90" i="12" s="1"/>
  <c r="F94" i="12" a="1"/>
  <c r="F94" i="12" s="1"/>
  <c r="I94" i="12" s="1"/>
  <c r="F98" i="12" a="1"/>
  <c r="F98" i="12" s="1"/>
  <c r="I98" i="12" s="1"/>
  <c r="F102" i="12" a="1"/>
  <c r="F102" i="12" s="1"/>
  <c r="I102" i="12" s="1"/>
  <c r="F106" i="12" a="1"/>
  <c r="F106" i="12" s="1"/>
  <c r="I106" i="12" s="1"/>
  <c r="F110" i="12" a="1"/>
  <c r="F110" i="12" s="1"/>
  <c r="I110" i="12" s="1"/>
  <c r="F114" i="12" a="1"/>
  <c r="F114" i="12" s="1"/>
  <c r="I114" i="12" s="1"/>
  <c r="F118" i="12" a="1"/>
  <c r="F118" i="12" s="1"/>
  <c r="I118" i="12" s="1"/>
  <c r="F122" i="12" a="1"/>
  <c r="F122" i="12" s="1"/>
  <c r="I122" i="12" s="1"/>
  <c r="F126" i="12" a="1"/>
  <c r="F126" i="12" s="1"/>
  <c r="I126" i="12" s="1"/>
  <c r="F130" i="12" a="1"/>
  <c r="F130" i="12" s="1"/>
  <c r="I130" i="12" s="1"/>
  <c r="F134" i="12" a="1"/>
  <c r="F134" i="12" s="1"/>
  <c r="I134" i="12" s="1"/>
  <c r="F138" i="12" a="1"/>
  <c r="F138" i="12" s="1"/>
  <c r="I138" i="12" s="1"/>
  <c r="F142" i="12" a="1"/>
  <c r="F142" i="12" s="1"/>
  <c r="I142" i="12" s="1"/>
  <c r="H6" i="12" a="1"/>
  <c r="H6" i="12" s="1"/>
  <c r="H10" i="12" a="1"/>
  <c r="H10" i="12" s="1"/>
  <c r="H14" i="12" a="1"/>
  <c r="H14" i="12" s="1"/>
  <c r="H18" i="12" a="1"/>
  <c r="H18" i="12" s="1"/>
  <c r="M52" i="12" a="1"/>
  <c r="M52" i="12" s="1"/>
  <c r="N52" i="12" s="1"/>
  <c r="M68" i="12" a="1"/>
  <c r="M68" i="12" s="1"/>
  <c r="N68" i="12" s="1"/>
  <c r="M84" i="12" a="1"/>
  <c r="M84" i="12" s="1"/>
  <c r="N84" i="12" s="1"/>
  <c r="M100" i="12" a="1"/>
  <c r="M100" i="12" s="1"/>
  <c r="N100" i="12" s="1"/>
  <c r="M112" i="12" a="1"/>
  <c r="M112" i="12" s="1"/>
  <c r="N112" i="12" s="1"/>
  <c r="M120" i="12" a="1"/>
  <c r="M120" i="12" s="1"/>
  <c r="N120" i="12" s="1"/>
  <c r="M128" i="12" a="1"/>
  <c r="M128" i="12" s="1"/>
  <c r="N128" i="12" s="1"/>
  <c r="M136" i="12" a="1"/>
  <c r="M136" i="12" s="1"/>
  <c r="N136" i="12" s="1"/>
  <c r="F5" i="12" a="1"/>
  <c r="F5" i="12" s="1"/>
  <c r="I5" i="12" s="1"/>
  <c r="F11" i="12" a="1"/>
  <c r="F11" i="12" s="1"/>
  <c r="I11" i="12" s="1"/>
  <c r="F15" i="12" a="1"/>
  <c r="F15" i="12" s="1"/>
  <c r="I15" i="12" s="1"/>
  <c r="F19" i="12" a="1"/>
  <c r="F19" i="12" s="1"/>
  <c r="I19" i="12" s="1"/>
  <c r="F23" i="12" a="1"/>
  <c r="F23" i="12" s="1"/>
  <c r="I23" i="12" s="1"/>
  <c r="F27" i="12" a="1"/>
  <c r="F27" i="12" s="1"/>
  <c r="I27" i="12" s="1"/>
  <c r="F31" i="12" a="1"/>
  <c r="F31" i="12" s="1"/>
  <c r="I31" i="12" s="1"/>
  <c r="F35" i="12" a="1"/>
  <c r="F35" i="12" s="1"/>
  <c r="I35" i="12" s="1"/>
  <c r="F39" i="12" a="1"/>
  <c r="F39" i="12" s="1"/>
  <c r="I39" i="12" s="1"/>
  <c r="F43" i="12" a="1"/>
  <c r="F43" i="12" s="1"/>
  <c r="I43" i="12" s="1"/>
  <c r="F47" i="12" a="1"/>
  <c r="F47" i="12" s="1"/>
  <c r="I47" i="12" s="1"/>
  <c r="F51" i="12" a="1"/>
  <c r="F51" i="12" s="1"/>
  <c r="I51" i="12" s="1"/>
  <c r="F55" i="12" a="1"/>
  <c r="F55" i="12" s="1"/>
  <c r="I55" i="12" s="1"/>
  <c r="F59" i="12" a="1"/>
  <c r="F59" i="12" s="1"/>
  <c r="I59" i="12" s="1"/>
  <c r="F63" i="12" a="1"/>
  <c r="F63" i="12" s="1"/>
  <c r="I63" i="12" s="1"/>
  <c r="F67" i="12" a="1"/>
  <c r="F67" i="12" s="1"/>
  <c r="I67" i="12" s="1"/>
  <c r="F71" i="12" a="1"/>
  <c r="F71" i="12" s="1"/>
  <c r="I71" i="12" s="1"/>
  <c r="F75" i="12" a="1"/>
  <c r="F75" i="12" s="1"/>
  <c r="I75" i="12" s="1"/>
  <c r="F79" i="12" a="1"/>
  <c r="F79" i="12" s="1"/>
  <c r="I79" i="12" s="1"/>
  <c r="F83" i="12" a="1"/>
  <c r="F83" i="12" s="1"/>
  <c r="I83" i="12" s="1"/>
  <c r="F87" i="12" a="1"/>
  <c r="F87" i="12" s="1"/>
  <c r="I87" i="12" s="1"/>
  <c r="F91" i="12" a="1"/>
  <c r="F91" i="12" s="1"/>
  <c r="I91" i="12" s="1"/>
  <c r="F95" i="12" a="1"/>
  <c r="F95" i="12" s="1"/>
  <c r="I95" i="12" s="1"/>
  <c r="F99" i="12" a="1"/>
  <c r="F99" i="12" s="1"/>
  <c r="I99" i="12" s="1"/>
  <c r="F103" i="12" a="1"/>
  <c r="F103" i="12" s="1"/>
  <c r="I103" i="12" s="1"/>
  <c r="F107" i="12" a="1"/>
  <c r="F107" i="12" s="1"/>
  <c r="I107" i="12" s="1"/>
  <c r="F111" i="12" a="1"/>
  <c r="F111" i="12" s="1"/>
  <c r="I111" i="12" s="1"/>
  <c r="F115" i="12" a="1"/>
  <c r="F115" i="12" s="1"/>
  <c r="I115" i="12" s="1"/>
  <c r="F119" i="12" a="1"/>
  <c r="F119" i="12" s="1"/>
  <c r="I119" i="12" s="1"/>
  <c r="F123" i="12" a="1"/>
  <c r="F123" i="12" s="1"/>
  <c r="I123" i="12" s="1"/>
  <c r="F127" i="12" a="1"/>
  <c r="F127" i="12" s="1"/>
  <c r="I127" i="12" s="1"/>
  <c r="F131" i="12" a="1"/>
  <c r="F131" i="12" s="1"/>
  <c r="I131" i="12" s="1"/>
  <c r="F135" i="12" a="1"/>
  <c r="F135" i="12" s="1"/>
  <c r="I135" i="12" s="1"/>
  <c r="M56" i="12" a="1"/>
  <c r="M56" i="12" s="1"/>
  <c r="N56" i="12" s="1"/>
  <c r="M72" i="12" a="1"/>
  <c r="M72" i="12" s="1"/>
  <c r="N72" i="12" s="1"/>
  <c r="M88" i="12" a="1"/>
  <c r="M88" i="12" s="1"/>
  <c r="N88" i="12" s="1"/>
  <c r="M104" i="12" a="1"/>
  <c r="M104" i="12" s="1"/>
  <c r="N104" i="12" s="1"/>
  <c r="M115" i="12" a="1"/>
  <c r="M115" i="12" s="1"/>
  <c r="N115" i="12" s="1"/>
  <c r="M123" i="12" a="1"/>
  <c r="M123" i="12" s="1"/>
  <c r="N123" i="12" s="1"/>
  <c r="M131" i="12" a="1"/>
  <c r="M131" i="12" s="1"/>
  <c r="N131" i="12" s="1"/>
  <c r="M139" i="12" a="1"/>
  <c r="M139" i="12" s="1"/>
  <c r="N139" i="12" s="1"/>
  <c r="F6" i="12" a="1"/>
  <c r="F6" i="12" s="1"/>
  <c r="I6" i="12" s="1"/>
  <c r="F9" i="12" a="1"/>
  <c r="F9" i="12" s="1"/>
  <c r="I9" i="12" s="1"/>
  <c r="F12" i="12" a="1"/>
  <c r="F12" i="12" s="1"/>
  <c r="I12" i="12" s="1"/>
  <c r="F16" i="12" a="1"/>
  <c r="F16" i="12" s="1"/>
  <c r="I16" i="12" s="1"/>
  <c r="F20" i="12" a="1"/>
  <c r="F20" i="12" s="1"/>
  <c r="I20" i="12" s="1"/>
  <c r="F24" i="12" a="1"/>
  <c r="F24" i="12" s="1"/>
  <c r="I24" i="12" s="1"/>
  <c r="F28" i="12" a="1"/>
  <c r="F28" i="12" s="1"/>
  <c r="I28" i="12" s="1"/>
  <c r="F32" i="12" a="1"/>
  <c r="F32" i="12" s="1"/>
  <c r="I32" i="12" s="1"/>
  <c r="F36" i="12" a="1"/>
  <c r="F36" i="12" s="1"/>
  <c r="I36" i="12" s="1"/>
  <c r="F40" i="12" a="1"/>
  <c r="F40" i="12" s="1"/>
  <c r="I40" i="12" s="1"/>
  <c r="F44" i="12" a="1"/>
  <c r="F44" i="12" s="1"/>
  <c r="I44" i="12" s="1"/>
  <c r="F48" i="12" a="1"/>
  <c r="F48" i="12" s="1"/>
  <c r="I48" i="12" s="1"/>
  <c r="F52" i="12" a="1"/>
  <c r="F52" i="12" s="1"/>
  <c r="I52" i="12" s="1"/>
  <c r="F56" i="12" a="1"/>
  <c r="F56" i="12" s="1"/>
  <c r="I56" i="12" s="1"/>
  <c r="F60" i="12" a="1"/>
  <c r="F60" i="12" s="1"/>
  <c r="I60" i="12" s="1"/>
  <c r="F64" i="12" a="1"/>
  <c r="F64" i="12" s="1"/>
  <c r="I64" i="12" s="1"/>
  <c r="F68" i="12" a="1"/>
  <c r="F68" i="12" s="1"/>
  <c r="I68" i="12" s="1"/>
  <c r="F72" i="12" a="1"/>
  <c r="F72" i="12" s="1"/>
  <c r="I72" i="12" s="1"/>
  <c r="F76" i="12" a="1"/>
  <c r="F76" i="12" s="1"/>
  <c r="I76" i="12" s="1"/>
  <c r="F80" i="12" a="1"/>
  <c r="F80" i="12" s="1"/>
  <c r="I80" i="12" s="1"/>
  <c r="F84" i="12" a="1"/>
  <c r="F84" i="12" s="1"/>
  <c r="I84" i="12" s="1"/>
  <c r="F88" i="12" a="1"/>
  <c r="F88" i="12" s="1"/>
  <c r="I88" i="12" s="1"/>
  <c r="F92" i="12" a="1"/>
  <c r="F92" i="12" s="1"/>
  <c r="I92" i="12" s="1"/>
  <c r="F96" i="12" a="1"/>
  <c r="F96" i="12" s="1"/>
  <c r="I96" i="12" s="1"/>
  <c r="F100" i="12" a="1"/>
  <c r="F100" i="12" s="1"/>
  <c r="I100" i="12" s="1"/>
  <c r="F104" i="12" a="1"/>
  <c r="F104" i="12" s="1"/>
  <c r="I104" i="12" s="1"/>
  <c r="F108" i="12" a="1"/>
  <c r="F108" i="12" s="1"/>
  <c r="I108" i="12" s="1"/>
  <c r="F112" i="12" a="1"/>
  <c r="F112" i="12" s="1"/>
  <c r="I112" i="12" s="1"/>
  <c r="F116" i="12" a="1"/>
  <c r="F116" i="12" s="1"/>
  <c r="I116" i="12" s="1"/>
  <c r="F120" i="12" a="1"/>
  <c r="F120" i="12" s="1"/>
  <c r="I120" i="12" s="1"/>
  <c r="F124" i="12" a="1"/>
  <c r="F124" i="12" s="1"/>
  <c r="I124" i="12" s="1"/>
  <c r="F128" i="12" a="1"/>
  <c r="F128" i="12" s="1"/>
  <c r="F132" i="12" a="1"/>
  <c r="F132" i="12" s="1"/>
  <c r="I132" i="12" s="1"/>
  <c r="F136" i="12" a="1"/>
  <c r="F136" i="12" s="1"/>
  <c r="I136" i="12" s="1"/>
  <c r="F140" i="12" a="1"/>
  <c r="F140" i="12" s="1"/>
  <c r="I140" i="12" s="1"/>
  <c r="H4" i="12" a="1"/>
  <c r="H4" i="12" s="1"/>
  <c r="H8" i="12" a="1"/>
  <c r="H8" i="12" s="1"/>
  <c r="H12" i="12" a="1"/>
  <c r="H12" i="12" s="1"/>
  <c r="H16" i="12" a="1"/>
  <c r="H16" i="12" s="1"/>
  <c r="H20" i="12" a="1"/>
  <c r="H20" i="12" s="1"/>
  <c r="H24" i="12" a="1"/>
  <c r="H24" i="12" s="1"/>
  <c r="H28" i="12" a="1"/>
  <c r="H28" i="12" s="1"/>
  <c r="H32" i="12" a="1"/>
  <c r="H32" i="12" s="1"/>
  <c r="H36" i="12" a="1"/>
  <c r="H36" i="12" s="1"/>
  <c r="H40" i="12" a="1"/>
  <c r="H40" i="12" s="1"/>
  <c r="H44" i="12" a="1"/>
  <c r="H44" i="12" s="1"/>
  <c r="H48" i="12" a="1"/>
  <c r="H48" i="12" s="1"/>
  <c r="H52" i="12" a="1"/>
  <c r="H52" i="12" s="1"/>
  <c r="H56" i="12" a="1"/>
  <c r="H56" i="12" s="1"/>
  <c r="H60" i="12" a="1"/>
  <c r="H60" i="12" s="1"/>
  <c r="H64" i="12" a="1"/>
  <c r="H64" i="12" s="1"/>
  <c r="F139" i="12" a="1"/>
  <c r="F139" i="12" s="1"/>
  <c r="I139" i="12" s="1"/>
  <c r="H15" i="12" a="1"/>
  <c r="H15" i="12" s="1"/>
  <c r="H26" i="12" a="1"/>
  <c r="H26" i="12" s="1"/>
  <c r="H34" i="12" a="1"/>
  <c r="H34" i="12" s="1"/>
  <c r="H42" i="12" a="1"/>
  <c r="H42" i="12" s="1"/>
  <c r="H50" i="12" a="1"/>
  <c r="H50" i="12" s="1"/>
  <c r="H58" i="12" a="1"/>
  <c r="H58" i="12" s="1"/>
  <c r="H66" i="12" a="1"/>
  <c r="H66" i="12" s="1"/>
  <c r="H70" i="12" a="1"/>
  <c r="H70" i="12" s="1"/>
  <c r="H74" i="12" a="1"/>
  <c r="H74" i="12" s="1"/>
  <c r="H78" i="12" a="1"/>
  <c r="H78" i="12" s="1"/>
  <c r="H82" i="12" a="1"/>
  <c r="H82" i="12" s="1"/>
  <c r="H86" i="12" a="1"/>
  <c r="H86" i="12" s="1"/>
  <c r="H90" i="12" a="1"/>
  <c r="H90" i="12" s="1"/>
  <c r="H94" i="12" a="1"/>
  <c r="H94" i="12" s="1"/>
  <c r="H98" i="12" a="1"/>
  <c r="H98" i="12" s="1"/>
  <c r="H102" i="12" a="1"/>
  <c r="H102" i="12" s="1"/>
  <c r="H106" i="12" a="1"/>
  <c r="H106" i="12" s="1"/>
  <c r="H110" i="12" a="1"/>
  <c r="H110" i="12" s="1"/>
  <c r="H114" i="12" a="1"/>
  <c r="H114" i="12" s="1"/>
  <c r="H118" i="12" a="1"/>
  <c r="H118" i="12" s="1"/>
  <c r="H122" i="12" a="1"/>
  <c r="H122" i="12" s="1"/>
  <c r="H126" i="12" a="1"/>
  <c r="H126" i="12" s="1"/>
  <c r="H130" i="12" a="1"/>
  <c r="H130" i="12" s="1"/>
  <c r="H134" i="12" a="1"/>
  <c r="H134" i="12" s="1"/>
  <c r="H138" i="12" a="1"/>
  <c r="H138" i="12" s="1"/>
  <c r="H142" i="12" a="1"/>
  <c r="H142" i="12" s="1"/>
  <c r="G6" i="12" a="1"/>
  <c r="G6" i="12" s="1"/>
  <c r="G10" i="12" a="1"/>
  <c r="G10" i="12" s="1"/>
  <c r="G13" i="12" a="1"/>
  <c r="G13" i="12" s="1"/>
  <c r="G17" i="12" a="1"/>
  <c r="G17" i="12" s="1"/>
  <c r="G21" i="12" a="1"/>
  <c r="G21" i="12" s="1"/>
  <c r="G25" i="12" a="1"/>
  <c r="G25" i="12" s="1"/>
  <c r="G29" i="12" a="1"/>
  <c r="G29" i="12" s="1"/>
  <c r="G33" i="12" a="1"/>
  <c r="G33" i="12" s="1"/>
  <c r="G37" i="12" a="1"/>
  <c r="G37" i="12" s="1"/>
  <c r="G41" i="12" a="1"/>
  <c r="G41" i="12" s="1"/>
  <c r="G45" i="12" a="1"/>
  <c r="G45" i="12" s="1"/>
  <c r="G49" i="12" a="1"/>
  <c r="G49" i="12" s="1"/>
  <c r="G53" i="12" a="1"/>
  <c r="G53" i="12" s="1"/>
  <c r="G57" i="12" a="1"/>
  <c r="G57" i="12" s="1"/>
  <c r="G61" i="12" a="1"/>
  <c r="G61" i="12" s="1"/>
  <c r="G65" i="12" a="1"/>
  <c r="G65" i="12" s="1"/>
  <c r="G69" i="12" a="1"/>
  <c r="G69" i="12" s="1"/>
  <c r="G73" i="12" a="1"/>
  <c r="G73" i="12" s="1"/>
  <c r="G77" i="12" a="1"/>
  <c r="G77" i="12" s="1"/>
  <c r="G81" i="12" a="1"/>
  <c r="G81" i="12" s="1"/>
  <c r="G85" i="12" a="1"/>
  <c r="G85" i="12" s="1"/>
  <c r="G89" i="12" a="1"/>
  <c r="G89" i="12" s="1"/>
  <c r="G93" i="12" a="1"/>
  <c r="G93" i="12" s="1"/>
  <c r="G97" i="12" a="1"/>
  <c r="G97" i="12" s="1"/>
  <c r="G101" i="12" a="1"/>
  <c r="G101" i="12" s="1"/>
  <c r="G105" i="12" a="1"/>
  <c r="G105" i="12" s="1"/>
  <c r="G109" i="12" a="1"/>
  <c r="G109" i="12" s="1"/>
  <c r="G113" i="12" a="1"/>
  <c r="G113" i="12" s="1"/>
  <c r="G117" i="12" a="1"/>
  <c r="G117" i="12" s="1"/>
  <c r="G125" i="12" a="1"/>
  <c r="G125" i="12" s="1"/>
  <c r="G137" i="12" a="1"/>
  <c r="G137" i="12" s="1"/>
  <c r="H3" i="12" a="1"/>
  <c r="H3" i="12" s="1"/>
  <c r="H19" i="12" a="1"/>
  <c r="H19" i="12" s="1"/>
  <c r="H27" i="12" a="1"/>
  <c r="H27" i="12" s="1"/>
  <c r="H35" i="12" a="1"/>
  <c r="H35" i="12" s="1"/>
  <c r="H43" i="12" a="1"/>
  <c r="H43" i="12" s="1"/>
  <c r="H51" i="12" a="1"/>
  <c r="H51" i="12" s="1"/>
  <c r="H59" i="12" a="1"/>
  <c r="H59" i="12" s="1"/>
  <c r="H67" i="12" a="1"/>
  <c r="H67" i="12" s="1"/>
  <c r="H71" i="12" a="1"/>
  <c r="H71" i="12" s="1"/>
  <c r="H75" i="12" a="1"/>
  <c r="H75" i="12" s="1"/>
  <c r="H79" i="12" a="1"/>
  <c r="H79" i="12" s="1"/>
  <c r="H83" i="12" a="1"/>
  <c r="H83" i="12" s="1"/>
  <c r="H87" i="12" a="1"/>
  <c r="H87" i="12" s="1"/>
  <c r="H91" i="12" a="1"/>
  <c r="H91" i="12" s="1"/>
  <c r="H95" i="12" a="1"/>
  <c r="H95" i="12" s="1"/>
  <c r="H99" i="12" a="1"/>
  <c r="H99" i="12" s="1"/>
  <c r="H103" i="12" a="1"/>
  <c r="H103" i="12" s="1"/>
  <c r="H107" i="12" a="1"/>
  <c r="H107" i="12" s="1"/>
  <c r="H111" i="12" a="1"/>
  <c r="H111" i="12" s="1"/>
  <c r="H115" i="12" a="1"/>
  <c r="H115" i="12" s="1"/>
  <c r="H119" i="12" a="1"/>
  <c r="H119" i="12" s="1"/>
  <c r="H123" i="12" a="1"/>
  <c r="H123" i="12" s="1"/>
  <c r="H127" i="12" a="1"/>
  <c r="H127" i="12" s="1"/>
  <c r="H131" i="12" a="1"/>
  <c r="H131" i="12" s="1"/>
  <c r="H135" i="12" a="1"/>
  <c r="H135" i="12" s="1"/>
  <c r="H139" i="12" a="1"/>
  <c r="H139" i="12" s="1"/>
  <c r="G3" i="12" a="1"/>
  <c r="G3" i="12" s="1"/>
  <c r="G7" i="12" a="1"/>
  <c r="G7" i="12" s="1"/>
  <c r="G14" i="12" a="1"/>
  <c r="G14" i="12" s="1"/>
  <c r="G18" i="12" a="1"/>
  <c r="G18" i="12" s="1"/>
  <c r="G22" i="12" a="1"/>
  <c r="G22" i="12" s="1"/>
  <c r="G26" i="12" a="1"/>
  <c r="G26" i="12" s="1"/>
  <c r="G30" i="12" a="1"/>
  <c r="G30" i="12" s="1"/>
  <c r="G34" i="12" a="1"/>
  <c r="G34" i="12" s="1"/>
  <c r="G38" i="12" a="1"/>
  <c r="G38" i="12" s="1"/>
  <c r="G42" i="12" a="1"/>
  <c r="G42" i="12" s="1"/>
  <c r="G46" i="12" a="1"/>
  <c r="G46" i="12" s="1"/>
  <c r="G50" i="12" a="1"/>
  <c r="G50" i="12" s="1"/>
  <c r="G54" i="12" a="1"/>
  <c r="G54" i="12" s="1"/>
  <c r="G58" i="12" a="1"/>
  <c r="G58" i="12" s="1"/>
  <c r="G62" i="12" a="1"/>
  <c r="G62" i="12" s="1"/>
  <c r="G66" i="12" a="1"/>
  <c r="G66" i="12" s="1"/>
  <c r="G70" i="12" a="1"/>
  <c r="G70" i="12" s="1"/>
  <c r="G74" i="12" a="1"/>
  <c r="G74" i="12" s="1"/>
  <c r="G78" i="12" a="1"/>
  <c r="G78" i="12" s="1"/>
  <c r="G82" i="12" a="1"/>
  <c r="G82" i="12" s="1"/>
  <c r="G86" i="12" a="1"/>
  <c r="G86" i="12" s="1"/>
  <c r="G90" i="12" a="1"/>
  <c r="G90" i="12" s="1"/>
  <c r="G94" i="12" a="1"/>
  <c r="G94" i="12" s="1"/>
  <c r="G98" i="12" a="1"/>
  <c r="G98" i="12" s="1"/>
  <c r="G102" i="12" a="1"/>
  <c r="G102" i="12" s="1"/>
  <c r="G106" i="12" a="1"/>
  <c r="G106" i="12" s="1"/>
  <c r="G110" i="12" a="1"/>
  <c r="G110" i="12" s="1"/>
  <c r="G114" i="12" a="1"/>
  <c r="G114" i="12" s="1"/>
  <c r="G118" i="12" a="1"/>
  <c r="G118" i="12" s="1"/>
  <c r="G122" i="12" a="1"/>
  <c r="G122" i="12" s="1"/>
  <c r="G126" i="12" a="1"/>
  <c r="G126" i="12" s="1"/>
  <c r="G130" i="12" a="1"/>
  <c r="G130" i="12" s="1"/>
  <c r="G134" i="12" a="1"/>
  <c r="G134" i="12" s="1"/>
  <c r="G138" i="12" a="1"/>
  <c r="G138" i="12" s="1"/>
  <c r="G142" i="12" a="1"/>
  <c r="G142" i="12" s="1"/>
  <c r="G111" i="12" a="1"/>
  <c r="G111" i="12" s="1"/>
  <c r="G119" i="12" a="1"/>
  <c r="G119" i="12" s="1"/>
  <c r="G127" i="12" a="1"/>
  <c r="G127" i="12" s="1"/>
  <c r="G135" i="12" a="1"/>
  <c r="G135" i="12" s="1"/>
  <c r="G133" i="12" a="1"/>
  <c r="G133" i="12" s="1"/>
  <c r="H7" i="12" a="1"/>
  <c r="H7" i="12" s="1"/>
  <c r="H22" i="12" a="1"/>
  <c r="H22" i="12" s="1"/>
  <c r="H30" i="12" a="1"/>
  <c r="H30" i="12" s="1"/>
  <c r="H38" i="12" a="1"/>
  <c r="H38" i="12" s="1"/>
  <c r="H46" i="12" a="1"/>
  <c r="H46" i="12" s="1"/>
  <c r="H54" i="12" a="1"/>
  <c r="H54" i="12" s="1"/>
  <c r="H62" i="12" a="1"/>
  <c r="H62" i="12" s="1"/>
  <c r="H68" i="12" a="1"/>
  <c r="H68" i="12" s="1"/>
  <c r="H72" i="12" a="1"/>
  <c r="H72" i="12" s="1"/>
  <c r="H76" i="12" a="1"/>
  <c r="H76" i="12" s="1"/>
  <c r="H80" i="12" a="1"/>
  <c r="H80" i="12" s="1"/>
  <c r="H84" i="12" a="1"/>
  <c r="H84" i="12" s="1"/>
  <c r="H88" i="12" a="1"/>
  <c r="H88" i="12" s="1"/>
  <c r="H92" i="12" a="1"/>
  <c r="H92" i="12" s="1"/>
  <c r="H96" i="12" a="1"/>
  <c r="H96" i="12" s="1"/>
  <c r="H100" i="12" a="1"/>
  <c r="H100" i="12" s="1"/>
  <c r="H104" i="12" a="1"/>
  <c r="H104" i="12" s="1"/>
  <c r="H108" i="12" a="1"/>
  <c r="H108" i="12" s="1"/>
  <c r="H112" i="12" a="1"/>
  <c r="H112" i="12" s="1"/>
  <c r="H116" i="12" a="1"/>
  <c r="H116" i="12" s="1"/>
  <c r="H120" i="12" a="1"/>
  <c r="H120" i="12" s="1"/>
  <c r="H124" i="12" a="1"/>
  <c r="H124" i="12" s="1"/>
  <c r="H128" i="12" a="1"/>
  <c r="H128" i="12" s="1"/>
  <c r="H132" i="12" a="1"/>
  <c r="H132" i="12" s="1"/>
  <c r="H136" i="12" a="1"/>
  <c r="H136" i="12" s="1"/>
  <c r="H140" i="12" a="1"/>
  <c r="H140" i="12" s="1"/>
  <c r="G4" i="12" a="1"/>
  <c r="G4" i="12" s="1"/>
  <c r="G8" i="12" a="1"/>
  <c r="G8" i="12" s="1"/>
  <c r="G11" i="12" a="1"/>
  <c r="G11" i="12" s="1"/>
  <c r="G15" i="12" a="1"/>
  <c r="G15" i="12" s="1"/>
  <c r="G19" i="12" a="1"/>
  <c r="G19" i="12" s="1"/>
  <c r="G23" i="12" a="1"/>
  <c r="G23" i="12" s="1"/>
  <c r="G27" i="12" a="1"/>
  <c r="G27" i="12" s="1"/>
  <c r="G31" i="12" a="1"/>
  <c r="G31" i="12" s="1"/>
  <c r="G35" i="12" a="1"/>
  <c r="G35" i="12" s="1"/>
  <c r="G39" i="12" a="1"/>
  <c r="G39" i="12" s="1"/>
  <c r="G43" i="12" a="1"/>
  <c r="G43" i="12" s="1"/>
  <c r="G47" i="12" a="1"/>
  <c r="G47" i="12" s="1"/>
  <c r="G51" i="12" a="1"/>
  <c r="G51" i="12" s="1"/>
  <c r="G55" i="12" a="1"/>
  <c r="G55" i="12" s="1"/>
  <c r="G59" i="12" a="1"/>
  <c r="G59" i="12" s="1"/>
  <c r="G63" i="12" a="1"/>
  <c r="G63" i="12" s="1"/>
  <c r="G67" i="12" a="1"/>
  <c r="G67" i="12" s="1"/>
  <c r="G71" i="12" a="1"/>
  <c r="G71" i="12" s="1"/>
  <c r="G75" i="12" a="1"/>
  <c r="G75" i="12" s="1"/>
  <c r="G79" i="12" a="1"/>
  <c r="G79" i="12" s="1"/>
  <c r="G83" i="12" a="1"/>
  <c r="G83" i="12" s="1"/>
  <c r="G87" i="12" a="1"/>
  <c r="G87" i="12" s="1"/>
  <c r="G91" i="12" a="1"/>
  <c r="G91" i="12" s="1"/>
  <c r="G95" i="12" a="1"/>
  <c r="G95" i="12" s="1"/>
  <c r="G99" i="12" a="1"/>
  <c r="G99" i="12" s="1"/>
  <c r="G103" i="12" a="1"/>
  <c r="G103" i="12" s="1"/>
  <c r="G107" i="12" a="1"/>
  <c r="G107" i="12" s="1"/>
  <c r="G115" i="12" a="1"/>
  <c r="G115" i="12" s="1"/>
  <c r="G123" i="12" a="1"/>
  <c r="G123" i="12" s="1"/>
  <c r="G131" i="12" a="1"/>
  <c r="G131" i="12" s="1"/>
  <c r="G139" i="12" a="1"/>
  <c r="G139" i="12" s="1"/>
  <c r="G141" i="12" a="1"/>
  <c r="G141" i="12" s="1"/>
  <c r="H11" i="12" a="1"/>
  <c r="H11" i="12" s="1"/>
  <c r="H23" i="12" a="1"/>
  <c r="H23" i="12" s="1"/>
  <c r="H31" i="12" a="1"/>
  <c r="H31" i="12" s="1"/>
  <c r="H39" i="12" a="1"/>
  <c r="H39" i="12" s="1"/>
  <c r="H47" i="12" a="1"/>
  <c r="H47" i="12" s="1"/>
  <c r="H55" i="12" a="1"/>
  <c r="H55" i="12" s="1"/>
  <c r="H63" i="12" a="1"/>
  <c r="H63" i="12" s="1"/>
  <c r="H69" i="12" a="1"/>
  <c r="H69" i="12" s="1"/>
  <c r="H73" i="12" a="1"/>
  <c r="H73" i="12" s="1"/>
  <c r="H77" i="12" a="1"/>
  <c r="H77" i="12" s="1"/>
  <c r="H81" i="12" a="1"/>
  <c r="H81" i="12" s="1"/>
  <c r="H85" i="12" a="1"/>
  <c r="H85" i="12" s="1"/>
  <c r="H89" i="12" a="1"/>
  <c r="H89" i="12" s="1"/>
  <c r="H93" i="12" a="1"/>
  <c r="H93" i="12" s="1"/>
  <c r="H97" i="12" a="1"/>
  <c r="H97" i="12" s="1"/>
  <c r="H101" i="12" a="1"/>
  <c r="H101" i="12" s="1"/>
  <c r="H105" i="12" a="1"/>
  <c r="H105" i="12" s="1"/>
  <c r="H109" i="12" a="1"/>
  <c r="H109" i="12" s="1"/>
  <c r="H113" i="12" a="1"/>
  <c r="H113" i="12" s="1"/>
  <c r="H117" i="12" a="1"/>
  <c r="H117" i="12" s="1"/>
  <c r="H121" i="12" a="1"/>
  <c r="H121" i="12" s="1"/>
  <c r="H125" i="12" a="1"/>
  <c r="H125" i="12" s="1"/>
  <c r="H129" i="12" a="1"/>
  <c r="H129" i="12" s="1"/>
  <c r="H133" i="12" a="1"/>
  <c r="H133" i="12" s="1"/>
  <c r="H137" i="12" a="1"/>
  <c r="H137" i="12" s="1"/>
  <c r="H141" i="12" a="1"/>
  <c r="H141" i="12" s="1"/>
  <c r="G5" i="12" a="1"/>
  <c r="G5" i="12" s="1"/>
  <c r="G9" i="12" a="1"/>
  <c r="G9" i="12" s="1"/>
  <c r="G12" i="12" a="1"/>
  <c r="G12" i="12" s="1"/>
  <c r="G16" i="12" a="1"/>
  <c r="G16" i="12" s="1"/>
  <c r="G20" i="12" a="1"/>
  <c r="G20" i="12" s="1"/>
  <c r="G24" i="12" a="1"/>
  <c r="G24" i="12" s="1"/>
  <c r="G28" i="12" a="1"/>
  <c r="G28" i="12" s="1"/>
  <c r="G32" i="12" a="1"/>
  <c r="G32" i="12" s="1"/>
  <c r="G36" i="12" a="1"/>
  <c r="G36" i="12" s="1"/>
  <c r="G40" i="12" a="1"/>
  <c r="G40" i="12" s="1"/>
  <c r="G44" i="12" a="1"/>
  <c r="G44" i="12" s="1"/>
  <c r="G48" i="12" a="1"/>
  <c r="G48" i="12" s="1"/>
  <c r="G52" i="12" a="1"/>
  <c r="G52" i="12" s="1"/>
  <c r="G56" i="12" a="1"/>
  <c r="G56" i="12" s="1"/>
  <c r="G60" i="12" a="1"/>
  <c r="G60" i="12" s="1"/>
  <c r="G64" i="12" a="1"/>
  <c r="G64" i="12" s="1"/>
  <c r="G68" i="12" a="1"/>
  <c r="G68" i="12" s="1"/>
  <c r="G72" i="12" a="1"/>
  <c r="G72" i="12" s="1"/>
  <c r="G76" i="12" a="1"/>
  <c r="G76" i="12" s="1"/>
  <c r="G80" i="12" a="1"/>
  <c r="G80" i="12" s="1"/>
  <c r="G84" i="12" a="1"/>
  <c r="G84" i="12" s="1"/>
  <c r="G88" i="12" a="1"/>
  <c r="G88" i="12" s="1"/>
  <c r="G92" i="12" a="1"/>
  <c r="G92" i="12" s="1"/>
  <c r="G96" i="12" a="1"/>
  <c r="G96" i="12" s="1"/>
  <c r="G100" i="12" a="1"/>
  <c r="G100" i="12" s="1"/>
  <c r="G104" i="12" a="1"/>
  <c r="G104" i="12" s="1"/>
  <c r="G108" i="12" a="1"/>
  <c r="G108" i="12" s="1"/>
  <c r="G112" i="12" a="1"/>
  <c r="G112" i="12" s="1"/>
  <c r="G116" i="12" a="1"/>
  <c r="G116" i="12" s="1"/>
  <c r="G120" i="12" a="1"/>
  <c r="G120" i="12" s="1"/>
  <c r="G124" i="12" a="1"/>
  <c r="G124" i="12" s="1"/>
  <c r="G128" i="12" a="1"/>
  <c r="G128" i="12" s="1"/>
  <c r="G132" i="12" a="1"/>
  <c r="G132" i="12" s="1"/>
  <c r="G136" i="12" a="1"/>
  <c r="G136" i="12" s="1"/>
  <c r="G140" i="12" a="1"/>
  <c r="G140" i="12" s="1"/>
  <c r="G121" i="12" a="1"/>
  <c r="G121" i="12" s="1"/>
  <c r="G129" i="12" a="1"/>
  <c r="G129" i="12" s="1"/>
  <c r="E3" i="12" a="1"/>
  <c r="E3" i="12" s="1"/>
  <c r="E7" i="12" a="1"/>
  <c r="E7" i="12" s="1"/>
  <c r="E14" i="12" a="1"/>
  <c r="E14" i="12" s="1"/>
  <c r="E18" i="12" a="1"/>
  <c r="E18" i="12" s="1"/>
  <c r="E22" i="12" a="1"/>
  <c r="E22" i="12" s="1"/>
  <c r="E26" i="12" a="1"/>
  <c r="E26" i="12" s="1"/>
  <c r="E30" i="12" a="1"/>
  <c r="E30" i="12" s="1"/>
  <c r="E34" i="12" a="1"/>
  <c r="E34" i="12" s="1"/>
  <c r="E38" i="12" a="1"/>
  <c r="E38" i="12" s="1"/>
  <c r="E42" i="12" a="1"/>
  <c r="E42" i="12" s="1"/>
  <c r="E46" i="12" a="1"/>
  <c r="E46" i="12" s="1"/>
  <c r="E50" i="12" a="1"/>
  <c r="E50" i="12" s="1"/>
  <c r="E54" i="12" a="1"/>
  <c r="E54" i="12" s="1"/>
  <c r="E58" i="12" a="1"/>
  <c r="E58" i="12" s="1"/>
  <c r="E62" i="12" a="1"/>
  <c r="E62" i="12" s="1"/>
  <c r="E66" i="12" a="1"/>
  <c r="E66" i="12" s="1"/>
  <c r="E70" i="12" a="1"/>
  <c r="E70" i="12" s="1"/>
  <c r="E74" i="12" a="1"/>
  <c r="E74" i="12" s="1"/>
  <c r="E78" i="12" a="1"/>
  <c r="E78" i="12" s="1"/>
  <c r="E82" i="12" a="1"/>
  <c r="E82" i="12" s="1"/>
  <c r="E86" i="12" a="1"/>
  <c r="E86" i="12" s="1"/>
  <c r="E90" i="12" a="1"/>
  <c r="E90" i="12" s="1"/>
  <c r="E94" i="12" a="1"/>
  <c r="E94" i="12" s="1"/>
  <c r="E98" i="12" a="1"/>
  <c r="E98" i="12" s="1"/>
  <c r="E102" i="12" a="1"/>
  <c r="E102" i="12" s="1"/>
  <c r="E106" i="12" a="1"/>
  <c r="E106" i="12" s="1"/>
  <c r="E110" i="12" a="1"/>
  <c r="E110" i="12" s="1"/>
  <c r="E114" i="12" a="1"/>
  <c r="E114" i="12" s="1"/>
  <c r="E118" i="12" a="1"/>
  <c r="E118" i="12" s="1"/>
  <c r="E122" i="12" a="1"/>
  <c r="E122" i="12" s="1"/>
  <c r="E126" i="12" a="1"/>
  <c r="E126" i="12" s="1"/>
  <c r="E130" i="12" a="1"/>
  <c r="E130" i="12" s="1"/>
  <c r="E134" i="12" a="1"/>
  <c r="E134" i="12" s="1"/>
  <c r="E138" i="12" a="1"/>
  <c r="E138" i="12" s="1"/>
  <c r="E142" i="12" a="1"/>
  <c r="E142" i="12" s="1"/>
  <c r="E140" i="12" a="1"/>
  <c r="E140" i="12" s="1"/>
  <c r="E65" i="12" a="1"/>
  <c r="E65" i="12" s="1"/>
  <c r="E81" i="12" a="1"/>
  <c r="E81" i="12" s="1"/>
  <c r="E101" i="12" a="1"/>
  <c r="E101" i="12" s="1"/>
  <c r="E117" i="12" a="1"/>
  <c r="E117" i="12" s="1"/>
  <c r="E133" i="12" a="1"/>
  <c r="E133" i="12" s="1"/>
  <c r="E4" i="12" a="1"/>
  <c r="E4" i="12" s="1"/>
  <c r="E8" i="12" a="1"/>
  <c r="E8" i="12" s="1"/>
  <c r="E11" i="12" a="1"/>
  <c r="E11" i="12" s="1"/>
  <c r="E15" i="12" a="1"/>
  <c r="E15" i="12" s="1"/>
  <c r="E19" i="12" a="1"/>
  <c r="E19" i="12" s="1"/>
  <c r="E23" i="12" a="1"/>
  <c r="E23" i="12" s="1"/>
  <c r="E27" i="12" a="1"/>
  <c r="E27" i="12" s="1"/>
  <c r="E31" i="12" a="1"/>
  <c r="E31" i="12" s="1"/>
  <c r="E35" i="12" a="1"/>
  <c r="E35" i="12" s="1"/>
  <c r="E39" i="12" a="1"/>
  <c r="E39" i="12" s="1"/>
  <c r="E43" i="12" a="1"/>
  <c r="E43" i="12" s="1"/>
  <c r="E47" i="12" a="1"/>
  <c r="E47" i="12" s="1"/>
  <c r="E51" i="12" a="1"/>
  <c r="E51" i="12" s="1"/>
  <c r="E55" i="12" a="1"/>
  <c r="E55" i="12" s="1"/>
  <c r="E59" i="12" a="1"/>
  <c r="E59" i="12" s="1"/>
  <c r="E63" i="12" a="1"/>
  <c r="E63" i="12" s="1"/>
  <c r="E67" i="12" a="1"/>
  <c r="E67" i="12" s="1"/>
  <c r="E71" i="12" a="1"/>
  <c r="E71" i="12" s="1"/>
  <c r="E75" i="12" a="1"/>
  <c r="E75" i="12" s="1"/>
  <c r="E79" i="12" a="1"/>
  <c r="E79" i="12" s="1"/>
  <c r="E83" i="12" a="1"/>
  <c r="E83" i="12" s="1"/>
  <c r="E87" i="12" a="1"/>
  <c r="E87" i="12" s="1"/>
  <c r="E91" i="12" a="1"/>
  <c r="E91" i="12" s="1"/>
  <c r="E95" i="12" a="1"/>
  <c r="E95" i="12" s="1"/>
  <c r="E99" i="12" a="1"/>
  <c r="E99" i="12" s="1"/>
  <c r="E103" i="12" a="1"/>
  <c r="E103" i="12" s="1"/>
  <c r="E107" i="12" a="1"/>
  <c r="E107" i="12" s="1"/>
  <c r="E111" i="12" a="1"/>
  <c r="E111" i="12" s="1"/>
  <c r="E115" i="12" a="1"/>
  <c r="E115" i="12" s="1"/>
  <c r="E119" i="12" a="1"/>
  <c r="E119" i="12" s="1"/>
  <c r="E123" i="12" a="1"/>
  <c r="E123" i="12" s="1"/>
  <c r="E127" i="12" a="1"/>
  <c r="E127" i="12" s="1"/>
  <c r="E131" i="12" a="1"/>
  <c r="E131" i="12" s="1"/>
  <c r="E135" i="12" a="1"/>
  <c r="E135" i="12" s="1"/>
  <c r="E139" i="12" a="1"/>
  <c r="E139" i="12" s="1"/>
  <c r="E116" i="12" a="1"/>
  <c r="E116" i="12" s="1"/>
  <c r="E124" i="12" a="1"/>
  <c r="E124" i="12" s="1"/>
  <c r="E132" i="12" a="1"/>
  <c r="E132" i="12" s="1"/>
  <c r="E61" i="12" a="1"/>
  <c r="E61" i="12" s="1"/>
  <c r="E73" i="12" a="1"/>
  <c r="E73" i="12" s="1"/>
  <c r="E89" i="12" a="1"/>
  <c r="E89" i="12" s="1"/>
  <c r="E109" i="12" a="1"/>
  <c r="E109" i="12" s="1"/>
  <c r="E121" i="12" a="1"/>
  <c r="E121" i="12" s="1"/>
  <c r="E141" i="12" a="1"/>
  <c r="E141" i="12" s="1"/>
  <c r="E5" i="12" a="1"/>
  <c r="E5" i="12" s="1"/>
  <c r="E9" i="12" a="1"/>
  <c r="E9" i="12" s="1"/>
  <c r="E12" i="12" a="1"/>
  <c r="E12" i="12" s="1"/>
  <c r="E16" i="12" a="1"/>
  <c r="E16" i="12" s="1"/>
  <c r="E20" i="12" a="1"/>
  <c r="E20" i="12" s="1"/>
  <c r="E24" i="12" a="1"/>
  <c r="E24" i="12" s="1"/>
  <c r="E28" i="12" a="1"/>
  <c r="E28" i="12" s="1"/>
  <c r="E32" i="12" a="1"/>
  <c r="E32" i="12" s="1"/>
  <c r="E36" i="12" a="1"/>
  <c r="E36" i="12" s="1"/>
  <c r="E40" i="12" a="1"/>
  <c r="E40" i="12" s="1"/>
  <c r="E44" i="12" a="1"/>
  <c r="E44" i="12" s="1"/>
  <c r="E48" i="12" a="1"/>
  <c r="E48" i="12" s="1"/>
  <c r="E52" i="12" a="1"/>
  <c r="E52" i="12" s="1"/>
  <c r="E56" i="12" a="1"/>
  <c r="E56" i="12" s="1"/>
  <c r="E60" i="12" a="1"/>
  <c r="E60" i="12" s="1"/>
  <c r="E64" i="12" a="1"/>
  <c r="E64" i="12" s="1"/>
  <c r="E68" i="12" a="1"/>
  <c r="E68" i="12" s="1"/>
  <c r="E72" i="12" a="1"/>
  <c r="E72" i="12" s="1"/>
  <c r="E76" i="12" a="1"/>
  <c r="E76" i="12" s="1"/>
  <c r="E80" i="12" a="1"/>
  <c r="E80" i="12" s="1"/>
  <c r="E84" i="12" a="1"/>
  <c r="E84" i="12" s="1"/>
  <c r="E88" i="12" a="1"/>
  <c r="E88" i="12" s="1"/>
  <c r="E92" i="12" a="1"/>
  <c r="E92" i="12" s="1"/>
  <c r="E96" i="12" a="1"/>
  <c r="E96" i="12" s="1"/>
  <c r="E100" i="12" a="1"/>
  <c r="E100" i="12" s="1"/>
  <c r="E104" i="12" a="1"/>
  <c r="E104" i="12" s="1"/>
  <c r="E108" i="12" a="1"/>
  <c r="E108" i="12" s="1"/>
  <c r="E112" i="12" a="1"/>
  <c r="E112" i="12" s="1"/>
  <c r="E120" i="12" a="1"/>
  <c r="E120" i="12" s="1"/>
  <c r="E128" i="12" a="1"/>
  <c r="E128" i="12" s="1"/>
  <c r="E136" i="12" a="1"/>
  <c r="E136" i="12" s="1"/>
  <c r="E69" i="12" a="1"/>
  <c r="E69" i="12" s="1"/>
  <c r="E85" i="12" a="1"/>
  <c r="E85" i="12" s="1"/>
  <c r="E97" i="12" a="1"/>
  <c r="E97" i="12" s="1"/>
  <c r="E113" i="12" a="1"/>
  <c r="E113" i="12" s="1"/>
  <c r="E129" i="12" a="1"/>
  <c r="E129" i="12" s="1"/>
  <c r="E6" i="12" a="1"/>
  <c r="E6" i="12" s="1"/>
  <c r="E10" i="12" a="1"/>
  <c r="E10" i="12" s="1"/>
  <c r="E13" i="12" a="1"/>
  <c r="E13" i="12" s="1"/>
  <c r="E17" i="12" a="1"/>
  <c r="E17" i="12" s="1"/>
  <c r="E21" i="12" a="1"/>
  <c r="E21" i="12" s="1"/>
  <c r="E25" i="12" a="1"/>
  <c r="E25" i="12" s="1"/>
  <c r="E29" i="12" a="1"/>
  <c r="E29" i="12" s="1"/>
  <c r="E33" i="12" a="1"/>
  <c r="E33" i="12" s="1"/>
  <c r="E37" i="12" a="1"/>
  <c r="E37" i="12" s="1"/>
  <c r="E41" i="12" a="1"/>
  <c r="E41" i="12" s="1"/>
  <c r="E45" i="12" a="1"/>
  <c r="E45" i="12" s="1"/>
  <c r="E49" i="12" a="1"/>
  <c r="E49" i="12" s="1"/>
  <c r="E53" i="12" a="1"/>
  <c r="E53" i="12" s="1"/>
  <c r="E57" i="12" a="1"/>
  <c r="E57" i="12" s="1"/>
  <c r="E77" i="12" a="1"/>
  <c r="E77" i="12" s="1"/>
  <c r="E93" i="12" a="1"/>
  <c r="E93" i="12" s="1"/>
  <c r="E105" i="12" a="1"/>
  <c r="E105" i="12" s="1"/>
  <c r="E125" i="12" a="1"/>
  <c r="E125" i="12" s="1"/>
  <c r="E137" i="12" a="1"/>
  <c r="E137" i="12" s="1"/>
  <c r="I128" i="12" l="1"/>
  <c r="E29" i="13"/>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L140" i="5" l="1"/>
  <c r="L136" i="5"/>
  <c r="L132" i="5"/>
  <c r="L128" i="5"/>
  <c r="L124" i="5"/>
  <c r="L120" i="5"/>
  <c r="L116" i="5"/>
  <c r="L112" i="5"/>
  <c r="L108" i="5"/>
  <c r="L104" i="5"/>
  <c r="L100" i="5"/>
  <c r="L96" i="5"/>
  <c r="L92" i="5"/>
  <c r="L88" i="5"/>
  <c r="L84" i="5"/>
  <c r="L80" i="5"/>
  <c r="L76" i="5"/>
  <c r="L72" i="5"/>
  <c r="L68" i="5"/>
  <c r="L64" i="5"/>
  <c r="L60" i="5"/>
  <c r="L56" i="5"/>
  <c r="L52" i="5"/>
  <c r="L48" i="5"/>
  <c r="L44" i="5"/>
  <c r="L40" i="5"/>
  <c r="L36" i="5"/>
  <c r="L32" i="5"/>
  <c r="L28" i="5"/>
  <c r="L24" i="5"/>
  <c r="L20" i="5"/>
  <c r="L16" i="5"/>
  <c r="L12" i="5"/>
  <c r="L8" i="5"/>
  <c r="L4" i="5"/>
  <c r="L139" i="5"/>
  <c r="L135" i="5"/>
  <c r="L131" i="5"/>
  <c r="L127" i="5"/>
  <c r="L123" i="5"/>
  <c r="L119" i="5"/>
  <c r="L115" i="5"/>
  <c r="L111" i="5"/>
  <c r="L107" i="5"/>
  <c r="L103" i="5"/>
  <c r="L99" i="5"/>
  <c r="L95" i="5"/>
  <c r="L91" i="5"/>
  <c r="L87" i="5"/>
  <c r="L83" i="5"/>
  <c r="L79" i="5"/>
  <c r="L75" i="5"/>
  <c r="L71" i="5"/>
  <c r="L67" i="5"/>
  <c r="L63" i="5"/>
  <c r="L59" i="5"/>
  <c r="L55" i="5"/>
  <c r="L51" i="5"/>
  <c r="L47" i="5"/>
  <c r="L43" i="5"/>
  <c r="L39" i="5"/>
  <c r="L35" i="5"/>
  <c r="L31" i="5"/>
  <c r="L27" i="5"/>
  <c r="L23" i="5"/>
  <c r="L19" i="5"/>
  <c r="L15" i="5"/>
  <c r="L11" i="5"/>
  <c r="L7" i="5"/>
  <c r="L3" i="5"/>
  <c r="L142" i="5"/>
  <c r="L138" i="5"/>
  <c r="L134" i="5"/>
  <c r="L130" i="5"/>
  <c r="L126" i="5"/>
  <c r="L122" i="5"/>
  <c r="L118" i="5"/>
  <c r="L114" i="5"/>
  <c r="L110" i="5"/>
  <c r="L106" i="5"/>
  <c r="L102" i="5"/>
  <c r="L98" i="5"/>
  <c r="L94" i="5"/>
  <c r="L90" i="5"/>
  <c r="L86" i="5"/>
  <c r="L82" i="5"/>
  <c r="L78" i="5"/>
  <c r="L74" i="5"/>
  <c r="L70" i="5"/>
  <c r="L66" i="5"/>
  <c r="L62" i="5"/>
  <c r="L58" i="5"/>
  <c r="L54" i="5"/>
  <c r="L50" i="5"/>
  <c r="L46" i="5"/>
  <c r="L42" i="5"/>
  <c r="L38" i="5"/>
  <c r="L34" i="5"/>
  <c r="L30" i="5"/>
  <c r="L26" i="5"/>
  <c r="L22" i="5"/>
  <c r="L18" i="5"/>
  <c r="L14" i="5"/>
  <c r="L10" i="5"/>
  <c r="L6" i="5"/>
  <c r="L141" i="5"/>
  <c r="L137" i="5"/>
  <c r="L133" i="5"/>
  <c r="L129" i="5"/>
  <c r="L125" i="5"/>
  <c r="L121" i="5"/>
  <c r="L117" i="5"/>
  <c r="L113" i="5"/>
  <c r="L109" i="5"/>
  <c r="L105" i="5"/>
  <c r="L101" i="5"/>
  <c r="L97" i="5"/>
  <c r="L93" i="5"/>
  <c r="L89" i="5"/>
  <c r="L85" i="5"/>
  <c r="L81" i="5"/>
  <c r="L77" i="5"/>
  <c r="L73" i="5"/>
  <c r="L69" i="5"/>
  <c r="L65" i="5"/>
  <c r="L61" i="5"/>
  <c r="L57" i="5"/>
  <c r="L53" i="5"/>
  <c r="L49" i="5"/>
  <c r="L45" i="5"/>
  <c r="L41" i="5"/>
  <c r="L37" i="5"/>
  <c r="L33" i="5"/>
  <c r="L29" i="5"/>
  <c r="L25" i="5"/>
  <c r="L21" i="5"/>
  <c r="L17" i="5"/>
  <c r="L13" i="5"/>
  <c r="L9" i="5"/>
  <c r="L5" i="5"/>
  <c r="H4" i="1" l="1" a="1"/>
  <c r="H4" i="1" s="1"/>
  <c r="I4" i="1" a="1"/>
  <c r="I4" i="1" s="1"/>
  <c r="H5" i="1" a="1"/>
  <c r="H5" i="1" s="1"/>
  <c r="I5" i="1" a="1"/>
  <c r="I5" i="1" s="1"/>
  <c r="H6" i="1" a="1"/>
  <c r="H6" i="1" s="1"/>
  <c r="I6" i="1" a="1"/>
  <c r="I6" i="1" s="1"/>
  <c r="H7" i="1" a="1"/>
  <c r="H7" i="1" s="1"/>
  <c r="I7" i="1" a="1"/>
  <c r="I7" i="1" s="1"/>
  <c r="H8" i="1" a="1"/>
  <c r="H8" i="1" s="1"/>
  <c r="I8" i="1" a="1"/>
  <c r="I8" i="1" s="1"/>
  <c r="H9" i="1" a="1"/>
  <c r="H9" i="1" s="1"/>
  <c r="I9" i="1" a="1"/>
  <c r="I9" i="1" s="1"/>
  <c r="H10" i="1" a="1"/>
  <c r="H10" i="1" s="1"/>
  <c r="I10" i="1" a="1"/>
  <c r="I10" i="1" s="1"/>
  <c r="H11" i="1" a="1"/>
  <c r="H11" i="1" s="1"/>
  <c r="I11" i="1" a="1"/>
  <c r="I11" i="1" s="1"/>
  <c r="H12" i="1" a="1"/>
  <c r="H12" i="1" s="1"/>
  <c r="I12" i="1" a="1"/>
  <c r="I12" i="1" s="1"/>
  <c r="H13" i="1" a="1"/>
  <c r="H13" i="1" s="1"/>
  <c r="I13" i="1" a="1"/>
  <c r="I13" i="1" s="1"/>
  <c r="H14" i="1" a="1"/>
  <c r="H14" i="1" s="1"/>
  <c r="I14" i="1" a="1"/>
  <c r="I14" i="1" s="1"/>
  <c r="H15" i="1" a="1"/>
  <c r="H15" i="1" s="1"/>
  <c r="I15" i="1" a="1"/>
  <c r="I15" i="1" s="1"/>
  <c r="H16" i="1" a="1"/>
  <c r="H16" i="1" s="1"/>
  <c r="I16" i="1" a="1"/>
  <c r="I16" i="1" s="1"/>
  <c r="H17" i="1" a="1"/>
  <c r="H17" i="1" s="1"/>
  <c r="I17" i="1" a="1"/>
  <c r="I17" i="1" s="1"/>
  <c r="H18" i="1" a="1"/>
  <c r="H18" i="1" s="1"/>
  <c r="I18" i="1" a="1"/>
  <c r="I18" i="1" s="1"/>
  <c r="H19" i="1" a="1"/>
  <c r="H19" i="1" s="1"/>
  <c r="I19" i="1" a="1"/>
  <c r="I19" i="1" s="1"/>
  <c r="H20" i="1" a="1"/>
  <c r="H20" i="1" s="1"/>
  <c r="I20" i="1" a="1"/>
  <c r="I20" i="1" s="1"/>
  <c r="H21" i="1" a="1"/>
  <c r="H21" i="1" s="1"/>
  <c r="I21" i="1" a="1"/>
  <c r="I21" i="1" s="1"/>
  <c r="H22" i="1" a="1"/>
  <c r="H22" i="1" s="1"/>
  <c r="I22" i="1" a="1"/>
  <c r="I22" i="1" s="1"/>
  <c r="H23" i="1" a="1"/>
  <c r="H23" i="1" s="1"/>
  <c r="I23" i="1" a="1"/>
  <c r="I23" i="1" s="1"/>
  <c r="H24" i="1" a="1"/>
  <c r="H24" i="1" s="1"/>
  <c r="I24" i="1" a="1"/>
  <c r="I24" i="1" s="1"/>
  <c r="H25" i="1" a="1"/>
  <c r="H25" i="1" s="1"/>
  <c r="I25" i="1" a="1"/>
  <c r="I25" i="1" s="1"/>
  <c r="H26" i="1" a="1"/>
  <c r="H26" i="1" s="1"/>
  <c r="I26" i="1" a="1"/>
  <c r="I26" i="1" s="1"/>
  <c r="H27" i="1" a="1"/>
  <c r="H27" i="1" s="1"/>
  <c r="I27" i="1" a="1"/>
  <c r="I27" i="1" s="1"/>
  <c r="H28" i="1" a="1"/>
  <c r="H28" i="1" s="1"/>
  <c r="I28" i="1" a="1"/>
  <c r="I28" i="1" s="1"/>
  <c r="H29" i="1" a="1"/>
  <c r="H29" i="1" s="1"/>
  <c r="I29" i="1" a="1"/>
  <c r="I29" i="1" s="1"/>
  <c r="H30" i="1" a="1"/>
  <c r="H30" i="1" s="1"/>
  <c r="I30" i="1" a="1"/>
  <c r="I30" i="1" s="1"/>
  <c r="H31" i="1" a="1"/>
  <c r="H31" i="1" s="1"/>
  <c r="I31" i="1" a="1"/>
  <c r="I31" i="1" s="1"/>
  <c r="H32" i="1" a="1"/>
  <c r="H32" i="1" s="1"/>
  <c r="I32" i="1" a="1"/>
  <c r="I32" i="1" s="1"/>
  <c r="H33" i="1" a="1"/>
  <c r="H33" i="1" s="1"/>
  <c r="I33" i="1" a="1"/>
  <c r="I33" i="1" s="1"/>
  <c r="H34" i="1" a="1"/>
  <c r="H34" i="1" s="1"/>
  <c r="I34" i="1" a="1"/>
  <c r="I34" i="1" s="1"/>
  <c r="H35" i="1" a="1"/>
  <c r="H35" i="1" s="1"/>
  <c r="I35" i="1" a="1"/>
  <c r="I35" i="1" s="1"/>
  <c r="H36" i="1" a="1"/>
  <c r="H36" i="1" s="1"/>
  <c r="I36" i="1" a="1"/>
  <c r="I36" i="1" s="1"/>
  <c r="H37" i="1" a="1"/>
  <c r="H37" i="1" s="1"/>
  <c r="I37" i="1" a="1"/>
  <c r="I37" i="1" s="1"/>
  <c r="H38" i="1" a="1"/>
  <c r="H38" i="1" s="1"/>
  <c r="I38" i="1" a="1"/>
  <c r="I38" i="1" s="1"/>
  <c r="H39" i="1" a="1"/>
  <c r="H39" i="1" s="1"/>
  <c r="I39" i="1" a="1"/>
  <c r="I39" i="1" s="1"/>
  <c r="H40" i="1" a="1"/>
  <c r="H40" i="1" s="1"/>
  <c r="I40" i="1" a="1"/>
  <c r="I40" i="1" s="1"/>
  <c r="H41" i="1" a="1"/>
  <c r="H41" i="1" s="1"/>
  <c r="I41" i="1" a="1"/>
  <c r="I41" i="1" s="1"/>
  <c r="H42" i="1" a="1"/>
  <c r="H42" i="1" s="1"/>
  <c r="I42" i="1" a="1"/>
  <c r="I42" i="1" s="1"/>
  <c r="H43" i="1" a="1"/>
  <c r="H43" i="1" s="1"/>
  <c r="I43" i="1" a="1"/>
  <c r="I43" i="1" s="1"/>
  <c r="H44" i="1" a="1"/>
  <c r="H44" i="1" s="1"/>
  <c r="I44" i="1" a="1"/>
  <c r="I44" i="1" s="1"/>
  <c r="H45" i="1" a="1"/>
  <c r="H45" i="1" s="1"/>
  <c r="I45" i="1" a="1"/>
  <c r="I45" i="1" s="1"/>
  <c r="H46" i="1" a="1"/>
  <c r="H46" i="1" s="1"/>
  <c r="I46" i="1" a="1"/>
  <c r="I46" i="1" s="1"/>
  <c r="H47" i="1" a="1"/>
  <c r="H47" i="1" s="1"/>
  <c r="I47" i="1" a="1"/>
  <c r="I47" i="1" s="1"/>
  <c r="H48" i="1" a="1"/>
  <c r="H48" i="1" s="1"/>
  <c r="I48" i="1" a="1"/>
  <c r="I48" i="1" s="1"/>
  <c r="H49" i="1" a="1"/>
  <c r="H49" i="1" s="1"/>
  <c r="I49" i="1" a="1"/>
  <c r="I49" i="1" s="1"/>
  <c r="H50" i="1" a="1"/>
  <c r="H50" i="1" s="1"/>
  <c r="I50" i="1" a="1"/>
  <c r="I50" i="1" s="1"/>
  <c r="H51" i="1" a="1"/>
  <c r="H51" i="1" s="1"/>
  <c r="I51" i="1" a="1"/>
  <c r="I51" i="1" s="1"/>
  <c r="H52" i="1" a="1"/>
  <c r="H52" i="1" s="1"/>
  <c r="I52" i="1" a="1"/>
  <c r="I52" i="1" s="1"/>
  <c r="H53" i="1" a="1"/>
  <c r="H53" i="1" s="1"/>
  <c r="I53" i="1" a="1"/>
  <c r="I53" i="1" s="1"/>
  <c r="H54" i="1" a="1"/>
  <c r="H54" i="1" s="1"/>
  <c r="I54" i="1" a="1"/>
  <c r="I54" i="1" s="1"/>
  <c r="H55" i="1" a="1"/>
  <c r="H55" i="1" s="1"/>
  <c r="I55" i="1" a="1"/>
  <c r="I55" i="1" s="1"/>
  <c r="H56" i="1" a="1"/>
  <c r="H56" i="1" s="1"/>
  <c r="I56" i="1" a="1"/>
  <c r="I56" i="1" s="1"/>
  <c r="H57" i="1" a="1"/>
  <c r="H57" i="1" s="1"/>
  <c r="I57" i="1" a="1"/>
  <c r="I57" i="1" s="1"/>
  <c r="H58" i="1" a="1"/>
  <c r="H58" i="1" s="1"/>
  <c r="I58" i="1" a="1"/>
  <c r="I58" i="1" s="1"/>
  <c r="H59" i="1" a="1"/>
  <c r="H59" i="1" s="1"/>
  <c r="I59" i="1" a="1"/>
  <c r="I59" i="1" s="1"/>
  <c r="H60" i="1" a="1"/>
  <c r="H60" i="1" s="1"/>
  <c r="I60" i="1" a="1"/>
  <c r="I60" i="1" s="1"/>
  <c r="H61" i="1" a="1"/>
  <c r="H61" i="1" s="1"/>
  <c r="I61" i="1" a="1"/>
  <c r="I61" i="1" s="1"/>
  <c r="H62" i="1" a="1"/>
  <c r="H62" i="1" s="1"/>
  <c r="I62" i="1" a="1"/>
  <c r="I62" i="1" s="1"/>
  <c r="H63" i="1" a="1"/>
  <c r="H63" i="1" s="1"/>
  <c r="I63" i="1" a="1"/>
  <c r="I63" i="1" s="1"/>
  <c r="H64" i="1" a="1"/>
  <c r="H64" i="1" s="1"/>
  <c r="I64" i="1" a="1"/>
  <c r="I64" i="1" s="1"/>
  <c r="H65" i="1" a="1"/>
  <c r="H65" i="1" s="1"/>
  <c r="I65" i="1" a="1"/>
  <c r="I65" i="1" s="1"/>
  <c r="H66" i="1" a="1"/>
  <c r="H66" i="1" s="1"/>
  <c r="I66" i="1" a="1"/>
  <c r="I66" i="1" s="1"/>
  <c r="H67" i="1" a="1"/>
  <c r="H67" i="1" s="1"/>
  <c r="I67" i="1" a="1"/>
  <c r="I67" i="1" s="1"/>
  <c r="H68" i="1" a="1"/>
  <c r="H68" i="1" s="1"/>
  <c r="I68" i="1" a="1"/>
  <c r="I68" i="1" s="1"/>
  <c r="H69" i="1" a="1"/>
  <c r="H69" i="1" s="1"/>
  <c r="I69" i="1" a="1"/>
  <c r="I69" i="1" s="1"/>
  <c r="H70" i="1" a="1"/>
  <c r="H70" i="1" s="1"/>
  <c r="I70" i="1" a="1"/>
  <c r="I70" i="1" s="1"/>
  <c r="H71" i="1" a="1"/>
  <c r="H71" i="1" s="1"/>
  <c r="I71" i="1" a="1"/>
  <c r="I71" i="1" s="1"/>
  <c r="H72" i="1" a="1"/>
  <c r="H72" i="1" s="1"/>
  <c r="I72" i="1" a="1"/>
  <c r="I72" i="1" s="1"/>
  <c r="H73" i="1" a="1"/>
  <c r="H73" i="1" s="1"/>
  <c r="I73" i="1" a="1"/>
  <c r="I73" i="1" s="1"/>
  <c r="H74" i="1" a="1"/>
  <c r="H74" i="1" s="1"/>
  <c r="I74" i="1" a="1"/>
  <c r="I74" i="1" s="1"/>
  <c r="H75" i="1" a="1"/>
  <c r="H75" i="1" s="1"/>
  <c r="I75" i="1" a="1"/>
  <c r="I75" i="1" s="1"/>
  <c r="H76" i="1" a="1"/>
  <c r="H76" i="1" s="1"/>
  <c r="I76" i="1" a="1"/>
  <c r="I76" i="1" s="1"/>
  <c r="H77" i="1" a="1"/>
  <c r="H77" i="1" s="1"/>
  <c r="I77" i="1" a="1"/>
  <c r="I77" i="1" s="1"/>
  <c r="H78" i="1" a="1"/>
  <c r="H78" i="1" s="1"/>
  <c r="I78" i="1" a="1"/>
  <c r="I78" i="1" s="1"/>
  <c r="H79" i="1" a="1"/>
  <c r="H79" i="1" s="1"/>
  <c r="I79" i="1" a="1"/>
  <c r="I79" i="1" s="1"/>
  <c r="H80" i="1" a="1"/>
  <c r="H80" i="1" s="1"/>
  <c r="I80" i="1" a="1"/>
  <c r="I80" i="1" s="1"/>
  <c r="H81" i="1" a="1"/>
  <c r="H81" i="1" s="1"/>
  <c r="I81" i="1" a="1"/>
  <c r="I81" i="1" s="1"/>
  <c r="H82" i="1" a="1"/>
  <c r="H82" i="1" s="1"/>
  <c r="I82" i="1" a="1"/>
  <c r="I82" i="1" s="1"/>
  <c r="H83" i="1" a="1"/>
  <c r="H83" i="1" s="1"/>
  <c r="I83" i="1" a="1"/>
  <c r="I83" i="1" s="1"/>
  <c r="H84" i="1" a="1"/>
  <c r="H84" i="1" s="1"/>
  <c r="I84" i="1" a="1"/>
  <c r="I84" i="1" s="1"/>
  <c r="H85" i="1" a="1"/>
  <c r="H85" i="1" s="1"/>
  <c r="I85" i="1" a="1"/>
  <c r="I85" i="1" s="1"/>
  <c r="H86" i="1" a="1"/>
  <c r="H86" i="1" s="1"/>
  <c r="I86" i="1" a="1"/>
  <c r="I86" i="1" s="1"/>
  <c r="H87" i="1" a="1"/>
  <c r="H87" i="1" s="1"/>
  <c r="I87" i="1" a="1"/>
  <c r="I87" i="1" s="1"/>
  <c r="H88" i="1" a="1"/>
  <c r="H88" i="1" s="1"/>
  <c r="I88" i="1" a="1"/>
  <c r="I88" i="1" s="1"/>
  <c r="H89" i="1" a="1"/>
  <c r="H89" i="1" s="1"/>
  <c r="I89" i="1" a="1"/>
  <c r="I89" i="1" s="1"/>
  <c r="H90" i="1" a="1"/>
  <c r="H90" i="1" s="1"/>
  <c r="I90" i="1" a="1"/>
  <c r="I90" i="1" s="1"/>
  <c r="H91" i="1" a="1"/>
  <c r="H91" i="1" s="1"/>
  <c r="I91" i="1" a="1"/>
  <c r="I91" i="1" s="1"/>
  <c r="H92" i="1" a="1"/>
  <c r="H92" i="1" s="1"/>
  <c r="I92" i="1" a="1"/>
  <c r="I92" i="1" s="1"/>
  <c r="H93" i="1" a="1"/>
  <c r="H93" i="1" s="1"/>
  <c r="I93" i="1" a="1"/>
  <c r="I93" i="1" s="1"/>
  <c r="H94" i="1" a="1"/>
  <c r="H94" i="1" s="1"/>
  <c r="I94" i="1" a="1"/>
  <c r="I94" i="1" s="1"/>
  <c r="H95" i="1" a="1"/>
  <c r="H95" i="1" s="1"/>
  <c r="I95" i="1" a="1"/>
  <c r="I95" i="1" s="1"/>
  <c r="H96" i="1" a="1"/>
  <c r="H96" i="1" s="1"/>
  <c r="I96" i="1" a="1"/>
  <c r="I96" i="1" s="1"/>
  <c r="H97" i="1" a="1"/>
  <c r="H97" i="1" s="1"/>
  <c r="I97" i="1" a="1"/>
  <c r="I97" i="1" s="1"/>
  <c r="H98" i="1" a="1"/>
  <c r="H98" i="1" s="1"/>
  <c r="I98" i="1" a="1"/>
  <c r="I98" i="1" s="1"/>
  <c r="H99" i="1" a="1"/>
  <c r="H99" i="1" s="1"/>
  <c r="I99" i="1" a="1"/>
  <c r="I99" i="1" s="1"/>
  <c r="H100" i="1" a="1"/>
  <c r="H100" i="1" s="1"/>
  <c r="I100" i="1" a="1"/>
  <c r="I100" i="1" s="1"/>
  <c r="H101" i="1" a="1"/>
  <c r="H101" i="1" s="1"/>
  <c r="I101" i="1" a="1"/>
  <c r="I101" i="1" s="1"/>
  <c r="H102" i="1" a="1"/>
  <c r="H102" i="1" s="1"/>
  <c r="I102" i="1" a="1"/>
  <c r="I102" i="1" s="1"/>
  <c r="H103" i="1" a="1"/>
  <c r="H103" i="1" s="1"/>
  <c r="I103" i="1" a="1"/>
  <c r="I103" i="1" s="1"/>
  <c r="H104" i="1" a="1"/>
  <c r="H104" i="1" s="1"/>
  <c r="I104" i="1" a="1"/>
  <c r="I104" i="1" s="1"/>
  <c r="H105" i="1" a="1"/>
  <c r="H105" i="1" s="1"/>
  <c r="I105" i="1" a="1"/>
  <c r="I105" i="1" s="1"/>
  <c r="H106" i="1" a="1"/>
  <c r="H106" i="1" s="1"/>
  <c r="I106" i="1" a="1"/>
  <c r="I106" i="1" s="1"/>
  <c r="H107" i="1" a="1"/>
  <c r="H107" i="1" s="1"/>
  <c r="I107" i="1" a="1"/>
  <c r="I107" i="1" s="1"/>
  <c r="H108" i="1" a="1"/>
  <c r="H108" i="1" s="1"/>
  <c r="I108" i="1" a="1"/>
  <c r="I108" i="1" s="1"/>
  <c r="H109" i="1" a="1"/>
  <c r="H109" i="1" s="1"/>
  <c r="I109" i="1" a="1"/>
  <c r="I109" i="1" s="1"/>
  <c r="H110" i="1" a="1"/>
  <c r="H110" i="1" s="1"/>
  <c r="I110" i="1" a="1"/>
  <c r="I110" i="1" s="1"/>
  <c r="H111" i="1" a="1"/>
  <c r="H111" i="1" s="1"/>
  <c r="I111" i="1" a="1"/>
  <c r="I111" i="1" s="1"/>
  <c r="H112" i="1" a="1"/>
  <c r="H112" i="1" s="1"/>
  <c r="I112" i="1" a="1"/>
  <c r="I112" i="1" s="1"/>
  <c r="H113" i="1" a="1"/>
  <c r="H113" i="1" s="1"/>
  <c r="I113" i="1" a="1"/>
  <c r="I113" i="1" s="1"/>
  <c r="H114" i="1" a="1"/>
  <c r="H114" i="1" s="1"/>
  <c r="I114" i="1" a="1"/>
  <c r="I114" i="1" s="1"/>
  <c r="H115" i="1" a="1"/>
  <c r="H115" i="1" s="1"/>
  <c r="I115" i="1" a="1"/>
  <c r="I115" i="1" s="1"/>
  <c r="H116" i="1" a="1"/>
  <c r="H116" i="1" s="1"/>
  <c r="I116" i="1" a="1"/>
  <c r="I116" i="1" s="1"/>
  <c r="H117" i="1" a="1"/>
  <c r="H117" i="1" s="1"/>
  <c r="I117" i="1" a="1"/>
  <c r="I117" i="1" s="1"/>
  <c r="H118" i="1" a="1"/>
  <c r="H118" i="1" s="1"/>
  <c r="I118" i="1" a="1"/>
  <c r="I118" i="1" s="1"/>
  <c r="H119" i="1" a="1"/>
  <c r="H119" i="1" s="1"/>
  <c r="I119" i="1" a="1"/>
  <c r="I119" i="1" s="1"/>
  <c r="H120" i="1" a="1"/>
  <c r="H120" i="1" s="1"/>
  <c r="I120" i="1" a="1"/>
  <c r="I120" i="1" s="1"/>
  <c r="H121" i="1" a="1"/>
  <c r="H121" i="1" s="1"/>
  <c r="I121" i="1" a="1"/>
  <c r="I121" i="1" s="1"/>
  <c r="H122" i="1" a="1"/>
  <c r="H122" i="1" s="1"/>
  <c r="I122" i="1" a="1"/>
  <c r="I122" i="1" s="1"/>
  <c r="H123" i="1" a="1"/>
  <c r="H123" i="1" s="1"/>
  <c r="I123" i="1" a="1"/>
  <c r="I123" i="1" s="1"/>
  <c r="H124" i="1" a="1"/>
  <c r="H124" i="1" s="1"/>
  <c r="I124" i="1" a="1"/>
  <c r="I124" i="1" s="1"/>
  <c r="H125" i="1" a="1"/>
  <c r="H125" i="1" s="1"/>
  <c r="I125" i="1" a="1"/>
  <c r="I125" i="1" s="1"/>
  <c r="H126" i="1" a="1"/>
  <c r="H126" i="1" s="1"/>
  <c r="I126" i="1" a="1"/>
  <c r="I126" i="1" s="1"/>
  <c r="H127" i="1" a="1"/>
  <c r="H127" i="1" s="1"/>
  <c r="I127" i="1" a="1"/>
  <c r="I127" i="1" s="1"/>
  <c r="H128" i="1" a="1"/>
  <c r="H128" i="1" s="1"/>
  <c r="I128" i="1" a="1"/>
  <c r="I128" i="1" s="1"/>
  <c r="H129" i="1" a="1"/>
  <c r="H129" i="1" s="1"/>
  <c r="I129" i="1" a="1"/>
  <c r="I129" i="1" s="1"/>
  <c r="H130" i="1" a="1"/>
  <c r="H130" i="1" s="1"/>
  <c r="I130" i="1" a="1"/>
  <c r="I130" i="1" s="1"/>
  <c r="H131" i="1" a="1"/>
  <c r="H131" i="1" s="1"/>
  <c r="I131" i="1" a="1"/>
  <c r="I131" i="1" s="1"/>
  <c r="H132" i="1" a="1"/>
  <c r="H132" i="1" s="1"/>
  <c r="I132" i="1" a="1"/>
  <c r="I132" i="1" s="1"/>
  <c r="H133" i="1" a="1"/>
  <c r="H133" i="1" s="1"/>
  <c r="I133" i="1" a="1"/>
  <c r="I133" i="1" s="1"/>
  <c r="H134" i="1" a="1"/>
  <c r="H134" i="1" s="1"/>
  <c r="I134" i="1" a="1"/>
  <c r="I134" i="1" s="1"/>
  <c r="H135" i="1" a="1"/>
  <c r="H135" i="1" s="1"/>
  <c r="I135" i="1" a="1"/>
  <c r="I135" i="1" s="1"/>
  <c r="H136" i="1" a="1"/>
  <c r="H136" i="1" s="1"/>
  <c r="I136" i="1" a="1"/>
  <c r="I136" i="1" s="1"/>
  <c r="H137" i="1" a="1"/>
  <c r="H137" i="1" s="1"/>
  <c r="I137" i="1" a="1"/>
  <c r="I137" i="1" s="1"/>
  <c r="H138" i="1" a="1"/>
  <c r="H138" i="1" s="1"/>
  <c r="I138" i="1" a="1"/>
  <c r="I138" i="1" s="1"/>
  <c r="H139" i="1" a="1"/>
  <c r="H139" i="1" s="1"/>
  <c r="I139" i="1" a="1"/>
  <c r="I139" i="1" s="1"/>
  <c r="H140" i="1" a="1"/>
  <c r="H140" i="1" s="1"/>
  <c r="I140" i="1" a="1"/>
  <c r="I140" i="1" s="1"/>
  <c r="H141" i="1" a="1"/>
  <c r="H141" i="1" s="1"/>
  <c r="I141" i="1" a="1"/>
  <c r="I141" i="1" s="1"/>
  <c r="H142" i="1" a="1"/>
  <c r="H142" i="1" s="1"/>
  <c r="I142" i="1" a="1"/>
  <c r="I142" i="1" s="1"/>
  <c r="H3" i="1" a="1"/>
  <c r="H3" i="1" s="1"/>
  <c r="I3" i="1" a="1"/>
  <c r="I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3" i="1" a="1"/>
  <c r="N3" i="1" s="1"/>
  <c r="K4" i="1" a="1"/>
  <c r="K4" i="1" s="1"/>
  <c r="L4" i="1" a="1"/>
  <c r="L4" i="1" s="1"/>
  <c r="M4" i="1" a="1"/>
  <c r="M4" i="1" s="1"/>
  <c r="J4" i="12" s="1"/>
  <c r="K5" i="1" a="1"/>
  <c r="K5" i="1" s="1"/>
  <c r="L5" i="1" a="1"/>
  <c r="L5" i="1" s="1"/>
  <c r="M5" i="1" a="1"/>
  <c r="M5" i="1" s="1"/>
  <c r="J5" i="12" s="1"/>
  <c r="K6" i="1" a="1"/>
  <c r="K6" i="1" s="1"/>
  <c r="L6" i="1" a="1"/>
  <c r="L6" i="1" s="1"/>
  <c r="M6" i="1" a="1"/>
  <c r="M6" i="1" s="1"/>
  <c r="J6" i="12" s="1"/>
  <c r="K7" i="1" a="1"/>
  <c r="K7" i="1" s="1"/>
  <c r="L7" i="1" a="1"/>
  <c r="L7" i="1" s="1"/>
  <c r="M7" i="1" a="1"/>
  <c r="M7" i="1" s="1"/>
  <c r="J7" i="12" s="1"/>
  <c r="K8" i="1" a="1"/>
  <c r="K8" i="1" s="1"/>
  <c r="L8" i="1" a="1"/>
  <c r="L8" i="1" s="1"/>
  <c r="M8" i="1" a="1"/>
  <c r="M8" i="1" s="1"/>
  <c r="J8" i="12" s="1"/>
  <c r="K9" i="1" a="1"/>
  <c r="K9" i="1" s="1"/>
  <c r="L9" i="1" a="1"/>
  <c r="L9" i="1" s="1"/>
  <c r="M9" i="1" a="1"/>
  <c r="M9" i="1" s="1"/>
  <c r="J9" i="12" s="1"/>
  <c r="K10" i="1" a="1"/>
  <c r="K10" i="1" s="1"/>
  <c r="L10" i="1" a="1"/>
  <c r="L10" i="1" s="1"/>
  <c r="M10" i="1" a="1"/>
  <c r="M10" i="1" s="1"/>
  <c r="J10" i="12" s="1"/>
  <c r="K11" i="1" a="1"/>
  <c r="K11" i="1" s="1"/>
  <c r="L11" i="1" a="1"/>
  <c r="L11" i="1" s="1"/>
  <c r="M11" i="1" a="1"/>
  <c r="M11" i="1" s="1"/>
  <c r="J11" i="12" s="1"/>
  <c r="K12" i="1" a="1"/>
  <c r="K12" i="1" s="1"/>
  <c r="L12" i="1" a="1"/>
  <c r="L12" i="1" s="1"/>
  <c r="M12" i="1" a="1"/>
  <c r="M12" i="1" s="1"/>
  <c r="J12" i="12" s="1"/>
  <c r="K13" i="1" a="1"/>
  <c r="K13" i="1" s="1"/>
  <c r="L13" i="1" a="1"/>
  <c r="L13" i="1" s="1"/>
  <c r="M13" i="1" a="1"/>
  <c r="M13" i="1" s="1"/>
  <c r="J13" i="12" s="1"/>
  <c r="K14" i="1" a="1"/>
  <c r="K14" i="1" s="1"/>
  <c r="L14" i="1" a="1"/>
  <c r="L14" i="1" s="1"/>
  <c r="M14" i="1" a="1"/>
  <c r="M14" i="1" s="1"/>
  <c r="J14" i="12" s="1"/>
  <c r="K15" i="1" a="1"/>
  <c r="K15" i="1" s="1"/>
  <c r="L15" i="1" a="1"/>
  <c r="L15" i="1" s="1"/>
  <c r="M15" i="1" a="1"/>
  <c r="M15" i="1" s="1"/>
  <c r="J15" i="12" s="1"/>
  <c r="K16" i="1" a="1"/>
  <c r="K16" i="1" s="1"/>
  <c r="L16" i="1" a="1"/>
  <c r="L16" i="1" s="1"/>
  <c r="M16" i="1" a="1"/>
  <c r="M16" i="1" s="1"/>
  <c r="J16" i="12" s="1"/>
  <c r="K17" i="1" a="1"/>
  <c r="K17" i="1" s="1"/>
  <c r="L17" i="1" a="1"/>
  <c r="L17" i="1" s="1"/>
  <c r="M17" i="1" a="1"/>
  <c r="M17" i="1" s="1"/>
  <c r="J17" i="12" s="1"/>
  <c r="K18" i="1" a="1"/>
  <c r="K18" i="1" s="1"/>
  <c r="L18" i="1" a="1"/>
  <c r="L18" i="1" s="1"/>
  <c r="M18" i="1" a="1"/>
  <c r="M18" i="1" s="1"/>
  <c r="J18" i="12" s="1"/>
  <c r="K19" i="1" a="1"/>
  <c r="K19" i="1" s="1"/>
  <c r="L19" i="1" a="1"/>
  <c r="L19" i="1" s="1"/>
  <c r="M19" i="1" a="1"/>
  <c r="M19" i="1" s="1"/>
  <c r="J19" i="12" s="1"/>
  <c r="K20" i="1" a="1"/>
  <c r="K20" i="1" s="1"/>
  <c r="L20" i="1" a="1"/>
  <c r="L20" i="1" s="1"/>
  <c r="M20" i="1" a="1"/>
  <c r="M20" i="1" s="1"/>
  <c r="J20" i="12" s="1"/>
  <c r="K21" i="1" a="1"/>
  <c r="K21" i="1" s="1"/>
  <c r="L21" i="1" a="1"/>
  <c r="L21" i="1" s="1"/>
  <c r="M21" i="1" a="1"/>
  <c r="M21" i="1" s="1"/>
  <c r="J21" i="12" s="1"/>
  <c r="K22" i="1" a="1"/>
  <c r="K22" i="1" s="1"/>
  <c r="L22" i="1" a="1"/>
  <c r="L22" i="1" s="1"/>
  <c r="M22" i="1" a="1"/>
  <c r="M22" i="1" s="1"/>
  <c r="J22" i="12" s="1"/>
  <c r="K23" i="1" a="1"/>
  <c r="K23" i="1" s="1"/>
  <c r="L23" i="1" a="1"/>
  <c r="L23" i="1" s="1"/>
  <c r="M23" i="1" a="1"/>
  <c r="M23" i="1" s="1"/>
  <c r="J23" i="12" s="1"/>
  <c r="K24" i="1" a="1"/>
  <c r="K24" i="1" s="1"/>
  <c r="L24" i="1" a="1"/>
  <c r="L24" i="1" s="1"/>
  <c r="M24" i="1" a="1"/>
  <c r="M24" i="1" s="1"/>
  <c r="J24" i="12" s="1"/>
  <c r="K25" i="1" a="1"/>
  <c r="K25" i="1" s="1"/>
  <c r="L25" i="1" a="1"/>
  <c r="L25" i="1" s="1"/>
  <c r="M25" i="1" a="1"/>
  <c r="M25" i="1" s="1"/>
  <c r="J25" i="12" s="1"/>
  <c r="K26" i="1" a="1"/>
  <c r="K26" i="1" s="1"/>
  <c r="L26" i="1" a="1"/>
  <c r="L26" i="1" s="1"/>
  <c r="M26" i="1" a="1"/>
  <c r="M26" i="1" s="1"/>
  <c r="J26" i="12" s="1"/>
  <c r="K27" i="1" a="1"/>
  <c r="K27" i="1" s="1"/>
  <c r="L27" i="1" a="1"/>
  <c r="L27" i="1" s="1"/>
  <c r="M27" i="1" a="1"/>
  <c r="M27" i="1" s="1"/>
  <c r="J27" i="12" s="1"/>
  <c r="K28" i="1" a="1"/>
  <c r="K28" i="1" s="1"/>
  <c r="L28" i="1" a="1"/>
  <c r="L28" i="1" s="1"/>
  <c r="M28" i="1" a="1"/>
  <c r="M28" i="1" s="1"/>
  <c r="J28" i="12" s="1"/>
  <c r="K29" i="1" a="1"/>
  <c r="K29" i="1" s="1"/>
  <c r="L29" i="1" a="1"/>
  <c r="L29" i="1" s="1"/>
  <c r="M29" i="1" a="1"/>
  <c r="M29" i="1" s="1"/>
  <c r="J29" i="12" s="1"/>
  <c r="K30" i="1" a="1"/>
  <c r="K30" i="1" s="1"/>
  <c r="L30" i="1" a="1"/>
  <c r="L30" i="1" s="1"/>
  <c r="M30" i="1" a="1"/>
  <c r="M30" i="1" s="1"/>
  <c r="J30" i="12" s="1"/>
  <c r="K31" i="1" a="1"/>
  <c r="K31" i="1" s="1"/>
  <c r="L31" i="1" a="1"/>
  <c r="L31" i="1" s="1"/>
  <c r="M31" i="1" a="1"/>
  <c r="M31" i="1" s="1"/>
  <c r="J31" i="12" s="1"/>
  <c r="K32" i="1" a="1"/>
  <c r="K32" i="1" s="1"/>
  <c r="L32" i="1" a="1"/>
  <c r="L32" i="1" s="1"/>
  <c r="M32" i="1" a="1"/>
  <c r="M32" i="1" s="1"/>
  <c r="J32" i="12" s="1"/>
  <c r="K33" i="1" a="1"/>
  <c r="K33" i="1" s="1"/>
  <c r="L33" i="1" a="1"/>
  <c r="L33" i="1" s="1"/>
  <c r="M33" i="1" a="1"/>
  <c r="M33" i="1" s="1"/>
  <c r="J33" i="12" s="1"/>
  <c r="K34" i="1" a="1"/>
  <c r="K34" i="1" s="1"/>
  <c r="L34" i="1" a="1"/>
  <c r="L34" i="1" s="1"/>
  <c r="M34" i="1" a="1"/>
  <c r="M34" i="1" s="1"/>
  <c r="J34" i="12" s="1"/>
  <c r="K35" i="1" a="1"/>
  <c r="K35" i="1" s="1"/>
  <c r="L35" i="1" a="1"/>
  <c r="L35" i="1" s="1"/>
  <c r="M35" i="1" a="1"/>
  <c r="M35" i="1" s="1"/>
  <c r="J35" i="12" s="1"/>
  <c r="K36" i="1" a="1"/>
  <c r="K36" i="1" s="1"/>
  <c r="L36" i="1" a="1"/>
  <c r="L36" i="1" s="1"/>
  <c r="M36" i="1" a="1"/>
  <c r="M36" i="1" s="1"/>
  <c r="J36" i="12" s="1"/>
  <c r="K37" i="1" a="1"/>
  <c r="K37" i="1" s="1"/>
  <c r="L37" i="1" a="1"/>
  <c r="L37" i="1" s="1"/>
  <c r="M37" i="1" a="1"/>
  <c r="M37" i="1" s="1"/>
  <c r="J37" i="12" s="1"/>
  <c r="K38" i="1" a="1"/>
  <c r="K38" i="1" s="1"/>
  <c r="L38" i="1" a="1"/>
  <c r="L38" i="1" s="1"/>
  <c r="M38" i="1" a="1"/>
  <c r="M38" i="1" s="1"/>
  <c r="J38" i="12" s="1"/>
  <c r="K39" i="1" a="1"/>
  <c r="K39" i="1" s="1"/>
  <c r="L39" i="1" a="1"/>
  <c r="L39" i="1" s="1"/>
  <c r="M39" i="1" a="1"/>
  <c r="M39" i="1" s="1"/>
  <c r="J39" i="12" s="1"/>
  <c r="K40" i="1" a="1"/>
  <c r="K40" i="1" s="1"/>
  <c r="L40" i="1" a="1"/>
  <c r="L40" i="1" s="1"/>
  <c r="M40" i="1" a="1"/>
  <c r="M40" i="1" s="1"/>
  <c r="J40" i="12" s="1"/>
  <c r="K41" i="1" a="1"/>
  <c r="K41" i="1" s="1"/>
  <c r="L41" i="1" a="1"/>
  <c r="L41" i="1" s="1"/>
  <c r="M41" i="1" a="1"/>
  <c r="M41" i="1" s="1"/>
  <c r="J41" i="12" s="1"/>
  <c r="K42" i="1" a="1"/>
  <c r="K42" i="1" s="1"/>
  <c r="L42" i="1" a="1"/>
  <c r="L42" i="1" s="1"/>
  <c r="M42" i="1" a="1"/>
  <c r="M42" i="1" s="1"/>
  <c r="J42" i="12" s="1"/>
  <c r="K43" i="1" a="1"/>
  <c r="K43" i="1" s="1"/>
  <c r="L43" i="1" a="1"/>
  <c r="L43" i="1" s="1"/>
  <c r="M43" i="1" a="1"/>
  <c r="M43" i="1" s="1"/>
  <c r="J43" i="12" s="1"/>
  <c r="K44" i="1" a="1"/>
  <c r="K44" i="1" s="1"/>
  <c r="L44" i="1" a="1"/>
  <c r="L44" i="1" s="1"/>
  <c r="M44" i="1" a="1"/>
  <c r="M44" i="1" s="1"/>
  <c r="J44" i="12" s="1"/>
  <c r="K45" i="1" a="1"/>
  <c r="K45" i="1" s="1"/>
  <c r="L45" i="1" a="1"/>
  <c r="L45" i="1" s="1"/>
  <c r="M45" i="1" a="1"/>
  <c r="M45" i="1" s="1"/>
  <c r="J45" i="12" s="1"/>
  <c r="K46" i="1" a="1"/>
  <c r="K46" i="1" s="1"/>
  <c r="L46" i="1" a="1"/>
  <c r="L46" i="1" s="1"/>
  <c r="M46" i="1" a="1"/>
  <c r="M46" i="1" s="1"/>
  <c r="J46" i="12" s="1"/>
  <c r="K47" i="1" a="1"/>
  <c r="K47" i="1" s="1"/>
  <c r="L47" i="1" a="1"/>
  <c r="L47" i="1" s="1"/>
  <c r="M47" i="1" a="1"/>
  <c r="M47" i="1" s="1"/>
  <c r="J47" i="12" s="1"/>
  <c r="K48" i="1" a="1"/>
  <c r="K48" i="1" s="1"/>
  <c r="L48" i="1" a="1"/>
  <c r="L48" i="1" s="1"/>
  <c r="M48" i="1" a="1"/>
  <c r="M48" i="1" s="1"/>
  <c r="J48" i="12" s="1"/>
  <c r="K49" i="1" a="1"/>
  <c r="K49" i="1" s="1"/>
  <c r="L49" i="1" a="1"/>
  <c r="L49" i="1" s="1"/>
  <c r="M49" i="1" a="1"/>
  <c r="M49" i="1" s="1"/>
  <c r="J49" i="12" s="1"/>
  <c r="K50" i="1" a="1"/>
  <c r="K50" i="1" s="1"/>
  <c r="L50" i="1" a="1"/>
  <c r="L50" i="1" s="1"/>
  <c r="M50" i="1" a="1"/>
  <c r="M50" i="1" s="1"/>
  <c r="J50" i="12" s="1"/>
  <c r="K51" i="1" a="1"/>
  <c r="K51" i="1" s="1"/>
  <c r="L51" i="1" a="1"/>
  <c r="L51" i="1" s="1"/>
  <c r="M51" i="1" a="1"/>
  <c r="M51" i="1" s="1"/>
  <c r="J51" i="12" s="1"/>
  <c r="K52" i="1" a="1"/>
  <c r="K52" i="1" s="1"/>
  <c r="L52" i="1" a="1"/>
  <c r="L52" i="1" s="1"/>
  <c r="M52" i="1" a="1"/>
  <c r="M52" i="1" s="1"/>
  <c r="J52" i="12" s="1"/>
  <c r="K53" i="1" a="1"/>
  <c r="K53" i="1" s="1"/>
  <c r="L53" i="1" a="1"/>
  <c r="L53" i="1" s="1"/>
  <c r="M53" i="1" a="1"/>
  <c r="M53" i="1" s="1"/>
  <c r="J53" i="12" s="1"/>
  <c r="K54" i="1" a="1"/>
  <c r="K54" i="1" s="1"/>
  <c r="L54" i="1" a="1"/>
  <c r="L54" i="1" s="1"/>
  <c r="M54" i="1" a="1"/>
  <c r="M54" i="1" s="1"/>
  <c r="J54" i="12" s="1"/>
  <c r="K55" i="1" a="1"/>
  <c r="K55" i="1" s="1"/>
  <c r="L55" i="1" a="1"/>
  <c r="L55" i="1" s="1"/>
  <c r="M55" i="1" a="1"/>
  <c r="M55" i="1" s="1"/>
  <c r="J55" i="12" s="1"/>
  <c r="K56" i="1" a="1"/>
  <c r="K56" i="1" s="1"/>
  <c r="L56" i="1" a="1"/>
  <c r="L56" i="1" s="1"/>
  <c r="M56" i="1" a="1"/>
  <c r="M56" i="1" s="1"/>
  <c r="J56" i="12" s="1"/>
  <c r="K57" i="1" a="1"/>
  <c r="K57" i="1" s="1"/>
  <c r="L57" i="1" a="1"/>
  <c r="L57" i="1" s="1"/>
  <c r="M57" i="1" a="1"/>
  <c r="M57" i="1" s="1"/>
  <c r="J57" i="12" s="1"/>
  <c r="K58" i="1" a="1"/>
  <c r="K58" i="1" s="1"/>
  <c r="L58" i="1" a="1"/>
  <c r="L58" i="1" s="1"/>
  <c r="M58" i="1" a="1"/>
  <c r="M58" i="1" s="1"/>
  <c r="J58" i="12" s="1"/>
  <c r="K59" i="1" a="1"/>
  <c r="K59" i="1" s="1"/>
  <c r="L59" i="1" a="1"/>
  <c r="L59" i="1" s="1"/>
  <c r="M59" i="1" a="1"/>
  <c r="M59" i="1" s="1"/>
  <c r="J59" i="12" s="1"/>
  <c r="K60" i="1" a="1"/>
  <c r="K60" i="1" s="1"/>
  <c r="L60" i="1" a="1"/>
  <c r="L60" i="1" s="1"/>
  <c r="M60" i="1" a="1"/>
  <c r="M60" i="1" s="1"/>
  <c r="J60" i="12" s="1"/>
  <c r="K61" i="1" a="1"/>
  <c r="K61" i="1" s="1"/>
  <c r="L61" i="1" a="1"/>
  <c r="L61" i="1" s="1"/>
  <c r="M61" i="1" a="1"/>
  <c r="M61" i="1" s="1"/>
  <c r="J61" i="12" s="1"/>
  <c r="K62" i="1" a="1"/>
  <c r="K62" i="1" s="1"/>
  <c r="L62" i="1" a="1"/>
  <c r="L62" i="1" s="1"/>
  <c r="M62" i="1" a="1"/>
  <c r="M62" i="1" s="1"/>
  <c r="J62" i="12" s="1"/>
  <c r="K63" i="1" a="1"/>
  <c r="K63" i="1" s="1"/>
  <c r="L63" i="1" a="1"/>
  <c r="L63" i="1" s="1"/>
  <c r="M63" i="1" a="1"/>
  <c r="M63" i="1" s="1"/>
  <c r="J63" i="12" s="1"/>
  <c r="K64" i="1" a="1"/>
  <c r="K64" i="1" s="1"/>
  <c r="L64" i="1" a="1"/>
  <c r="L64" i="1" s="1"/>
  <c r="M64" i="1" a="1"/>
  <c r="M64" i="1" s="1"/>
  <c r="J64" i="12" s="1"/>
  <c r="K65" i="1" a="1"/>
  <c r="K65" i="1" s="1"/>
  <c r="L65" i="1" a="1"/>
  <c r="L65" i="1" s="1"/>
  <c r="M65" i="1" a="1"/>
  <c r="M65" i="1" s="1"/>
  <c r="J65" i="12" s="1"/>
  <c r="K66" i="1" a="1"/>
  <c r="K66" i="1" s="1"/>
  <c r="L66" i="1" a="1"/>
  <c r="L66" i="1" s="1"/>
  <c r="M66" i="1" a="1"/>
  <c r="M66" i="1" s="1"/>
  <c r="J66" i="12" s="1"/>
  <c r="K67" i="1" a="1"/>
  <c r="K67" i="1" s="1"/>
  <c r="L67" i="1" a="1"/>
  <c r="L67" i="1" s="1"/>
  <c r="M67" i="1" a="1"/>
  <c r="M67" i="1" s="1"/>
  <c r="J67" i="12" s="1"/>
  <c r="K68" i="1" a="1"/>
  <c r="K68" i="1" s="1"/>
  <c r="L68" i="1" a="1"/>
  <c r="L68" i="1" s="1"/>
  <c r="M68" i="1" a="1"/>
  <c r="M68" i="1" s="1"/>
  <c r="J68" i="12" s="1"/>
  <c r="K69" i="1" a="1"/>
  <c r="K69" i="1" s="1"/>
  <c r="L69" i="1" a="1"/>
  <c r="L69" i="1" s="1"/>
  <c r="M69" i="1" a="1"/>
  <c r="M69" i="1" s="1"/>
  <c r="J69" i="12" s="1"/>
  <c r="K70" i="1" a="1"/>
  <c r="K70" i="1" s="1"/>
  <c r="L70" i="1" a="1"/>
  <c r="L70" i="1" s="1"/>
  <c r="M70" i="1" a="1"/>
  <c r="M70" i="1" s="1"/>
  <c r="J70" i="12" s="1"/>
  <c r="K71" i="1" a="1"/>
  <c r="K71" i="1" s="1"/>
  <c r="L71" i="1" a="1"/>
  <c r="L71" i="1" s="1"/>
  <c r="M71" i="1" a="1"/>
  <c r="M71" i="1" s="1"/>
  <c r="J71" i="12" s="1"/>
  <c r="K72" i="1" a="1"/>
  <c r="K72" i="1" s="1"/>
  <c r="L72" i="1" a="1"/>
  <c r="L72" i="1" s="1"/>
  <c r="M72" i="1" a="1"/>
  <c r="M72" i="1" s="1"/>
  <c r="J72" i="12" s="1"/>
  <c r="K73" i="1" a="1"/>
  <c r="K73" i="1" s="1"/>
  <c r="L73" i="1" a="1"/>
  <c r="L73" i="1" s="1"/>
  <c r="M73" i="1" a="1"/>
  <c r="M73" i="1" s="1"/>
  <c r="J73" i="12" s="1"/>
  <c r="K74" i="1" a="1"/>
  <c r="K74" i="1" s="1"/>
  <c r="L74" i="1" a="1"/>
  <c r="L74" i="1" s="1"/>
  <c r="M74" i="1" a="1"/>
  <c r="M74" i="1" s="1"/>
  <c r="J74" i="12" s="1"/>
  <c r="K75" i="1" a="1"/>
  <c r="K75" i="1" s="1"/>
  <c r="L75" i="1" a="1"/>
  <c r="L75" i="1" s="1"/>
  <c r="M75" i="1" a="1"/>
  <c r="M75" i="1" s="1"/>
  <c r="J75" i="12" s="1"/>
  <c r="K76" i="1" a="1"/>
  <c r="K76" i="1" s="1"/>
  <c r="L76" i="1" a="1"/>
  <c r="L76" i="1" s="1"/>
  <c r="M76" i="1" a="1"/>
  <c r="M76" i="1" s="1"/>
  <c r="J76" i="12" s="1"/>
  <c r="K77" i="1" a="1"/>
  <c r="K77" i="1" s="1"/>
  <c r="L77" i="1" a="1"/>
  <c r="L77" i="1" s="1"/>
  <c r="M77" i="1" a="1"/>
  <c r="M77" i="1" s="1"/>
  <c r="J77" i="12" s="1"/>
  <c r="K78" i="1" a="1"/>
  <c r="K78" i="1" s="1"/>
  <c r="L78" i="1" a="1"/>
  <c r="L78" i="1" s="1"/>
  <c r="M78" i="1" a="1"/>
  <c r="M78" i="1" s="1"/>
  <c r="J78" i="12" s="1"/>
  <c r="K79" i="1" a="1"/>
  <c r="K79" i="1" s="1"/>
  <c r="L79" i="1" a="1"/>
  <c r="L79" i="1" s="1"/>
  <c r="M79" i="1" a="1"/>
  <c r="M79" i="1" s="1"/>
  <c r="J79" i="12" s="1"/>
  <c r="K80" i="1" a="1"/>
  <c r="K80" i="1" s="1"/>
  <c r="L80" i="1" a="1"/>
  <c r="L80" i="1" s="1"/>
  <c r="M80" i="1" a="1"/>
  <c r="M80" i="1" s="1"/>
  <c r="J80" i="12" s="1"/>
  <c r="K81" i="1" a="1"/>
  <c r="K81" i="1" s="1"/>
  <c r="L81" i="1" a="1"/>
  <c r="L81" i="1" s="1"/>
  <c r="M81" i="1" a="1"/>
  <c r="M81" i="1" s="1"/>
  <c r="J81" i="12" s="1"/>
  <c r="K82" i="1" a="1"/>
  <c r="K82" i="1" s="1"/>
  <c r="L82" i="1" a="1"/>
  <c r="L82" i="1" s="1"/>
  <c r="M82" i="1" a="1"/>
  <c r="M82" i="1" s="1"/>
  <c r="J82" i="12" s="1"/>
  <c r="K83" i="1" a="1"/>
  <c r="K83" i="1" s="1"/>
  <c r="L83" i="1" a="1"/>
  <c r="L83" i="1" s="1"/>
  <c r="M83" i="1" a="1"/>
  <c r="M83" i="1" s="1"/>
  <c r="J83" i="12" s="1"/>
  <c r="K84" i="1" a="1"/>
  <c r="K84" i="1" s="1"/>
  <c r="L84" i="1" a="1"/>
  <c r="L84" i="1" s="1"/>
  <c r="M84" i="1" a="1"/>
  <c r="M84" i="1" s="1"/>
  <c r="J84" i="12" s="1"/>
  <c r="K85" i="1" a="1"/>
  <c r="K85" i="1" s="1"/>
  <c r="L85" i="1" a="1"/>
  <c r="L85" i="1" s="1"/>
  <c r="M85" i="1" a="1"/>
  <c r="M85" i="1" s="1"/>
  <c r="J85" i="12" s="1"/>
  <c r="K86" i="1" a="1"/>
  <c r="K86" i="1" s="1"/>
  <c r="L86" i="1" a="1"/>
  <c r="L86" i="1" s="1"/>
  <c r="M86" i="1" a="1"/>
  <c r="M86" i="1" s="1"/>
  <c r="J86" i="12" s="1"/>
  <c r="K87" i="1" a="1"/>
  <c r="K87" i="1" s="1"/>
  <c r="L87" i="1" a="1"/>
  <c r="L87" i="1" s="1"/>
  <c r="M87" i="1" a="1"/>
  <c r="M87" i="1" s="1"/>
  <c r="J87" i="12" s="1"/>
  <c r="K88" i="1" a="1"/>
  <c r="K88" i="1" s="1"/>
  <c r="L88" i="1" a="1"/>
  <c r="L88" i="1" s="1"/>
  <c r="M88" i="1" a="1"/>
  <c r="M88" i="1" s="1"/>
  <c r="J88" i="12" s="1"/>
  <c r="K89" i="1" a="1"/>
  <c r="K89" i="1" s="1"/>
  <c r="L89" i="1" a="1"/>
  <c r="L89" i="1" s="1"/>
  <c r="M89" i="1" a="1"/>
  <c r="M89" i="1" s="1"/>
  <c r="J89" i="12" s="1"/>
  <c r="K90" i="1" a="1"/>
  <c r="K90" i="1" s="1"/>
  <c r="L90" i="1" a="1"/>
  <c r="L90" i="1" s="1"/>
  <c r="M90" i="1" a="1"/>
  <c r="M90" i="1" s="1"/>
  <c r="J90" i="12" s="1"/>
  <c r="K91" i="1" a="1"/>
  <c r="K91" i="1" s="1"/>
  <c r="L91" i="1" a="1"/>
  <c r="L91" i="1" s="1"/>
  <c r="M91" i="1" a="1"/>
  <c r="M91" i="1" s="1"/>
  <c r="J91" i="12" s="1"/>
  <c r="K92" i="1" a="1"/>
  <c r="K92" i="1" s="1"/>
  <c r="L92" i="1" a="1"/>
  <c r="L92" i="1" s="1"/>
  <c r="M92" i="1" a="1"/>
  <c r="M92" i="1" s="1"/>
  <c r="J92" i="12" s="1"/>
  <c r="K93" i="1" a="1"/>
  <c r="K93" i="1" s="1"/>
  <c r="L93" i="1" a="1"/>
  <c r="L93" i="1" s="1"/>
  <c r="M93" i="1" a="1"/>
  <c r="M93" i="1" s="1"/>
  <c r="J93" i="12" s="1"/>
  <c r="K94" i="1" a="1"/>
  <c r="K94" i="1" s="1"/>
  <c r="L94" i="1" a="1"/>
  <c r="L94" i="1" s="1"/>
  <c r="M94" i="1" a="1"/>
  <c r="M94" i="1" s="1"/>
  <c r="J94" i="12" s="1"/>
  <c r="K95" i="1" a="1"/>
  <c r="K95" i="1" s="1"/>
  <c r="L95" i="1" a="1"/>
  <c r="L95" i="1" s="1"/>
  <c r="M95" i="1" a="1"/>
  <c r="M95" i="1" s="1"/>
  <c r="J95" i="12" s="1"/>
  <c r="K96" i="1" a="1"/>
  <c r="K96" i="1" s="1"/>
  <c r="L96" i="1" a="1"/>
  <c r="L96" i="1" s="1"/>
  <c r="M96" i="1" a="1"/>
  <c r="M96" i="1" s="1"/>
  <c r="J96" i="12" s="1"/>
  <c r="K97" i="1" a="1"/>
  <c r="K97" i="1" s="1"/>
  <c r="L97" i="1" a="1"/>
  <c r="L97" i="1" s="1"/>
  <c r="M97" i="1" a="1"/>
  <c r="M97" i="1" s="1"/>
  <c r="J97" i="12" s="1"/>
  <c r="K98" i="1" a="1"/>
  <c r="K98" i="1" s="1"/>
  <c r="L98" i="1" a="1"/>
  <c r="L98" i="1" s="1"/>
  <c r="M98" i="1" a="1"/>
  <c r="M98" i="1" s="1"/>
  <c r="J98" i="12" s="1"/>
  <c r="K99" i="1" a="1"/>
  <c r="K99" i="1" s="1"/>
  <c r="L99" i="1" a="1"/>
  <c r="L99" i="1" s="1"/>
  <c r="M99" i="1" a="1"/>
  <c r="M99" i="1" s="1"/>
  <c r="J99" i="12" s="1"/>
  <c r="K100" i="1" a="1"/>
  <c r="K100" i="1" s="1"/>
  <c r="L100" i="1" a="1"/>
  <c r="L100" i="1" s="1"/>
  <c r="M100" i="1" a="1"/>
  <c r="M100" i="1" s="1"/>
  <c r="J100" i="12" s="1"/>
  <c r="K101" i="1" a="1"/>
  <c r="K101" i="1" s="1"/>
  <c r="L101" i="1" a="1"/>
  <c r="L101" i="1" s="1"/>
  <c r="M101" i="1" a="1"/>
  <c r="M101" i="1" s="1"/>
  <c r="J101" i="12" s="1"/>
  <c r="K102" i="1" a="1"/>
  <c r="K102" i="1" s="1"/>
  <c r="L102" i="1" a="1"/>
  <c r="L102" i="1" s="1"/>
  <c r="M102" i="1" a="1"/>
  <c r="M102" i="1" s="1"/>
  <c r="J102" i="12" s="1"/>
  <c r="K103" i="1" a="1"/>
  <c r="K103" i="1" s="1"/>
  <c r="L103" i="1" a="1"/>
  <c r="L103" i="1" s="1"/>
  <c r="M103" i="1" a="1"/>
  <c r="M103" i="1" s="1"/>
  <c r="J103" i="12" s="1"/>
  <c r="K104" i="1" a="1"/>
  <c r="K104" i="1" s="1"/>
  <c r="L104" i="1" a="1"/>
  <c r="L104" i="1" s="1"/>
  <c r="M104" i="1" a="1"/>
  <c r="M104" i="1" s="1"/>
  <c r="J104" i="12" s="1"/>
  <c r="K105" i="1" a="1"/>
  <c r="K105" i="1" s="1"/>
  <c r="L105" i="1" a="1"/>
  <c r="L105" i="1" s="1"/>
  <c r="M105" i="1" a="1"/>
  <c r="M105" i="1" s="1"/>
  <c r="J105" i="12" s="1"/>
  <c r="K106" i="1" a="1"/>
  <c r="K106" i="1" s="1"/>
  <c r="L106" i="1" a="1"/>
  <c r="L106" i="1" s="1"/>
  <c r="M106" i="1" a="1"/>
  <c r="M106" i="1" s="1"/>
  <c r="J106" i="12" s="1"/>
  <c r="K107" i="1" a="1"/>
  <c r="K107" i="1" s="1"/>
  <c r="L107" i="1" a="1"/>
  <c r="L107" i="1" s="1"/>
  <c r="M107" i="1" a="1"/>
  <c r="M107" i="1" s="1"/>
  <c r="J107" i="12" s="1"/>
  <c r="K108" i="1" a="1"/>
  <c r="K108" i="1" s="1"/>
  <c r="L108" i="1" a="1"/>
  <c r="L108" i="1" s="1"/>
  <c r="M108" i="1" a="1"/>
  <c r="M108" i="1" s="1"/>
  <c r="J108" i="12" s="1"/>
  <c r="K109" i="1" a="1"/>
  <c r="K109" i="1" s="1"/>
  <c r="L109" i="1" a="1"/>
  <c r="L109" i="1" s="1"/>
  <c r="M109" i="1" a="1"/>
  <c r="M109" i="1" s="1"/>
  <c r="J109" i="12" s="1"/>
  <c r="K110" i="1" a="1"/>
  <c r="K110" i="1" s="1"/>
  <c r="L110" i="1" a="1"/>
  <c r="L110" i="1" s="1"/>
  <c r="M110" i="1" a="1"/>
  <c r="M110" i="1" s="1"/>
  <c r="J110" i="12" s="1"/>
  <c r="K111" i="1" a="1"/>
  <c r="K111" i="1" s="1"/>
  <c r="L111" i="1" a="1"/>
  <c r="L111" i="1" s="1"/>
  <c r="M111" i="1" a="1"/>
  <c r="M111" i="1" s="1"/>
  <c r="J111" i="12" s="1"/>
  <c r="K112" i="1" a="1"/>
  <c r="K112" i="1" s="1"/>
  <c r="L112" i="1" a="1"/>
  <c r="L112" i="1" s="1"/>
  <c r="M112" i="1" a="1"/>
  <c r="M112" i="1" s="1"/>
  <c r="J112" i="12" s="1"/>
  <c r="K113" i="1" a="1"/>
  <c r="K113" i="1" s="1"/>
  <c r="L113" i="1" a="1"/>
  <c r="L113" i="1" s="1"/>
  <c r="M113" i="1" a="1"/>
  <c r="M113" i="1" s="1"/>
  <c r="J113" i="12" s="1"/>
  <c r="K114" i="1" a="1"/>
  <c r="K114" i="1" s="1"/>
  <c r="L114" i="1" a="1"/>
  <c r="L114" i="1" s="1"/>
  <c r="M114" i="1" a="1"/>
  <c r="M114" i="1" s="1"/>
  <c r="J114" i="12" s="1"/>
  <c r="K115" i="1" a="1"/>
  <c r="K115" i="1" s="1"/>
  <c r="L115" i="1" a="1"/>
  <c r="L115" i="1" s="1"/>
  <c r="M115" i="1" a="1"/>
  <c r="M115" i="1" s="1"/>
  <c r="J115" i="12" s="1"/>
  <c r="K116" i="1" a="1"/>
  <c r="K116" i="1" s="1"/>
  <c r="L116" i="1" a="1"/>
  <c r="L116" i="1" s="1"/>
  <c r="M116" i="1" a="1"/>
  <c r="M116" i="1" s="1"/>
  <c r="J116" i="12" s="1"/>
  <c r="K117" i="1" a="1"/>
  <c r="K117" i="1" s="1"/>
  <c r="L117" i="1" a="1"/>
  <c r="L117" i="1" s="1"/>
  <c r="M117" i="1" a="1"/>
  <c r="M117" i="1" s="1"/>
  <c r="J117" i="12" s="1"/>
  <c r="K118" i="1" a="1"/>
  <c r="K118" i="1" s="1"/>
  <c r="L118" i="1" a="1"/>
  <c r="L118" i="1" s="1"/>
  <c r="M118" i="1" a="1"/>
  <c r="M118" i="1" s="1"/>
  <c r="J118" i="12" s="1"/>
  <c r="K119" i="1" a="1"/>
  <c r="K119" i="1" s="1"/>
  <c r="L119" i="1" a="1"/>
  <c r="L119" i="1" s="1"/>
  <c r="M119" i="1" a="1"/>
  <c r="M119" i="1" s="1"/>
  <c r="J119" i="12" s="1"/>
  <c r="K120" i="1" a="1"/>
  <c r="K120" i="1" s="1"/>
  <c r="L120" i="1" a="1"/>
  <c r="L120" i="1" s="1"/>
  <c r="M120" i="1" a="1"/>
  <c r="M120" i="1" s="1"/>
  <c r="J120" i="12" s="1"/>
  <c r="K121" i="1" a="1"/>
  <c r="K121" i="1" s="1"/>
  <c r="L121" i="1" a="1"/>
  <c r="L121" i="1" s="1"/>
  <c r="M121" i="1" a="1"/>
  <c r="M121" i="1" s="1"/>
  <c r="J121" i="12" s="1"/>
  <c r="K122" i="1" a="1"/>
  <c r="K122" i="1" s="1"/>
  <c r="L122" i="1" a="1"/>
  <c r="L122" i="1" s="1"/>
  <c r="M122" i="1" a="1"/>
  <c r="M122" i="1" s="1"/>
  <c r="J122" i="12" s="1"/>
  <c r="K123" i="1" a="1"/>
  <c r="K123" i="1" s="1"/>
  <c r="L123" i="1" a="1"/>
  <c r="L123" i="1" s="1"/>
  <c r="M123" i="1" a="1"/>
  <c r="M123" i="1" s="1"/>
  <c r="J123" i="12" s="1"/>
  <c r="K124" i="1" a="1"/>
  <c r="K124" i="1" s="1"/>
  <c r="L124" i="1" a="1"/>
  <c r="L124" i="1" s="1"/>
  <c r="M124" i="1" a="1"/>
  <c r="M124" i="1" s="1"/>
  <c r="J124" i="12" s="1"/>
  <c r="K125" i="1" a="1"/>
  <c r="K125" i="1" s="1"/>
  <c r="L125" i="1" a="1"/>
  <c r="L125" i="1" s="1"/>
  <c r="M125" i="1" a="1"/>
  <c r="M125" i="1" s="1"/>
  <c r="J125" i="12" s="1"/>
  <c r="K126" i="1" a="1"/>
  <c r="K126" i="1" s="1"/>
  <c r="L126" i="1" a="1"/>
  <c r="L126" i="1" s="1"/>
  <c r="M126" i="1" a="1"/>
  <c r="M126" i="1" s="1"/>
  <c r="J126" i="12" s="1"/>
  <c r="K127" i="1" a="1"/>
  <c r="K127" i="1" s="1"/>
  <c r="L127" i="1" a="1"/>
  <c r="L127" i="1" s="1"/>
  <c r="M127" i="1" a="1"/>
  <c r="M127" i="1" s="1"/>
  <c r="J127" i="12" s="1"/>
  <c r="K128" i="1" a="1"/>
  <c r="K128" i="1" s="1"/>
  <c r="L128" i="1" a="1"/>
  <c r="L128" i="1" s="1"/>
  <c r="M128" i="1" a="1"/>
  <c r="M128" i="1" s="1"/>
  <c r="J128" i="12" s="1"/>
  <c r="K129" i="1" a="1"/>
  <c r="K129" i="1" s="1"/>
  <c r="L129" i="1" a="1"/>
  <c r="L129" i="1" s="1"/>
  <c r="M129" i="1" a="1"/>
  <c r="M129" i="1" s="1"/>
  <c r="J129" i="12" s="1"/>
  <c r="K130" i="1" a="1"/>
  <c r="K130" i="1" s="1"/>
  <c r="L130" i="1" a="1"/>
  <c r="L130" i="1" s="1"/>
  <c r="M130" i="1" a="1"/>
  <c r="M130" i="1" s="1"/>
  <c r="J130" i="12" s="1"/>
  <c r="K131" i="1" a="1"/>
  <c r="K131" i="1" s="1"/>
  <c r="L131" i="1" a="1"/>
  <c r="L131" i="1" s="1"/>
  <c r="M131" i="1" a="1"/>
  <c r="M131" i="1" s="1"/>
  <c r="J131" i="12" s="1"/>
  <c r="K132" i="1" a="1"/>
  <c r="K132" i="1" s="1"/>
  <c r="L132" i="1" a="1"/>
  <c r="L132" i="1" s="1"/>
  <c r="M132" i="1" a="1"/>
  <c r="M132" i="1" s="1"/>
  <c r="J132" i="12" s="1"/>
  <c r="K133" i="1" a="1"/>
  <c r="K133" i="1" s="1"/>
  <c r="L133" i="1" a="1"/>
  <c r="L133" i="1" s="1"/>
  <c r="M133" i="1" a="1"/>
  <c r="M133" i="1" s="1"/>
  <c r="J133" i="12" s="1"/>
  <c r="K134" i="1" a="1"/>
  <c r="K134" i="1" s="1"/>
  <c r="L134" i="1" a="1"/>
  <c r="L134" i="1" s="1"/>
  <c r="M134" i="1" a="1"/>
  <c r="M134" i="1" s="1"/>
  <c r="J134" i="12" s="1"/>
  <c r="K135" i="1" a="1"/>
  <c r="K135" i="1" s="1"/>
  <c r="L135" i="1" a="1"/>
  <c r="L135" i="1" s="1"/>
  <c r="M135" i="1" a="1"/>
  <c r="M135" i="1" s="1"/>
  <c r="J135" i="12" s="1"/>
  <c r="K136" i="1" a="1"/>
  <c r="K136" i="1" s="1"/>
  <c r="L136" i="1" a="1"/>
  <c r="L136" i="1" s="1"/>
  <c r="M136" i="1" a="1"/>
  <c r="M136" i="1" s="1"/>
  <c r="J136" i="12" s="1"/>
  <c r="K137" i="1" a="1"/>
  <c r="K137" i="1" s="1"/>
  <c r="L137" i="1" a="1"/>
  <c r="L137" i="1" s="1"/>
  <c r="M137" i="1" a="1"/>
  <c r="M137" i="1" s="1"/>
  <c r="J137" i="12" s="1"/>
  <c r="K138" i="1" a="1"/>
  <c r="K138" i="1" s="1"/>
  <c r="L138" i="1" a="1"/>
  <c r="L138" i="1" s="1"/>
  <c r="M138" i="1" a="1"/>
  <c r="M138" i="1" s="1"/>
  <c r="J138" i="12" s="1"/>
  <c r="K139" i="1" a="1"/>
  <c r="K139" i="1" s="1"/>
  <c r="L139" i="1" a="1"/>
  <c r="L139" i="1" s="1"/>
  <c r="M139" i="1" a="1"/>
  <c r="M139" i="1" s="1"/>
  <c r="J139" i="12" s="1"/>
  <c r="K140" i="1" a="1"/>
  <c r="K140" i="1" s="1"/>
  <c r="L140" i="1" a="1"/>
  <c r="L140" i="1" s="1"/>
  <c r="M140" i="1" a="1"/>
  <c r="M140" i="1" s="1"/>
  <c r="J140" i="12" s="1"/>
  <c r="K141" i="1" a="1"/>
  <c r="K141" i="1" s="1"/>
  <c r="L141" i="1" a="1"/>
  <c r="L141" i="1" s="1"/>
  <c r="M141" i="1" a="1"/>
  <c r="M141" i="1" s="1"/>
  <c r="J141" i="12" s="1"/>
  <c r="K142" i="1" a="1"/>
  <c r="K142" i="1" s="1"/>
  <c r="L142" i="1" a="1"/>
  <c r="L142" i="1" s="1"/>
  <c r="M142" i="1" a="1"/>
  <c r="M142" i="1" s="1"/>
  <c r="J142" i="12" s="1"/>
  <c r="M3" i="1" a="1"/>
  <c r="M3" i="1" s="1"/>
  <c r="J3" i="12" s="1"/>
  <c r="L3" i="1" a="1"/>
  <c r="L3" i="1" s="1"/>
  <c r="K3" i="1" a="1"/>
  <c r="K3" i="1" s="1"/>
  <c r="C4" i="1" a="1"/>
  <c r="C4" i="1" s="1"/>
  <c r="D4" i="1" a="1"/>
  <c r="D4" i="1" s="1"/>
  <c r="F4" i="1" a="1"/>
  <c r="F4" i="1" s="1"/>
  <c r="G4" i="1" a="1"/>
  <c r="G4" i="1" s="1"/>
  <c r="C5" i="1" a="1"/>
  <c r="C5" i="1" s="1"/>
  <c r="D5" i="1" a="1"/>
  <c r="D5" i="1" s="1"/>
  <c r="F5" i="1" a="1"/>
  <c r="F5" i="1" s="1"/>
  <c r="G5" i="1" a="1"/>
  <c r="G5" i="1" s="1"/>
  <c r="C6" i="1" a="1"/>
  <c r="C6" i="1" s="1"/>
  <c r="D6" i="1" a="1"/>
  <c r="D6" i="1" s="1"/>
  <c r="F6" i="1" a="1"/>
  <c r="F6" i="1" s="1"/>
  <c r="G6" i="1" a="1"/>
  <c r="G6" i="1" s="1"/>
  <c r="C7" i="1" a="1"/>
  <c r="C7" i="1" s="1"/>
  <c r="D7" i="1" a="1"/>
  <c r="D7" i="1" s="1"/>
  <c r="F7" i="1" a="1"/>
  <c r="F7" i="1" s="1"/>
  <c r="G7" i="1" a="1"/>
  <c r="G7" i="1" s="1"/>
  <c r="C8" i="1" a="1"/>
  <c r="C8" i="1" s="1"/>
  <c r="D8" i="1" a="1"/>
  <c r="D8" i="1" s="1"/>
  <c r="F8" i="1" a="1"/>
  <c r="F8" i="1" s="1"/>
  <c r="G8" i="1" a="1"/>
  <c r="G8" i="1" s="1"/>
  <c r="C9" i="1" a="1"/>
  <c r="C9" i="1" s="1"/>
  <c r="D9" i="1" a="1"/>
  <c r="D9" i="1" s="1"/>
  <c r="F9" i="1" a="1"/>
  <c r="F9" i="1" s="1"/>
  <c r="G9" i="1" a="1"/>
  <c r="G9" i="1" s="1"/>
  <c r="C10" i="1" a="1"/>
  <c r="C10" i="1" s="1"/>
  <c r="D10" i="1" a="1"/>
  <c r="D10" i="1" s="1"/>
  <c r="F10" i="1" a="1"/>
  <c r="F10" i="1" s="1"/>
  <c r="G10" i="1" a="1"/>
  <c r="G10" i="1" s="1"/>
  <c r="C11" i="1" a="1"/>
  <c r="C11" i="1" s="1"/>
  <c r="D11" i="1" a="1"/>
  <c r="D11" i="1" s="1"/>
  <c r="F11" i="1" a="1"/>
  <c r="F11" i="1" s="1"/>
  <c r="G11" i="1" a="1"/>
  <c r="G11" i="1" s="1"/>
  <c r="C12" i="1" a="1"/>
  <c r="C12" i="1" s="1"/>
  <c r="D12" i="1" a="1"/>
  <c r="D12" i="1" s="1"/>
  <c r="F12" i="1" a="1"/>
  <c r="F12" i="1" s="1"/>
  <c r="G12" i="1" a="1"/>
  <c r="G12" i="1" s="1"/>
  <c r="C13" i="1" a="1"/>
  <c r="C13" i="1" s="1"/>
  <c r="D13" i="1" a="1"/>
  <c r="D13" i="1" s="1"/>
  <c r="F13" i="1" a="1"/>
  <c r="F13" i="1" s="1"/>
  <c r="G13" i="1" a="1"/>
  <c r="G13" i="1" s="1"/>
  <c r="C14" i="1" a="1"/>
  <c r="C14" i="1" s="1"/>
  <c r="D14" i="1" a="1"/>
  <c r="D14" i="1" s="1"/>
  <c r="F14" i="1" a="1"/>
  <c r="F14" i="1" s="1"/>
  <c r="G14" i="1" a="1"/>
  <c r="G14" i="1" s="1"/>
  <c r="C15" i="1" a="1"/>
  <c r="C15" i="1" s="1"/>
  <c r="D15" i="1" a="1"/>
  <c r="D15" i="1" s="1"/>
  <c r="F15" i="1" a="1"/>
  <c r="F15" i="1" s="1"/>
  <c r="G15" i="1" a="1"/>
  <c r="G15" i="1" s="1"/>
  <c r="C16" i="1" a="1"/>
  <c r="C16" i="1" s="1"/>
  <c r="D16" i="1" a="1"/>
  <c r="D16" i="1" s="1"/>
  <c r="F16" i="1" a="1"/>
  <c r="F16" i="1" s="1"/>
  <c r="G16" i="1" a="1"/>
  <c r="G16" i="1" s="1"/>
  <c r="C17" i="1" a="1"/>
  <c r="C17" i="1" s="1"/>
  <c r="D17" i="1" a="1"/>
  <c r="D17" i="1" s="1"/>
  <c r="F17" i="1" a="1"/>
  <c r="F17" i="1" s="1"/>
  <c r="G17" i="1" a="1"/>
  <c r="G17" i="1" s="1"/>
  <c r="C18" i="1" a="1"/>
  <c r="C18" i="1" s="1"/>
  <c r="D18" i="1" a="1"/>
  <c r="D18" i="1" s="1"/>
  <c r="F18" i="1" a="1"/>
  <c r="F18" i="1" s="1"/>
  <c r="G18" i="1" a="1"/>
  <c r="G18" i="1" s="1"/>
  <c r="C19" i="1" a="1"/>
  <c r="C19" i="1" s="1"/>
  <c r="D19" i="1" a="1"/>
  <c r="D19" i="1" s="1"/>
  <c r="F19" i="1" a="1"/>
  <c r="F19" i="1" s="1"/>
  <c r="G19" i="1" a="1"/>
  <c r="G19" i="1" s="1"/>
  <c r="C20" i="1" a="1"/>
  <c r="C20" i="1" s="1"/>
  <c r="D20" i="1" a="1"/>
  <c r="D20" i="1" s="1"/>
  <c r="F20" i="1" a="1"/>
  <c r="F20" i="1" s="1"/>
  <c r="G20" i="1" a="1"/>
  <c r="G20" i="1" s="1"/>
  <c r="C21" i="1" a="1"/>
  <c r="C21" i="1" s="1"/>
  <c r="D21" i="1" a="1"/>
  <c r="D21" i="1" s="1"/>
  <c r="F21" i="1" a="1"/>
  <c r="F21" i="1" s="1"/>
  <c r="G21" i="1" a="1"/>
  <c r="G21" i="1" s="1"/>
  <c r="C22" i="1" a="1"/>
  <c r="C22" i="1" s="1"/>
  <c r="D22" i="1" a="1"/>
  <c r="D22" i="1" s="1"/>
  <c r="F22" i="1" a="1"/>
  <c r="F22" i="1" s="1"/>
  <c r="G22" i="1" a="1"/>
  <c r="G22" i="1" s="1"/>
  <c r="C23" i="1" a="1"/>
  <c r="C23" i="1" s="1"/>
  <c r="D23" i="1" a="1"/>
  <c r="D23" i="1" s="1"/>
  <c r="F23" i="1" a="1"/>
  <c r="F23" i="1" s="1"/>
  <c r="G23" i="1" a="1"/>
  <c r="G23" i="1" s="1"/>
  <c r="C24" i="1" a="1"/>
  <c r="C24" i="1" s="1"/>
  <c r="D24" i="1" a="1"/>
  <c r="D24" i="1" s="1"/>
  <c r="F24" i="1" a="1"/>
  <c r="F24" i="1" s="1"/>
  <c r="G24" i="1" a="1"/>
  <c r="G24" i="1" s="1"/>
  <c r="C25" i="1" a="1"/>
  <c r="C25" i="1" s="1"/>
  <c r="D25" i="1" a="1"/>
  <c r="D25" i="1" s="1"/>
  <c r="F25" i="1" a="1"/>
  <c r="F25" i="1" s="1"/>
  <c r="G25" i="1" a="1"/>
  <c r="G25" i="1" s="1"/>
  <c r="C26" i="1" a="1"/>
  <c r="C26" i="1" s="1"/>
  <c r="D26" i="1" a="1"/>
  <c r="D26" i="1" s="1"/>
  <c r="F26" i="1" a="1"/>
  <c r="F26" i="1" s="1"/>
  <c r="G26" i="1" a="1"/>
  <c r="G26" i="1" s="1"/>
  <c r="C27" i="1" a="1"/>
  <c r="C27" i="1" s="1"/>
  <c r="D27" i="1" a="1"/>
  <c r="D27" i="1" s="1"/>
  <c r="F27" i="1" a="1"/>
  <c r="F27" i="1" s="1"/>
  <c r="G27" i="1" a="1"/>
  <c r="G27" i="1" s="1"/>
  <c r="C28" i="1" a="1"/>
  <c r="C28" i="1" s="1"/>
  <c r="D28" i="1" a="1"/>
  <c r="D28" i="1" s="1"/>
  <c r="F28" i="1" a="1"/>
  <c r="F28" i="1" s="1"/>
  <c r="G28" i="1" a="1"/>
  <c r="G28" i="1" s="1"/>
  <c r="C29" i="1" a="1"/>
  <c r="C29" i="1" s="1"/>
  <c r="D29" i="1" a="1"/>
  <c r="D29" i="1" s="1"/>
  <c r="F29" i="1" a="1"/>
  <c r="F29" i="1" s="1"/>
  <c r="G29" i="1" a="1"/>
  <c r="G29" i="1" s="1"/>
  <c r="C30" i="1" a="1"/>
  <c r="C30" i="1" s="1"/>
  <c r="D30" i="1" a="1"/>
  <c r="D30" i="1" s="1"/>
  <c r="F30" i="1" a="1"/>
  <c r="F30" i="1" s="1"/>
  <c r="G30" i="1" a="1"/>
  <c r="G30" i="1" s="1"/>
  <c r="C31" i="1" a="1"/>
  <c r="C31" i="1" s="1"/>
  <c r="D31" i="1" a="1"/>
  <c r="D31" i="1" s="1"/>
  <c r="F31" i="1" a="1"/>
  <c r="F31" i="1" s="1"/>
  <c r="G31" i="1" a="1"/>
  <c r="G31" i="1" s="1"/>
  <c r="C32" i="1" a="1"/>
  <c r="C32" i="1" s="1"/>
  <c r="D32" i="1" a="1"/>
  <c r="D32" i="1" s="1"/>
  <c r="F32" i="1" a="1"/>
  <c r="F32" i="1" s="1"/>
  <c r="G32" i="1" a="1"/>
  <c r="G32" i="1" s="1"/>
  <c r="C33" i="1" a="1"/>
  <c r="C33" i="1" s="1"/>
  <c r="D33" i="1" a="1"/>
  <c r="D33" i="1" s="1"/>
  <c r="F33" i="1" a="1"/>
  <c r="F33" i="1" s="1"/>
  <c r="G33" i="1" a="1"/>
  <c r="G33" i="1" s="1"/>
  <c r="C34" i="1" a="1"/>
  <c r="C34" i="1" s="1"/>
  <c r="D34" i="1" a="1"/>
  <c r="D34" i="1" s="1"/>
  <c r="F34" i="1" a="1"/>
  <c r="F34" i="1" s="1"/>
  <c r="G34" i="1" a="1"/>
  <c r="G34" i="1" s="1"/>
  <c r="C35" i="1" a="1"/>
  <c r="C35" i="1" s="1"/>
  <c r="D35" i="1" a="1"/>
  <c r="D35" i="1" s="1"/>
  <c r="F35" i="1" a="1"/>
  <c r="F35" i="1" s="1"/>
  <c r="G35" i="1" a="1"/>
  <c r="G35" i="1" s="1"/>
  <c r="C36" i="1" a="1"/>
  <c r="C36" i="1" s="1"/>
  <c r="D36" i="1" a="1"/>
  <c r="D36" i="1" s="1"/>
  <c r="F36" i="1" a="1"/>
  <c r="F36" i="1" s="1"/>
  <c r="G36" i="1" a="1"/>
  <c r="G36" i="1" s="1"/>
  <c r="C37" i="1" a="1"/>
  <c r="C37" i="1" s="1"/>
  <c r="D37" i="1" a="1"/>
  <c r="D37" i="1" s="1"/>
  <c r="F37" i="1" a="1"/>
  <c r="F37" i="1" s="1"/>
  <c r="G37" i="1" a="1"/>
  <c r="G37" i="1" s="1"/>
  <c r="C38" i="1" a="1"/>
  <c r="C38" i="1" s="1"/>
  <c r="D38" i="1" a="1"/>
  <c r="D38" i="1" s="1"/>
  <c r="F38" i="1" a="1"/>
  <c r="F38" i="1" s="1"/>
  <c r="G38" i="1" a="1"/>
  <c r="G38" i="1" s="1"/>
  <c r="C39" i="1" a="1"/>
  <c r="C39" i="1" s="1"/>
  <c r="D39" i="1" a="1"/>
  <c r="D39" i="1" s="1"/>
  <c r="F39" i="1" a="1"/>
  <c r="F39" i="1" s="1"/>
  <c r="G39" i="1" a="1"/>
  <c r="G39" i="1" s="1"/>
  <c r="C40" i="1" a="1"/>
  <c r="C40" i="1" s="1"/>
  <c r="D40" i="1" a="1"/>
  <c r="D40" i="1" s="1"/>
  <c r="F40" i="1" a="1"/>
  <c r="F40" i="1" s="1"/>
  <c r="G40" i="1" a="1"/>
  <c r="G40" i="1" s="1"/>
  <c r="C41" i="1" a="1"/>
  <c r="C41" i="1" s="1"/>
  <c r="D41" i="1" a="1"/>
  <c r="D41" i="1" s="1"/>
  <c r="F41" i="1" a="1"/>
  <c r="F41" i="1" s="1"/>
  <c r="G41" i="1" a="1"/>
  <c r="G41" i="1" s="1"/>
  <c r="C42" i="1" a="1"/>
  <c r="C42" i="1" s="1"/>
  <c r="D42" i="1" a="1"/>
  <c r="D42" i="1" s="1"/>
  <c r="F42" i="1" a="1"/>
  <c r="F42" i="1" s="1"/>
  <c r="G42" i="1" a="1"/>
  <c r="G42" i="1" s="1"/>
  <c r="C43" i="1" a="1"/>
  <c r="C43" i="1" s="1"/>
  <c r="D43" i="1" a="1"/>
  <c r="D43" i="1" s="1"/>
  <c r="F43" i="1" a="1"/>
  <c r="F43" i="1" s="1"/>
  <c r="G43" i="1" a="1"/>
  <c r="G43" i="1" s="1"/>
  <c r="C44" i="1" a="1"/>
  <c r="C44" i="1" s="1"/>
  <c r="D44" i="1" a="1"/>
  <c r="D44" i="1" s="1"/>
  <c r="F44" i="1" a="1"/>
  <c r="F44" i="1" s="1"/>
  <c r="G44" i="1" a="1"/>
  <c r="G44" i="1" s="1"/>
  <c r="C45" i="1" a="1"/>
  <c r="C45" i="1" s="1"/>
  <c r="D45" i="1" a="1"/>
  <c r="D45" i="1" s="1"/>
  <c r="F45" i="1" a="1"/>
  <c r="F45" i="1" s="1"/>
  <c r="G45" i="1" a="1"/>
  <c r="G45" i="1" s="1"/>
  <c r="C46" i="1" a="1"/>
  <c r="C46" i="1" s="1"/>
  <c r="D46" i="1" a="1"/>
  <c r="D46" i="1" s="1"/>
  <c r="F46" i="1" a="1"/>
  <c r="F46" i="1" s="1"/>
  <c r="G46" i="1" a="1"/>
  <c r="G46" i="1" s="1"/>
  <c r="C47" i="1" a="1"/>
  <c r="C47" i="1" s="1"/>
  <c r="D47" i="1" a="1"/>
  <c r="D47" i="1" s="1"/>
  <c r="F47" i="1" a="1"/>
  <c r="F47" i="1" s="1"/>
  <c r="G47" i="1" a="1"/>
  <c r="G47" i="1" s="1"/>
  <c r="C48" i="1" a="1"/>
  <c r="C48" i="1" s="1"/>
  <c r="D48" i="1" a="1"/>
  <c r="D48" i="1" s="1"/>
  <c r="F48" i="1" a="1"/>
  <c r="F48" i="1" s="1"/>
  <c r="G48" i="1" a="1"/>
  <c r="G48" i="1" s="1"/>
  <c r="C49" i="1" a="1"/>
  <c r="C49" i="1" s="1"/>
  <c r="D49" i="1" a="1"/>
  <c r="D49" i="1" s="1"/>
  <c r="F49" i="1" a="1"/>
  <c r="F49" i="1" s="1"/>
  <c r="G49" i="1" a="1"/>
  <c r="G49" i="1" s="1"/>
  <c r="C50" i="1" a="1"/>
  <c r="C50" i="1" s="1"/>
  <c r="D50" i="1" a="1"/>
  <c r="D50" i="1" s="1"/>
  <c r="F50" i="1" a="1"/>
  <c r="F50" i="1" s="1"/>
  <c r="G50" i="1" a="1"/>
  <c r="G50" i="1" s="1"/>
  <c r="C51" i="1" a="1"/>
  <c r="C51" i="1" s="1"/>
  <c r="D51" i="1" a="1"/>
  <c r="D51" i="1" s="1"/>
  <c r="F51" i="1" a="1"/>
  <c r="F51" i="1" s="1"/>
  <c r="G51" i="1" a="1"/>
  <c r="G51" i="1" s="1"/>
  <c r="C52" i="1" a="1"/>
  <c r="C52" i="1" s="1"/>
  <c r="D52" i="1" a="1"/>
  <c r="D52" i="1" s="1"/>
  <c r="F52" i="1" a="1"/>
  <c r="F52" i="1" s="1"/>
  <c r="G52" i="1" a="1"/>
  <c r="G52" i="1" s="1"/>
  <c r="C53" i="1" a="1"/>
  <c r="C53" i="1" s="1"/>
  <c r="D53" i="1" a="1"/>
  <c r="D53" i="1" s="1"/>
  <c r="F53" i="1" a="1"/>
  <c r="F53" i="1" s="1"/>
  <c r="G53" i="1" a="1"/>
  <c r="G53" i="1" s="1"/>
  <c r="C54" i="1" a="1"/>
  <c r="C54" i="1" s="1"/>
  <c r="D54" i="1" a="1"/>
  <c r="D54" i="1" s="1"/>
  <c r="F54" i="1" a="1"/>
  <c r="F54" i="1" s="1"/>
  <c r="G54" i="1" a="1"/>
  <c r="G54" i="1" s="1"/>
  <c r="C55" i="1" a="1"/>
  <c r="C55" i="1" s="1"/>
  <c r="D55" i="1" a="1"/>
  <c r="D55" i="1" s="1"/>
  <c r="F55" i="1" a="1"/>
  <c r="F55" i="1" s="1"/>
  <c r="G55" i="1" a="1"/>
  <c r="G55" i="1" s="1"/>
  <c r="C56" i="1" a="1"/>
  <c r="C56" i="1" s="1"/>
  <c r="D56" i="1" a="1"/>
  <c r="D56" i="1" s="1"/>
  <c r="F56" i="1" a="1"/>
  <c r="F56" i="1" s="1"/>
  <c r="G56" i="1" a="1"/>
  <c r="G56" i="1" s="1"/>
  <c r="C57" i="1" a="1"/>
  <c r="C57" i="1" s="1"/>
  <c r="D57" i="1" a="1"/>
  <c r="D57" i="1" s="1"/>
  <c r="F57" i="1" a="1"/>
  <c r="F57" i="1" s="1"/>
  <c r="G57" i="1" a="1"/>
  <c r="G57" i="1" s="1"/>
  <c r="C58" i="1" a="1"/>
  <c r="C58" i="1" s="1"/>
  <c r="D58" i="1" a="1"/>
  <c r="D58" i="1" s="1"/>
  <c r="F58" i="1" a="1"/>
  <c r="F58" i="1" s="1"/>
  <c r="G58" i="1" a="1"/>
  <c r="G58" i="1" s="1"/>
  <c r="C59" i="1" a="1"/>
  <c r="C59" i="1" s="1"/>
  <c r="D59" i="1" a="1"/>
  <c r="D59" i="1" s="1"/>
  <c r="F59" i="1" a="1"/>
  <c r="F59" i="1" s="1"/>
  <c r="G59" i="1" a="1"/>
  <c r="G59" i="1" s="1"/>
  <c r="C60" i="1" a="1"/>
  <c r="C60" i="1" s="1"/>
  <c r="D60" i="1" a="1"/>
  <c r="D60" i="1" s="1"/>
  <c r="F60" i="1" a="1"/>
  <c r="F60" i="1" s="1"/>
  <c r="G60" i="1" a="1"/>
  <c r="G60" i="1" s="1"/>
  <c r="C61" i="1" a="1"/>
  <c r="C61" i="1" s="1"/>
  <c r="D61" i="1" a="1"/>
  <c r="D61" i="1" s="1"/>
  <c r="F61" i="1" a="1"/>
  <c r="F61" i="1" s="1"/>
  <c r="G61" i="1" a="1"/>
  <c r="G61" i="1" s="1"/>
  <c r="C62" i="1" a="1"/>
  <c r="C62" i="1" s="1"/>
  <c r="D62" i="1" a="1"/>
  <c r="D62" i="1" s="1"/>
  <c r="F62" i="1" a="1"/>
  <c r="F62" i="1" s="1"/>
  <c r="G62" i="1" a="1"/>
  <c r="G62" i="1" s="1"/>
  <c r="C63" i="1" a="1"/>
  <c r="C63" i="1" s="1"/>
  <c r="D63" i="1" a="1"/>
  <c r="D63" i="1" s="1"/>
  <c r="F63" i="1" a="1"/>
  <c r="F63" i="1" s="1"/>
  <c r="G63" i="1" a="1"/>
  <c r="G63" i="1" s="1"/>
  <c r="C64" i="1" a="1"/>
  <c r="C64" i="1" s="1"/>
  <c r="D64" i="1" a="1"/>
  <c r="D64" i="1" s="1"/>
  <c r="F64" i="1" a="1"/>
  <c r="F64" i="1" s="1"/>
  <c r="G64" i="1" a="1"/>
  <c r="G64" i="1" s="1"/>
  <c r="C65" i="1" a="1"/>
  <c r="C65" i="1" s="1"/>
  <c r="D65" i="1" a="1"/>
  <c r="D65" i="1" s="1"/>
  <c r="F65" i="1" a="1"/>
  <c r="F65" i="1" s="1"/>
  <c r="G65" i="1" a="1"/>
  <c r="G65" i="1" s="1"/>
  <c r="C66" i="1" a="1"/>
  <c r="C66" i="1" s="1"/>
  <c r="D66" i="1" a="1"/>
  <c r="D66" i="1" s="1"/>
  <c r="F66" i="1" a="1"/>
  <c r="F66" i="1" s="1"/>
  <c r="G66" i="1" a="1"/>
  <c r="G66" i="1" s="1"/>
  <c r="C67" i="1" a="1"/>
  <c r="C67" i="1" s="1"/>
  <c r="D67" i="1" a="1"/>
  <c r="D67" i="1" s="1"/>
  <c r="F67" i="1" a="1"/>
  <c r="F67" i="1" s="1"/>
  <c r="G67" i="1" a="1"/>
  <c r="G67" i="1" s="1"/>
  <c r="C68" i="1" a="1"/>
  <c r="C68" i="1" s="1"/>
  <c r="D68" i="1" a="1"/>
  <c r="D68" i="1" s="1"/>
  <c r="F68" i="1" a="1"/>
  <c r="F68" i="1" s="1"/>
  <c r="G68" i="1" a="1"/>
  <c r="G68" i="1" s="1"/>
  <c r="C69" i="1" a="1"/>
  <c r="C69" i="1" s="1"/>
  <c r="D69" i="1" a="1"/>
  <c r="D69" i="1" s="1"/>
  <c r="F69" i="1" a="1"/>
  <c r="F69" i="1" s="1"/>
  <c r="G69" i="1" a="1"/>
  <c r="G69" i="1" s="1"/>
  <c r="C70" i="1" a="1"/>
  <c r="C70" i="1" s="1"/>
  <c r="D70" i="1" a="1"/>
  <c r="D70" i="1" s="1"/>
  <c r="F70" i="1" a="1"/>
  <c r="F70" i="1" s="1"/>
  <c r="G70" i="1" a="1"/>
  <c r="G70" i="1" s="1"/>
  <c r="C71" i="1" a="1"/>
  <c r="C71" i="1" s="1"/>
  <c r="D71" i="1" a="1"/>
  <c r="D71" i="1" s="1"/>
  <c r="F71" i="1" a="1"/>
  <c r="F71" i="1" s="1"/>
  <c r="G71" i="1" a="1"/>
  <c r="G71" i="1" s="1"/>
  <c r="C72" i="1" a="1"/>
  <c r="C72" i="1" s="1"/>
  <c r="D72" i="1" a="1"/>
  <c r="D72" i="1" s="1"/>
  <c r="F72" i="1" a="1"/>
  <c r="F72" i="1" s="1"/>
  <c r="G72" i="1" a="1"/>
  <c r="G72" i="1" s="1"/>
  <c r="C73" i="1" a="1"/>
  <c r="C73" i="1" s="1"/>
  <c r="D73" i="1" a="1"/>
  <c r="D73" i="1" s="1"/>
  <c r="F73" i="1" a="1"/>
  <c r="F73" i="1" s="1"/>
  <c r="G73" i="1" a="1"/>
  <c r="G73" i="1" s="1"/>
  <c r="C74" i="1" a="1"/>
  <c r="C74" i="1" s="1"/>
  <c r="D74" i="1" a="1"/>
  <c r="D74" i="1" s="1"/>
  <c r="F74" i="1" a="1"/>
  <c r="F74" i="1" s="1"/>
  <c r="G74" i="1" a="1"/>
  <c r="G74" i="1" s="1"/>
  <c r="C75" i="1" a="1"/>
  <c r="C75" i="1" s="1"/>
  <c r="D75" i="1" a="1"/>
  <c r="D75" i="1" s="1"/>
  <c r="F75" i="1" a="1"/>
  <c r="F75" i="1" s="1"/>
  <c r="G75" i="1" a="1"/>
  <c r="G75" i="1" s="1"/>
  <c r="C76" i="1" a="1"/>
  <c r="C76" i="1" s="1"/>
  <c r="D76" i="1" a="1"/>
  <c r="D76" i="1" s="1"/>
  <c r="F76" i="1" a="1"/>
  <c r="F76" i="1" s="1"/>
  <c r="G76" i="1" a="1"/>
  <c r="G76" i="1" s="1"/>
  <c r="C77" i="1" a="1"/>
  <c r="C77" i="1" s="1"/>
  <c r="D77" i="1" a="1"/>
  <c r="D77" i="1" s="1"/>
  <c r="F77" i="1" a="1"/>
  <c r="F77" i="1" s="1"/>
  <c r="G77" i="1" a="1"/>
  <c r="G77" i="1" s="1"/>
  <c r="C78" i="1" a="1"/>
  <c r="C78" i="1" s="1"/>
  <c r="D78" i="1" a="1"/>
  <c r="D78" i="1" s="1"/>
  <c r="F78" i="1" a="1"/>
  <c r="F78" i="1" s="1"/>
  <c r="G78" i="1" a="1"/>
  <c r="G78" i="1" s="1"/>
  <c r="C79" i="1" a="1"/>
  <c r="C79" i="1" s="1"/>
  <c r="D79" i="1" a="1"/>
  <c r="D79" i="1" s="1"/>
  <c r="F79" i="1" a="1"/>
  <c r="F79" i="1" s="1"/>
  <c r="G79" i="1" a="1"/>
  <c r="G79" i="1" s="1"/>
  <c r="C80" i="1" a="1"/>
  <c r="C80" i="1" s="1"/>
  <c r="D80" i="1" a="1"/>
  <c r="D80" i="1" s="1"/>
  <c r="F80" i="1" a="1"/>
  <c r="F80" i="1" s="1"/>
  <c r="G80" i="1" a="1"/>
  <c r="G80" i="1" s="1"/>
  <c r="C81" i="1" a="1"/>
  <c r="C81" i="1" s="1"/>
  <c r="D81" i="1" a="1"/>
  <c r="D81" i="1" s="1"/>
  <c r="F81" i="1" a="1"/>
  <c r="F81" i="1" s="1"/>
  <c r="G81" i="1" a="1"/>
  <c r="G81" i="1" s="1"/>
  <c r="C82" i="1" a="1"/>
  <c r="C82" i="1" s="1"/>
  <c r="D82" i="1" a="1"/>
  <c r="D82" i="1" s="1"/>
  <c r="F82" i="1" a="1"/>
  <c r="F82" i="1" s="1"/>
  <c r="G82" i="1" a="1"/>
  <c r="G82" i="1" s="1"/>
  <c r="C83" i="1" a="1"/>
  <c r="C83" i="1" s="1"/>
  <c r="D83" i="1" a="1"/>
  <c r="D83" i="1" s="1"/>
  <c r="F83" i="1" a="1"/>
  <c r="F83" i="1" s="1"/>
  <c r="G83" i="1" a="1"/>
  <c r="G83" i="1" s="1"/>
  <c r="C84" i="1" a="1"/>
  <c r="C84" i="1" s="1"/>
  <c r="D84" i="1" a="1"/>
  <c r="D84" i="1" s="1"/>
  <c r="F84" i="1" a="1"/>
  <c r="F84" i="1" s="1"/>
  <c r="G84" i="1" a="1"/>
  <c r="G84" i="1" s="1"/>
  <c r="C85" i="1" a="1"/>
  <c r="C85" i="1" s="1"/>
  <c r="D85" i="1" a="1"/>
  <c r="D85" i="1" s="1"/>
  <c r="F85" i="1" a="1"/>
  <c r="F85" i="1" s="1"/>
  <c r="G85" i="1" a="1"/>
  <c r="G85" i="1" s="1"/>
  <c r="C86" i="1" a="1"/>
  <c r="C86" i="1" s="1"/>
  <c r="D86" i="1" a="1"/>
  <c r="D86" i="1" s="1"/>
  <c r="F86" i="1" a="1"/>
  <c r="F86" i="1" s="1"/>
  <c r="G86" i="1" a="1"/>
  <c r="G86" i="1" s="1"/>
  <c r="C87" i="1" a="1"/>
  <c r="C87" i="1" s="1"/>
  <c r="D87" i="1" a="1"/>
  <c r="D87" i="1" s="1"/>
  <c r="F87" i="1" a="1"/>
  <c r="F87" i="1" s="1"/>
  <c r="G87" i="1" a="1"/>
  <c r="G87" i="1" s="1"/>
  <c r="C88" i="1" a="1"/>
  <c r="C88" i="1" s="1"/>
  <c r="D88" i="1" a="1"/>
  <c r="D88" i="1" s="1"/>
  <c r="F88" i="1" a="1"/>
  <c r="F88" i="1" s="1"/>
  <c r="G88" i="1" a="1"/>
  <c r="G88" i="1" s="1"/>
  <c r="C89" i="1" a="1"/>
  <c r="C89" i="1" s="1"/>
  <c r="D89" i="1" a="1"/>
  <c r="D89" i="1" s="1"/>
  <c r="F89" i="1" a="1"/>
  <c r="F89" i="1" s="1"/>
  <c r="G89" i="1" a="1"/>
  <c r="G89" i="1" s="1"/>
  <c r="C90" i="1" a="1"/>
  <c r="C90" i="1" s="1"/>
  <c r="D90" i="1" a="1"/>
  <c r="D90" i="1" s="1"/>
  <c r="F90" i="1" a="1"/>
  <c r="F90" i="1" s="1"/>
  <c r="G90" i="1" a="1"/>
  <c r="G90" i="1" s="1"/>
  <c r="C91" i="1" a="1"/>
  <c r="C91" i="1" s="1"/>
  <c r="D91" i="1" a="1"/>
  <c r="D91" i="1" s="1"/>
  <c r="F91" i="1" a="1"/>
  <c r="F91" i="1" s="1"/>
  <c r="G91" i="1" a="1"/>
  <c r="G91" i="1" s="1"/>
  <c r="C92" i="1" a="1"/>
  <c r="C92" i="1" s="1"/>
  <c r="D92" i="1" a="1"/>
  <c r="D92" i="1" s="1"/>
  <c r="F92" i="1" a="1"/>
  <c r="F92" i="1" s="1"/>
  <c r="G92" i="1" a="1"/>
  <c r="G92" i="1" s="1"/>
  <c r="C93" i="1" a="1"/>
  <c r="C93" i="1" s="1"/>
  <c r="D93" i="1" a="1"/>
  <c r="D93" i="1" s="1"/>
  <c r="F93" i="1" a="1"/>
  <c r="F93" i="1" s="1"/>
  <c r="G93" i="1" a="1"/>
  <c r="G93" i="1" s="1"/>
  <c r="C94" i="1" a="1"/>
  <c r="C94" i="1" s="1"/>
  <c r="D94" i="1" a="1"/>
  <c r="D94" i="1" s="1"/>
  <c r="F94" i="1" a="1"/>
  <c r="F94" i="1" s="1"/>
  <c r="G94" i="1" a="1"/>
  <c r="G94" i="1" s="1"/>
  <c r="C95" i="1" a="1"/>
  <c r="C95" i="1" s="1"/>
  <c r="D95" i="1" a="1"/>
  <c r="D95" i="1" s="1"/>
  <c r="F95" i="1" a="1"/>
  <c r="F95" i="1" s="1"/>
  <c r="G95" i="1" a="1"/>
  <c r="G95" i="1" s="1"/>
  <c r="C96" i="1" a="1"/>
  <c r="C96" i="1" s="1"/>
  <c r="D96" i="1" a="1"/>
  <c r="D96" i="1" s="1"/>
  <c r="F96" i="1" a="1"/>
  <c r="F96" i="1" s="1"/>
  <c r="G96" i="1" a="1"/>
  <c r="G96" i="1" s="1"/>
  <c r="C97" i="1" a="1"/>
  <c r="C97" i="1" s="1"/>
  <c r="D97" i="1" a="1"/>
  <c r="D97" i="1" s="1"/>
  <c r="F97" i="1" a="1"/>
  <c r="F97" i="1" s="1"/>
  <c r="G97" i="1" a="1"/>
  <c r="G97" i="1" s="1"/>
  <c r="C98" i="1" a="1"/>
  <c r="C98" i="1" s="1"/>
  <c r="D98" i="1" a="1"/>
  <c r="D98" i="1" s="1"/>
  <c r="F98" i="1" a="1"/>
  <c r="F98" i="1" s="1"/>
  <c r="G98" i="1" a="1"/>
  <c r="G98" i="1" s="1"/>
  <c r="C99" i="1" a="1"/>
  <c r="C99" i="1" s="1"/>
  <c r="D99" i="1" a="1"/>
  <c r="D99" i="1" s="1"/>
  <c r="F99" i="1" a="1"/>
  <c r="F99" i="1" s="1"/>
  <c r="G99" i="1" a="1"/>
  <c r="G99" i="1" s="1"/>
  <c r="C100" i="1" a="1"/>
  <c r="C100" i="1" s="1"/>
  <c r="D100" i="1" a="1"/>
  <c r="D100" i="1" s="1"/>
  <c r="F100" i="1" a="1"/>
  <c r="F100" i="1" s="1"/>
  <c r="G100" i="1" a="1"/>
  <c r="G100" i="1" s="1"/>
  <c r="C101" i="1" a="1"/>
  <c r="C101" i="1" s="1"/>
  <c r="D101" i="1" a="1"/>
  <c r="D101" i="1" s="1"/>
  <c r="F101" i="1" a="1"/>
  <c r="F101" i="1" s="1"/>
  <c r="G101" i="1" a="1"/>
  <c r="G101" i="1" s="1"/>
  <c r="C102" i="1" a="1"/>
  <c r="C102" i="1" s="1"/>
  <c r="D102" i="1" a="1"/>
  <c r="D102" i="1" s="1"/>
  <c r="F102" i="1" a="1"/>
  <c r="F102" i="1" s="1"/>
  <c r="G102" i="1" a="1"/>
  <c r="G102" i="1" s="1"/>
  <c r="C103" i="1" a="1"/>
  <c r="C103" i="1" s="1"/>
  <c r="D103" i="1" a="1"/>
  <c r="D103" i="1" s="1"/>
  <c r="F103" i="1" a="1"/>
  <c r="F103" i="1" s="1"/>
  <c r="G103" i="1" a="1"/>
  <c r="G103" i="1" s="1"/>
  <c r="C104" i="1" a="1"/>
  <c r="C104" i="1" s="1"/>
  <c r="D104" i="1" a="1"/>
  <c r="D104" i="1" s="1"/>
  <c r="F104" i="1" a="1"/>
  <c r="F104" i="1" s="1"/>
  <c r="G104" i="1" a="1"/>
  <c r="G104" i="1" s="1"/>
  <c r="C105" i="1" a="1"/>
  <c r="C105" i="1" s="1"/>
  <c r="D105" i="1" a="1"/>
  <c r="D105" i="1" s="1"/>
  <c r="F105" i="1" a="1"/>
  <c r="F105" i="1" s="1"/>
  <c r="G105" i="1" a="1"/>
  <c r="G105" i="1" s="1"/>
  <c r="C106" i="1" a="1"/>
  <c r="C106" i="1" s="1"/>
  <c r="D106" i="1" a="1"/>
  <c r="D106" i="1" s="1"/>
  <c r="F106" i="1" a="1"/>
  <c r="F106" i="1" s="1"/>
  <c r="G106" i="1" a="1"/>
  <c r="G106" i="1" s="1"/>
  <c r="C107" i="1" a="1"/>
  <c r="C107" i="1" s="1"/>
  <c r="D107" i="1" a="1"/>
  <c r="D107" i="1" s="1"/>
  <c r="F107" i="1" a="1"/>
  <c r="F107" i="1" s="1"/>
  <c r="G107" i="1" a="1"/>
  <c r="G107" i="1" s="1"/>
  <c r="C108" i="1" a="1"/>
  <c r="C108" i="1" s="1"/>
  <c r="D108" i="1" a="1"/>
  <c r="D108" i="1" s="1"/>
  <c r="F108" i="1" a="1"/>
  <c r="F108" i="1" s="1"/>
  <c r="G108" i="1" a="1"/>
  <c r="G108" i="1" s="1"/>
  <c r="C109" i="1" a="1"/>
  <c r="C109" i="1" s="1"/>
  <c r="D109" i="1" a="1"/>
  <c r="D109" i="1" s="1"/>
  <c r="F109" i="1" a="1"/>
  <c r="F109" i="1" s="1"/>
  <c r="G109" i="1" a="1"/>
  <c r="G109" i="1" s="1"/>
  <c r="C110" i="1" a="1"/>
  <c r="C110" i="1" s="1"/>
  <c r="D110" i="1" a="1"/>
  <c r="D110" i="1" s="1"/>
  <c r="F110" i="1" a="1"/>
  <c r="F110" i="1" s="1"/>
  <c r="G110" i="1" a="1"/>
  <c r="G110" i="1" s="1"/>
  <c r="C111" i="1" a="1"/>
  <c r="C111" i="1" s="1"/>
  <c r="D111" i="1" a="1"/>
  <c r="D111" i="1" s="1"/>
  <c r="F111" i="1" a="1"/>
  <c r="F111" i="1" s="1"/>
  <c r="G111" i="1" a="1"/>
  <c r="G111" i="1" s="1"/>
  <c r="C112" i="1" a="1"/>
  <c r="C112" i="1" s="1"/>
  <c r="D112" i="1" a="1"/>
  <c r="D112" i="1" s="1"/>
  <c r="F112" i="1" a="1"/>
  <c r="F112" i="1" s="1"/>
  <c r="G112" i="1" a="1"/>
  <c r="G112" i="1" s="1"/>
  <c r="C113" i="1" a="1"/>
  <c r="C113" i="1" s="1"/>
  <c r="D113" i="1" a="1"/>
  <c r="D113" i="1" s="1"/>
  <c r="F113" i="1" a="1"/>
  <c r="F113" i="1" s="1"/>
  <c r="G113" i="1" a="1"/>
  <c r="G113" i="1" s="1"/>
  <c r="C114" i="1" a="1"/>
  <c r="C114" i="1" s="1"/>
  <c r="D114" i="1" a="1"/>
  <c r="D114" i="1" s="1"/>
  <c r="F114" i="1" a="1"/>
  <c r="F114" i="1" s="1"/>
  <c r="G114" i="1" a="1"/>
  <c r="G114" i="1" s="1"/>
  <c r="C115" i="1" a="1"/>
  <c r="C115" i="1" s="1"/>
  <c r="D115" i="1" a="1"/>
  <c r="D115" i="1" s="1"/>
  <c r="F115" i="1" a="1"/>
  <c r="F115" i="1" s="1"/>
  <c r="G115" i="1" a="1"/>
  <c r="G115" i="1" s="1"/>
  <c r="C116" i="1" a="1"/>
  <c r="C116" i="1" s="1"/>
  <c r="D116" i="1" a="1"/>
  <c r="D116" i="1" s="1"/>
  <c r="F116" i="1" a="1"/>
  <c r="F116" i="1" s="1"/>
  <c r="G116" i="1" a="1"/>
  <c r="G116" i="1" s="1"/>
  <c r="C117" i="1" a="1"/>
  <c r="C117" i="1" s="1"/>
  <c r="D117" i="1" a="1"/>
  <c r="D117" i="1" s="1"/>
  <c r="F117" i="1" a="1"/>
  <c r="F117" i="1" s="1"/>
  <c r="G117" i="1" a="1"/>
  <c r="G117" i="1" s="1"/>
  <c r="C118" i="1" a="1"/>
  <c r="C118" i="1" s="1"/>
  <c r="D118" i="1" a="1"/>
  <c r="D118" i="1" s="1"/>
  <c r="F118" i="1" a="1"/>
  <c r="F118" i="1" s="1"/>
  <c r="G118" i="1" a="1"/>
  <c r="G118" i="1" s="1"/>
  <c r="C119" i="1" a="1"/>
  <c r="C119" i="1" s="1"/>
  <c r="D119" i="1" a="1"/>
  <c r="D119" i="1" s="1"/>
  <c r="F119" i="1" a="1"/>
  <c r="F119" i="1" s="1"/>
  <c r="G119" i="1" a="1"/>
  <c r="G119" i="1" s="1"/>
  <c r="C120" i="1" a="1"/>
  <c r="C120" i="1" s="1"/>
  <c r="D120" i="1" a="1"/>
  <c r="D120" i="1" s="1"/>
  <c r="F120" i="1" a="1"/>
  <c r="F120" i="1" s="1"/>
  <c r="G120" i="1" a="1"/>
  <c r="G120" i="1" s="1"/>
  <c r="C121" i="1" a="1"/>
  <c r="C121" i="1" s="1"/>
  <c r="D121" i="1" a="1"/>
  <c r="D121" i="1" s="1"/>
  <c r="F121" i="1" a="1"/>
  <c r="F121" i="1" s="1"/>
  <c r="G121" i="1" a="1"/>
  <c r="G121" i="1" s="1"/>
  <c r="C122" i="1" a="1"/>
  <c r="C122" i="1" s="1"/>
  <c r="D122" i="1" a="1"/>
  <c r="D122" i="1" s="1"/>
  <c r="F122" i="1" a="1"/>
  <c r="F122" i="1" s="1"/>
  <c r="G122" i="1" a="1"/>
  <c r="G122" i="1" s="1"/>
  <c r="C123" i="1" a="1"/>
  <c r="C123" i="1" s="1"/>
  <c r="D123" i="1" a="1"/>
  <c r="D123" i="1" s="1"/>
  <c r="F123" i="1" a="1"/>
  <c r="F123" i="1" s="1"/>
  <c r="G123" i="1" a="1"/>
  <c r="G123" i="1" s="1"/>
  <c r="C124" i="1" a="1"/>
  <c r="C124" i="1" s="1"/>
  <c r="D124" i="1" a="1"/>
  <c r="D124" i="1" s="1"/>
  <c r="F124" i="1" a="1"/>
  <c r="F124" i="1" s="1"/>
  <c r="G124" i="1" a="1"/>
  <c r="G124" i="1" s="1"/>
  <c r="C125" i="1" a="1"/>
  <c r="C125" i="1" s="1"/>
  <c r="D125" i="1" a="1"/>
  <c r="D125" i="1" s="1"/>
  <c r="F125" i="1" a="1"/>
  <c r="F125" i="1" s="1"/>
  <c r="G125" i="1" a="1"/>
  <c r="G125" i="1" s="1"/>
  <c r="C126" i="1" a="1"/>
  <c r="C126" i="1" s="1"/>
  <c r="D126" i="1" a="1"/>
  <c r="D126" i="1" s="1"/>
  <c r="F126" i="1" a="1"/>
  <c r="F126" i="1" s="1"/>
  <c r="G126" i="1" a="1"/>
  <c r="G126" i="1" s="1"/>
  <c r="C127" i="1" a="1"/>
  <c r="C127" i="1" s="1"/>
  <c r="D127" i="1" a="1"/>
  <c r="D127" i="1" s="1"/>
  <c r="F127" i="1" a="1"/>
  <c r="F127" i="1" s="1"/>
  <c r="G127" i="1" a="1"/>
  <c r="G127" i="1" s="1"/>
  <c r="C128" i="1" a="1"/>
  <c r="C128" i="1" s="1"/>
  <c r="D128" i="1" a="1"/>
  <c r="D128" i="1" s="1"/>
  <c r="F128" i="1" a="1"/>
  <c r="F128" i="1" s="1"/>
  <c r="G128" i="1" a="1"/>
  <c r="G128" i="1" s="1"/>
  <c r="C129" i="1" a="1"/>
  <c r="C129" i="1" s="1"/>
  <c r="D129" i="1" a="1"/>
  <c r="D129" i="1" s="1"/>
  <c r="F129" i="1" a="1"/>
  <c r="F129" i="1" s="1"/>
  <c r="G129" i="1" a="1"/>
  <c r="G129" i="1" s="1"/>
  <c r="C130" i="1" a="1"/>
  <c r="C130" i="1" s="1"/>
  <c r="D130" i="1" a="1"/>
  <c r="D130" i="1" s="1"/>
  <c r="F130" i="1" a="1"/>
  <c r="F130" i="1" s="1"/>
  <c r="G130" i="1" a="1"/>
  <c r="G130" i="1" s="1"/>
  <c r="C131" i="1" a="1"/>
  <c r="C131" i="1" s="1"/>
  <c r="D131" i="1" a="1"/>
  <c r="D131" i="1" s="1"/>
  <c r="F131" i="1" a="1"/>
  <c r="F131" i="1" s="1"/>
  <c r="G131" i="1" a="1"/>
  <c r="G131" i="1" s="1"/>
  <c r="C132" i="1" a="1"/>
  <c r="C132" i="1" s="1"/>
  <c r="D132" i="1" a="1"/>
  <c r="D132" i="1" s="1"/>
  <c r="F132" i="1" a="1"/>
  <c r="F132" i="1" s="1"/>
  <c r="G132" i="1" a="1"/>
  <c r="G132" i="1" s="1"/>
  <c r="C133" i="1" a="1"/>
  <c r="C133" i="1" s="1"/>
  <c r="D133" i="1" a="1"/>
  <c r="D133" i="1" s="1"/>
  <c r="F133" i="1" a="1"/>
  <c r="F133" i="1" s="1"/>
  <c r="G133" i="1" a="1"/>
  <c r="G133" i="1" s="1"/>
  <c r="C134" i="1" a="1"/>
  <c r="C134" i="1" s="1"/>
  <c r="D134" i="1" a="1"/>
  <c r="D134" i="1" s="1"/>
  <c r="F134" i="1" a="1"/>
  <c r="F134" i="1" s="1"/>
  <c r="G134" i="1" a="1"/>
  <c r="G134" i="1" s="1"/>
  <c r="C135" i="1" a="1"/>
  <c r="C135" i="1" s="1"/>
  <c r="D135" i="1" a="1"/>
  <c r="D135" i="1" s="1"/>
  <c r="F135" i="1" a="1"/>
  <c r="F135" i="1" s="1"/>
  <c r="G135" i="1" a="1"/>
  <c r="G135" i="1" s="1"/>
  <c r="C136" i="1" a="1"/>
  <c r="C136" i="1" s="1"/>
  <c r="D136" i="1" a="1"/>
  <c r="D136" i="1" s="1"/>
  <c r="F136" i="1" a="1"/>
  <c r="F136" i="1" s="1"/>
  <c r="G136" i="1" a="1"/>
  <c r="G136" i="1" s="1"/>
  <c r="C137" i="1" a="1"/>
  <c r="C137" i="1" s="1"/>
  <c r="D137" i="1" a="1"/>
  <c r="D137" i="1" s="1"/>
  <c r="F137" i="1" a="1"/>
  <c r="F137" i="1" s="1"/>
  <c r="G137" i="1" a="1"/>
  <c r="G137" i="1" s="1"/>
  <c r="C138" i="1" a="1"/>
  <c r="C138" i="1" s="1"/>
  <c r="D138" i="1" a="1"/>
  <c r="D138" i="1" s="1"/>
  <c r="F138" i="1" a="1"/>
  <c r="F138" i="1" s="1"/>
  <c r="G138" i="1" a="1"/>
  <c r="G138" i="1" s="1"/>
  <c r="C139" i="1" a="1"/>
  <c r="C139" i="1" s="1"/>
  <c r="D139" i="1" a="1"/>
  <c r="D139" i="1" s="1"/>
  <c r="F139" i="1" a="1"/>
  <c r="F139" i="1" s="1"/>
  <c r="G139" i="1" a="1"/>
  <c r="G139" i="1" s="1"/>
  <c r="C140" i="1" a="1"/>
  <c r="C140" i="1" s="1"/>
  <c r="D140" i="1" a="1"/>
  <c r="D140" i="1" s="1"/>
  <c r="F140" i="1" a="1"/>
  <c r="F140" i="1" s="1"/>
  <c r="G140" i="1" a="1"/>
  <c r="G140" i="1" s="1"/>
  <c r="C141" i="1" a="1"/>
  <c r="C141" i="1" s="1"/>
  <c r="D141" i="1" a="1"/>
  <c r="D141" i="1" s="1"/>
  <c r="F141" i="1" a="1"/>
  <c r="F141" i="1" s="1"/>
  <c r="G141" i="1" a="1"/>
  <c r="G141" i="1" s="1"/>
  <c r="C142" i="1" a="1"/>
  <c r="C142" i="1" s="1"/>
  <c r="D142" i="1" a="1"/>
  <c r="D142" i="1" s="1"/>
  <c r="F142" i="1" a="1"/>
  <c r="F142" i="1" s="1"/>
  <c r="G142" i="1" a="1"/>
  <c r="G142" i="1" s="1"/>
  <c r="D3" i="1" a="1"/>
  <c r="D3" i="1" s="1"/>
  <c r="F3" i="1" a="1"/>
  <c r="F3" i="1" s="1"/>
  <c r="G3" i="1" a="1"/>
  <c r="G3" i="1" s="1"/>
  <c r="C3" i="1" a="1"/>
  <c r="C3" i="1" s="1"/>
  <c r="E32" i="13" l="1" a="1"/>
  <c r="E32" i="13" s="1"/>
  <c r="C15" i="13" a="1"/>
  <c r="C15" i="13" s="1"/>
  <c r="C13" i="13" a="1"/>
  <c r="C13" i="13" s="1"/>
  <c r="C9" i="13" a="1"/>
  <c r="C9" i="13" s="1"/>
  <c r="C29" i="13"/>
  <c r="C12" i="13" a="1"/>
  <c r="C12" i="13" s="1"/>
  <c r="C8" i="13" a="1"/>
  <c r="C8" i="13" s="1"/>
  <c r="C28" i="13"/>
  <c r="C11" i="13" a="1"/>
  <c r="C11" i="13" s="1"/>
  <c r="C10" i="13" a="1"/>
  <c r="C10" i="13" s="1"/>
  <c r="M26" i="7" a="1"/>
  <c r="M26" i="7" s="1"/>
  <c r="J31" i="7" a="1"/>
  <c r="J31" i="7" s="1"/>
  <c r="J32" i="7" a="1"/>
  <c r="J32" i="7" s="1"/>
  <c r="M27" i="7" a="1"/>
  <c r="M27" i="7" s="1"/>
  <c r="J33" i="7" a="1"/>
  <c r="J33" i="7" s="1"/>
  <c r="M25" i="7" a="1"/>
  <c r="M25" i="7" s="1"/>
  <c r="C5" i="6"/>
  <c r="D5" i="6" s="1"/>
  <c r="C9" i="6"/>
  <c r="D9" i="6" s="1"/>
  <c r="C13" i="6"/>
  <c r="D13" i="6" s="1"/>
  <c r="C17" i="6"/>
  <c r="D17" i="6" s="1"/>
  <c r="C21" i="6"/>
  <c r="D21" i="6" s="1"/>
  <c r="C25" i="6"/>
  <c r="D25" i="6" s="1"/>
  <c r="C29" i="6"/>
  <c r="D29" i="6" s="1"/>
  <c r="C33" i="6"/>
  <c r="D33" i="6" s="1"/>
  <c r="C37" i="6"/>
  <c r="D37" i="6" s="1"/>
  <c r="C41" i="6"/>
  <c r="D41" i="6" s="1"/>
  <c r="C45" i="6"/>
  <c r="D45" i="6" s="1"/>
  <c r="C49" i="6"/>
  <c r="D49" i="6" s="1"/>
  <c r="C53" i="6"/>
  <c r="D53" i="6" s="1"/>
  <c r="C57" i="6"/>
  <c r="D57" i="6" s="1"/>
  <c r="C61" i="6"/>
  <c r="D61" i="6" s="1"/>
  <c r="C65" i="6"/>
  <c r="D65" i="6" s="1"/>
  <c r="C69" i="6"/>
  <c r="D69" i="6" s="1"/>
  <c r="C73" i="6"/>
  <c r="D73" i="6" s="1"/>
  <c r="C77" i="6"/>
  <c r="D77" i="6" s="1"/>
  <c r="C81" i="6"/>
  <c r="D81" i="6" s="1"/>
  <c r="C85" i="6"/>
  <c r="D85" i="6" s="1"/>
  <c r="C89" i="6"/>
  <c r="D89" i="6" s="1"/>
  <c r="C93" i="6"/>
  <c r="D93" i="6" s="1"/>
  <c r="C97" i="6"/>
  <c r="D97" i="6" s="1"/>
  <c r="C101" i="6"/>
  <c r="D101" i="6" s="1"/>
  <c r="C105" i="6"/>
  <c r="D105" i="6" s="1"/>
  <c r="C109" i="6"/>
  <c r="D109" i="6" s="1"/>
  <c r="C113" i="6"/>
  <c r="D113" i="6" s="1"/>
  <c r="C117" i="6"/>
  <c r="D117" i="6" s="1"/>
  <c r="C121" i="6"/>
  <c r="D121" i="6" s="1"/>
  <c r="C125" i="6"/>
  <c r="D125" i="6" s="1"/>
  <c r="C129" i="6"/>
  <c r="D129" i="6" s="1"/>
  <c r="C133" i="6"/>
  <c r="D133" i="6" s="1"/>
  <c r="C137" i="6"/>
  <c r="D137" i="6" s="1"/>
  <c r="C141" i="6"/>
  <c r="D141" i="6" s="1"/>
  <c r="C145" i="6"/>
  <c r="D145" i="6" s="1"/>
  <c r="C149" i="6"/>
  <c r="D149" i="6" s="1"/>
  <c r="C153" i="6"/>
  <c r="D153" i="6" s="1"/>
  <c r="C157" i="6"/>
  <c r="D157" i="6" s="1"/>
  <c r="C161" i="6"/>
  <c r="D161" i="6" s="1"/>
  <c r="C165" i="6"/>
  <c r="D165" i="6" s="1"/>
  <c r="C169" i="6"/>
  <c r="D169" i="6" s="1"/>
  <c r="C173" i="6"/>
  <c r="D173" i="6" s="1"/>
  <c r="C177" i="6"/>
  <c r="D177" i="6" s="1"/>
  <c r="C181" i="6"/>
  <c r="D181" i="6" s="1"/>
  <c r="C185" i="6"/>
  <c r="D185" i="6" s="1"/>
  <c r="C189" i="6"/>
  <c r="D189" i="6" s="1"/>
  <c r="C193" i="6"/>
  <c r="D193" i="6" s="1"/>
  <c r="C197" i="6"/>
  <c r="D197" i="6" s="1"/>
  <c r="C201" i="6"/>
  <c r="D201" i="6" s="1"/>
  <c r="C205" i="6"/>
  <c r="D205" i="6" s="1"/>
  <c r="C209" i="6"/>
  <c r="D209" i="6" s="1"/>
  <c r="C213" i="6"/>
  <c r="D213" i="6" s="1"/>
  <c r="C217" i="6"/>
  <c r="D217" i="6" s="1"/>
  <c r="C221" i="6"/>
  <c r="D221" i="6" s="1"/>
  <c r="C225" i="6"/>
  <c r="D225" i="6" s="1"/>
  <c r="C229" i="6"/>
  <c r="D229" i="6" s="1"/>
  <c r="C233" i="6"/>
  <c r="D233" i="6" s="1"/>
  <c r="C237" i="6"/>
  <c r="D237" i="6" s="1"/>
  <c r="C241" i="6"/>
  <c r="D241" i="6" s="1"/>
  <c r="C245" i="6"/>
  <c r="D245" i="6" s="1"/>
  <c r="C249" i="6"/>
  <c r="D249" i="6" s="1"/>
  <c r="C253" i="6"/>
  <c r="D253" i="6" s="1"/>
  <c r="C257" i="6"/>
  <c r="D257" i="6" s="1"/>
  <c r="C261" i="6"/>
  <c r="D261" i="6" s="1"/>
  <c r="C265" i="6"/>
  <c r="D265" i="6" s="1"/>
  <c r="C269" i="6"/>
  <c r="D269" i="6" s="1"/>
  <c r="C273" i="6"/>
  <c r="D273" i="6" s="1"/>
  <c r="C277" i="6"/>
  <c r="D277" i="6" s="1"/>
  <c r="C281" i="6"/>
  <c r="D281" i="6" s="1"/>
  <c r="C285" i="6"/>
  <c r="D285" i="6" s="1"/>
  <c r="C289" i="6"/>
  <c r="D289" i="6" s="1"/>
  <c r="C293" i="6"/>
  <c r="D293" i="6" s="1"/>
  <c r="C297" i="6"/>
  <c r="D297" i="6" s="1"/>
  <c r="C301" i="6"/>
  <c r="D301" i="6" s="1"/>
  <c r="C305" i="6"/>
  <c r="D305" i="6" s="1"/>
  <c r="C309" i="6"/>
  <c r="D309" i="6" s="1"/>
  <c r="C313" i="6"/>
  <c r="D313" i="6" s="1"/>
  <c r="C317" i="6"/>
  <c r="D317" i="6" s="1"/>
  <c r="C321" i="6"/>
  <c r="D321" i="6" s="1"/>
  <c r="C325" i="6"/>
  <c r="D325" i="6" s="1"/>
  <c r="C329" i="6"/>
  <c r="D329" i="6" s="1"/>
  <c r="C333" i="6"/>
  <c r="D333" i="6" s="1"/>
  <c r="C337" i="6"/>
  <c r="D337" i="6" s="1"/>
  <c r="C341" i="6"/>
  <c r="D341" i="6" s="1"/>
  <c r="C345" i="6"/>
  <c r="D345" i="6" s="1"/>
  <c r="C349" i="6"/>
  <c r="D349" i="6" s="1"/>
  <c r="C353" i="6"/>
  <c r="D353" i="6" s="1"/>
  <c r="C357" i="6"/>
  <c r="D357" i="6" s="1"/>
  <c r="C361" i="6"/>
  <c r="D361" i="6" s="1"/>
  <c r="C365" i="6"/>
  <c r="D365" i="6" s="1"/>
  <c r="C369" i="6"/>
  <c r="D369" i="6" s="1"/>
  <c r="C373" i="6"/>
  <c r="D373" i="6" s="1"/>
  <c r="C377" i="6"/>
  <c r="D377" i="6" s="1"/>
  <c r="C381" i="6"/>
  <c r="D381" i="6" s="1"/>
  <c r="C385" i="6"/>
  <c r="D385" i="6" s="1"/>
  <c r="C389" i="6"/>
  <c r="D389" i="6" s="1"/>
  <c r="C393" i="6"/>
  <c r="D393" i="6" s="1"/>
  <c r="C397" i="6"/>
  <c r="D397" i="6" s="1"/>
  <c r="C401" i="6"/>
  <c r="D401" i="6" s="1"/>
  <c r="C405" i="6"/>
  <c r="D405" i="6" s="1"/>
  <c r="C409" i="6"/>
  <c r="D409" i="6" s="1"/>
  <c r="C413" i="6"/>
  <c r="D413" i="6" s="1"/>
  <c r="C417" i="6"/>
  <c r="D417" i="6" s="1"/>
  <c r="C421" i="6"/>
  <c r="D421" i="6" s="1"/>
  <c r="C425" i="6"/>
  <c r="D425" i="6" s="1"/>
  <c r="C429" i="6"/>
  <c r="D429" i="6" s="1"/>
  <c r="C433" i="6"/>
  <c r="D433" i="6" s="1"/>
  <c r="C437" i="6"/>
  <c r="D437" i="6" s="1"/>
  <c r="C441" i="6"/>
  <c r="D441" i="6" s="1"/>
  <c r="C445" i="6"/>
  <c r="D445" i="6" s="1"/>
  <c r="C449" i="6"/>
  <c r="D449" i="6" s="1"/>
  <c r="C453" i="6"/>
  <c r="D453" i="6" s="1"/>
  <c r="C457" i="6"/>
  <c r="D457" i="6" s="1"/>
  <c r="C461" i="6"/>
  <c r="D461" i="6" s="1"/>
  <c r="C465" i="6"/>
  <c r="D465" i="6" s="1"/>
  <c r="C469" i="6"/>
  <c r="D469" i="6" s="1"/>
  <c r="C473" i="6"/>
  <c r="D473" i="6" s="1"/>
  <c r="C477" i="6"/>
  <c r="D477" i="6" s="1"/>
  <c r="C481" i="6"/>
  <c r="D481" i="6" s="1"/>
  <c r="C485" i="6"/>
  <c r="D485" i="6" s="1"/>
  <c r="C489" i="6"/>
  <c r="D489" i="6" s="1"/>
  <c r="C493" i="6"/>
  <c r="D493" i="6" s="1"/>
  <c r="C497" i="6"/>
  <c r="D497" i="6" s="1"/>
  <c r="C501" i="6"/>
  <c r="D501" i="6" s="1"/>
  <c r="C505" i="6"/>
  <c r="D505" i="6" s="1"/>
  <c r="C509" i="6"/>
  <c r="D509" i="6" s="1"/>
  <c r="C513" i="6"/>
  <c r="D513" i="6" s="1"/>
  <c r="C517" i="6"/>
  <c r="D517" i="6" s="1"/>
  <c r="C521" i="6"/>
  <c r="D521" i="6" s="1"/>
  <c r="C525" i="6"/>
  <c r="D525" i="6" s="1"/>
  <c r="C529" i="6"/>
  <c r="D529" i="6" s="1"/>
  <c r="C533" i="6"/>
  <c r="D533" i="6" s="1"/>
  <c r="C537" i="6"/>
  <c r="D537" i="6" s="1"/>
  <c r="C541" i="6"/>
  <c r="D541" i="6" s="1"/>
  <c r="C545" i="6"/>
  <c r="D545" i="6" s="1"/>
  <c r="C549" i="6"/>
  <c r="D549" i="6" s="1"/>
  <c r="C553" i="6"/>
  <c r="D553" i="6" s="1"/>
  <c r="C557" i="6"/>
  <c r="D557" i="6" s="1"/>
  <c r="C561" i="6"/>
  <c r="D561" i="6" s="1"/>
  <c r="C565" i="6"/>
  <c r="D565" i="6" s="1"/>
  <c r="C569" i="6"/>
  <c r="D569" i="6" s="1"/>
  <c r="C4" i="6"/>
  <c r="D4" i="6" s="1"/>
  <c r="C10" i="6"/>
  <c r="D10" i="6" s="1"/>
  <c r="C15" i="6"/>
  <c r="D15" i="6" s="1"/>
  <c r="C20" i="6"/>
  <c r="D20" i="6" s="1"/>
  <c r="C26" i="6"/>
  <c r="D26" i="6" s="1"/>
  <c r="C31" i="6"/>
  <c r="D31" i="6" s="1"/>
  <c r="C36" i="6"/>
  <c r="D36" i="6" s="1"/>
  <c r="C42" i="6"/>
  <c r="D42" i="6" s="1"/>
  <c r="C47" i="6"/>
  <c r="D47" i="6" s="1"/>
  <c r="C52" i="6"/>
  <c r="D52" i="6" s="1"/>
  <c r="C58" i="6"/>
  <c r="D58" i="6" s="1"/>
  <c r="C63" i="6"/>
  <c r="D63" i="6" s="1"/>
  <c r="C68" i="6"/>
  <c r="D68" i="6" s="1"/>
  <c r="C74" i="6"/>
  <c r="D74" i="6" s="1"/>
  <c r="C79" i="6"/>
  <c r="D79" i="6" s="1"/>
  <c r="C84" i="6"/>
  <c r="D84" i="6" s="1"/>
  <c r="C90" i="6"/>
  <c r="D90" i="6" s="1"/>
  <c r="C95" i="6"/>
  <c r="D95" i="6" s="1"/>
  <c r="C100" i="6"/>
  <c r="D100" i="6" s="1"/>
  <c r="C106" i="6"/>
  <c r="D106" i="6" s="1"/>
  <c r="C111" i="6"/>
  <c r="D111" i="6" s="1"/>
  <c r="C116" i="6"/>
  <c r="D116" i="6" s="1"/>
  <c r="C122" i="6"/>
  <c r="D122" i="6" s="1"/>
  <c r="C127" i="6"/>
  <c r="D127" i="6" s="1"/>
  <c r="C132" i="6"/>
  <c r="D132" i="6" s="1"/>
  <c r="C138" i="6"/>
  <c r="D138" i="6" s="1"/>
  <c r="C143" i="6"/>
  <c r="D143" i="6" s="1"/>
  <c r="C148" i="6"/>
  <c r="D148" i="6" s="1"/>
  <c r="C154" i="6"/>
  <c r="D154" i="6" s="1"/>
  <c r="C159" i="6"/>
  <c r="D159" i="6" s="1"/>
  <c r="C164" i="6"/>
  <c r="D164" i="6" s="1"/>
  <c r="C170" i="6"/>
  <c r="D170" i="6" s="1"/>
  <c r="C175" i="6"/>
  <c r="D175" i="6" s="1"/>
  <c r="C180" i="6"/>
  <c r="D180" i="6" s="1"/>
  <c r="C186" i="6"/>
  <c r="D186" i="6" s="1"/>
  <c r="C191" i="6"/>
  <c r="D191" i="6" s="1"/>
  <c r="C196" i="6"/>
  <c r="D196" i="6" s="1"/>
  <c r="C202" i="6"/>
  <c r="D202" i="6" s="1"/>
  <c r="C207" i="6"/>
  <c r="D207" i="6" s="1"/>
  <c r="C212" i="6"/>
  <c r="D212" i="6" s="1"/>
  <c r="C218" i="6"/>
  <c r="D218" i="6" s="1"/>
  <c r="C223" i="6"/>
  <c r="D223" i="6" s="1"/>
  <c r="C228" i="6"/>
  <c r="D228" i="6" s="1"/>
  <c r="C234" i="6"/>
  <c r="D234" i="6" s="1"/>
  <c r="C239" i="6"/>
  <c r="D239" i="6" s="1"/>
  <c r="C244" i="6"/>
  <c r="D244" i="6" s="1"/>
  <c r="C250" i="6"/>
  <c r="D250" i="6" s="1"/>
  <c r="C255" i="6"/>
  <c r="D255" i="6" s="1"/>
  <c r="C260" i="6"/>
  <c r="D260" i="6" s="1"/>
  <c r="C266" i="6"/>
  <c r="D266" i="6" s="1"/>
  <c r="C271" i="6"/>
  <c r="D271" i="6" s="1"/>
  <c r="C276" i="6"/>
  <c r="D276" i="6" s="1"/>
  <c r="C282" i="6"/>
  <c r="D282" i="6" s="1"/>
  <c r="C287" i="6"/>
  <c r="D287" i="6" s="1"/>
  <c r="C292" i="6"/>
  <c r="D292" i="6" s="1"/>
  <c r="C298" i="6"/>
  <c r="D298" i="6" s="1"/>
  <c r="C303" i="6"/>
  <c r="D303" i="6" s="1"/>
  <c r="C308" i="6"/>
  <c r="D308" i="6" s="1"/>
  <c r="C314" i="6"/>
  <c r="D314" i="6" s="1"/>
  <c r="C319" i="6"/>
  <c r="D319" i="6" s="1"/>
  <c r="C324" i="6"/>
  <c r="D324" i="6" s="1"/>
  <c r="C330" i="6"/>
  <c r="D330" i="6" s="1"/>
  <c r="C335" i="6"/>
  <c r="D335" i="6" s="1"/>
  <c r="C340" i="6"/>
  <c r="D340" i="6" s="1"/>
  <c r="C346" i="6"/>
  <c r="D346" i="6" s="1"/>
  <c r="C351" i="6"/>
  <c r="D351" i="6" s="1"/>
  <c r="C356" i="6"/>
  <c r="D356" i="6" s="1"/>
  <c r="C362" i="6"/>
  <c r="D362" i="6" s="1"/>
  <c r="C367" i="6"/>
  <c r="D367" i="6" s="1"/>
  <c r="C372" i="6"/>
  <c r="D372" i="6" s="1"/>
  <c r="C378" i="6"/>
  <c r="D378" i="6" s="1"/>
  <c r="C383" i="6"/>
  <c r="D383" i="6" s="1"/>
  <c r="C388" i="6"/>
  <c r="D388" i="6" s="1"/>
  <c r="C394" i="6"/>
  <c r="D394" i="6" s="1"/>
  <c r="C399" i="6"/>
  <c r="D399" i="6" s="1"/>
  <c r="C404" i="6"/>
  <c r="D404" i="6" s="1"/>
  <c r="C410" i="6"/>
  <c r="D410" i="6" s="1"/>
  <c r="C415" i="6"/>
  <c r="D415" i="6" s="1"/>
  <c r="C420" i="6"/>
  <c r="D420" i="6" s="1"/>
  <c r="C426" i="6"/>
  <c r="D426" i="6" s="1"/>
  <c r="C431" i="6"/>
  <c r="D431" i="6" s="1"/>
  <c r="C436" i="6"/>
  <c r="D436" i="6" s="1"/>
  <c r="C442" i="6"/>
  <c r="D442" i="6" s="1"/>
  <c r="C447" i="6"/>
  <c r="D447" i="6" s="1"/>
  <c r="C452" i="6"/>
  <c r="D452" i="6" s="1"/>
  <c r="C458" i="6"/>
  <c r="D458" i="6" s="1"/>
  <c r="C463" i="6"/>
  <c r="D463" i="6" s="1"/>
  <c r="C468" i="6"/>
  <c r="D468" i="6" s="1"/>
  <c r="C474" i="6"/>
  <c r="D474" i="6" s="1"/>
  <c r="C479" i="6"/>
  <c r="D479" i="6" s="1"/>
  <c r="C484" i="6"/>
  <c r="D484" i="6" s="1"/>
  <c r="C490" i="6"/>
  <c r="D490" i="6" s="1"/>
  <c r="C495" i="6"/>
  <c r="D495" i="6" s="1"/>
  <c r="C500" i="6"/>
  <c r="D500" i="6" s="1"/>
  <c r="C506" i="6"/>
  <c r="D506" i="6" s="1"/>
  <c r="C511" i="6"/>
  <c r="D511" i="6" s="1"/>
  <c r="C516" i="6"/>
  <c r="D516" i="6" s="1"/>
  <c r="C522" i="6"/>
  <c r="D522" i="6" s="1"/>
  <c r="C527" i="6"/>
  <c r="D527" i="6" s="1"/>
  <c r="C532" i="6"/>
  <c r="D532" i="6" s="1"/>
  <c r="C538" i="6"/>
  <c r="D538" i="6" s="1"/>
  <c r="C543" i="6"/>
  <c r="D543" i="6" s="1"/>
  <c r="C548" i="6"/>
  <c r="D548" i="6" s="1"/>
  <c r="C554" i="6"/>
  <c r="D554" i="6" s="1"/>
  <c r="C559" i="6"/>
  <c r="D559" i="6" s="1"/>
  <c r="C564" i="6"/>
  <c r="D564" i="6" s="1"/>
  <c r="C570" i="6"/>
  <c r="D570" i="6" s="1"/>
  <c r="C574" i="6"/>
  <c r="D574" i="6" s="1"/>
  <c r="C578" i="6"/>
  <c r="D578" i="6" s="1"/>
  <c r="C582" i="6"/>
  <c r="D582" i="6" s="1"/>
  <c r="C586" i="6"/>
  <c r="D586" i="6" s="1"/>
  <c r="C590" i="6"/>
  <c r="D590" i="6" s="1"/>
  <c r="C594" i="6"/>
  <c r="D594" i="6" s="1"/>
  <c r="C598" i="6"/>
  <c r="D598" i="6" s="1"/>
  <c r="C602" i="6"/>
  <c r="D602" i="6" s="1"/>
  <c r="C606" i="6"/>
  <c r="D606" i="6" s="1"/>
  <c r="C610" i="6"/>
  <c r="D610" i="6" s="1"/>
  <c r="C6" i="6"/>
  <c r="D6" i="6" s="1"/>
  <c r="C11" i="6"/>
  <c r="D11" i="6" s="1"/>
  <c r="C16" i="6"/>
  <c r="D16" i="6" s="1"/>
  <c r="C22" i="6"/>
  <c r="D22" i="6" s="1"/>
  <c r="C27" i="6"/>
  <c r="D27" i="6" s="1"/>
  <c r="C32" i="6"/>
  <c r="D32" i="6" s="1"/>
  <c r="C38" i="6"/>
  <c r="D38" i="6" s="1"/>
  <c r="C43" i="6"/>
  <c r="D43" i="6" s="1"/>
  <c r="C48" i="6"/>
  <c r="D48" i="6" s="1"/>
  <c r="C54" i="6"/>
  <c r="D54" i="6" s="1"/>
  <c r="C59" i="6"/>
  <c r="D59" i="6" s="1"/>
  <c r="C64" i="6"/>
  <c r="D64" i="6" s="1"/>
  <c r="C70" i="6"/>
  <c r="D70" i="6" s="1"/>
  <c r="C75" i="6"/>
  <c r="D75" i="6" s="1"/>
  <c r="C80" i="6"/>
  <c r="D80" i="6" s="1"/>
  <c r="C86" i="6"/>
  <c r="D86" i="6" s="1"/>
  <c r="C91" i="6"/>
  <c r="D91" i="6" s="1"/>
  <c r="C96" i="6"/>
  <c r="D96" i="6" s="1"/>
  <c r="C102" i="6"/>
  <c r="D102" i="6" s="1"/>
  <c r="C107" i="6"/>
  <c r="D107" i="6" s="1"/>
  <c r="C112" i="6"/>
  <c r="D112" i="6" s="1"/>
  <c r="C118" i="6"/>
  <c r="D118" i="6" s="1"/>
  <c r="C123" i="6"/>
  <c r="D123" i="6" s="1"/>
  <c r="C128" i="6"/>
  <c r="D128" i="6" s="1"/>
  <c r="C134" i="6"/>
  <c r="D134" i="6" s="1"/>
  <c r="C139" i="6"/>
  <c r="D139" i="6" s="1"/>
  <c r="C144" i="6"/>
  <c r="D144" i="6" s="1"/>
  <c r="C150" i="6"/>
  <c r="D150" i="6" s="1"/>
  <c r="C155" i="6"/>
  <c r="D155" i="6" s="1"/>
  <c r="C160" i="6"/>
  <c r="D160" i="6" s="1"/>
  <c r="C166" i="6"/>
  <c r="D166" i="6" s="1"/>
  <c r="C171" i="6"/>
  <c r="D171" i="6" s="1"/>
  <c r="C176" i="6"/>
  <c r="D176" i="6" s="1"/>
  <c r="C182" i="6"/>
  <c r="D182" i="6" s="1"/>
  <c r="C187" i="6"/>
  <c r="D187" i="6" s="1"/>
  <c r="C192" i="6"/>
  <c r="D192" i="6" s="1"/>
  <c r="C198" i="6"/>
  <c r="D198" i="6" s="1"/>
  <c r="C203" i="6"/>
  <c r="D203" i="6" s="1"/>
  <c r="C208" i="6"/>
  <c r="D208" i="6" s="1"/>
  <c r="C214" i="6"/>
  <c r="D214" i="6" s="1"/>
  <c r="C219" i="6"/>
  <c r="D219" i="6" s="1"/>
  <c r="C224" i="6"/>
  <c r="D224" i="6" s="1"/>
  <c r="C230" i="6"/>
  <c r="D230" i="6" s="1"/>
  <c r="C235" i="6"/>
  <c r="D235" i="6" s="1"/>
  <c r="C240" i="6"/>
  <c r="D240" i="6" s="1"/>
  <c r="C246" i="6"/>
  <c r="D246" i="6" s="1"/>
  <c r="C251" i="6"/>
  <c r="D251" i="6" s="1"/>
  <c r="C256" i="6"/>
  <c r="D256" i="6" s="1"/>
  <c r="C262" i="6"/>
  <c r="D262" i="6" s="1"/>
  <c r="C267" i="6"/>
  <c r="D267" i="6" s="1"/>
  <c r="C272" i="6"/>
  <c r="D272" i="6" s="1"/>
  <c r="C278" i="6"/>
  <c r="D278" i="6" s="1"/>
  <c r="C283" i="6"/>
  <c r="D283" i="6" s="1"/>
  <c r="C288" i="6"/>
  <c r="D288" i="6" s="1"/>
  <c r="C294" i="6"/>
  <c r="D294" i="6" s="1"/>
  <c r="C299" i="6"/>
  <c r="D299" i="6" s="1"/>
  <c r="C304" i="6"/>
  <c r="D304" i="6" s="1"/>
  <c r="C310" i="6"/>
  <c r="D310" i="6" s="1"/>
  <c r="C315" i="6"/>
  <c r="D315" i="6" s="1"/>
  <c r="C320" i="6"/>
  <c r="D320" i="6" s="1"/>
  <c r="C326" i="6"/>
  <c r="D326" i="6" s="1"/>
  <c r="C331" i="6"/>
  <c r="D331" i="6" s="1"/>
  <c r="C336" i="6"/>
  <c r="D336" i="6" s="1"/>
  <c r="C342" i="6"/>
  <c r="D342" i="6" s="1"/>
  <c r="C347" i="6"/>
  <c r="D347" i="6" s="1"/>
  <c r="C352" i="6"/>
  <c r="D352" i="6" s="1"/>
  <c r="C358" i="6"/>
  <c r="D358" i="6" s="1"/>
  <c r="C363" i="6"/>
  <c r="D363" i="6" s="1"/>
  <c r="C368" i="6"/>
  <c r="D368" i="6" s="1"/>
  <c r="C374" i="6"/>
  <c r="D374" i="6" s="1"/>
  <c r="C379" i="6"/>
  <c r="D379" i="6" s="1"/>
  <c r="C384" i="6"/>
  <c r="D384" i="6" s="1"/>
  <c r="C390" i="6"/>
  <c r="D390" i="6" s="1"/>
  <c r="C395" i="6"/>
  <c r="D395" i="6" s="1"/>
  <c r="C400" i="6"/>
  <c r="D400" i="6" s="1"/>
  <c r="C406" i="6"/>
  <c r="D406" i="6" s="1"/>
  <c r="C7" i="6"/>
  <c r="D7" i="6" s="1"/>
  <c r="C18" i="6"/>
  <c r="D18" i="6" s="1"/>
  <c r="C28" i="6"/>
  <c r="D28" i="6" s="1"/>
  <c r="C39" i="6"/>
  <c r="D39" i="6" s="1"/>
  <c r="C50" i="6"/>
  <c r="D50" i="6" s="1"/>
  <c r="C60" i="6"/>
  <c r="D60" i="6" s="1"/>
  <c r="C71" i="6"/>
  <c r="D71" i="6" s="1"/>
  <c r="C82" i="6"/>
  <c r="D82" i="6" s="1"/>
  <c r="C92" i="6"/>
  <c r="D92" i="6" s="1"/>
  <c r="C103" i="6"/>
  <c r="D103" i="6" s="1"/>
  <c r="C114" i="6"/>
  <c r="D114" i="6" s="1"/>
  <c r="C124" i="6"/>
  <c r="D124" i="6" s="1"/>
  <c r="C135" i="6"/>
  <c r="D135" i="6" s="1"/>
  <c r="C146" i="6"/>
  <c r="D146" i="6" s="1"/>
  <c r="C156" i="6"/>
  <c r="D156" i="6" s="1"/>
  <c r="C167" i="6"/>
  <c r="D167" i="6" s="1"/>
  <c r="C178" i="6"/>
  <c r="D178" i="6" s="1"/>
  <c r="C188" i="6"/>
  <c r="D188" i="6" s="1"/>
  <c r="C199" i="6"/>
  <c r="D199" i="6" s="1"/>
  <c r="C210" i="6"/>
  <c r="D210" i="6" s="1"/>
  <c r="C220" i="6"/>
  <c r="D220" i="6" s="1"/>
  <c r="C231" i="6"/>
  <c r="D231" i="6" s="1"/>
  <c r="C242" i="6"/>
  <c r="D242" i="6" s="1"/>
  <c r="C252" i="6"/>
  <c r="D252" i="6" s="1"/>
  <c r="C263" i="6"/>
  <c r="D263" i="6" s="1"/>
  <c r="C274" i="6"/>
  <c r="D274" i="6" s="1"/>
  <c r="C284" i="6"/>
  <c r="D284" i="6" s="1"/>
  <c r="C295" i="6"/>
  <c r="D295" i="6" s="1"/>
  <c r="C306" i="6"/>
  <c r="D306" i="6" s="1"/>
  <c r="C316" i="6"/>
  <c r="D316" i="6" s="1"/>
  <c r="C327" i="6"/>
  <c r="D327" i="6" s="1"/>
  <c r="C338" i="6"/>
  <c r="D338" i="6" s="1"/>
  <c r="C348" i="6"/>
  <c r="D348" i="6" s="1"/>
  <c r="C359" i="6"/>
  <c r="D359" i="6" s="1"/>
  <c r="C370" i="6"/>
  <c r="D370" i="6" s="1"/>
  <c r="C380" i="6"/>
  <c r="D380" i="6" s="1"/>
  <c r="C391" i="6"/>
  <c r="D391" i="6" s="1"/>
  <c r="C402" i="6"/>
  <c r="D402" i="6" s="1"/>
  <c r="C411" i="6"/>
  <c r="D411" i="6" s="1"/>
  <c r="C418" i="6"/>
  <c r="D418" i="6" s="1"/>
  <c r="C424" i="6"/>
  <c r="D424" i="6" s="1"/>
  <c r="C432" i="6"/>
  <c r="D432" i="6" s="1"/>
  <c r="C439" i="6"/>
  <c r="D439" i="6" s="1"/>
  <c r="C446" i="6"/>
  <c r="D446" i="6" s="1"/>
  <c r="C454" i="6"/>
  <c r="D454" i="6" s="1"/>
  <c r="C460" i="6"/>
  <c r="D460" i="6" s="1"/>
  <c r="C467" i="6"/>
  <c r="D467" i="6" s="1"/>
  <c r="C475" i="6"/>
  <c r="D475" i="6" s="1"/>
  <c r="C482" i="6"/>
  <c r="D482" i="6" s="1"/>
  <c r="C488" i="6"/>
  <c r="D488" i="6" s="1"/>
  <c r="C496" i="6"/>
  <c r="D496" i="6" s="1"/>
  <c r="C503" i="6"/>
  <c r="D503" i="6" s="1"/>
  <c r="C510" i="6"/>
  <c r="D510" i="6" s="1"/>
  <c r="C518" i="6"/>
  <c r="D518" i="6" s="1"/>
  <c r="C524" i="6"/>
  <c r="D524" i="6" s="1"/>
  <c r="C531" i="6"/>
  <c r="D531" i="6" s="1"/>
  <c r="C539" i="6"/>
  <c r="D539" i="6" s="1"/>
  <c r="C546" i="6"/>
  <c r="D546" i="6" s="1"/>
  <c r="C552" i="6"/>
  <c r="D552" i="6" s="1"/>
  <c r="C560" i="6"/>
  <c r="D560" i="6" s="1"/>
  <c r="C567" i="6"/>
  <c r="D567" i="6" s="1"/>
  <c r="C573" i="6"/>
  <c r="D573" i="6" s="1"/>
  <c r="C579" i="6"/>
  <c r="D579" i="6" s="1"/>
  <c r="C584" i="6"/>
  <c r="D584" i="6" s="1"/>
  <c r="C589" i="6"/>
  <c r="D589" i="6" s="1"/>
  <c r="C595" i="6"/>
  <c r="D595" i="6" s="1"/>
  <c r="C600" i="6"/>
  <c r="D600" i="6" s="1"/>
  <c r="C605" i="6"/>
  <c r="D605" i="6" s="1"/>
  <c r="C611" i="6"/>
  <c r="D611" i="6" s="1"/>
  <c r="C615" i="6"/>
  <c r="D615" i="6" s="1"/>
  <c r="C619" i="6"/>
  <c r="D619" i="6" s="1"/>
  <c r="C623" i="6"/>
  <c r="D623" i="6" s="1"/>
  <c r="C627" i="6"/>
  <c r="D627" i="6" s="1"/>
  <c r="C631" i="6"/>
  <c r="D631" i="6" s="1"/>
  <c r="C635" i="6"/>
  <c r="D635" i="6" s="1"/>
  <c r="C639" i="6"/>
  <c r="D639" i="6" s="1"/>
  <c r="C643" i="6"/>
  <c r="D643" i="6" s="1"/>
  <c r="C647" i="6"/>
  <c r="D647" i="6" s="1"/>
  <c r="C651" i="6"/>
  <c r="D651" i="6" s="1"/>
  <c r="C655" i="6"/>
  <c r="D655" i="6" s="1"/>
  <c r="C659" i="6"/>
  <c r="D659" i="6" s="1"/>
  <c r="C663" i="6"/>
  <c r="D663" i="6" s="1"/>
  <c r="C667" i="6"/>
  <c r="D667" i="6" s="1"/>
  <c r="C671" i="6"/>
  <c r="D671" i="6" s="1"/>
  <c r="C675" i="6"/>
  <c r="D675" i="6" s="1"/>
  <c r="C679" i="6"/>
  <c r="D679" i="6" s="1"/>
  <c r="C683" i="6"/>
  <c r="D683" i="6" s="1"/>
  <c r="C687" i="6"/>
  <c r="D687" i="6" s="1"/>
  <c r="C691" i="6"/>
  <c r="D691" i="6" s="1"/>
  <c r="C695" i="6"/>
  <c r="D695" i="6" s="1"/>
  <c r="C699" i="6"/>
  <c r="D699" i="6" s="1"/>
  <c r="C703" i="6"/>
  <c r="D703" i="6" s="1"/>
  <c r="C707" i="6"/>
  <c r="D707" i="6" s="1"/>
  <c r="C711" i="6"/>
  <c r="D711" i="6" s="1"/>
  <c r="C715" i="6"/>
  <c r="D715" i="6" s="1"/>
  <c r="C719" i="6"/>
  <c r="D719" i="6" s="1"/>
  <c r="C723" i="6"/>
  <c r="D723" i="6" s="1"/>
  <c r="C727" i="6"/>
  <c r="D727" i="6" s="1"/>
  <c r="C731" i="6"/>
  <c r="D731" i="6" s="1"/>
  <c r="C735" i="6"/>
  <c r="D735" i="6" s="1"/>
  <c r="C739" i="6"/>
  <c r="D739" i="6" s="1"/>
  <c r="C743" i="6"/>
  <c r="D743" i="6" s="1"/>
  <c r="C747" i="6"/>
  <c r="D747" i="6" s="1"/>
  <c r="C751" i="6"/>
  <c r="D751" i="6" s="1"/>
  <c r="C755" i="6"/>
  <c r="D755" i="6" s="1"/>
  <c r="C759" i="6"/>
  <c r="D759" i="6" s="1"/>
  <c r="C763" i="6"/>
  <c r="D763" i="6" s="1"/>
  <c r="C767" i="6"/>
  <c r="D767" i="6" s="1"/>
  <c r="C771" i="6"/>
  <c r="D771" i="6" s="1"/>
  <c r="C775" i="6"/>
  <c r="D775" i="6" s="1"/>
  <c r="C779" i="6"/>
  <c r="D779" i="6" s="1"/>
  <c r="C783" i="6"/>
  <c r="D783" i="6" s="1"/>
  <c r="C787" i="6"/>
  <c r="D787" i="6" s="1"/>
  <c r="C791" i="6"/>
  <c r="D791" i="6" s="1"/>
  <c r="C795" i="6"/>
  <c r="D795" i="6" s="1"/>
  <c r="C799" i="6"/>
  <c r="D799" i="6" s="1"/>
  <c r="C803" i="6"/>
  <c r="D803" i="6" s="1"/>
  <c r="C807" i="6"/>
  <c r="D807" i="6" s="1"/>
  <c r="C811" i="6"/>
  <c r="D811" i="6" s="1"/>
  <c r="C815" i="6"/>
  <c r="D815" i="6" s="1"/>
  <c r="C819" i="6"/>
  <c r="D819" i="6" s="1"/>
  <c r="C823" i="6"/>
  <c r="D823" i="6" s="1"/>
  <c r="C827" i="6"/>
  <c r="D827" i="6" s="1"/>
  <c r="C831" i="6"/>
  <c r="D831" i="6" s="1"/>
  <c r="C835" i="6"/>
  <c r="D835" i="6" s="1"/>
  <c r="C839" i="6"/>
  <c r="D839" i="6" s="1"/>
  <c r="C8" i="6"/>
  <c r="D8" i="6" s="1"/>
  <c r="C19" i="6"/>
  <c r="D19" i="6" s="1"/>
  <c r="C30" i="6"/>
  <c r="D30" i="6" s="1"/>
  <c r="C40" i="6"/>
  <c r="D40" i="6" s="1"/>
  <c r="C51" i="6"/>
  <c r="D51" i="6" s="1"/>
  <c r="C62" i="6"/>
  <c r="D62" i="6" s="1"/>
  <c r="C72" i="6"/>
  <c r="D72" i="6" s="1"/>
  <c r="C83" i="6"/>
  <c r="D83" i="6" s="1"/>
  <c r="C94" i="6"/>
  <c r="D94" i="6" s="1"/>
  <c r="C104" i="6"/>
  <c r="D104" i="6" s="1"/>
  <c r="C115" i="6"/>
  <c r="D115" i="6" s="1"/>
  <c r="C126" i="6"/>
  <c r="D126" i="6" s="1"/>
  <c r="C136" i="6"/>
  <c r="D136" i="6" s="1"/>
  <c r="C147" i="6"/>
  <c r="D147" i="6" s="1"/>
  <c r="C158" i="6"/>
  <c r="D158" i="6" s="1"/>
  <c r="C168" i="6"/>
  <c r="D168" i="6" s="1"/>
  <c r="C179" i="6"/>
  <c r="D179" i="6" s="1"/>
  <c r="C190" i="6"/>
  <c r="D190" i="6" s="1"/>
  <c r="C200" i="6"/>
  <c r="D200" i="6" s="1"/>
  <c r="C211" i="6"/>
  <c r="D211" i="6" s="1"/>
  <c r="C222" i="6"/>
  <c r="D222" i="6" s="1"/>
  <c r="C232" i="6"/>
  <c r="D232" i="6" s="1"/>
  <c r="C243" i="6"/>
  <c r="D243" i="6" s="1"/>
  <c r="C254" i="6"/>
  <c r="D254" i="6" s="1"/>
  <c r="C264" i="6"/>
  <c r="D264" i="6" s="1"/>
  <c r="C275" i="6"/>
  <c r="D275" i="6" s="1"/>
  <c r="C286" i="6"/>
  <c r="D286" i="6" s="1"/>
  <c r="C296" i="6"/>
  <c r="D296" i="6" s="1"/>
  <c r="C307" i="6"/>
  <c r="D307" i="6" s="1"/>
  <c r="C318" i="6"/>
  <c r="D318" i="6" s="1"/>
  <c r="C328" i="6"/>
  <c r="D328" i="6" s="1"/>
  <c r="C339" i="6"/>
  <c r="D339" i="6" s="1"/>
  <c r="C350" i="6"/>
  <c r="D350" i="6" s="1"/>
  <c r="C360" i="6"/>
  <c r="D360" i="6" s="1"/>
  <c r="C371" i="6"/>
  <c r="D371" i="6" s="1"/>
  <c r="C382" i="6"/>
  <c r="D382" i="6" s="1"/>
  <c r="C392" i="6"/>
  <c r="D392" i="6" s="1"/>
  <c r="C403" i="6"/>
  <c r="D403" i="6" s="1"/>
  <c r="C412" i="6"/>
  <c r="D412" i="6" s="1"/>
  <c r="C419" i="6"/>
  <c r="D419" i="6" s="1"/>
  <c r="C427" i="6"/>
  <c r="D427" i="6" s="1"/>
  <c r="C434" i="6"/>
  <c r="D434" i="6" s="1"/>
  <c r="C440" i="6"/>
  <c r="D440" i="6" s="1"/>
  <c r="C448" i="6"/>
  <c r="D448" i="6" s="1"/>
  <c r="C455" i="6"/>
  <c r="D455" i="6" s="1"/>
  <c r="C462" i="6"/>
  <c r="D462" i="6" s="1"/>
  <c r="C470" i="6"/>
  <c r="D470" i="6" s="1"/>
  <c r="C476" i="6"/>
  <c r="D476" i="6" s="1"/>
  <c r="C483" i="6"/>
  <c r="D483" i="6" s="1"/>
  <c r="C491" i="6"/>
  <c r="D491" i="6" s="1"/>
  <c r="C498" i="6"/>
  <c r="D498" i="6" s="1"/>
  <c r="C504" i="6"/>
  <c r="D504" i="6" s="1"/>
  <c r="C512" i="6"/>
  <c r="D512" i="6" s="1"/>
  <c r="C519" i="6"/>
  <c r="D519" i="6" s="1"/>
  <c r="C526" i="6"/>
  <c r="D526" i="6" s="1"/>
  <c r="C534" i="6"/>
  <c r="D534" i="6" s="1"/>
  <c r="C540" i="6"/>
  <c r="D540" i="6" s="1"/>
  <c r="C547" i="6"/>
  <c r="D547" i="6" s="1"/>
  <c r="C555" i="6"/>
  <c r="D555" i="6" s="1"/>
  <c r="C562" i="6"/>
  <c r="D562" i="6" s="1"/>
  <c r="C568" i="6"/>
  <c r="D568" i="6" s="1"/>
  <c r="C575" i="6"/>
  <c r="D575" i="6" s="1"/>
  <c r="C580" i="6"/>
  <c r="D580" i="6" s="1"/>
  <c r="C585" i="6"/>
  <c r="D585" i="6" s="1"/>
  <c r="C591" i="6"/>
  <c r="D591" i="6" s="1"/>
  <c r="C596" i="6"/>
  <c r="D596" i="6" s="1"/>
  <c r="C601" i="6"/>
  <c r="D601" i="6" s="1"/>
  <c r="C607" i="6"/>
  <c r="D607" i="6" s="1"/>
  <c r="C612" i="6"/>
  <c r="D612" i="6" s="1"/>
  <c r="C616" i="6"/>
  <c r="D616" i="6" s="1"/>
  <c r="C620" i="6"/>
  <c r="D620" i="6" s="1"/>
  <c r="C624" i="6"/>
  <c r="D624" i="6" s="1"/>
  <c r="C628" i="6"/>
  <c r="D628" i="6" s="1"/>
  <c r="C632" i="6"/>
  <c r="D632" i="6" s="1"/>
  <c r="C636" i="6"/>
  <c r="D636" i="6" s="1"/>
  <c r="C640" i="6"/>
  <c r="D640" i="6" s="1"/>
  <c r="C644" i="6"/>
  <c r="D644" i="6" s="1"/>
  <c r="C648" i="6"/>
  <c r="D648" i="6" s="1"/>
  <c r="C652" i="6"/>
  <c r="D652" i="6" s="1"/>
  <c r="C656" i="6"/>
  <c r="D656" i="6" s="1"/>
  <c r="C660" i="6"/>
  <c r="D660" i="6" s="1"/>
  <c r="C664" i="6"/>
  <c r="D664" i="6" s="1"/>
  <c r="C668" i="6"/>
  <c r="D668" i="6" s="1"/>
  <c r="C672" i="6"/>
  <c r="D672" i="6" s="1"/>
  <c r="C676" i="6"/>
  <c r="D676" i="6" s="1"/>
  <c r="C680" i="6"/>
  <c r="D680" i="6" s="1"/>
  <c r="C684" i="6"/>
  <c r="D684" i="6" s="1"/>
  <c r="C688" i="6"/>
  <c r="D688" i="6" s="1"/>
  <c r="C692" i="6"/>
  <c r="D692" i="6" s="1"/>
  <c r="C696" i="6"/>
  <c r="D696" i="6" s="1"/>
  <c r="C700" i="6"/>
  <c r="D700" i="6" s="1"/>
  <c r="C704" i="6"/>
  <c r="D704" i="6" s="1"/>
  <c r="C708" i="6"/>
  <c r="D708" i="6" s="1"/>
  <c r="C712" i="6"/>
  <c r="D712" i="6" s="1"/>
  <c r="C716" i="6"/>
  <c r="D716" i="6" s="1"/>
  <c r="C720" i="6"/>
  <c r="D720" i="6" s="1"/>
  <c r="C724" i="6"/>
  <c r="D724" i="6" s="1"/>
  <c r="C728" i="6"/>
  <c r="D728" i="6" s="1"/>
  <c r="C732" i="6"/>
  <c r="D732" i="6" s="1"/>
  <c r="C736" i="6"/>
  <c r="D736" i="6" s="1"/>
  <c r="C740" i="6"/>
  <c r="D740" i="6" s="1"/>
  <c r="C744" i="6"/>
  <c r="D744" i="6" s="1"/>
  <c r="C748" i="6"/>
  <c r="D748" i="6" s="1"/>
  <c r="C752" i="6"/>
  <c r="D752" i="6" s="1"/>
  <c r="C756" i="6"/>
  <c r="D756" i="6" s="1"/>
  <c r="C760" i="6"/>
  <c r="D760" i="6" s="1"/>
  <c r="C764" i="6"/>
  <c r="D764" i="6" s="1"/>
  <c r="C768" i="6"/>
  <c r="D768" i="6" s="1"/>
  <c r="C772" i="6"/>
  <c r="D772" i="6" s="1"/>
  <c r="C776" i="6"/>
  <c r="D776" i="6" s="1"/>
  <c r="C780" i="6"/>
  <c r="D780" i="6" s="1"/>
  <c r="C784" i="6"/>
  <c r="D784" i="6" s="1"/>
  <c r="C788" i="6"/>
  <c r="D788" i="6" s="1"/>
  <c r="C792" i="6"/>
  <c r="D792" i="6" s="1"/>
  <c r="C796" i="6"/>
  <c r="D796" i="6" s="1"/>
  <c r="C800" i="6"/>
  <c r="D800" i="6" s="1"/>
  <c r="C804" i="6"/>
  <c r="D804" i="6" s="1"/>
  <c r="C808" i="6"/>
  <c r="D808" i="6" s="1"/>
  <c r="C812" i="6"/>
  <c r="D812" i="6" s="1"/>
  <c r="C816" i="6"/>
  <c r="D816" i="6" s="1"/>
  <c r="C820" i="6"/>
  <c r="D820" i="6" s="1"/>
  <c r="C824" i="6"/>
  <c r="D824" i="6" s="1"/>
  <c r="C828" i="6"/>
  <c r="D828" i="6" s="1"/>
  <c r="C832" i="6"/>
  <c r="D832" i="6" s="1"/>
  <c r="C836" i="6"/>
  <c r="D836" i="6" s="1"/>
  <c r="C840" i="6"/>
  <c r="D840" i="6" s="1"/>
  <c r="C12" i="6"/>
  <c r="D12" i="6" s="1"/>
  <c r="C23" i="6"/>
  <c r="D23" i="6" s="1"/>
  <c r="C34" i="6"/>
  <c r="D34" i="6" s="1"/>
  <c r="C44" i="6"/>
  <c r="D44" i="6" s="1"/>
  <c r="C55" i="6"/>
  <c r="D55" i="6" s="1"/>
  <c r="C66" i="6"/>
  <c r="D66" i="6" s="1"/>
  <c r="C76" i="6"/>
  <c r="D76" i="6" s="1"/>
  <c r="C87" i="6"/>
  <c r="D87" i="6" s="1"/>
  <c r="C98" i="6"/>
  <c r="D98" i="6" s="1"/>
  <c r="C108" i="6"/>
  <c r="D108" i="6" s="1"/>
  <c r="C119" i="6"/>
  <c r="D119" i="6" s="1"/>
  <c r="C130" i="6"/>
  <c r="D130" i="6" s="1"/>
  <c r="C140" i="6"/>
  <c r="D140" i="6" s="1"/>
  <c r="C151" i="6"/>
  <c r="D151" i="6" s="1"/>
  <c r="C162" i="6"/>
  <c r="D162" i="6" s="1"/>
  <c r="C172" i="6"/>
  <c r="D172" i="6" s="1"/>
  <c r="C183" i="6"/>
  <c r="D183" i="6" s="1"/>
  <c r="C194" i="6"/>
  <c r="D194" i="6" s="1"/>
  <c r="C204" i="6"/>
  <c r="D204" i="6" s="1"/>
  <c r="C215" i="6"/>
  <c r="D215" i="6" s="1"/>
  <c r="C3" i="6"/>
  <c r="C14" i="6"/>
  <c r="D14" i="6" s="1"/>
  <c r="C24" i="6"/>
  <c r="D24" i="6" s="1"/>
  <c r="C35" i="6"/>
  <c r="D35" i="6" s="1"/>
  <c r="C46" i="6"/>
  <c r="D46" i="6" s="1"/>
  <c r="C56" i="6"/>
  <c r="D56" i="6" s="1"/>
  <c r="C67" i="6"/>
  <c r="D67" i="6" s="1"/>
  <c r="C78" i="6"/>
  <c r="D78" i="6" s="1"/>
  <c r="C88" i="6"/>
  <c r="D88" i="6" s="1"/>
  <c r="C99" i="6"/>
  <c r="D99" i="6" s="1"/>
  <c r="C110" i="6"/>
  <c r="D110" i="6" s="1"/>
  <c r="C120" i="6"/>
  <c r="D120" i="6" s="1"/>
  <c r="C131" i="6"/>
  <c r="D131" i="6" s="1"/>
  <c r="C142" i="6"/>
  <c r="D142" i="6" s="1"/>
  <c r="C152" i="6"/>
  <c r="D152" i="6" s="1"/>
  <c r="C163" i="6"/>
  <c r="D163" i="6" s="1"/>
  <c r="C174" i="6"/>
  <c r="D174" i="6" s="1"/>
  <c r="C184" i="6"/>
  <c r="D184" i="6" s="1"/>
  <c r="C195" i="6"/>
  <c r="D195" i="6" s="1"/>
  <c r="C206" i="6"/>
  <c r="D206" i="6" s="1"/>
  <c r="C216" i="6"/>
  <c r="D216" i="6" s="1"/>
  <c r="C227" i="6"/>
  <c r="D227" i="6" s="1"/>
  <c r="C238" i="6"/>
  <c r="D238" i="6" s="1"/>
  <c r="C248" i="6"/>
  <c r="D248" i="6" s="1"/>
  <c r="C259" i="6"/>
  <c r="D259" i="6" s="1"/>
  <c r="C270" i="6"/>
  <c r="D270" i="6" s="1"/>
  <c r="C280" i="6"/>
  <c r="D280" i="6" s="1"/>
  <c r="C291" i="6"/>
  <c r="D291" i="6" s="1"/>
  <c r="C302" i="6"/>
  <c r="D302" i="6" s="1"/>
  <c r="C312" i="6"/>
  <c r="D312" i="6" s="1"/>
  <c r="C323" i="6"/>
  <c r="D323" i="6" s="1"/>
  <c r="C334" i="6"/>
  <c r="D334" i="6" s="1"/>
  <c r="C344" i="6"/>
  <c r="D344" i="6" s="1"/>
  <c r="C355" i="6"/>
  <c r="D355" i="6" s="1"/>
  <c r="C366" i="6"/>
  <c r="D366" i="6" s="1"/>
  <c r="C376" i="6"/>
  <c r="D376" i="6" s="1"/>
  <c r="C387" i="6"/>
  <c r="D387" i="6" s="1"/>
  <c r="C398" i="6"/>
  <c r="D398" i="6" s="1"/>
  <c r="C408" i="6"/>
  <c r="D408" i="6" s="1"/>
  <c r="C416" i="6"/>
  <c r="D416" i="6" s="1"/>
  <c r="C423" i="6"/>
  <c r="D423" i="6" s="1"/>
  <c r="C430" i="6"/>
  <c r="D430" i="6" s="1"/>
  <c r="C438" i="6"/>
  <c r="D438" i="6" s="1"/>
  <c r="C444" i="6"/>
  <c r="D444" i="6" s="1"/>
  <c r="C451" i="6"/>
  <c r="D451" i="6" s="1"/>
  <c r="C459" i="6"/>
  <c r="D459" i="6" s="1"/>
  <c r="C466" i="6"/>
  <c r="D466" i="6" s="1"/>
  <c r="C472" i="6"/>
  <c r="D472" i="6" s="1"/>
  <c r="C480" i="6"/>
  <c r="D480" i="6" s="1"/>
  <c r="C487" i="6"/>
  <c r="D487" i="6" s="1"/>
  <c r="C494" i="6"/>
  <c r="D494" i="6" s="1"/>
  <c r="C502" i="6"/>
  <c r="D502" i="6" s="1"/>
  <c r="C508" i="6"/>
  <c r="D508" i="6" s="1"/>
  <c r="C515" i="6"/>
  <c r="D515" i="6" s="1"/>
  <c r="C523" i="6"/>
  <c r="D523" i="6" s="1"/>
  <c r="C530" i="6"/>
  <c r="D530" i="6" s="1"/>
  <c r="C226" i="6"/>
  <c r="D226" i="6" s="1"/>
  <c r="C268" i="6"/>
  <c r="D268" i="6" s="1"/>
  <c r="C311" i="6"/>
  <c r="D311" i="6" s="1"/>
  <c r="C354" i="6"/>
  <c r="D354" i="6" s="1"/>
  <c r="C396" i="6"/>
  <c r="D396" i="6" s="1"/>
  <c r="C428" i="6"/>
  <c r="D428" i="6" s="1"/>
  <c r="C456" i="6"/>
  <c r="D456" i="6" s="1"/>
  <c r="C486" i="6"/>
  <c r="D486" i="6" s="1"/>
  <c r="C514" i="6"/>
  <c r="D514" i="6" s="1"/>
  <c r="C536" i="6"/>
  <c r="D536" i="6" s="1"/>
  <c r="C551" i="6"/>
  <c r="D551" i="6" s="1"/>
  <c r="C566" i="6"/>
  <c r="D566" i="6" s="1"/>
  <c r="C577" i="6"/>
  <c r="D577" i="6" s="1"/>
  <c r="C588" i="6"/>
  <c r="D588" i="6" s="1"/>
  <c r="C599" i="6"/>
  <c r="D599" i="6" s="1"/>
  <c r="C609" i="6"/>
  <c r="D609" i="6" s="1"/>
  <c r="C618" i="6"/>
  <c r="D618" i="6" s="1"/>
  <c r="C626" i="6"/>
  <c r="D626" i="6" s="1"/>
  <c r="C634" i="6"/>
  <c r="D634" i="6" s="1"/>
  <c r="C642" i="6"/>
  <c r="D642" i="6" s="1"/>
  <c r="C650" i="6"/>
  <c r="D650" i="6" s="1"/>
  <c r="C658" i="6"/>
  <c r="D658" i="6" s="1"/>
  <c r="C666" i="6"/>
  <c r="D666" i="6" s="1"/>
  <c r="C674" i="6"/>
  <c r="D674" i="6" s="1"/>
  <c r="C682" i="6"/>
  <c r="D682" i="6" s="1"/>
  <c r="C690" i="6"/>
  <c r="D690" i="6" s="1"/>
  <c r="C698" i="6"/>
  <c r="D698" i="6" s="1"/>
  <c r="C706" i="6"/>
  <c r="D706" i="6" s="1"/>
  <c r="C714" i="6"/>
  <c r="D714" i="6" s="1"/>
  <c r="C722" i="6"/>
  <c r="D722" i="6" s="1"/>
  <c r="C730" i="6"/>
  <c r="D730" i="6" s="1"/>
  <c r="C738" i="6"/>
  <c r="D738" i="6" s="1"/>
  <c r="C746" i="6"/>
  <c r="D746" i="6" s="1"/>
  <c r="C754" i="6"/>
  <c r="D754" i="6" s="1"/>
  <c r="C762" i="6"/>
  <c r="D762" i="6" s="1"/>
  <c r="C770" i="6"/>
  <c r="D770" i="6" s="1"/>
  <c r="C778" i="6"/>
  <c r="D778" i="6" s="1"/>
  <c r="C786" i="6"/>
  <c r="D786" i="6" s="1"/>
  <c r="C794" i="6"/>
  <c r="D794" i="6" s="1"/>
  <c r="C802" i="6"/>
  <c r="D802" i="6" s="1"/>
  <c r="C810" i="6"/>
  <c r="D810" i="6" s="1"/>
  <c r="C818" i="6"/>
  <c r="D818" i="6" s="1"/>
  <c r="C826" i="6"/>
  <c r="D826" i="6" s="1"/>
  <c r="C834" i="6"/>
  <c r="D834" i="6" s="1"/>
  <c r="C842" i="6"/>
  <c r="D842" i="6" s="1"/>
  <c r="C236" i="6"/>
  <c r="D236" i="6" s="1"/>
  <c r="C279" i="6"/>
  <c r="D279" i="6" s="1"/>
  <c r="C322" i="6"/>
  <c r="D322" i="6" s="1"/>
  <c r="C364" i="6"/>
  <c r="D364" i="6" s="1"/>
  <c r="C407" i="6"/>
  <c r="D407" i="6" s="1"/>
  <c r="C435" i="6"/>
  <c r="D435" i="6" s="1"/>
  <c r="C464" i="6"/>
  <c r="D464" i="6" s="1"/>
  <c r="C492" i="6"/>
  <c r="D492" i="6" s="1"/>
  <c r="C520" i="6"/>
  <c r="D520" i="6" s="1"/>
  <c r="C542" i="6"/>
  <c r="D542" i="6" s="1"/>
  <c r="C556" i="6"/>
  <c r="D556" i="6" s="1"/>
  <c r="C571" i="6"/>
  <c r="D571" i="6" s="1"/>
  <c r="C581" i="6"/>
  <c r="D581" i="6" s="1"/>
  <c r="C592" i="6"/>
  <c r="D592" i="6" s="1"/>
  <c r="C603" i="6"/>
  <c r="D603" i="6" s="1"/>
  <c r="C613" i="6"/>
  <c r="D613" i="6" s="1"/>
  <c r="C621" i="6"/>
  <c r="D621" i="6" s="1"/>
  <c r="C629" i="6"/>
  <c r="D629" i="6" s="1"/>
  <c r="C637" i="6"/>
  <c r="D637" i="6" s="1"/>
  <c r="C645" i="6"/>
  <c r="D645" i="6" s="1"/>
  <c r="C653" i="6"/>
  <c r="D653" i="6" s="1"/>
  <c r="C661" i="6"/>
  <c r="D661" i="6" s="1"/>
  <c r="C669" i="6"/>
  <c r="D669" i="6" s="1"/>
  <c r="C677" i="6"/>
  <c r="D677" i="6" s="1"/>
  <c r="C685" i="6"/>
  <c r="D685" i="6" s="1"/>
  <c r="C693" i="6"/>
  <c r="D693" i="6" s="1"/>
  <c r="C701" i="6"/>
  <c r="D701" i="6" s="1"/>
  <c r="C709" i="6"/>
  <c r="D709" i="6" s="1"/>
  <c r="C717" i="6"/>
  <c r="D717" i="6" s="1"/>
  <c r="C725" i="6"/>
  <c r="D725" i="6" s="1"/>
  <c r="C733" i="6"/>
  <c r="D733" i="6" s="1"/>
  <c r="C741" i="6"/>
  <c r="D741" i="6" s="1"/>
  <c r="C749" i="6"/>
  <c r="D749" i="6" s="1"/>
  <c r="C757" i="6"/>
  <c r="D757" i="6" s="1"/>
  <c r="C765" i="6"/>
  <c r="D765" i="6" s="1"/>
  <c r="C773" i="6"/>
  <c r="D773" i="6" s="1"/>
  <c r="C781" i="6"/>
  <c r="D781" i="6" s="1"/>
  <c r="C789" i="6"/>
  <c r="D789" i="6" s="1"/>
  <c r="C797" i="6"/>
  <c r="D797" i="6" s="1"/>
  <c r="C805" i="6"/>
  <c r="D805" i="6" s="1"/>
  <c r="C813" i="6"/>
  <c r="D813" i="6" s="1"/>
  <c r="C821" i="6"/>
  <c r="D821" i="6" s="1"/>
  <c r="C829" i="6"/>
  <c r="D829" i="6" s="1"/>
  <c r="C837" i="6"/>
  <c r="D837" i="6" s="1"/>
  <c r="C247" i="6"/>
  <c r="D247" i="6" s="1"/>
  <c r="C290" i="6"/>
  <c r="D290" i="6" s="1"/>
  <c r="C332" i="6"/>
  <c r="D332" i="6" s="1"/>
  <c r="C375" i="6"/>
  <c r="D375" i="6" s="1"/>
  <c r="C414" i="6"/>
  <c r="D414" i="6" s="1"/>
  <c r="C443" i="6"/>
  <c r="D443" i="6" s="1"/>
  <c r="C471" i="6"/>
  <c r="D471" i="6" s="1"/>
  <c r="C499" i="6"/>
  <c r="D499" i="6" s="1"/>
  <c r="C528" i="6"/>
  <c r="D528" i="6" s="1"/>
  <c r="C544" i="6"/>
  <c r="D544" i="6" s="1"/>
  <c r="C558" i="6"/>
  <c r="D558" i="6" s="1"/>
  <c r="C572" i="6"/>
  <c r="D572" i="6" s="1"/>
  <c r="C583" i="6"/>
  <c r="D583" i="6" s="1"/>
  <c r="C593" i="6"/>
  <c r="D593" i="6" s="1"/>
  <c r="C604" i="6"/>
  <c r="D604" i="6" s="1"/>
  <c r="C614" i="6"/>
  <c r="D614" i="6" s="1"/>
  <c r="C622" i="6"/>
  <c r="D622" i="6" s="1"/>
  <c r="C630" i="6"/>
  <c r="D630" i="6" s="1"/>
  <c r="C638" i="6"/>
  <c r="D638" i="6" s="1"/>
  <c r="C646" i="6"/>
  <c r="D646" i="6" s="1"/>
  <c r="C654" i="6"/>
  <c r="D654" i="6" s="1"/>
  <c r="C662" i="6"/>
  <c r="D662" i="6" s="1"/>
  <c r="C670" i="6"/>
  <c r="D670" i="6" s="1"/>
  <c r="C678" i="6"/>
  <c r="D678" i="6" s="1"/>
  <c r="C686" i="6"/>
  <c r="D686" i="6" s="1"/>
  <c r="C694" i="6"/>
  <c r="D694" i="6" s="1"/>
  <c r="C702" i="6"/>
  <c r="D702" i="6" s="1"/>
  <c r="C710" i="6"/>
  <c r="D710" i="6" s="1"/>
  <c r="C718" i="6"/>
  <c r="D718" i="6" s="1"/>
  <c r="C726" i="6"/>
  <c r="D726" i="6" s="1"/>
  <c r="C734" i="6"/>
  <c r="D734" i="6" s="1"/>
  <c r="C742" i="6"/>
  <c r="D742" i="6" s="1"/>
  <c r="C750" i="6"/>
  <c r="D750" i="6" s="1"/>
  <c r="C758" i="6"/>
  <c r="D758" i="6" s="1"/>
  <c r="C766" i="6"/>
  <c r="D766" i="6" s="1"/>
  <c r="C774" i="6"/>
  <c r="D774" i="6" s="1"/>
  <c r="C782" i="6"/>
  <c r="D782" i="6" s="1"/>
  <c r="C790" i="6"/>
  <c r="D790" i="6" s="1"/>
  <c r="C798" i="6"/>
  <c r="D798" i="6" s="1"/>
  <c r="C806" i="6"/>
  <c r="D806" i="6" s="1"/>
  <c r="C814" i="6"/>
  <c r="D814" i="6" s="1"/>
  <c r="C822" i="6"/>
  <c r="D822" i="6" s="1"/>
  <c r="C830" i="6"/>
  <c r="D830" i="6" s="1"/>
  <c r="C838" i="6"/>
  <c r="D838" i="6" s="1"/>
  <c r="C258" i="6"/>
  <c r="D258" i="6" s="1"/>
  <c r="C300" i="6"/>
  <c r="D300" i="6" s="1"/>
  <c r="C343" i="6"/>
  <c r="D343" i="6" s="1"/>
  <c r="C386" i="6"/>
  <c r="D386" i="6" s="1"/>
  <c r="C422" i="6"/>
  <c r="D422" i="6" s="1"/>
  <c r="C450" i="6"/>
  <c r="D450" i="6" s="1"/>
  <c r="C478" i="6"/>
  <c r="D478" i="6" s="1"/>
  <c r="C507" i="6"/>
  <c r="D507" i="6" s="1"/>
  <c r="C535" i="6"/>
  <c r="D535" i="6" s="1"/>
  <c r="C550" i="6"/>
  <c r="D550" i="6" s="1"/>
  <c r="C563" i="6"/>
  <c r="D563" i="6" s="1"/>
  <c r="C576" i="6"/>
  <c r="D576" i="6" s="1"/>
  <c r="C587" i="6"/>
  <c r="D587" i="6" s="1"/>
  <c r="C597" i="6"/>
  <c r="D597" i="6" s="1"/>
  <c r="C608" i="6"/>
  <c r="D608" i="6" s="1"/>
  <c r="C617" i="6"/>
  <c r="D617" i="6" s="1"/>
  <c r="C625" i="6"/>
  <c r="D625" i="6" s="1"/>
  <c r="C633" i="6"/>
  <c r="D633" i="6" s="1"/>
  <c r="C641" i="6"/>
  <c r="D641" i="6" s="1"/>
  <c r="C649" i="6"/>
  <c r="D649" i="6" s="1"/>
  <c r="C657" i="6"/>
  <c r="D657" i="6" s="1"/>
  <c r="C665" i="6"/>
  <c r="D665" i="6" s="1"/>
  <c r="C673" i="6"/>
  <c r="D673" i="6" s="1"/>
  <c r="C681" i="6"/>
  <c r="D681" i="6" s="1"/>
  <c r="C689" i="6"/>
  <c r="D689" i="6" s="1"/>
  <c r="C697" i="6"/>
  <c r="D697" i="6" s="1"/>
  <c r="C705" i="6"/>
  <c r="D705" i="6" s="1"/>
  <c r="C713" i="6"/>
  <c r="D713" i="6" s="1"/>
  <c r="C721" i="6"/>
  <c r="D721" i="6" s="1"/>
  <c r="C729" i="6"/>
  <c r="D729" i="6" s="1"/>
  <c r="C737" i="6"/>
  <c r="D737" i="6" s="1"/>
  <c r="C745" i="6"/>
  <c r="D745" i="6" s="1"/>
  <c r="C777" i="6"/>
  <c r="D777" i="6" s="1"/>
  <c r="C809" i="6"/>
  <c r="D809" i="6" s="1"/>
  <c r="C841" i="6"/>
  <c r="D841" i="6" s="1"/>
  <c r="C753" i="6"/>
  <c r="D753" i="6" s="1"/>
  <c r="C785" i="6"/>
  <c r="D785" i="6" s="1"/>
  <c r="C817" i="6"/>
  <c r="D817" i="6" s="1"/>
  <c r="C761" i="6"/>
  <c r="D761" i="6" s="1"/>
  <c r="C793" i="6"/>
  <c r="D793" i="6" s="1"/>
  <c r="C825" i="6"/>
  <c r="D825" i="6" s="1"/>
  <c r="C769" i="6"/>
  <c r="D769" i="6" s="1"/>
  <c r="C801" i="6"/>
  <c r="D801" i="6" s="1"/>
  <c r="C833" i="6"/>
  <c r="D833" i="6" s="1"/>
  <c r="O32" i="7" l="1" a="1"/>
  <c r="O32" i="7" s="1"/>
  <c r="N31" i="7" a="1"/>
  <c r="N31" i="7" s="1"/>
  <c r="H32" i="7" a="1"/>
  <c r="H32" i="7" s="1"/>
  <c r="G33" i="7" a="1"/>
  <c r="G33" i="7" s="1"/>
  <c r="I25" i="7" a="1"/>
  <c r="I25" i="7" s="1"/>
  <c r="H26" i="7" a="1"/>
  <c r="H26" i="7" s="1"/>
  <c r="L26" i="7" a="1"/>
  <c r="L26" i="7" s="1"/>
  <c r="K27" i="7" a="1"/>
  <c r="K27" i="7" s="1"/>
  <c r="G26" i="7" a="1"/>
  <c r="G26" i="7" s="1"/>
  <c r="M32" i="7" a="1"/>
  <c r="M32" i="7" s="1"/>
  <c r="H33" i="7" a="1"/>
  <c r="H33" i="7" s="1"/>
  <c r="J26" i="7" a="1"/>
  <c r="J26" i="7" s="1"/>
  <c r="G25" i="7" a="1"/>
  <c r="G25" i="7" s="1"/>
  <c r="O33" i="7" a="1"/>
  <c r="O33" i="7" s="1"/>
  <c r="N32" i="7" a="1"/>
  <c r="N32" i="7" s="1"/>
  <c r="M31" i="7" a="1"/>
  <c r="M31" i="7" s="1"/>
  <c r="I32" i="7" a="1"/>
  <c r="I32" i="7" s="1"/>
  <c r="G32" i="7" a="1"/>
  <c r="G32" i="7" s="1"/>
  <c r="J25" i="7" a="1"/>
  <c r="J25" i="7" s="1"/>
  <c r="I26" i="7" a="1"/>
  <c r="I26" i="7" s="1"/>
  <c r="H27" i="7" a="1"/>
  <c r="H27" i="7" s="1"/>
  <c r="L27" i="7" a="1"/>
  <c r="L27" i="7" s="1"/>
  <c r="N33" i="7" a="1"/>
  <c r="N33" i="7" s="1"/>
  <c r="H31" i="7" a="1"/>
  <c r="H31" i="7" s="1"/>
  <c r="K25" i="7" a="1"/>
  <c r="K25" i="7" s="1"/>
  <c r="G27" i="7" a="1"/>
  <c r="G27" i="7" s="1"/>
  <c r="O31" i="7" a="1"/>
  <c r="O31" i="7" s="1"/>
  <c r="I33" i="7" a="1"/>
  <c r="I33" i="7" s="1"/>
  <c r="L25" i="7" a="1"/>
  <c r="L25" i="7" s="1"/>
  <c r="J27" i="7" a="1"/>
  <c r="J27" i="7" s="1"/>
  <c r="G31" i="7" a="1"/>
  <c r="G31" i="7" s="1"/>
  <c r="I27" i="7" a="1"/>
  <c r="I27" i="7" s="1"/>
  <c r="M33" i="7" a="1"/>
  <c r="M33" i="7" s="1"/>
  <c r="I31" i="7" a="1"/>
  <c r="I31" i="7" s="1"/>
  <c r="H25" i="7" a="1"/>
  <c r="H25" i="7" s="1"/>
  <c r="K26" i="7" a="1"/>
  <c r="K26" i="7" s="1"/>
  <c r="M4" i="5" a="1"/>
  <c r="M4" i="5" s="1"/>
  <c r="N4" i="5" s="1"/>
  <c r="M8" i="5" a="1"/>
  <c r="M8" i="5" s="1"/>
  <c r="N8" i="5" s="1"/>
  <c r="M12" i="5" a="1"/>
  <c r="M12" i="5" s="1"/>
  <c r="N12" i="5" s="1"/>
  <c r="M16" i="5" a="1"/>
  <c r="M16" i="5" s="1"/>
  <c r="N16" i="5" s="1"/>
  <c r="M20" i="5" a="1"/>
  <c r="M20" i="5" s="1"/>
  <c r="N20" i="5" s="1"/>
  <c r="M24" i="5" a="1"/>
  <c r="M24" i="5" s="1"/>
  <c r="N24" i="5" s="1"/>
  <c r="M28" i="5" a="1"/>
  <c r="M28" i="5" s="1"/>
  <c r="N28" i="5" s="1"/>
  <c r="M32" i="5" a="1"/>
  <c r="M32" i="5" s="1"/>
  <c r="N32" i="5" s="1"/>
  <c r="M36" i="5" a="1"/>
  <c r="M36" i="5" s="1"/>
  <c r="N36" i="5" s="1"/>
  <c r="M40" i="5" a="1"/>
  <c r="M40" i="5" s="1"/>
  <c r="N40" i="5" s="1"/>
  <c r="M44" i="5" a="1"/>
  <c r="M44" i="5" s="1"/>
  <c r="N44" i="5" s="1"/>
  <c r="M48" i="5" a="1"/>
  <c r="M48" i="5" s="1"/>
  <c r="N48" i="5" s="1"/>
  <c r="M52" i="5" a="1"/>
  <c r="M52" i="5" s="1"/>
  <c r="N52" i="5" s="1"/>
  <c r="M56" i="5" a="1"/>
  <c r="M56" i="5" s="1"/>
  <c r="N56" i="5" s="1"/>
  <c r="M60" i="5" a="1"/>
  <c r="M60" i="5" s="1"/>
  <c r="N60" i="5" s="1"/>
  <c r="M64" i="5" a="1"/>
  <c r="M64" i="5" s="1"/>
  <c r="N64" i="5" s="1"/>
  <c r="M68" i="5" a="1"/>
  <c r="M68" i="5" s="1"/>
  <c r="N68" i="5" s="1"/>
  <c r="M72" i="5" a="1"/>
  <c r="M72" i="5" s="1"/>
  <c r="N72" i="5" s="1"/>
  <c r="M76" i="5" a="1"/>
  <c r="M76" i="5" s="1"/>
  <c r="N76" i="5" s="1"/>
  <c r="M80" i="5" a="1"/>
  <c r="M80" i="5" s="1"/>
  <c r="N80" i="5" s="1"/>
  <c r="M84" i="5" a="1"/>
  <c r="M84" i="5" s="1"/>
  <c r="N84" i="5" s="1"/>
  <c r="M88" i="5" a="1"/>
  <c r="M88" i="5" s="1"/>
  <c r="N88" i="5" s="1"/>
  <c r="M92" i="5" a="1"/>
  <c r="M92" i="5" s="1"/>
  <c r="N92" i="5" s="1"/>
  <c r="M96" i="5" a="1"/>
  <c r="M96" i="5" s="1"/>
  <c r="N96" i="5" s="1"/>
  <c r="M100" i="5" a="1"/>
  <c r="M100" i="5" s="1"/>
  <c r="N100" i="5" s="1"/>
  <c r="M104" i="5" a="1"/>
  <c r="M104" i="5" s="1"/>
  <c r="N104" i="5" s="1"/>
  <c r="M108" i="5" a="1"/>
  <c r="M108" i="5" s="1"/>
  <c r="N108" i="5" s="1"/>
  <c r="M112" i="5" a="1"/>
  <c r="M112" i="5" s="1"/>
  <c r="N112" i="5" s="1"/>
  <c r="M116" i="5" a="1"/>
  <c r="M116" i="5" s="1"/>
  <c r="N116" i="5" s="1"/>
  <c r="M120" i="5" a="1"/>
  <c r="M120" i="5" s="1"/>
  <c r="N120" i="5" s="1"/>
  <c r="M124" i="5" a="1"/>
  <c r="M124" i="5" s="1"/>
  <c r="N124" i="5" s="1"/>
  <c r="M128" i="5" a="1"/>
  <c r="M128" i="5" s="1"/>
  <c r="N128" i="5" s="1"/>
  <c r="M132" i="5" a="1"/>
  <c r="M132" i="5" s="1"/>
  <c r="N132" i="5" s="1"/>
  <c r="M136" i="5" a="1"/>
  <c r="M136" i="5" s="1"/>
  <c r="N136" i="5" s="1"/>
  <c r="M140" i="5" a="1"/>
  <c r="M140" i="5" s="1"/>
  <c r="N140" i="5" s="1"/>
  <c r="O3" i="5" a="1"/>
  <c r="O3" i="5" s="1"/>
  <c r="O7" i="5" a="1"/>
  <c r="O7" i="5" s="1"/>
  <c r="O11" i="5" a="1"/>
  <c r="O11" i="5" s="1"/>
  <c r="O15" i="5" a="1"/>
  <c r="O15" i="5" s="1"/>
  <c r="O19" i="5" a="1"/>
  <c r="O19" i="5" s="1"/>
  <c r="O23" i="5" a="1"/>
  <c r="O23" i="5" s="1"/>
  <c r="O27" i="5" a="1"/>
  <c r="O27" i="5" s="1"/>
  <c r="O31" i="5" a="1"/>
  <c r="O31" i="5" s="1"/>
  <c r="O35" i="5" a="1"/>
  <c r="O35" i="5" s="1"/>
  <c r="O39" i="5" a="1"/>
  <c r="O39" i="5" s="1"/>
  <c r="O43" i="5" a="1"/>
  <c r="O43" i="5" s="1"/>
  <c r="O47" i="5" a="1"/>
  <c r="O47" i="5" s="1"/>
  <c r="O51" i="5" a="1"/>
  <c r="O51" i="5" s="1"/>
  <c r="O55" i="5" a="1"/>
  <c r="O55" i="5" s="1"/>
  <c r="O59" i="5" a="1"/>
  <c r="O59" i="5" s="1"/>
  <c r="O63" i="5" a="1"/>
  <c r="O63" i="5" s="1"/>
  <c r="O67" i="5" a="1"/>
  <c r="O67" i="5" s="1"/>
  <c r="O71" i="5" a="1"/>
  <c r="O71" i="5" s="1"/>
  <c r="O75" i="5" a="1"/>
  <c r="O75" i="5" s="1"/>
  <c r="O79" i="5" a="1"/>
  <c r="O79" i="5" s="1"/>
  <c r="O83" i="5" a="1"/>
  <c r="O83" i="5" s="1"/>
  <c r="O87" i="5" a="1"/>
  <c r="O87" i="5" s="1"/>
  <c r="O91" i="5" a="1"/>
  <c r="O91" i="5" s="1"/>
  <c r="O95" i="5" a="1"/>
  <c r="O95" i="5" s="1"/>
  <c r="O99" i="5" a="1"/>
  <c r="O99" i="5" s="1"/>
  <c r="O103" i="5" a="1"/>
  <c r="O103" i="5" s="1"/>
  <c r="O107" i="5" a="1"/>
  <c r="O107" i="5" s="1"/>
  <c r="O111" i="5" a="1"/>
  <c r="O111" i="5" s="1"/>
  <c r="O115" i="5" a="1"/>
  <c r="O115" i="5" s="1"/>
  <c r="O119" i="5" a="1"/>
  <c r="O119" i="5" s="1"/>
  <c r="O123" i="5" a="1"/>
  <c r="O123" i="5" s="1"/>
  <c r="O127" i="5" a="1"/>
  <c r="O127" i="5" s="1"/>
  <c r="O131" i="5" a="1"/>
  <c r="O131" i="5" s="1"/>
  <c r="O135" i="5" a="1"/>
  <c r="O135" i="5" s="1"/>
  <c r="O139" i="5" a="1"/>
  <c r="O139" i="5" s="1"/>
  <c r="M5" i="5" a="1"/>
  <c r="M5" i="5" s="1"/>
  <c r="N5" i="5" s="1"/>
  <c r="M9" i="5" a="1"/>
  <c r="M9" i="5" s="1"/>
  <c r="N9" i="5" s="1"/>
  <c r="M13" i="5" a="1"/>
  <c r="M13" i="5" s="1"/>
  <c r="N13" i="5" s="1"/>
  <c r="M17" i="5" a="1"/>
  <c r="M17" i="5" s="1"/>
  <c r="N17" i="5" s="1"/>
  <c r="M21" i="5" a="1"/>
  <c r="M21" i="5" s="1"/>
  <c r="M25" i="5" a="1"/>
  <c r="M25" i="5" s="1"/>
  <c r="N25" i="5" s="1"/>
  <c r="M29" i="5" a="1"/>
  <c r="M29" i="5" s="1"/>
  <c r="N29" i="5" s="1"/>
  <c r="M33" i="5" a="1"/>
  <c r="M33" i="5" s="1"/>
  <c r="N33" i="5" s="1"/>
  <c r="M37" i="5" a="1"/>
  <c r="M37" i="5" s="1"/>
  <c r="N37" i="5" s="1"/>
  <c r="M41" i="5" a="1"/>
  <c r="M41" i="5" s="1"/>
  <c r="N41" i="5" s="1"/>
  <c r="M45" i="5" a="1"/>
  <c r="M45" i="5" s="1"/>
  <c r="N45" i="5" s="1"/>
  <c r="M49" i="5" a="1"/>
  <c r="M49" i="5" s="1"/>
  <c r="N49" i="5" s="1"/>
  <c r="M53" i="5" a="1"/>
  <c r="M53" i="5" s="1"/>
  <c r="N53" i="5" s="1"/>
  <c r="M57" i="5" a="1"/>
  <c r="M57" i="5" s="1"/>
  <c r="N57" i="5" s="1"/>
  <c r="M61" i="5" a="1"/>
  <c r="M61" i="5" s="1"/>
  <c r="N61" i="5" s="1"/>
  <c r="M65" i="5" a="1"/>
  <c r="M65" i="5" s="1"/>
  <c r="N65" i="5" s="1"/>
  <c r="M69" i="5" a="1"/>
  <c r="M69" i="5" s="1"/>
  <c r="N69" i="5" s="1"/>
  <c r="M73" i="5" a="1"/>
  <c r="M73" i="5" s="1"/>
  <c r="N73" i="5" s="1"/>
  <c r="M77" i="5" a="1"/>
  <c r="M77" i="5" s="1"/>
  <c r="N77" i="5" s="1"/>
  <c r="M81" i="5" a="1"/>
  <c r="M81" i="5" s="1"/>
  <c r="N81" i="5" s="1"/>
  <c r="M85" i="5" a="1"/>
  <c r="M85" i="5" s="1"/>
  <c r="N85" i="5" s="1"/>
  <c r="M89" i="5" a="1"/>
  <c r="M89" i="5" s="1"/>
  <c r="N89" i="5" s="1"/>
  <c r="M93" i="5" a="1"/>
  <c r="M93" i="5" s="1"/>
  <c r="N93" i="5" s="1"/>
  <c r="M97" i="5" a="1"/>
  <c r="M97" i="5" s="1"/>
  <c r="N97" i="5" s="1"/>
  <c r="M101" i="5" a="1"/>
  <c r="M101" i="5" s="1"/>
  <c r="N101" i="5" s="1"/>
  <c r="M105" i="5" a="1"/>
  <c r="M105" i="5" s="1"/>
  <c r="N105" i="5" s="1"/>
  <c r="M109" i="5" a="1"/>
  <c r="M109" i="5" s="1"/>
  <c r="N109" i="5" s="1"/>
  <c r="M113" i="5" a="1"/>
  <c r="M113" i="5" s="1"/>
  <c r="N113" i="5" s="1"/>
  <c r="M117" i="5" a="1"/>
  <c r="M117" i="5" s="1"/>
  <c r="N117" i="5" s="1"/>
  <c r="M121" i="5" a="1"/>
  <c r="M121" i="5" s="1"/>
  <c r="N121" i="5" s="1"/>
  <c r="M125" i="5" a="1"/>
  <c r="M125" i="5" s="1"/>
  <c r="N125" i="5" s="1"/>
  <c r="M129" i="5" a="1"/>
  <c r="M129" i="5" s="1"/>
  <c r="N129" i="5" s="1"/>
  <c r="M133" i="5" a="1"/>
  <c r="M133" i="5" s="1"/>
  <c r="N133" i="5" s="1"/>
  <c r="M137" i="5" a="1"/>
  <c r="M137" i="5" s="1"/>
  <c r="N137" i="5" s="1"/>
  <c r="M141" i="5" a="1"/>
  <c r="M141" i="5" s="1"/>
  <c r="N141" i="5" s="1"/>
  <c r="O4" i="5" a="1"/>
  <c r="O4" i="5" s="1"/>
  <c r="O8" i="5" a="1"/>
  <c r="O8" i="5" s="1"/>
  <c r="O12" i="5" a="1"/>
  <c r="O12" i="5" s="1"/>
  <c r="O16" i="5" a="1"/>
  <c r="O16" i="5" s="1"/>
  <c r="O20" i="5" a="1"/>
  <c r="O20" i="5" s="1"/>
  <c r="O24" i="5" a="1"/>
  <c r="O24" i="5" s="1"/>
  <c r="O28" i="5" a="1"/>
  <c r="O28" i="5" s="1"/>
  <c r="O32" i="5" a="1"/>
  <c r="O32" i="5" s="1"/>
  <c r="O36" i="5" a="1"/>
  <c r="O36" i="5" s="1"/>
  <c r="O40" i="5" a="1"/>
  <c r="O40" i="5" s="1"/>
  <c r="O44" i="5" a="1"/>
  <c r="O44" i="5" s="1"/>
  <c r="O48" i="5" a="1"/>
  <c r="O48" i="5" s="1"/>
  <c r="O52" i="5" a="1"/>
  <c r="O52" i="5" s="1"/>
  <c r="O56" i="5" a="1"/>
  <c r="O56" i="5" s="1"/>
  <c r="O60" i="5" a="1"/>
  <c r="O60" i="5" s="1"/>
  <c r="O64" i="5" a="1"/>
  <c r="O64" i="5" s="1"/>
  <c r="O68" i="5" a="1"/>
  <c r="O68" i="5" s="1"/>
  <c r="O72" i="5" a="1"/>
  <c r="O72" i="5" s="1"/>
  <c r="O76" i="5" a="1"/>
  <c r="O76" i="5" s="1"/>
  <c r="O80" i="5" a="1"/>
  <c r="O80" i="5" s="1"/>
  <c r="O84" i="5" a="1"/>
  <c r="O84" i="5" s="1"/>
  <c r="O88" i="5" a="1"/>
  <c r="O88" i="5" s="1"/>
  <c r="O92" i="5" a="1"/>
  <c r="O92" i="5" s="1"/>
  <c r="O96" i="5" a="1"/>
  <c r="O96" i="5" s="1"/>
  <c r="O100" i="5" a="1"/>
  <c r="O100" i="5" s="1"/>
  <c r="O104" i="5" a="1"/>
  <c r="O104" i="5" s="1"/>
  <c r="O108" i="5" a="1"/>
  <c r="O108" i="5" s="1"/>
  <c r="O112" i="5" a="1"/>
  <c r="O112" i="5" s="1"/>
  <c r="O116" i="5" a="1"/>
  <c r="O116" i="5" s="1"/>
  <c r="O120" i="5" a="1"/>
  <c r="O120" i="5" s="1"/>
  <c r="O124" i="5" a="1"/>
  <c r="O124" i="5" s="1"/>
  <c r="O128" i="5" a="1"/>
  <c r="O128" i="5" s="1"/>
  <c r="O132" i="5" a="1"/>
  <c r="O132" i="5" s="1"/>
  <c r="O136" i="5" a="1"/>
  <c r="O136" i="5" s="1"/>
  <c r="O140" i="5" a="1"/>
  <c r="O140" i="5" s="1"/>
  <c r="M6" i="5" a="1"/>
  <c r="M6" i="5" s="1"/>
  <c r="N6" i="5" s="1"/>
  <c r="M10" i="5" a="1"/>
  <c r="M10" i="5" s="1"/>
  <c r="N10" i="5" s="1"/>
  <c r="M14" i="5" a="1"/>
  <c r="M14" i="5" s="1"/>
  <c r="N14" i="5" s="1"/>
  <c r="M18" i="5" a="1"/>
  <c r="M18" i="5" s="1"/>
  <c r="M22" i="5" a="1"/>
  <c r="M22" i="5" s="1"/>
  <c r="N22" i="5" s="1"/>
  <c r="M26" i="5" a="1"/>
  <c r="M26" i="5" s="1"/>
  <c r="N26" i="5" s="1"/>
  <c r="M30" i="5" a="1"/>
  <c r="M30" i="5" s="1"/>
  <c r="N30" i="5" s="1"/>
  <c r="M34" i="5" a="1"/>
  <c r="M34" i="5" s="1"/>
  <c r="N34" i="5" s="1"/>
  <c r="M38" i="5" a="1"/>
  <c r="M38" i="5" s="1"/>
  <c r="N38" i="5" s="1"/>
  <c r="M42" i="5" a="1"/>
  <c r="M42" i="5" s="1"/>
  <c r="N42" i="5" s="1"/>
  <c r="M46" i="5" a="1"/>
  <c r="M46" i="5" s="1"/>
  <c r="N46" i="5" s="1"/>
  <c r="M50" i="5" a="1"/>
  <c r="M50" i="5" s="1"/>
  <c r="N50" i="5" s="1"/>
  <c r="M54" i="5" a="1"/>
  <c r="M54" i="5" s="1"/>
  <c r="N54" i="5" s="1"/>
  <c r="M58" i="5" a="1"/>
  <c r="M58" i="5" s="1"/>
  <c r="N58" i="5" s="1"/>
  <c r="M62" i="5" a="1"/>
  <c r="M62" i="5" s="1"/>
  <c r="N62" i="5" s="1"/>
  <c r="M66" i="5" a="1"/>
  <c r="M66" i="5" s="1"/>
  <c r="N66" i="5" s="1"/>
  <c r="M70" i="5" a="1"/>
  <c r="M70" i="5" s="1"/>
  <c r="N70" i="5" s="1"/>
  <c r="M74" i="5" a="1"/>
  <c r="M74" i="5" s="1"/>
  <c r="N74" i="5" s="1"/>
  <c r="M78" i="5" a="1"/>
  <c r="M78" i="5" s="1"/>
  <c r="N78" i="5" s="1"/>
  <c r="M82" i="5" a="1"/>
  <c r="M82" i="5" s="1"/>
  <c r="N82" i="5" s="1"/>
  <c r="M86" i="5" a="1"/>
  <c r="M86" i="5" s="1"/>
  <c r="N86" i="5" s="1"/>
  <c r="M90" i="5" a="1"/>
  <c r="M90" i="5" s="1"/>
  <c r="N90" i="5" s="1"/>
  <c r="M94" i="5" a="1"/>
  <c r="M94" i="5" s="1"/>
  <c r="N94" i="5" s="1"/>
  <c r="M98" i="5" a="1"/>
  <c r="M98" i="5" s="1"/>
  <c r="N98" i="5" s="1"/>
  <c r="M102" i="5" a="1"/>
  <c r="M102" i="5" s="1"/>
  <c r="N102" i="5" s="1"/>
  <c r="M106" i="5" a="1"/>
  <c r="M106" i="5" s="1"/>
  <c r="N106" i="5" s="1"/>
  <c r="M110" i="5" a="1"/>
  <c r="M110" i="5" s="1"/>
  <c r="N110" i="5" s="1"/>
  <c r="M114" i="5" a="1"/>
  <c r="M114" i="5" s="1"/>
  <c r="N114" i="5" s="1"/>
  <c r="M118" i="5" a="1"/>
  <c r="M118" i="5" s="1"/>
  <c r="N118" i="5" s="1"/>
  <c r="M122" i="5" a="1"/>
  <c r="M122" i="5" s="1"/>
  <c r="N122" i="5" s="1"/>
  <c r="M126" i="5" a="1"/>
  <c r="M126" i="5" s="1"/>
  <c r="N126" i="5" s="1"/>
  <c r="M130" i="5" a="1"/>
  <c r="M130" i="5" s="1"/>
  <c r="N130" i="5" s="1"/>
  <c r="M134" i="5" a="1"/>
  <c r="M134" i="5" s="1"/>
  <c r="N134" i="5" s="1"/>
  <c r="M138" i="5" a="1"/>
  <c r="M138" i="5" s="1"/>
  <c r="N138" i="5" s="1"/>
  <c r="M142" i="5" a="1"/>
  <c r="M142" i="5" s="1"/>
  <c r="N142" i="5" s="1"/>
  <c r="O5" i="5" a="1"/>
  <c r="O5" i="5" s="1"/>
  <c r="O9" i="5" a="1"/>
  <c r="O9" i="5" s="1"/>
  <c r="O13" i="5" a="1"/>
  <c r="O13" i="5" s="1"/>
  <c r="O17" i="5" a="1"/>
  <c r="O17" i="5" s="1"/>
  <c r="O21" i="5" a="1"/>
  <c r="O21" i="5" s="1"/>
  <c r="O25" i="5" a="1"/>
  <c r="O25" i="5" s="1"/>
  <c r="O29" i="5" a="1"/>
  <c r="O29" i="5" s="1"/>
  <c r="O33" i="5" a="1"/>
  <c r="O33" i="5" s="1"/>
  <c r="O37" i="5" a="1"/>
  <c r="O37" i="5" s="1"/>
  <c r="O41" i="5" a="1"/>
  <c r="O41" i="5" s="1"/>
  <c r="O45" i="5" a="1"/>
  <c r="O45" i="5" s="1"/>
  <c r="O49" i="5" a="1"/>
  <c r="O49" i="5" s="1"/>
  <c r="O53" i="5" a="1"/>
  <c r="O53" i="5" s="1"/>
  <c r="M3" i="5" a="1"/>
  <c r="M3" i="5" s="1"/>
  <c r="N3" i="5" s="1"/>
  <c r="M7" i="5" a="1"/>
  <c r="M7" i="5" s="1"/>
  <c r="N7" i="5" s="1"/>
  <c r="M11" i="5" a="1"/>
  <c r="M11" i="5" s="1"/>
  <c r="N11" i="5" s="1"/>
  <c r="M15" i="5" a="1"/>
  <c r="M15" i="5" s="1"/>
  <c r="N15" i="5" s="1"/>
  <c r="M19" i="5" a="1"/>
  <c r="M19" i="5" s="1"/>
  <c r="N19" i="5" s="1"/>
  <c r="M23" i="5" a="1"/>
  <c r="M23" i="5" s="1"/>
  <c r="N23" i="5" s="1"/>
  <c r="M27" i="5" a="1"/>
  <c r="M27" i="5" s="1"/>
  <c r="N27" i="5" s="1"/>
  <c r="M43" i="5" a="1"/>
  <c r="M43" i="5" s="1"/>
  <c r="N43" i="5" s="1"/>
  <c r="M59" i="5" a="1"/>
  <c r="M59" i="5" s="1"/>
  <c r="N59" i="5" s="1"/>
  <c r="M75" i="5" a="1"/>
  <c r="M75" i="5" s="1"/>
  <c r="N75" i="5" s="1"/>
  <c r="M91" i="5" a="1"/>
  <c r="M91" i="5" s="1"/>
  <c r="N91" i="5" s="1"/>
  <c r="M107" i="5" a="1"/>
  <c r="M107" i="5" s="1"/>
  <c r="N107" i="5" s="1"/>
  <c r="M123" i="5" a="1"/>
  <c r="M123" i="5" s="1"/>
  <c r="N123" i="5" s="1"/>
  <c r="M139" i="5" a="1"/>
  <c r="M139" i="5" s="1"/>
  <c r="N139" i="5" s="1"/>
  <c r="O10" i="5" a="1"/>
  <c r="O10" i="5" s="1"/>
  <c r="O26" i="5" a="1"/>
  <c r="O26" i="5" s="1"/>
  <c r="O42" i="5" a="1"/>
  <c r="O42" i="5" s="1"/>
  <c r="O57" i="5" a="1"/>
  <c r="O57" i="5" s="1"/>
  <c r="O65" i="5" a="1"/>
  <c r="O65" i="5" s="1"/>
  <c r="O73" i="5" a="1"/>
  <c r="O73" i="5" s="1"/>
  <c r="O81" i="5" a="1"/>
  <c r="O81" i="5" s="1"/>
  <c r="O89" i="5" a="1"/>
  <c r="O89" i="5" s="1"/>
  <c r="O97" i="5" a="1"/>
  <c r="O97" i="5" s="1"/>
  <c r="O105" i="5" a="1"/>
  <c r="O105" i="5" s="1"/>
  <c r="O113" i="5" a="1"/>
  <c r="O113" i="5" s="1"/>
  <c r="O121" i="5" a="1"/>
  <c r="O121" i="5" s="1"/>
  <c r="O129" i="5" a="1"/>
  <c r="O129" i="5" s="1"/>
  <c r="O137" i="5" a="1"/>
  <c r="O137" i="5" s="1"/>
  <c r="M35" i="5" a="1"/>
  <c r="M35" i="5" s="1"/>
  <c r="N35" i="5" s="1"/>
  <c r="M51" i="5" a="1"/>
  <c r="M51" i="5" s="1"/>
  <c r="N51" i="5" s="1"/>
  <c r="M67" i="5" a="1"/>
  <c r="M67" i="5" s="1"/>
  <c r="N67" i="5" s="1"/>
  <c r="M83" i="5" a="1"/>
  <c r="M83" i="5" s="1"/>
  <c r="N83" i="5" s="1"/>
  <c r="M99" i="5" a="1"/>
  <c r="M99" i="5" s="1"/>
  <c r="N99" i="5" s="1"/>
  <c r="M115" i="5" a="1"/>
  <c r="M115" i="5" s="1"/>
  <c r="N115" i="5" s="1"/>
  <c r="M131" i="5" a="1"/>
  <c r="M131" i="5" s="1"/>
  <c r="N131" i="5" s="1"/>
  <c r="O18" i="5" a="1"/>
  <c r="O18" i="5" s="1"/>
  <c r="O34" i="5" a="1"/>
  <c r="O34" i="5" s="1"/>
  <c r="O50" i="5" a="1"/>
  <c r="O50" i="5" s="1"/>
  <c r="O61" i="5" a="1"/>
  <c r="O61" i="5" s="1"/>
  <c r="O69" i="5" a="1"/>
  <c r="O69" i="5" s="1"/>
  <c r="O77" i="5" a="1"/>
  <c r="O77" i="5" s="1"/>
  <c r="O85" i="5" a="1"/>
  <c r="O85" i="5" s="1"/>
  <c r="O93" i="5" a="1"/>
  <c r="O93" i="5" s="1"/>
  <c r="O101" i="5" a="1"/>
  <c r="O101" i="5" s="1"/>
  <c r="O109" i="5" a="1"/>
  <c r="O109" i="5" s="1"/>
  <c r="O117" i="5" a="1"/>
  <c r="O117" i="5" s="1"/>
  <c r="O125" i="5" a="1"/>
  <c r="O125" i="5" s="1"/>
  <c r="O133" i="5" a="1"/>
  <c r="O133" i="5" s="1"/>
  <c r="O141" i="5" a="1"/>
  <c r="O141" i="5" s="1"/>
  <c r="M39" i="5" a="1"/>
  <c r="M39" i="5" s="1"/>
  <c r="N39" i="5" s="1"/>
  <c r="M55" i="5" a="1"/>
  <c r="M55" i="5" s="1"/>
  <c r="N55" i="5" s="1"/>
  <c r="M71" i="5" a="1"/>
  <c r="M71" i="5" s="1"/>
  <c r="N71" i="5" s="1"/>
  <c r="M87" i="5" a="1"/>
  <c r="M87" i="5" s="1"/>
  <c r="N87" i="5" s="1"/>
  <c r="M103" i="5" a="1"/>
  <c r="M103" i="5" s="1"/>
  <c r="N103" i="5" s="1"/>
  <c r="M119" i="5" a="1"/>
  <c r="M119" i="5" s="1"/>
  <c r="N119" i="5" s="1"/>
  <c r="M135" i="5" a="1"/>
  <c r="M135" i="5" s="1"/>
  <c r="N135" i="5" s="1"/>
  <c r="O6" i="5" a="1"/>
  <c r="O6" i="5" s="1"/>
  <c r="O22" i="5" a="1"/>
  <c r="O22" i="5" s="1"/>
  <c r="O38" i="5" a="1"/>
  <c r="O38" i="5" s="1"/>
  <c r="O54" i="5" a="1"/>
  <c r="O54" i="5" s="1"/>
  <c r="O62" i="5" a="1"/>
  <c r="O62" i="5" s="1"/>
  <c r="O70" i="5" a="1"/>
  <c r="O70" i="5" s="1"/>
  <c r="O78" i="5" a="1"/>
  <c r="O78" i="5" s="1"/>
  <c r="O86" i="5" a="1"/>
  <c r="O86" i="5" s="1"/>
  <c r="O94" i="5" a="1"/>
  <c r="O94" i="5" s="1"/>
  <c r="O102" i="5" a="1"/>
  <c r="O102" i="5" s="1"/>
  <c r="O110" i="5" a="1"/>
  <c r="O110" i="5" s="1"/>
  <c r="M79" i="5" a="1"/>
  <c r="M79" i="5" s="1"/>
  <c r="N79" i="5" s="1"/>
  <c r="O46" i="5" a="1"/>
  <c r="O46" i="5" s="1"/>
  <c r="O82" i="5" a="1"/>
  <c r="O82" i="5" s="1"/>
  <c r="O114" i="5" a="1"/>
  <c r="O114" i="5" s="1"/>
  <c r="O130" i="5" a="1"/>
  <c r="O130" i="5" s="1"/>
  <c r="M31" i="5" a="1"/>
  <c r="M31" i="5" s="1"/>
  <c r="N31" i="5" s="1"/>
  <c r="M95" i="5" a="1"/>
  <c r="M95" i="5" s="1"/>
  <c r="N95" i="5" s="1"/>
  <c r="O58" i="5" a="1"/>
  <c r="O58" i="5" s="1"/>
  <c r="O90" i="5" a="1"/>
  <c r="O90" i="5" s="1"/>
  <c r="O118" i="5" a="1"/>
  <c r="O118" i="5" s="1"/>
  <c r="O134" i="5" a="1"/>
  <c r="O134" i="5" s="1"/>
  <c r="M47" i="5" a="1"/>
  <c r="M47" i="5" s="1"/>
  <c r="N47" i="5" s="1"/>
  <c r="M111" i="5" a="1"/>
  <c r="M111" i="5" s="1"/>
  <c r="N111" i="5" s="1"/>
  <c r="O14" i="5" a="1"/>
  <c r="O14" i="5" s="1"/>
  <c r="O66" i="5" a="1"/>
  <c r="O66" i="5" s="1"/>
  <c r="O98" i="5" a="1"/>
  <c r="O98" i="5" s="1"/>
  <c r="O122" i="5" a="1"/>
  <c r="O122" i="5" s="1"/>
  <c r="O138" i="5" a="1"/>
  <c r="O138" i="5" s="1"/>
  <c r="M63" i="5" a="1"/>
  <c r="M63" i="5" s="1"/>
  <c r="N63" i="5" s="1"/>
  <c r="M127" i="5" a="1"/>
  <c r="M127" i="5" s="1"/>
  <c r="N127" i="5" s="1"/>
  <c r="O30" i="5" a="1"/>
  <c r="O30" i="5" s="1"/>
  <c r="O74" i="5" a="1"/>
  <c r="O74" i="5" s="1"/>
  <c r="O106" i="5" a="1"/>
  <c r="O106" i="5" s="1"/>
  <c r="O126" i="5" a="1"/>
  <c r="O126" i="5" s="1"/>
  <c r="O142" i="5" a="1"/>
  <c r="O142" i="5" s="1"/>
  <c r="D3" i="6"/>
  <c r="C16" i="13" l="1" a="1"/>
  <c r="C16" i="13" s="1"/>
  <c r="C17" i="13" a="1"/>
  <c r="C17" i="13" s="1"/>
  <c r="C18" i="13" a="1"/>
  <c r="C18" i="13" s="1"/>
  <c r="N21" i="5"/>
  <c r="N18" i="5"/>
  <c r="E5" i="1"/>
  <c r="E141" i="1"/>
  <c r="E140" i="1"/>
  <c r="E130" i="1"/>
  <c r="E121" i="1"/>
  <c r="E118" i="1"/>
  <c r="E114" i="1"/>
  <c r="E110" i="1"/>
  <c r="E106" i="1"/>
  <c r="E102" i="1"/>
  <c r="E98" i="1"/>
  <c r="E94" i="1"/>
  <c r="E90" i="1"/>
  <c r="E86" i="1"/>
  <c r="E82" i="1"/>
  <c r="E78" i="1"/>
  <c r="E74" i="1"/>
  <c r="E136" i="1"/>
  <c r="E126" i="1"/>
  <c r="E71" i="1"/>
  <c r="E67" i="1"/>
  <c r="E63" i="1"/>
  <c r="E59" i="1"/>
  <c r="E55" i="1"/>
  <c r="E51" i="1"/>
  <c r="E47" i="1"/>
  <c r="E43" i="1"/>
  <c r="E39" i="1"/>
  <c r="E35" i="1"/>
  <c r="E31" i="1"/>
  <c r="E27" i="1"/>
  <c r="E23" i="1"/>
  <c r="E19" i="1"/>
  <c r="E15" i="1"/>
  <c r="E11" i="1"/>
  <c r="E7" i="1"/>
  <c r="E38" i="1"/>
  <c r="E30" i="1"/>
  <c r="E22" i="1"/>
  <c r="E14" i="1"/>
  <c r="E6" i="1"/>
  <c r="E116" i="1"/>
  <c r="E108" i="1"/>
  <c r="E100" i="1"/>
  <c r="E92" i="1"/>
  <c r="E88" i="1"/>
  <c r="E80" i="1"/>
  <c r="E72" i="1"/>
  <c r="E122" i="1"/>
  <c r="E65" i="1"/>
  <c r="E57" i="1"/>
  <c r="E49" i="1"/>
  <c r="E41" i="1"/>
  <c r="E33" i="1"/>
  <c r="E25" i="1"/>
  <c r="E13" i="1"/>
  <c r="E9" i="1"/>
  <c r="E132" i="1"/>
  <c r="E123" i="1"/>
  <c r="E115" i="1"/>
  <c r="E107" i="1"/>
  <c r="E99" i="1"/>
  <c r="E91" i="1"/>
  <c r="E83" i="1"/>
  <c r="E75" i="1"/>
  <c r="E128" i="1"/>
  <c r="C7" i="13" s="1" a="1"/>
  <c r="C7" i="13" s="1"/>
  <c r="E68" i="1"/>
  <c r="E56" i="1"/>
  <c r="E48" i="1"/>
  <c r="E40" i="1"/>
  <c r="E28" i="1"/>
  <c r="E20" i="1"/>
  <c r="E8" i="1"/>
  <c r="E138" i="1"/>
  <c r="E137" i="1"/>
  <c r="E127" i="1"/>
  <c r="E117" i="1"/>
  <c r="E113" i="1"/>
  <c r="E109" i="1"/>
  <c r="E105" i="1"/>
  <c r="E101" i="1"/>
  <c r="E97" i="1"/>
  <c r="E93" i="1"/>
  <c r="E89" i="1"/>
  <c r="E85" i="1"/>
  <c r="E81" i="1"/>
  <c r="E77" i="1"/>
  <c r="E73" i="1"/>
  <c r="E133" i="1"/>
  <c r="E124" i="1"/>
  <c r="E70" i="1"/>
  <c r="E66" i="1"/>
  <c r="E62" i="1"/>
  <c r="E58" i="1"/>
  <c r="E54" i="1"/>
  <c r="E50" i="1"/>
  <c r="E46" i="1"/>
  <c r="E42" i="1"/>
  <c r="E34" i="1"/>
  <c r="E26" i="1"/>
  <c r="E18" i="1"/>
  <c r="E10" i="1"/>
  <c r="E134" i="1"/>
  <c r="E125" i="1"/>
  <c r="E3" i="1"/>
  <c r="E112" i="1"/>
  <c r="E104" i="1"/>
  <c r="E96" i="1"/>
  <c r="E84" i="1"/>
  <c r="E76" i="1"/>
  <c r="E131" i="1"/>
  <c r="E69" i="1"/>
  <c r="E61" i="1"/>
  <c r="E53" i="1"/>
  <c r="E45" i="1"/>
  <c r="E37" i="1"/>
  <c r="E29" i="1"/>
  <c r="E21" i="1"/>
  <c r="E17" i="1"/>
  <c r="E4" i="1"/>
  <c r="E119" i="1"/>
  <c r="E111" i="1"/>
  <c r="E103" i="1"/>
  <c r="E95" i="1"/>
  <c r="E87" i="1"/>
  <c r="E79" i="1"/>
  <c r="E139" i="1"/>
  <c r="E120" i="1"/>
  <c r="E64" i="1"/>
  <c r="E52" i="1"/>
  <c r="E44" i="1"/>
  <c r="E36" i="1"/>
  <c r="E24" i="1"/>
  <c r="E12" i="1"/>
  <c r="E135" i="1"/>
  <c r="E32" i="1"/>
  <c r="E129" i="1"/>
  <c r="E60" i="1"/>
  <c r="E16" i="1"/>
  <c r="E14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<sst xmlns="http://schemas.openxmlformats.org/spreadsheetml/2006/main" count="35214" uniqueCount="6710">
  <si>
    <t>number</t>
  </si>
  <si>
    <t>name</t>
  </si>
  <si>
    <t>nameMalayalam</t>
  </si>
  <si>
    <t>district</t>
  </si>
  <si>
    <t>districtMalayalam</t>
  </si>
  <si>
    <t>districtQid</t>
  </si>
  <si>
    <t>qid</t>
  </si>
  <si>
    <t>reservation</t>
  </si>
  <si>
    <t>pollingBooths</t>
  </si>
  <si>
    <t>votersMale</t>
  </si>
  <si>
    <t>votersFemale</t>
  </si>
  <si>
    <t>votersTransgender</t>
  </si>
  <si>
    <t>votersTotal</t>
  </si>
  <si>
    <t>candidates__alliance</t>
  </si>
  <si>
    <t>candidates__party</t>
  </si>
  <si>
    <t>candidates__name</t>
  </si>
  <si>
    <t>candidates__malayalam</t>
  </si>
  <si>
    <t>candidates__wikidata</t>
  </si>
  <si>
    <t>candidates__gender</t>
  </si>
  <si>
    <t>candidates__age</t>
  </si>
  <si>
    <t>candidates__candidateId</t>
  </si>
  <si>
    <t>candidates__photo</t>
  </si>
  <si>
    <t>candidates__reference</t>
  </si>
  <si>
    <t>candidates__symbol</t>
  </si>
  <si>
    <t>candidates__archiveUrl</t>
  </si>
  <si>
    <t>candidates__aparanTag</t>
  </si>
  <si>
    <t>candidates__sittingMLA</t>
  </si>
  <si>
    <t>candidates__mlaTrack</t>
  </si>
  <si>
    <t>candidates__eduTag</t>
  </si>
  <si>
    <t>candidates__ballotOrder</t>
  </si>
  <si>
    <t>fightIndex</t>
  </si>
  <si>
    <t>Manjeshwaram</t>
  </si>
  <si>
    <t>മഞ്ചേശ്വരം</t>
  </si>
  <si>
    <t>Kasaragod</t>
  </si>
  <si>
    <t>കാസർഗോഡ് ജില്ല</t>
  </si>
  <si>
    <t>Q1419703</t>
  </si>
  <si>
    <t>Q13113782</t>
  </si>
  <si>
    <t/>
  </si>
  <si>
    <t>UDF</t>
  </si>
  <si>
    <t>IUML</t>
  </si>
  <si>
    <t>A. K. M. Ashraf</t>
  </si>
  <si>
    <t>എ. കെ. എം. അഷ്റഫ്</t>
  </si>
  <si>
    <t>Q106687787</t>
  </si>
  <si>
    <t>male</t>
  </si>
  <si>
    <t>AKMAS-2026-20260325102628.jpg</t>
  </si>
  <si>
    <t>26kla141</t>
  </si>
  <si>
    <t>Ladder</t>
  </si>
  <si>
    <t>mlat.26kla141_kochi.akmashraf</t>
  </si>
  <si>
    <t>YES</t>
  </si>
  <si>
    <t>https://mlatrack.com/15kla/profiles/mlas/a_k_m_ashraf_m</t>
  </si>
  <si>
    <t>Higher Secondary</t>
  </si>
  <si>
    <t>LDF</t>
  </si>
  <si>
    <t>CPI(M)</t>
  </si>
  <si>
    <t>K. R. Jayananda</t>
  </si>
  <si>
    <t>കെ. ആർ. ജയാനന്ദ</t>
  </si>
  <si>
    <t>JAYAN-2026-20260324054718.jpg</t>
  </si>
  <si>
    <t>26kla001</t>
  </si>
  <si>
    <t>Hammer, Sickle and Star</t>
  </si>
  <si>
    <t>mlat.26kla001_thrithala.krjayananda</t>
  </si>
  <si>
    <t>High School</t>
  </si>
  <si>
    <t>Others</t>
  </si>
  <si>
    <t>BSP</t>
  </si>
  <si>
    <t>Sanjeeva</t>
  </si>
  <si>
    <t>സഞ്ജീവ</t>
  </si>
  <si>
    <t>SANJE-2026-20260324055326.jpg</t>
  </si>
  <si>
    <t>26kla972</t>
  </si>
  <si>
    <t>Elephant</t>
  </si>
  <si>
    <t>mlat.26kla972_muvattupuzha.sanjeeva</t>
  </si>
  <si>
    <t>NDA</t>
  </si>
  <si>
    <t>BJP</t>
  </si>
  <si>
    <t>K. Surendran</t>
  </si>
  <si>
    <t>കെ. സുരേന്ദ്രൻ</t>
  </si>
  <si>
    <t>Q25587200</t>
  </si>
  <si>
    <t>KSURE-2026-20260324053843.jpg</t>
  </si>
  <si>
    <t>26kla281</t>
  </si>
  <si>
    <t>Lotus</t>
  </si>
  <si>
    <t>mlat.26kla281_manjeshwaram.ksurendran</t>
  </si>
  <si>
    <t>Degree</t>
  </si>
  <si>
    <t>Kannur Abdulla Master</t>
  </si>
  <si>
    <t>കണ്ണൂർ അബ്ദുള്ള മാസ്റ്റർ</t>
  </si>
  <si>
    <t>ABDUL-2026-20260324053104.jpg</t>
  </si>
  <si>
    <t>26kla812</t>
  </si>
  <si>
    <t>Gas Cylinder</t>
  </si>
  <si>
    <t>mlat.26kla812_kannur.kannurabdullamaster</t>
  </si>
  <si>
    <t>Abdul Latheef I</t>
  </si>
  <si>
    <t>അബ്ദുൾ ലത്തീഫ് ഐ</t>
  </si>
  <si>
    <t>ABDUL-2026-20260323072045.jpg</t>
  </si>
  <si>
    <t>26kla696</t>
  </si>
  <si>
    <t>Television</t>
  </si>
  <si>
    <t>mlat.26kla696_udma.abdullatheefi</t>
  </si>
  <si>
    <t>Gean Lavina Monteiro</t>
  </si>
  <si>
    <t>ഗീൻ ലാവിന മൊണ്ടീറോ</t>
  </si>
  <si>
    <t>female</t>
  </si>
  <si>
    <t>GEANL-2026-20260324052456.jpg</t>
  </si>
  <si>
    <t>26kla784</t>
  </si>
  <si>
    <t>Battery Torch</t>
  </si>
  <si>
    <t>mlat.26kla784_angamaly.geanlavinamonteiro</t>
  </si>
  <si>
    <t>John D' Souza</t>
  </si>
  <si>
    <t>ജോൺ ഡിസൂസ</t>
  </si>
  <si>
    <t>JOHND-2026-20260324054042.jpg</t>
  </si>
  <si>
    <t>26kla802</t>
  </si>
  <si>
    <t>Truck</t>
  </si>
  <si>
    <t>mlat.26kla802_devikulam.johndsouza</t>
  </si>
  <si>
    <t>Mohammed Ashraf</t>
  </si>
  <si>
    <t>മുഹമ്മദ് അഷ്‌റഫ്</t>
  </si>
  <si>
    <t>MOHAM-2026-20260324052952.jpg</t>
  </si>
  <si>
    <t>26kla853</t>
  </si>
  <si>
    <t>Bat</t>
  </si>
  <si>
    <t>mlat.26kla853_chadayamangalam.mohammedashraf</t>
  </si>
  <si>
    <t>Mohammed Ashraf K A</t>
  </si>
  <si>
    <t>മുഹമ്മദ് അഷ്‌റഫ് കെ എ</t>
  </si>
  <si>
    <t>MOHAM-2026-20260324054222.jpg</t>
  </si>
  <si>
    <t>26kla854</t>
  </si>
  <si>
    <t>Gas Stove</t>
  </si>
  <si>
    <t>mlat.26kla854_chirayinkeezhu.mohammedashrafka</t>
  </si>
  <si>
    <t>D Surendran Nair</t>
  </si>
  <si>
    <t>ഡി സുരേന്ദ്രൻ നായർ</t>
  </si>
  <si>
    <t>DSURE-2026-20260325103644.jpg</t>
  </si>
  <si>
    <t>26kla774</t>
  </si>
  <si>
    <t>Diamond</t>
  </si>
  <si>
    <t>mlat.26kla774_kottakkal.dsurendrannair</t>
  </si>
  <si>
    <t>കാസർഗോഡ്</t>
  </si>
  <si>
    <t>Q13111222</t>
  </si>
  <si>
    <t>Ashwini M.L.</t>
  </si>
  <si>
    <t>അശ്വിനി എം. എൽ.</t>
  </si>
  <si>
    <t>ASHWI-2026-20260323045231.jpg</t>
  </si>
  <si>
    <t>26kla282</t>
  </si>
  <si>
    <t>mlat.26kla282_ollur.ashwiniml</t>
  </si>
  <si>
    <t>Diploma</t>
  </si>
  <si>
    <t>Kallatra Mahin Haji</t>
  </si>
  <si>
    <t>കല്ലട്ര മാഹിൻ ഹാജി</t>
  </si>
  <si>
    <t>MAHIN-2026-20260323032302.jpg</t>
  </si>
  <si>
    <t>26kla142</t>
  </si>
  <si>
    <t>mlat.26kla142_thodupuzha.kallatramahin</t>
  </si>
  <si>
    <t>Mohammed Ali Fathah B M</t>
  </si>
  <si>
    <t>മുഹമ്മദ് അലി ഫത്താഹ് ബി എം</t>
  </si>
  <si>
    <t>MOHAM-2026-20260323043319.jpg</t>
  </si>
  <si>
    <t>26kla852</t>
  </si>
  <si>
    <t>mlat.26kla852_kottarakkara.mohammedalifathahbm</t>
  </si>
  <si>
    <t>Shanavas A A</t>
  </si>
  <si>
    <t>ഷാനവാസ് എ എ</t>
  </si>
  <si>
    <t>SHANA-2026-20260323041955.jpg</t>
  </si>
  <si>
    <t>26kla994</t>
  </si>
  <si>
    <t>mlat.26kla994_kongad.shanavasaa</t>
  </si>
  <si>
    <t>26kla002</t>
  </si>
  <si>
    <t>Independent (INL Support)</t>
  </si>
  <si>
    <t>Shanavas Padhoor</t>
  </si>
  <si>
    <t>ഷാനവാസ് പാദൂർ</t>
  </si>
  <si>
    <t>SHANA-2026-20260323041134.jpg</t>
  </si>
  <si>
    <t>mlat.26kla002_vallikkunnu.shanavaspadhoor</t>
  </si>
  <si>
    <t>Udma</t>
  </si>
  <si>
    <t>ഉദുമ</t>
  </si>
  <si>
    <t>Q13110513</t>
  </si>
  <si>
    <t>C. H. Kunhambu</t>
  </si>
  <si>
    <t>സി. എച്ച്. കുഞ്ഞമ്പു</t>
  </si>
  <si>
    <t>Q13115063</t>
  </si>
  <si>
    <t>CHKUN-2026-20260321054309.jpg</t>
  </si>
  <si>
    <t>26kla003</t>
  </si>
  <si>
    <t>mlat.26kla003_elathur.chkunhambu</t>
  </si>
  <si>
    <t>https://mlatrack.com/15kla/profiles/mlas/c_h_kunhambu_u</t>
  </si>
  <si>
    <t>Professional Degree</t>
  </si>
  <si>
    <t>INC</t>
  </si>
  <si>
    <t>Neelakantan</t>
  </si>
  <si>
    <t>നീലകണ്ഠൻ</t>
  </si>
  <si>
    <t>NEELA-2026-20260324054847.jpg</t>
  </si>
  <si>
    <t>26kla143</t>
  </si>
  <si>
    <t>Hand</t>
  </si>
  <si>
    <t>mlat.26kla143_kozhikodesouth.neelakandan</t>
  </si>
  <si>
    <t>Manulal Meloth</t>
  </si>
  <si>
    <t>മനുലാൽ മേലോത്ത്</t>
  </si>
  <si>
    <t>MANUL-2026-20260321065203.jpg</t>
  </si>
  <si>
    <t>26kla283</t>
  </si>
  <si>
    <t>mlat.26kla283_piravom.manulalm</t>
  </si>
  <si>
    <t>Kunhampu P P S/o Raman</t>
  </si>
  <si>
    <t>കുഞ്ഞമ്പു പി പി S/O രാമൻ</t>
  </si>
  <si>
    <t>KUNHA-2026-20260323065721.jpg</t>
  </si>
  <si>
    <t>26kla834</t>
  </si>
  <si>
    <t>Binoculars</t>
  </si>
  <si>
    <t>mlat.26kla834_palakkad.kunhampupp</t>
  </si>
  <si>
    <t>Kunhiraman</t>
  </si>
  <si>
    <t>കുഞ്ഞിരാമൻ</t>
  </si>
  <si>
    <t>KUNHI-2026-20260323014341.jpg</t>
  </si>
  <si>
    <t>26kla835</t>
  </si>
  <si>
    <t>mlat.26kla835_kuttanad.kunhiraman</t>
  </si>
  <si>
    <t>Naseer</t>
  </si>
  <si>
    <t>നസീർ</t>
  </si>
  <si>
    <t>1774162897pic.jpg</t>
  </si>
  <si>
    <t>26kla879</t>
  </si>
  <si>
    <t>Drilling Machine</t>
  </si>
  <si>
    <t>mlat.26kla879_thanur.naseer</t>
  </si>
  <si>
    <t>Kanhangad</t>
  </si>
  <si>
    <t>കാഞ്ഞങ്ങാട്</t>
  </si>
  <si>
    <t>Q13111113</t>
  </si>
  <si>
    <t>CPI</t>
  </si>
  <si>
    <t>Govindan Pallikkappil</t>
  </si>
  <si>
    <t>ഗോവിന്ദൻ പള്ളിക്കാപ്പിൽ</t>
  </si>
  <si>
    <t>GOVIN-2026-20260321035850.jpg</t>
  </si>
  <si>
    <t>26kla004</t>
  </si>
  <si>
    <t>Ears of Corn and Sickle</t>
  </si>
  <si>
    <t>mlat.26kla004_malappuram.govindanpallikappil</t>
  </si>
  <si>
    <t>M. Balraj</t>
  </si>
  <si>
    <t>എം. ബൽരാജ്</t>
  </si>
  <si>
    <t>MBALA-2026-20260321044830.jpg</t>
  </si>
  <si>
    <t>26kla284</t>
  </si>
  <si>
    <t>mlat.26kla284_perumbavoor.mbalaraj</t>
  </si>
  <si>
    <t>B. Vijayakumar</t>
  </si>
  <si>
    <t>ബി. വിജയകുമാർ</t>
  </si>
  <si>
    <t>VIJAY-2026-20260323034051.jpg</t>
  </si>
  <si>
    <t>26kla1062</t>
  </si>
  <si>
    <t>mlat.26kla1062_karunagapally.bvijayakumar</t>
  </si>
  <si>
    <t>KEC</t>
  </si>
  <si>
    <t>Shyji Ottapalli</t>
  </si>
  <si>
    <t>ഷൈജി ഒറ്റപ്പള്ളി</t>
  </si>
  <si>
    <t>SHAIJ-2026-20260323040034.jpg</t>
  </si>
  <si>
    <t>26kla144</t>
  </si>
  <si>
    <t>Auto Rikshaw</t>
  </si>
  <si>
    <t>mlat.26kla144_thodupuzha.shaiji</t>
  </si>
  <si>
    <t>Thrikaripur</t>
  </si>
  <si>
    <t>തൃക്കരിപ്പൂർ</t>
  </si>
  <si>
    <t>Q16137696</t>
  </si>
  <si>
    <t>Dr. V. P. P. Mustafa</t>
  </si>
  <si>
    <t>ഡോ. വി. പി. പി. മുസ്തഫ</t>
  </si>
  <si>
    <t>MUSTA-2026-20260321062452.jpg</t>
  </si>
  <si>
    <t>26kla005</t>
  </si>
  <si>
    <t>mlat.26kla005_thavanur.mustafavpp</t>
  </si>
  <si>
    <t>Doctorate Degree</t>
  </si>
  <si>
    <t>Sandeep Varier</t>
  </si>
  <si>
    <t>സന്ദീപ് വാര്യർ</t>
  </si>
  <si>
    <t>SANDE-2026-20260323075148.jpg</t>
  </si>
  <si>
    <t>26kla145</t>
  </si>
  <si>
    <t>mlat.26kla145_kochi.sandeepg</t>
  </si>
  <si>
    <t>TTP</t>
  </si>
  <si>
    <t>Ravi Kulangara</t>
  </si>
  <si>
    <t>രവി കുളങ്ങര</t>
  </si>
  <si>
    <t>RAVIK-2026-20260321045159.jpg</t>
  </si>
  <si>
    <t>26kla285</t>
  </si>
  <si>
    <t>Jackfruit</t>
  </si>
  <si>
    <t>mlat.26kla285_vattiyoorkavu.ravikulangara</t>
  </si>
  <si>
    <t>Master Degree</t>
  </si>
  <si>
    <t>Musthafa P P</t>
  </si>
  <si>
    <t>മുസ്തഫ പി പി</t>
  </si>
  <si>
    <t>MUSTH-2026-20260323090035.jpg</t>
  </si>
  <si>
    <t>26kla871</t>
  </si>
  <si>
    <t>Scissors</t>
  </si>
  <si>
    <t>mlat.26kla871_thalassery.musthafapp</t>
  </si>
  <si>
    <t>Musthafa V P</t>
  </si>
  <si>
    <t>മുസ്തഫ വി പി</t>
  </si>
  <si>
    <t>MUSTH-2026-20260323091005.jpg</t>
  </si>
  <si>
    <t>26kla872</t>
  </si>
  <si>
    <t>Chain</t>
  </si>
  <si>
    <t>mlat.26kla872_angamaly.musthafavp</t>
  </si>
  <si>
    <t>Sandeep Elatt</t>
  </si>
  <si>
    <t>സന്ദീപ് എലാട്ട്</t>
  </si>
  <si>
    <t>SANDE-2026-20260323083720.jpg</t>
  </si>
  <si>
    <t>26kla969</t>
  </si>
  <si>
    <t>mlat.26kla969_attingal.sandeepelatt</t>
  </si>
  <si>
    <t>Payyanur</t>
  </si>
  <si>
    <t>പയ്യന്നൂർ</t>
  </si>
  <si>
    <t>Kannur</t>
  </si>
  <si>
    <t>കണ്ണൂർ ജില്ല</t>
  </si>
  <si>
    <t>Q2980652</t>
  </si>
  <si>
    <t>Q17379122</t>
  </si>
  <si>
    <t>A. P. Gangadharan</t>
  </si>
  <si>
    <t>എ. പി. ഗംഗാധരൻ</t>
  </si>
  <si>
    <t>GANGA-2026-20260325111029.jpg</t>
  </si>
  <si>
    <t>26kla286</t>
  </si>
  <si>
    <t>mlat.26kla286_paravur.apgangadharan</t>
  </si>
  <si>
    <t>T. I. Madhusoodanan</t>
  </si>
  <si>
    <t>ടി. ഐ. മധുസൂദനൻ</t>
  </si>
  <si>
    <t>Q106679753</t>
  </si>
  <si>
    <t>TIMAD-2026-20260325110807.jpg</t>
  </si>
  <si>
    <t>26kla006</t>
  </si>
  <si>
    <t>mlat.26kla006_thavanur.timadusoodhanan</t>
  </si>
  <si>
    <t>https://mlatrack.com/15kla/profiles/mlas/t_i_madusoodhanan_p</t>
  </si>
  <si>
    <t>Independent (RSP support)</t>
  </si>
  <si>
    <t>V. Kunjikrishnan</t>
  </si>
  <si>
    <t>വി. കുഞ്ഞികൃഷ്ണൻ</t>
  </si>
  <si>
    <t>KUNHI-2026-20260325110914.jpg</t>
  </si>
  <si>
    <t>26kla146</t>
  </si>
  <si>
    <t>Electric Pole</t>
  </si>
  <si>
    <t>mlat.26kla146_chadayamangalam.vkunhikrishnan</t>
  </si>
  <si>
    <t>Sandeep V. K.</t>
  </si>
  <si>
    <t>സന്ദീപ് വി. കെ.</t>
  </si>
  <si>
    <t>SANDE-2026-20260325110724.jpg</t>
  </si>
  <si>
    <t>26kla971</t>
  </si>
  <si>
    <t>Table</t>
  </si>
  <si>
    <t>mlat.26kla971_peravoor.sandeepvk</t>
  </si>
  <si>
    <t>Kalliasseri</t>
  </si>
  <si>
    <t>കല്ല്യാശ്ശേരി</t>
  </si>
  <si>
    <t>Q13111077</t>
  </si>
  <si>
    <t>Adv. Rajeevan Kappacheri</t>
  </si>
  <si>
    <t>അഡ്വ. രാജീവൻ കപ്പച്ചേരി</t>
  </si>
  <si>
    <t>ADVR-2026-20260326125406.jpg</t>
  </si>
  <si>
    <t>26kla147</t>
  </si>
  <si>
    <t>mlat.26kla147_kothamangalam.rajeevankappacheri</t>
  </si>
  <si>
    <t>M. Vijin</t>
  </si>
  <si>
    <t>എം. വിജിൻ</t>
  </si>
  <si>
    <t>Q106687789</t>
  </si>
  <si>
    <t>MVIJI-2026-20260326125308.jpg</t>
  </si>
  <si>
    <t>26kla007</t>
  </si>
  <si>
    <t>mlat.26kla007_azhikode.mvijin</t>
  </si>
  <si>
    <t>https://mlatrack.com/15kla/profiles/mlas/m_vijin_k</t>
  </si>
  <si>
    <t>A.V. Sanil Kumar</t>
  </si>
  <si>
    <t>എ. വി. സനിൽ കുമാർ</t>
  </si>
  <si>
    <t>SANIL-2026-20260326125338.jpg</t>
  </si>
  <si>
    <t>26kla287</t>
  </si>
  <si>
    <t>mlat.26kla287_perambra.sanilav</t>
  </si>
  <si>
    <t>SDPI</t>
  </si>
  <si>
    <t>K.K. Abdul Jabbar</t>
  </si>
  <si>
    <t>കെ. കെ. അബ്ദുൾ ജബ്ബാർ</t>
  </si>
  <si>
    <t>KKABD-2026-20260326125439.jpg</t>
  </si>
  <si>
    <t>26kla567</t>
  </si>
  <si>
    <t>mlat.26kla567_mavelikkara.kkabduljabbar</t>
  </si>
  <si>
    <t>Rajeevan Kannoth S/o Kammaran</t>
  </si>
  <si>
    <t>രാജീവൻ കണ്ണോത്ത്  S/O കമ്മാരൻ</t>
  </si>
  <si>
    <t>RAJEE-2026-20260326125523.jpg</t>
  </si>
  <si>
    <t>26kla922</t>
  </si>
  <si>
    <t>Frock</t>
  </si>
  <si>
    <t>mlat.26kla922_nedumangad.rajeevankannoth</t>
  </si>
  <si>
    <t>Taliparamba</t>
  </si>
  <si>
    <t>തളിപ്പറമ്പ്</t>
  </si>
  <si>
    <t>Q17379268</t>
  </si>
  <si>
    <t>AAP</t>
  </si>
  <si>
    <t>Anappally Gopalan</t>
  </si>
  <si>
    <t>ആനപ്പള്ളി ഗോപാലൻ</t>
  </si>
  <si>
    <t>AGOPA-2026-20260323094909.jpg</t>
  </si>
  <si>
    <t>26kla428</t>
  </si>
  <si>
    <t>Broom</t>
  </si>
  <si>
    <t>mlat.26kla428_kalpetta.anappalligopalan</t>
  </si>
  <si>
    <t>P. K. Shyamala</t>
  </si>
  <si>
    <t>പി. കെ. ശ്യാമള</t>
  </si>
  <si>
    <t>PKSHY-2026-20260326042044.jpg</t>
  </si>
  <si>
    <t>26kla008</t>
  </si>
  <si>
    <t>mlat.26kla008_kondotty.pkshyamalateacher</t>
  </si>
  <si>
    <t>N. Haridas</t>
  </si>
  <si>
    <t>എൻ. ഹരിദാസ്</t>
  </si>
  <si>
    <t>NHARI-2026-20260326042346.jpg</t>
  </si>
  <si>
    <t>26kla288</t>
  </si>
  <si>
    <t>mlat.26kla288_perambra.nharidas</t>
  </si>
  <si>
    <t>Abdul Salam K P</t>
  </si>
  <si>
    <t>അബ്ദുൾ സലാം കെ പി</t>
  </si>
  <si>
    <t>ABDUL-2026-20260326042548.jpg</t>
  </si>
  <si>
    <t>26kla701</t>
  </si>
  <si>
    <t>Ring</t>
  </si>
  <si>
    <t>mlat.26kla701_parassala.abdulsalamkp</t>
  </si>
  <si>
    <t>Koyyam Janardhanan</t>
  </si>
  <si>
    <t>കൊയ്യം ജനാർദ്ദനൻ</t>
  </si>
  <si>
    <t>KOYYA-2026-20260326042837.jpg</t>
  </si>
  <si>
    <t>26kla825</t>
  </si>
  <si>
    <t>mlat.26kla825_peerumade.koyyamjanardhanan</t>
  </si>
  <si>
    <t>Khamaruddeen C V</t>
  </si>
  <si>
    <t>ഖമറുദ്ദീൻ സി വി</t>
  </si>
  <si>
    <t>KAMAR-2026-20260323092615.jpg</t>
  </si>
  <si>
    <t>26kla820</t>
  </si>
  <si>
    <t>Laptop</t>
  </si>
  <si>
    <t>mlat.26kla820_palakkad.khamaruddeencv</t>
  </si>
  <si>
    <t>Independent (INC Support)</t>
  </si>
  <si>
    <t>T K Govindan Master</t>
  </si>
  <si>
    <t>ടി കെ ഗോവിന്ദൻ മാസ്റ്റർ</t>
  </si>
  <si>
    <t>TKGOV-2026-20260323075910.jpg</t>
  </si>
  <si>
    <t>26kla1041</t>
  </si>
  <si>
    <t>mlat.26kla1041_dharmadom.tkgovindanmaster</t>
  </si>
  <si>
    <t>T. K. Govindan</t>
  </si>
  <si>
    <t>ടി. കെ. ഗോവിന്ദൻ</t>
  </si>
  <si>
    <t>TKGOV-2026-20260323083611.jpg</t>
  </si>
  <si>
    <t>26kla148</t>
  </si>
  <si>
    <t>mlat.26kla148_tirurangadi.tkgovindan</t>
  </si>
  <si>
    <t>C Balakrishnan Yadav</t>
  </si>
  <si>
    <t>സി ബാലകൃഷ്ണൻ യാദവ്</t>
  </si>
  <si>
    <t>BALAK-2026-20260321033207.jpg</t>
  </si>
  <si>
    <t>26kla761</t>
  </si>
  <si>
    <t>Football player</t>
  </si>
  <si>
    <t>mlat.26kla761_chittur.cbalakrishnanyadav</t>
  </si>
  <si>
    <t>Shyamala P</t>
  </si>
  <si>
    <t>ശ്യാമള പി</t>
  </si>
  <si>
    <t>SHYAM-2026-20260326043708.jpg</t>
  </si>
  <si>
    <t>26kla1000</t>
  </si>
  <si>
    <t>Dish Antenna</t>
  </si>
  <si>
    <t>mlat.26kla1000_kalpetta.shyamalap</t>
  </si>
  <si>
    <t>Irikkur</t>
  </si>
  <si>
    <t>ഇരിക്കൂർ</t>
  </si>
  <si>
    <t>Q13110432</t>
  </si>
  <si>
    <t>Joseph P.V</t>
  </si>
  <si>
    <t>ജോസഫ് പി. വി.</t>
  </si>
  <si>
    <t>JOSEP-2026-20260323033825.jpg</t>
  </si>
  <si>
    <t>26kla429</t>
  </si>
  <si>
    <t>mlat.26kla429_alathur.pvjosephparikkappallil</t>
  </si>
  <si>
    <t>Kerala Congress (M)</t>
  </si>
  <si>
    <t>Adv. Mathew Kunnappally</t>
  </si>
  <si>
    <t>അഡ്വ. മാത്യു കുന്നപ്പള്ളി</t>
  </si>
  <si>
    <t>MATHE-2026-20260321033959.jpg</t>
  </si>
  <si>
    <t>26kla009</t>
  </si>
  <si>
    <t>Two leaves</t>
  </si>
  <si>
    <t>mlat.26kla009_kuttiadi.mathewkunnappally</t>
  </si>
  <si>
    <t>Adv. Sajeev Joseph</t>
  </si>
  <si>
    <t>അഡ്വ. സജീവ് ജോസഫ്</t>
  </si>
  <si>
    <t>Q106687786</t>
  </si>
  <si>
    <t>SAJEE-2026-20260321030424.jpg</t>
  </si>
  <si>
    <t>26kla149</t>
  </si>
  <si>
    <t>mlat.26kla149_kalamassery.sajeevjoseph</t>
  </si>
  <si>
    <t>https://mlatrack.com/15kla/profiles/mlas/sajeev_joseph_i</t>
  </si>
  <si>
    <t>M. J. Mathew</t>
  </si>
  <si>
    <t>എം. ജെ. മാത്യു</t>
  </si>
  <si>
    <t>MJMAT-2026-20260323025806.jpg</t>
  </si>
  <si>
    <t>26kla569</t>
  </si>
  <si>
    <t>mlat.26kla569_chalakudy.mjmathew</t>
  </si>
  <si>
    <t>Sreenath Padmanabhan</t>
  </si>
  <si>
    <t>ശ്രീനാഥ് പത്മനാഭൻ</t>
  </si>
  <si>
    <t>SREEN-2026-20260323012820.jpg</t>
  </si>
  <si>
    <t>26kla289</t>
  </si>
  <si>
    <t>mlat.26kla289_kothamangalam.sreenathpadmanabhan</t>
  </si>
  <si>
    <t>Amal K T</t>
  </si>
  <si>
    <t>അമൽ കെ ടി</t>
  </si>
  <si>
    <t>AMALT-2026-20260323022214.jpg</t>
  </si>
  <si>
    <t>26kla730</t>
  </si>
  <si>
    <t>Peas</t>
  </si>
  <si>
    <t>mlat.26kla730_shornur.amalkt</t>
  </si>
  <si>
    <t>Azhikode</t>
  </si>
  <si>
    <t>അഴീക്കോട്</t>
  </si>
  <si>
    <t>Q13110133</t>
  </si>
  <si>
    <t>Adv.  Kareem Cheleri</t>
  </si>
  <si>
    <t>അഡ്വ. കരീം ചേലേരി</t>
  </si>
  <si>
    <t>ABDUL-2026-20260325115358.jpg</t>
  </si>
  <si>
    <t>26kla150</t>
  </si>
  <si>
    <t>mlat.26kla150_thiruvalla.kareemcheleri</t>
  </si>
  <si>
    <t>K. K. Vinod Kumar</t>
  </si>
  <si>
    <t>കെ. കെ. വിനോദ് കുമാർ</t>
  </si>
  <si>
    <t>VINOD-2026-20260323062416.jpg</t>
  </si>
  <si>
    <t>26kla290</t>
  </si>
  <si>
    <t>mlat.26kla290_koduvally.kkvinodkumar</t>
  </si>
  <si>
    <t>K. V. Sumesh</t>
  </si>
  <si>
    <t>കെ. വി. സുമേഷ്</t>
  </si>
  <si>
    <t>Q106682053</t>
  </si>
  <si>
    <t>KVSUM-2026-20260321044949.jpg</t>
  </si>
  <si>
    <t>26kla010</t>
  </si>
  <si>
    <t>mlat.26kla010_manjeshwaram.kvsumesh</t>
  </si>
  <si>
    <t>https://mlatrack.com/15kla/profiles/mlas/k_v_sumesh_a</t>
  </si>
  <si>
    <t>SUCI</t>
  </si>
  <si>
    <t>Reshmi Ravi</t>
  </si>
  <si>
    <t>രശ്മി രവി</t>
  </si>
  <si>
    <t>RESHM-2026-20260321034438.jpg</t>
  </si>
  <si>
    <t>26kla949</t>
  </si>
  <si>
    <t>mlat.26kla949_vattiyoorkavu.reshmiravi</t>
  </si>
  <si>
    <t>Kareem Chandroth</t>
  </si>
  <si>
    <t>കരീം ചന്ദ്രോത്ത്</t>
  </si>
  <si>
    <t>ABDUL-2026-20260323044636.jpg</t>
  </si>
  <si>
    <t>26kla814</t>
  </si>
  <si>
    <t>Bench</t>
  </si>
  <si>
    <t>mlat.26kla814_vatakara.kareemchandroth</t>
  </si>
  <si>
    <t>Abdul Kareem. V. V</t>
  </si>
  <si>
    <t>അബ്ദുൾ കരീം. വി. വി</t>
  </si>
  <si>
    <t>ABDUL-2026-20260323051128.jpg</t>
  </si>
  <si>
    <t>26kla694</t>
  </si>
  <si>
    <t>Refrigerator</t>
  </si>
  <si>
    <t>mlat.26kla694_tarur.abdulkareemvv</t>
  </si>
  <si>
    <t>Sumesh Kumar. K</t>
  </si>
  <si>
    <t>സുമേഷ് കുമാർ. കെ</t>
  </si>
  <si>
    <t>SUMES-2026-20260323042713.jpg</t>
  </si>
  <si>
    <t>26kla1024</t>
  </si>
  <si>
    <t>Belt</t>
  </si>
  <si>
    <t>mlat.26kla1024_mananthavady.sumeshkumark</t>
  </si>
  <si>
    <t>Sumesh. T. P</t>
  </si>
  <si>
    <t>സുമേഷ്. ടി. പി</t>
  </si>
  <si>
    <t>SUMES-2026-20260325115501.jpg</t>
  </si>
  <si>
    <t>26kla1025</t>
  </si>
  <si>
    <t>mlat.26kla1025_nilambur.sumeshtp</t>
  </si>
  <si>
    <t>കണ്ണൂർ</t>
  </si>
  <si>
    <t>Q16137348</t>
  </si>
  <si>
    <t>Adv. T. O. Mohanan</t>
  </si>
  <si>
    <t>അഡ്വ. ടി. ഒ. മോഹനൻ</t>
  </si>
  <si>
    <t>ADVT-2026-20260323031224.jpg</t>
  </si>
  <si>
    <t>26kla151</t>
  </si>
  <si>
    <t>mlat.26kla151_perambra.tomohanan</t>
  </si>
  <si>
    <t>C. Raghunath</t>
  </si>
  <si>
    <t>സി. രഘുനാഥ്</t>
  </si>
  <si>
    <t>CRAGH-2026-20260321083645.jpg</t>
  </si>
  <si>
    <t>26kla291</t>
  </si>
  <si>
    <t>mlat.26kla291_koduvally.craghunath</t>
  </si>
  <si>
    <t>M.K. Shahazad</t>
  </si>
  <si>
    <t>എം.കെ. ഷഹസാദ്</t>
  </si>
  <si>
    <t>MUHAM-2026-20260321081647.jpg</t>
  </si>
  <si>
    <t>26kla848</t>
  </si>
  <si>
    <t>mlat.26kla848_thrissur.mkshahazad</t>
  </si>
  <si>
    <t>Congress (Secular)</t>
  </si>
  <si>
    <t>Kadannappalli Ramachandran</t>
  </si>
  <si>
    <t>കടന്നപ്പള്ളി രാമചന്ദ്രൻ</t>
  </si>
  <si>
    <t>Q13564570</t>
  </si>
  <si>
    <t>RAMAC-2026-20260321052020.jpg</t>
  </si>
  <si>
    <t>26kla011</t>
  </si>
  <si>
    <t>mlat.26kla011_perinthalmanna.kadannappalliramachandran</t>
  </si>
  <si>
    <t>https://mlatrack.com/15kla/profiles/key_functionaries/kadannappalli_ramachandran_k</t>
  </si>
  <si>
    <t>BJKP</t>
  </si>
  <si>
    <t>Suresh Kumar</t>
  </si>
  <si>
    <t>സുരേഷ് കുമാർ</t>
  </si>
  <si>
    <t>SURES-2026-20260323044419.jpg</t>
  </si>
  <si>
    <t>26kla1034</t>
  </si>
  <si>
    <t>mlat.26kla1034_aranmula.sureshkumar</t>
  </si>
  <si>
    <t>T.K. Mohanan</t>
  </si>
  <si>
    <t>ടി.കെ. മോഹനൻ</t>
  </si>
  <si>
    <t>THAZH-2026-20260323065513.jpg</t>
  </si>
  <si>
    <t>26kla1042</t>
  </si>
  <si>
    <t>mlat.26kla1042_varkala.tkmohanan</t>
  </si>
  <si>
    <t>Ramachandran Kuniyil</t>
  </si>
  <si>
    <t>രാമചന്ദ്രൻ കുനിയിൽ</t>
  </si>
  <si>
    <t>RAMAC-2026-20260323063829.jpg</t>
  </si>
  <si>
    <t>26kla933</t>
  </si>
  <si>
    <t>Bicycle Pump</t>
  </si>
  <si>
    <t>mlat.26kla933_chathannoor.ramachandrankuniyil</t>
  </si>
  <si>
    <t>Dharmadom</t>
  </si>
  <si>
    <t>ധർമ്മടം</t>
  </si>
  <si>
    <t>Q13112766</t>
  </si>
  <si>
    <t>Pinarayi Vijayan</t>
  </si>
  <si>
    <t>പിണറായി വിജയൻ</t>
  </si>
  <si>
    <t>Q3595385</t>
  </si>
  <si>
    <t>PINAR-2026-20260319032036.jpg</t>
  </si>
  <si>
    <t>26kla012</t>
  </si>
  <si>
    <t>mlat.26kla012_perinthalmanna.pinarayivijayan</t>
  </si>
  <si>
    <t>https://mlatrack.com/15kla/profiles/key_functionaries/pinarayi_vijayan_d</t>
  </si>
  <si>
    <t>K. Ranjith</t>
  </si>
  <si>
    <t>കെ. രഞ്ജിത്ത്</t>
  </si>
  <si>
    <t>RANJI-2026-20260323012502.jpg</t>
  </si>
  <si>
    <t>26kla292</t>
  </si>
  <si>
    <t>mlat.26kla292_eravipuram.kranjith</t>
  </si>
  <si>
    <t>Adv. V.P Abdul Rasheed</t>
  </si>
  <si>
    <t>അഡ്വ. വി. പി. അബ്ദുൾ റഷീദ്</t>
  </si>
  <si>
    <t>RASHE-2026-20260323042011.jpg</t>
  </si>
  <si>
    <t>26kla152</t>
  </si>
  <si>
    <t>mlat.26kla152_thrikkakara.vpabdulrasheed</t>
  </si>
  <si>
    <t>Vadi Hareendran</t>
  </si>
  <si>
    <t>വാദി ഹരീന്ദ്രൻ</t>
  </si>
  <si>
    <t>VADIH-2026-20260323031644.jpg</t>
  </si>
  <si>
    <t>26kla1053</t>
  </si>
  <si>
    <t>mlat.26kla1053_elathur.vadihareendran</t>
  </si>
  <si>
    <t>Vijayan A.M S/o Kunhiraman</t>
  </si>
  <si>
    <t>വിജയൻ എ.എം  S/O കുഞ്ഞിരാമൻ</t>
  </si>
  <si>
    <t>VIJAY-2026-20260323041028.jpg</t>
  </si>
  <si>
    <t>26kla1063</t>
  </si>
  <si>
    <t>Gramaphone</t>
  </si>
  <si>
    <t>mlat.26kla1063_aruvikkara.vijayanam</t>
  </si>
  <si>
    <t>Thalassery</t>
  </si>
  <si>
    <t>തലശ്ശേരി</t>
  </si>
  <si>
    <t>Q7709532</t>
  </si>
  <si>
    <t>Karayi Rajan</t>
  </si>
  <si>
    <t>കാരായി രാജൻ</t>
  </si>
  <si>
    <t>KARAY-2026-20260324052431.jpg</t>
  </si>
  <si>
    <t>26kla013</t>
  </si>
  <si>
    <t>mlat.26kla013_vengara.karayirajan</t>
  </si>
  <si>
    <t>LP</t>
  </si>
  <si>
    <t>O. Nidheesh</t>
  </si>
  <si>
    <t>ഒ. നിധീഷ്</t>
  </si>
  <si>
    <t>ONIDH-2026-20260326085924.jpg</t>
  </si>
  <si>
    <t>26kla293</t>
  </si>
  <si>
    <t>mlat.26kla293_devikulam.onidheesh</t>
  </si>
  <si>
    <t>K. P. Saju</t>
  </si>
  <si>
    <t>കെ. പി. സാജു</t>
  </si>
  <si>
    <t>SAJUK-2026-20260326085820.jpg</t>
  </si>
  <si>
    <t>26kla153</t>
  </si>
  <si>
    <t>mlat.26kla153_manjeshwaram.sajukp</t>
  </si>
  <si>
    <t>A.C. Jalaluddin</t>
  </si>
  <si>
    <t>എ. സി. ജലാലുദ്ദീൻ</t>
  </si>
  <si>
    <t>ACJAL-2026-20260326090031.jpg</t>
  </si>
  <si>
    <t>26kla573</t>
  </si>
  <si>
    <t>mlat.26kla573_sulthanbathery.acjalaluddheen</t>
  </si>
  <si>
    <t>V. P. Rajan</t>
  </si>
  <si>
    <t>വി. പി. രാജൻ</t>
  </si>
  <si>
    <t>RAJAN-2026-20260326090155.jpg</t>
  </si>
  <si>
    <t>26kla921</t>
  </si>
  <si>
    <t>Air Conditioner</t>
  </si>
  <si>
    <t>mlat.26kla921_kothamangalam.vprajan</t>
  </si>
  <si>
    <t>Rajan O P</t>
  </si>
  <si>
    <t>രാജൻ ഒ പി</t>
  </si>
  <si>
    <t>RAJAN-2026-20260326090132.jpg</t>
  </si>
  <si>
    <t>26kla920</t>
  </si>
  <si>
    <t>mlat.26kla920_chavara.rajanop</t>
  </si>
  <si>
    <t>Saju V P</t>
  </si>
  <si>
    <t>സാജു വി പി</t>
  </si>
  <si>
    <t>SAJUV-2026-20260326090013.jpg</t>
  </si>
  <si>
    <t>26kla963</t>
  </si>
  <si>
    <t>Cutting plier</t>
  </si>
  <si>
    <t>mlat.26kla963_chittur.sajuvp</t>
  </si>
  <si>
    <t>Kuthuparamba</t>
  </si>
  <si>
    <t>കൂത്തുപറമ്പ്</t>
  </si>
  <si>
    <t>Q17379603</t>
  </si>
  <si>
    <t>Jayanthi Rajan</t>
  </si>
  <si>
    <t>ജയന്തി രാജൻ</t>
  </si>
  <si>
    <t>JAYAN-2026-20260323040004.jpg</t>
  </si>
  <si>
    <t>26kla154</t>
  </si>
  <si>
    <t>mlat.26kla154_elathur.jayanthirajan</t>
  </si>
  <si>
    <t>Adv. Shijilal</t>
  </si>
  <si>
    <t>അഡ്വ. ഷിജിലാൽ</t>
  </si>
  <si>
    <t>SHIJI-2026-20260323053921.jpg</t>
  </si>
  <si>
    <t>26kla294</t>
  </si>
  <si>
    <t>mlat.26kla294_pathanapuram.shijilal</t>
  </si>
  <si>
    <t>Rafeed AP</t>
  </si>
  <si>
    <t>റഫീദ് എ. പി.</t>
  </si>
  <si>
    <t>RAFEE-2026-20260323045952.jpg</t>
  </si>
  <si>
    <t>26kla434</t>
  </si>
  <si>
    <t>mlat.26kla434_azhikode.rafeedap</t>
  </si>
  <si>
    <t>RJD</t>
  </si>
  <si>
    <t>P. K. Praveen</t>
  </si>
  <si>
    <t>പി. കെ. പ്രവീൺ</t>
  </si>
  <si>
    <t>PKPRA-2026-20260321021459.jpg</t>
  </si>
  <si>
    <t>26kla014</t>
  </si>
  <si>
    <t>Hurricane Lamp</t>
  </si>
  <si>
    <t>mlat.26kla014_palakkad.pkpraveen</t>
  </si>
  <si>
    <t>Jayanthi</t>
  </si>
  <si>
    <t>ജയന്തി</t>
  </si>
  <si>
    <t>JAYAN-2026-20260325043436.jpg</t>
  </si>
  <si>
    <t>26kla795</t>
  </si>
  <si>
    <t>Flute</t>
  </si>
  <si>
    <t>mlat.26kla795_thalassery.jayanthi</t>
  </si>
  <si>
    <t>Praveen Kumar</t>
  </si>
  <si>
    <t>പ്രവീൺ കുമാർ</t>
  </si>
  <si>
    <t>PRAVE-2026-20260323051148.jpg</t>
  </si>
  <si>
    <t>26kla909</t>
  </si>
  <si>
    <t>Letter Box</t>
  </si>
  <si>
    <t>mlat.26kla909_kottayam.praveenkumar</t>
  </si>
  <si>
    <t>K. P. Mohanan</t>
  </si>
  <si>
    <t>കെ. പി. മോഹനൻ</t>
  </si>
  <si>
    <t>MOHAN-2026-20260323044300.jpg</t>
  </si>
  <si>
    <t>26kla856</t>
  </si>
  <si>
    <t>mlat.26kla856_aruvikkara.kpmohanan</t>
  </si>
  <si>
    <t>M. Shylaja</t>
  </si>
  <si>
    <t>എം. ഷൈലജ</t>
  </si>
  <si>
    <t>SHYLA-2026-20260323043403.jpg</t>
  </si>
  <si>
    <t>26kla1001</t>
  </si>
  <si>
    <t>Kettle</t>
  </si>
  <si>
    <t>mlat.26kla1001_vaikom.mshylaja</t>
  </si>
  <si>
    <t>Shahul Hameed</t>
  </si>
  <si>
    <t>ഷാഹുൽ ഹമീദ്</t>
  </si>
  <si>
    <t>SHAHU-2026-20260323062542.jpg</t>
  </si>
  <si>
    <t>26kla986</t>
  </si>
  <si>
    <t>mlat.26kla986_kayamkulam.shahulhameed</t>
  </si>
  <si>
    <t>Mattanur</t>
  </si>
  <si>
    <t>മട്ടന്നൂർ</t>
  </si>
  <si>
    <t>Q16134425</t>
  </si>
  <si>
    <t>Chandran Thillankeri</t>
  </si>
  <si>
    <t>ചന്ദ്രൻ തില്ലങ്കേരി</t>
  </si>
  <si>
    <t>CHAND-2026-20260324030855.jpg</t>
  </si>
  <si>
    <t>26kla155</t>
  </si>
  <si>
    <t>mlat.26kla155_thrissur.chandranthillankeri</t>
  </si>
  <si>
    <t>Biju Elakkuzhi</t>
  </si>
  <si>
    <t>ബിജു ഇളക്കുഴി</t>
  </si>
  <si>
    <t>BIJUK-2026-20260324031200.jpg</t>
  </si>
  <si>
    <t>26kla295</t>
  </si>
  <si>
    <t>mlat.26kla295_manjeshwaram.bijuelakkuzhi</t>
  </si>
  <si>
    <t>V. K. Sanoj</t>
  </si>
  <si>
    <t>വി. കെ. സനോജ്</t>
  </si>
  <si>
    <t>Q131584190</t>
  </si>
  <si>
    <t>SANOJ-2026-20260324031352.jpg</t>
  </si>
  <si>
    <t>26kla015</t>
  </si>
  <si>
    <t>mlat.26kla015_kunnamangalam.vksanoj</t>
  </si>
  <si>
    <t>Basheer Punnad</t>
  </si>
  <si>
    <t>ബഷീർ പുന്നാട്</t>
  </si>
  <si>
    <t>VMUHA-2026-20260324031632.jpg</t>
  </si>
  <si>
    <t>26kla575</t>
  </si>
  <si>
    <t>mlat.26kla575_alathur.basheerpunnad</t>
  </si>
  <si>
    <t>Chandran Thengalath</t>
  </si>
  <si>
    <t>ചന്ദ്രൻ തെങ്ങലത്ത്</t>
  </si>
  <si>
    <t>TCHAN-2026-20260324031738.jpg</t>
  </si>
  <si>
    <t>26kla764</t>
  </si>
  <si>
    <t>Baby Walker</t>
  </si>
  <si>
    <t>mlat.26kla764_manalur.chandranthengalath</t>
  </si>
  <si>
    <t>Sanoj</t>
  </si>
  <si>
    <t>സനോജ്</t>
  </si>
  <si>
    <t>SANOJ-2026-20260324031808.jpg</t>
  </si>
  <si>
    <t>26kla974</t>
  </si>
  <si>
    <t>mlat.26kla974_thiruvambady.sanoj</t>
  </si>
  <si>
    <t>Peravoor</t>
  </si>
  <si>
    <t>പേരാവൂർ</t>
  </si>
  <si>
    <t>Q17385405</t>
  </si>
  <si>
    <t>K. K. Shailaja</t>
  </si>
  <si>
    <t>കെ. കെ. ശൈലജ</t>
  </si>
  <si>
    <t>Q16137667</t>
  </si>
  <si>
    <t>KKSHA-2026-20260321043604.jpg</t>
  </si>
  <si>
    <t>26kla016</t>
  </si>
  <si>
    <t>mlat.26kla016_taliparamba.kkshailaja</t>
  </si>
  <si>
    <t>YES (Seat Change)</t>
  </si>
  <si>
    <t>https://mlatrack.com/15kla/profiles/mlas/k_k_shailaja_m</t>
  </si>
  <si>
    <t>Adv. Sunny Joseph</t>
  </si>
  <si>
    <t>അഡ്വ. സണ്ണി ജോസഫ്</t>
  </si>
  <si>
    <t>Q20564838</t>
  </si>
  <si>
    <t>SUNNY-2026-20260324081758.jpg</t>
  </si>
  <si>
    <t>26kla156</t>
  </si>
  <si>
    <t>mlat.26kla156_alappuzha.sunnyjoseph</t>
  </si>
  <si>
    <t>https://mlatrack.com/15kla/profiles/mlas/sunny_joseph_p</t>
  </si>
  <si>
    <t>Adv. Henstion George</t>
  </si>
  <si>
    <t>അഡ്വ. ഹെൻസ്റ്റൺ ജോർജ്</t>
  </si>
  <si>
    <t>HENST-2026-20260323030922.jpg</t>
  </si>
  <si>
    <t>26kla436</t>
  </si>
  <si>
    <t>mlat.26kla436_koduvally.henstiongeorge</t>
  </si>
  <si>
    <t>CPIML Red Star</t>
  </si>
  <si>
    <t>Aruvikkal Krishnan</t>
  </si>
  <si>
    <t>അരുവിക്കൽ കൃഷ്ണൻ</t>
  </si>
  <si>
    <t>KRISH-2026-20260323044157.jpg</t>
  </si>
  <si>
    <t>26kla745</t>
  </si>
  <si>
    <t>Flag with three Stars</t>
  </si>
  <si>
    <t>mlat.26kla745_ottapalam.aruvikkalkrishnan</t>
  </si>
  <si>
    <t>BDJS</t>
  </si>
  <si>
    <t>Paily Vathiatt</t>
  </si>
  <si>
    <t>പൈലി വാത്യാട്ട്</t>
  </si>
  <si>
    <t>PAILY-2026-20260324081640.jpg</t>
  </si>
  <si>
    <t>26kla296</t>
  </si>
  <si>
    <t>Coconut Farm</t>
  </si>
  <si>
    <t>mlat.26kla296_nattika.pailyvathiyattu</t>
  </si>
  <si>
    <t>UP</t>
  </si>
  <si>
    <t>Narayana Kumar</t>
  </si>
  <si>
    <t>നാരായണ കുമാർ</t>
  </si>
  <si>
    <t>NARAY-2026-20260321072932.jpg</t>
  </si>
  <si>
    <t>26kla877</t>
  </si>
  <si>
    <t>mlat.26kla877_koduvally.narayanakumar</t>
  </si>
  <si>
    <t>Venugopalan. C</t>
  </si>
  <si>
    <t>വേണുഗോപാലൻ. സി.</t>
  </si>
  <si>
    <t>VENUG-2026-20260325044553.jpg</t>
  </si>
  <si>
    <t>26kla1060</t>
  </si>
  <si>
    <t>mlat.26kla1060_kunnathunad.venugopalanc</t>
  </si>
  <si>
    <t>Sailaja. A. V</t>
  </si>
  <si>
    <t>ശൈലജ. എ. വി</t>
  </si>
  <si>
    <t>SAILA-2026-20260323055605.jpg</t>
  </si>
  <si>
    <t>26kla960</t>
  </si>
  <si>
    <t>mlat.26kla960_nedumangad.sailajaav</t>
  </si>
  <si>
    <t>C. Shylaja</t>
  </si>
  <si>
    <t>സി. ഷൈലജ</t>
  </si>
  <si>
    <t>CSHYL-2026-20260323061637.jpg</t>
  </si>
  <si>
    <t>26kla767</t>
  </si>
  <si>
    <t>Almirah</t>
  </si>
  <si>
    <t>mlat.26kla767_kuthuparamba.cshylaja</t>
  </si>
  <si>
    <t>Sunny</t>
  </si>
  <si>
    <t>സണ്ണി</t>
  </si>
  <si>
    <t>SUNNY-2026-20260323054421.jpg</t>
  </si>
  <si>
    <t>26kla1028</t>
  </si>
  <si>
    <t>Fountain</t>
  </si>
  <si>
    <t>mlat.26kla1028_paravur.sunny</t>
  </si>
  <si>
    <t>Sunny Joseph Muthukulathel</t>
  </si>
  <si>
    <t>സണ്ണി ജോസഫ് മുതുകുളത്തേൽ</t>
  </si>
  <si>
    <t>SUNNY-2026-20260323065029.jpg</t>
  </si>
  <si>
    <t>26kla1029</t>
  </si>
  <si>
    <t>mlat.26kla1029_sulthanbathery.sunnyjosephmuthukulathel</t>
  </si>
  <si>
    <t>Mananthavady</t>
  </si>
  <si>
    <t>മാനന്തവാടി</t>
  </si>
  <si>
    <t>Wayanad</t>
  </si>
  <si>
    <t>വയനാട് ജില്ല</t>
  </si>
  <si>
    <t>Q1364427</t>
  </si>
  <si>
    <t>Q16136061</t>
  </si>
  <si>
    <t>ST</t>
  </si>
  <si>
    <t>Usha M A</t>
  </si>
  <si>
    <t>ഉഷ എം. എ</t>
  </si>
  <si>
    <t>USHAM-2026-20260323093229.jpg</t>
  </si>
  <si>
    <t>26kla157</t>
  </si>
  <si>
    <t>mlat.26kla157_changanassery.ushama</t>
  </si>
  <si>
    <t>O. R. Kelu</t>
  </si>
  <si>
    <t>ഒ. ആർ. കേളു</t>
  </si>
  <si>
    <t>Q24952520</t>
  </si>
  <si>
    <t>KELUO-2026-20260319051001.jpg</t>
  </si>
  <si>
    <t>26kla017</t>
  </si>
  <si>
    <t>mlat.26kla017_malappuram.orkelu</t>
  </si>
  <si>
    <t>https://mlatrack.com/15kla/profiles/key_functionaries/o_r_kelu_m</t>
  </si>
  <si>
    <t>P. Shyam Raj</t>
  </si>
  <si>
    <t>പി. ശ്യാം രാജ്</t>
  </si>
  <si>
    <t>SHYAM-2026-20260323091835.jpg</t>
  </si>
  <si>
    <t>26kla297</t>
  </si>
  <si>
    <t>mlat.26kla297_pathanapuram.shyamrajp</t>
  </si>
  <si>
    <t>Sulthan Bathery</t>
  </si>
  <si>
    <t>സുൽത്താൻ ബത്തേരി</t>
  </si>
  <si>
    <t>Q13115144</t>
  </si>
  <si>
    <t>A. S. Kavitha</t>
  </si>
  <si>
    <t>എ. എസ്. കവിത</t>
  </si>
  <si>
    <t>KAVIT-2026-20260324040206.jpg</t>
  </si>
  <si>
    <t>26kla298</t>
  </si>
  <si>
    <t>mlat.26kla298_paravur.kavithaas</t>
  </si>
  <si>
    <t>Prakrithi N V</t>
  </si>
  <si>
    <t>പ്രകൃതി എൻ. വി.</t>
  </si>
  <si>
    <t>transgender</t>
  </si>
  <si>
    <t>PRAKR-2026-20260324040503.jpg</t>
  </si>
  <si>
    <t>26kla438</t>
  </si>
  <si>
    <t>mlat.26kla438_karunagapally.prakrithinv</t>
  </si>
  <si>
    <t>I. C. Balakrishnan</t>
  </si>
  <si>
    <t>ഐ. സി. ബാലകൃഷ്ണൻ</t>
  </si>
  <si>
    <t>Q23940094</t>
  </si>
  <si>
    <t>ICBAL-2026-20260326044136.jpg</t>
  </si>
  <si>
    <t>26kla158</t>
  </si>
  <si>
    <t>mlat.26kla158_irikkur.icbalakrishnan</t>
  </si>
  <si>
    <t>https://mlatrack.com/15kla/profiles/mlas/i_c_balakrishnan_s</t>
  </si>
  <si>
    <t>Benadict</t>
  </si>
  <si>
    <t>ബെനഡിക്റ്റ്</t>
  </si>
  <si>
    <t>BENAD-2026-20260324035350.jpg</t>
  </si>
  <si>
    <t>26kla753</t>
  </si>
  <si>
    <t>mlat.26kla753_vaikom.benadict</t>
  </si>
  <si>
    <t>M. S. Viswanathan</t>
  </si>
  <si>
    <t>എം. എസ്. വിശ്വനാഥൻ</t>
  </si>
  <si>
    <t>Q3115598</t>
  </si>
  <si>
    <t>MSVIS-2026-20260326044709.jpg</t>
  </si>
  <si>
    <t>26kla018</t>
  </si>
  <si>
    <t>mlat.26kla018_koduvally.msviswanathan</t>
  </si>
  <si>
    <t>V.A Ramesan</t>
  </si>
  <si>
    <t>വി. എ രമേശൻ</t>
  </si>
  <si>
    <t>VARA-2026-20260324040605.jpg</t>
  </si>
  <si>
    <t>26kla1054</t>
  </si>
  <si>
    <t>mlat.26kla1054_payyanur.varamesan</t>
  </si>
  <si>
    <t>Balakrishnan Edakkal</t>
  </si>
  <si>
    <t>ബാലകൃഷ്ണൻ എടക്കൽ</t>
  </si>
  <si>
    <t>BALAK-2026-20260324040532.jpg</t>
  </si>
  <si>
    <t>26kla751</t>
  </si>
  <si>
    <t>mlat.26kla751_alappuzha.balakrishnanedakkal</t>
  </si>
  <si>
    <t>Rajesh R M</t>
  </si>
  <si>
    <t>രാജേഷ് ആർ എം</t>
  </si>
  <si>
    <t>RAJES-2026-20260324040428.jpg</t>
  </si>
  <si>
    <t>26kla927</t>
  </si>
  <si>
    <t>mlat.26kla927_pala.rajeshrm</t>
  </si>
  <si>
    <t>Kalpetta</t>
  </si>
  <si>
    <t>കല്പറ്റ</t>
  </si>
  <si>
    <t>Q13111054</t>
  </si>
  <si>
    <t>Prasanth Malavayal</t>
  </si>
  <si>
    <t>പ്രശാന്ത് മലവയൽ</t>
  </si>
  <si>
    <t>PRASA-2026-20260326055739.jpg</t>
  </si>
  <si>
    <t>26kla299</t>
  </si>
  <si>
    <t>mlat.26kla299_koduvally.prasanthmalavayal</t>
  </si>
  <si>
    <t>T. Siddique</t>
  </si>
  <si>
    <t>ടി. സിദ്ദിഖ്</t>
  </si>
  <si>
    <t>Q7668715</t>
  </si>
  <si>
    <t>ADVT-2026-20260325122027.jpg</t>
  </si>
  <si>
    <t>26kla159</t>
  </si>
  <si>
    <t>mlat.26kla159_kaipamangalam.tsiddique</t>
  </si>
  <si>
    <t>https://mlatrack.com/15kla/profiles/mlas/t_siddique_k</t>
  </si>
  <si>
    <t>Rafeek C A</t>
  </si>
  <si>
    <t>റഫീക്ക് സി. എ.</t>
  </si>
  <si>
    <t>RAFEE-2026-20260325122313.jpg</t>
  </si>
  <si>
    <t>26kla439</t>
  </si>
  <si>
    <t>mlat.26kla439_kundara.rafeekca</t>
  </si>
  <si>
    <t>P. K. Anil Kumar</t>
  </si>
  <si>
    <t>പി. കെ. അനിൽ കുമാർ</t>
  </si>
  <si>
    <t>PKANI-2026-20260326055843.jpg</t>
  </si>
  <si>
    <t>26kla893</t>
  </si>
  <si>
    <t>mlat.26kla893_irinjalakuda.anilkumarkp</t>
  </si>
  <si>
    <t>V. K. Prakash</t>
  </si>
  <si>
    <t>വി. കെ. പ്രകാശ്</t>
  </si>
  <si>
    <t>KVPRA-2026-20260326055604.jpg</t>
  </si>
  <si>
    <t>26kla837</t>
  </si>
  <si>
    <t>Black Board</t>
  </si>
  <si>
    <t>mlat.26kla837_kuttanad.vkprakash</t>
  </si>
  <si>
    <t>N Hamza</t>
  </si>
  <si>
    <t>എൻ ഹംസ</t>
  </si>
  <si>
    <t>NHAMZ-2026-20260326060103.jpg</t>
  </si>
  <si>
    <t>26kla881</t>
  </si>
  <si>
    <t>mlat.26kla881_thrikaripur.nhamza</t>
  </si>
  <si>
    <t>അനിൽകുമാർ S/O ഉണ്ണിനായർ</t>
  </si>
  <si>
    <t>ANILK-2026-20260326060203.jpg</t>
  </si>
  <si>
    <t>26kla019</t>
  </si>
  <si>
    <t>mlat.26kla019_tirur.anilkumar</t>
  </si>
  <si>
    <t>T K Ummer</t>
  </si>
  <si>
    <t>ടി കെ ഉമ്മർ</t>
  </si>
  <si>
    <t>TKUMM-2026-20260325122447.jpg</t>
  </si>
  <si>
    <t>26kla1043</t>
  </si>
  <si>
    <t>mlat.26kla1043_chelakkara.tkummer</t>
  </si>
  <si>
    <t>Radhakrishnan M</t>
  </si>
  <si>
    <t>രാധാകൃഷ്ണൻ എം</t>
  </si>
  <si>
    <t>RADHA-2026-20260326060004.jpg</t>
  </si>
  <si>
    <t>26kla914</t>
  </si>
  <si>
    <t>mlat.26kla914_mannarkkad.radhakrishnanm</t>
  </si>
  <si>
    <t>Sidheeque S/o Kunjammad</t>
  </si>
  <si>
    <t>സിദ്ദീഖ്  S/O കുഞ്ഞമ്മദ്</t>
  </si>
  <si>
    <t>SIDHE-2026-20260326060310.jpg</t>
  </si>
  <si>
    <t>26kla1002</t>
  </si>
  <si>
    <t>TV Remote</t>
  </si>
  <si>
    <t>mlat.26kla1002_kaipamangalam.sidheeque</t>
  </si>
  <si>
    <t>Vatakara</t>
  </si>
  <si>
    <t>വടകര</t>
  </si>
  <si>
    <t>Kozhikode</t>
  </si>
  <si>
    <t>കോഴിക്കോട് ജില്ല</t>
  </si>
  <si>
    <t>Q1142979</t>
  </si>
  <si>
    <t>Q13114485</t>
  </si>
  <si>
    <t>Adv. K. Dileep</t>
  </si>
  <si>
    <t>ആഡ്വ.കെ. ദിലീപ്</t>
  </si>
  <si>
    <t>DILEE-2026-20260321072850.jpg</t>
  </si>
  <si>
    <t>26kla300</t>
  </si>
  <si>
    <t>mlat.26kla300_nilambur.kdileep</t>
  </si>
  <si>
    <t>M. K. Bhaskaran</t>
  </si>
  <si>
    <t>എം. കെ. ഭാസ്കരൻ</t>
  </si>
  <si>
    <t>BHASK-2026-20260323035532.jpg</t>
  </si>
  <si>
    <t>26kla020</t>
  </si>
  <si>
    <t>mlat.26kla020_tirur.mkbhaskaran</t>
  </si>
  <si>
    <t>RMPI</t>
  </si>
  <si>
    <t>K. K. Rema</t>
  </si>
  <si>
    <t>കെ. കെ. രമ</t>
  </si>
  <si>
    <t>Q20561285</t>
  </si>
  <si>
    <t>KKREM-2026-20260321052446.jpg</t>
  </si>
  <si>
    <t>26kla160</t>
  </si>
  <si>
    <t>mlat.26kla160_nenmara.kkrema</t>
  </si>
  <si>
    <t>https://mlatrack.com/15kla/profiles/mlas/k_k_rema_v</t>
  </si>
  <si>
    <t>Shamseer Chombala</t>
  </si>
  <si>
    <t>ഷംസീർ ചോംബാല</t>
  </si>
  <si>
    <t>SHAMS-2026-20260323034007.jpg</t>
  </si>
  <si>
    <t>26kla990</t>
  </si>
  <si>
    <t>mlat.26kla990_kuttanad.shamseerchombala</t>
  </si>
  <si>
    <t>Bhaskaran K K S/o Kelappan</t>
  </si>
  <si>
    <t>ഭാസ്കരൻ കെ കെ S/O കേളപ്പൻ</t>
  </si>
  <si>
    <t>BHASK-2026-20260323094004.jpg</t>
  </si>
  <si>
    <t>26kla755</t>
  </si>
  <si>
    <t>mlat.26kla755_aranmula.bhaskarankk</t>
  </si>
  <si>
    <t>Rama T P W/o Ashokan P K</t>
  </si>
  <si>
    <t>രമ ടി പി W/O അശോകൻ പി കെ</t>
  </si>
  <si>
    <t>RAMA-2026-20260323093934.jpg</t>
  </si>
  <si>
    <t>26kla935</t>
  </si>
  <si>
    <t>Balloon</t>
  </si>
  <si>
    <t>mlat.26kla935_adoor.ramatp</t>
  </si>
  <si>
    <t>Rama W/o Vijayan</t>
  </si>
  <si>
    <t>രമ W/O വിജയൻ</t>
  </si>
  <si>
    <t>RAMA-2026-20260323061549.jpg</t>
  </si>
  <si>
    <t>26kla936</t>
  </si>
  <si>
    <t>Helmet</t>
  </si>
  <si>
    <t>mlat.26kla936_manalur.rama</t>
  </si>
  <si>
    <t>Ramakrishnan Vattakandi</t>
  </si>
  <si>
    <t>രാമകൃഷ്ണൻ വട്ടക്കണ്ടി</t>
  </si>
  <si>
    <t>RAMAK-2026-20260323093846.jpg</t>
  </si>
  <si>
    <t>26kla934</t>
  </si>
  <si>
    <t>Batsman</t>
  </si>
  <si>
    <t>mlat.26kla934_chelakkara.ramakrishnanvattakandi</t>
  </si>
  <si>
    <t>Kuttiady</t>
  </si>
  <si>
    <t>കുറ്റ്യാടി</t>
  </si>
  <si>
    <t>Q16136660</t>
  </si>
  <si>
    <t>Parakkal Abdulla</t>
  </si>
  <si>
    <t>പാറക്കൽ അബ്ദുള്ള</t>
  </si>
  <si>
    <t>Q24572542</t>
  </si>
  <si>
    <t>PARAK-2026-20260324050249.jpg</t>
  </si>
  <si>
    <t>26kla161</t>
  </si>
  <si>
    <t>mlat.26kla161_taliparamba.parakkalabdulla</t>
  </si>
  <si>
    <t>K. P. Kunhammad Kutti Master</t>
  </si>
  <si>
    <t>കെ. പി. കുഞ്ഞമ്മദ് കുട്ടി മാസ്റ്റർ</t>
  </si>
  <si>
    <t>Q106687783</t>
  </si>
  <si>
    <t>KUNHA-2026-20260321050007.jpg</t>
  </si>
  <si>
    <t>26kla021</t>
  </si>
  <si>
    <t>mlat.26kla021_kunnamangalam.kpkunhammedkuttymaster</t>
  </si>
  <si>
    <t>https://mlatrack.com/15kla/profiles/mlas/k_p_kunhammed_kutti_k</t>
  </si>
  <si>
    <t>Ramadas Manaleri</t>
  </si>
  <si>
    <t>രാമദാസ് മണലേരി</t>
  </si>
  <si>
    <t>RAMAD-2026-20260321044423.jpg</t>
  </si>
  <si>
    <t>26kla301</t>
  </si>
  <si>
    <t>mlat.26kla301_chadayamangalam.ramadasmanaleri</t>
  </si>
  <si>
    <t>Abdulla</t>
  </si>
  <si>
    <t>അബ്ദുള്ള</t>
  </si>
  <si>
    <t>ABDUL-2026-20260323091720.jpg</t>
  </si>
  <si>
    <t>26kla695</t>
  </si>
  <si>
    <t>Window</t>
  </si>
  <si>
    <t>mlat.26kla695_muvattupuzha.abdulla</t>
  </si>
  <si>
    <t>Kunhammadkutty</t>
  </si>
  <si>
    <t>കുഞ്ഞമ്മദ്കുട്ടി</t>
  </si>
  <si>
    <t>MPKUN-2026-20260323091928.jpg</t>
  </si>
  <si>
    <t>26kla833</t>
  </si>
  <si>
    <t>mlat.26kla833_thavanur.kunhammadkutty</t>
  </si>
  <si>
    <t>Nadapuram</t>
  </si>
  <si>
    <t>നാദാപുരം</t>
  </si>
  <si>
    <t>Q13112855</t>
  </si>
  <si>
    <t>K. M. Abhijith</t>
  </si>
  <si>
    <t>കെ. എം. അഭിജിത്ത്</t>
  </si>
  <si>
    <t>Q138706956</t>
  </si>
  <si>
    <t>ABHIJ-2026-20260321080701.jpg</t>
  </si>
  <si>
    <t>26kla162</t>
  </si>
  <si>
    <t>mlat.26kla162_pathanapuram.kmabhijith</t>
  </si>
  <si>
    <t>Adv. P. Vasantham</t>
  </si>
  <si>
    <t>ആഡ്വ. പി. വസന്തം</t>
  </si>
  <si>
    <t>VASAN-2026-20260321065432.jpg</t>
  </si>
  <si>
    <t>26kla022</t>
  </si>
  <si>
    <t>mlat.26kla022_nadapuram.pvasantham</t>
  </si>
  <si>
    <t>C. P. Vipin Chandran</t>
  </si>
  <si>
    <t>സി. പി. വിപിൻ ചന്ദ്രൻ</t>
  </si>
  <si>
    <t>VIPIN-2026-20260321082433.jpg</t>
  </si>
  <si>
    <t>26kla302</t>
  </si>
  <si>
    <t>mlat.26kla302_kanhangad.cpvipinchandran</t>
  </si>
  <si>
    <t>ABHIJ-2026-20260323091017.jpg</t>
  </si>
  <si>
    <t>26kla506</t>
  </si>
  <si>
    <t>Pen nib with Seven Rays</t>
  </si>
  <si>
    <t>mlat.26kla162_manalur.kmabhijith</t>
  </si>
  <si>
    <t>Abhijith, s/o Balan</t>
  </si>
  <si>
    <t>അഭിജിത്ത്  S/O ബാലൻ</t>
  </si>
  <si>
    <t>ABHIJ-2026-20260325063241.jpg</t>
  </si>
  <si>
    <t>26kla706</t>
  </si>
  <si>
    <t>mlat.26kla706_guruvayur.abhijeeth</t>
  </si>
  <si>
    <t>Padmakumar</t>
  </si>
  <si>
    <t>പദ്മകുമാർ</t>
  </si>
  <si>
    <t>PADMA-2026-20260323090742.jpg</t>
  </si>
  <si>
    <t>26kla890</t>
  </si>
  <si>
    <t>mlat.26kla890_mattanur.padmakumar</t>
  </si>
  <si>
    <t>Vasantha</t>
  </si>
  <si>
    <t>വസന്ത</t>
  </si>
  <si>
    <t>VASAN-2026-20260323063433.jpg</t>
  </si>
  <si>
    <t>26kla1055</t>
  </si>
  <si>
    <t>Boat with man and Sail</t>
  </si>
  <si>
    <t>mlat.26kla1055_paravur.vasantha</t>
  </si>
  <si>
    <t>Koyilandy</t>
  </si>
  <si>
    <t>കൊയിലാണ്ടി</t>
  </si>
  <si>
    <t>Q13111637</t>
  </si>
  <si>
    <t>K. Dasan</t>
  </si>
  <si>
    <t>കെ. ദാസൻ</t>
  </si>
  <si>
    <t>Q24007339</t>
  </si>
  <si>
    <t>DASAN-2026-20260326013219.jpg</t>
  </si>
  <si>
    <t>26kla023</t>
  </si>
  <si>
    <t>mlat.26kla023_balusseri.dasan</t>
  </si>
  <si>
    <t>C. R. Praphul Krishnan</t>
  </si>
  <si>
    <t>സി. ആർ. പ്രഫുൽ കൃഷ്ണൻ</t>
  </si>
  <si>
    <t>PRAFU-2026-20260326012737.jpg</t>
  </si>
  <si>
    <t>26kla303</t>
  </si>
  <si>
    <t>mlat.26kla303_nedumangad.prafulkrishnan</t>
  </si>
  <si>
    <t>K. Praveen Kumar</t>
  </si>
  <si>
    <t>കെ. പ്രവീൺ കുമാർ</t>
  </si>
  <si>
    <t>PRAVE-2026-20260326012337.jpg</t>
  </si>
  <si>
    <t>26kla163</t>
  </si>
  <si>
    <t>mlat.26kla163_kochi.praveenkumark</t>
  </si>
  <si>
    <t>Musthafa PK (Padinjare Kuniyoth)</t>
  </si>
  <si>
    <t>മുസ്തഫ പി. കെ. (പടിഞ്ഞാറെ കുനിയോത്ത്)</t>
  </si>
  <si>
    <t>MUSTH-2026-20260326012606.jpg</t>
  </si>
  <si>
    <t>26kla443</t>
  </si>
  <si>
    <t>mlat.26kla443_mankada.musthafapk</t>
  </si>
  <si>
    <t>Dasan</t>
  </si>
  <si>
    <t>ദാസൻ</t>
  </si>
  <si>
    <t>DASAN-2026-20260326013036.jpg</t>
  </si>
  <si>
    <t>26kla768</t>
  </si>
  <si>
    <t>mlat.26kla768_koyilandy.dasan</t>
  </si>
  <si>
    <t>Praveen</t>
  </si>
  <si>
    <t>പ്രവീൺ</t>
  </si>
  <si>
    <t>PRAVE-2026-20260326012911.jpg</t>
  </si>
  <si>
    <t>26kla907</t>
  </si>
  <si>
    <t>Room cooler</t>
  </si>
  <si>
    <t>mlat.26kla907_kuthuparamba.praveen</t>
  </si>
  <si>
    <t>PRAVE-2026-20260326012143.jpg</t>
  </si>
  <si>
    <t>26kla908</t>
  </si>
  <si>
    <t>mlat.26kla908_kanhangad.praveenkumar</t>
  </si>
  <si>
    <t>Perambra</t>
  </si>
  <si>
    <t>പേരാമ്പ്ര</t>
  </si>
  <si>
    <t>Q13113475</t>
  </si>
  <si>
    <t>Adv. Fathima Thahiliya</t>
  </si>
  <si>
    <t>അഡ്വ. ഫാത്തിമ തഹ്‌ലിയ</t>
  </si>
  <si>
    <t>FATHI-2026-20260324075037.jpg</t>
  </si>
  <si>
    <t>26kla164</t>
  </si>
  <si>
    <t>mlat.26kla164_puthukkad.fathimathahiliya</t>
  </si>
  <si>
    <t>M. Mohanan Master</t>
  </si>
  <si>
    <t>എം. മോഹനൻ മാസ്റ്റർ</t>
  </si>
  <si>
    <t>MOHAN-2026-20260321050300.jpg</t>
  </si>
  <si>
    <t>26kla304</t>
  </si>
  <si>
    <t>mlat.26kla304_ambalappuzha.mmohananmaster</t>
  </si>
  <si>
    <t>Ranjith Malayil</t>
  </si>
  <si>
    <t>രഞ്ജിത്ത് മലയിൽ</t>
  </si>
  <si>
    <t>RENJI-2026-20260323031343.jpg</t>
  </si>
  <si>
    <t>26kla444</t>
  </si>
  <si>
    <t>mlat.26kla444_thiruvambady.renjithmalayil</t>
  </si>
  <si>
    <t>T. P. Ramakrishnan</t>
  </si>
  <si>
    <t>ടി. പി. രാമകൃഷ്ണൻ</t>
  </si>
  <si>
    <t>Q24555656</t>
  </si>
  <si>
    <t>TPRAM-2026-20260321044351.jpg</t>
  </si>
  <si>
    <t>26kla024</t>
  </si>
  <si>
    <t>mlat.26kla024_poonjar.tpramakrishnan</t>
  </si>
  <si>
    <t>https://mlatrack.com/15kla/profiles/mlas/t_p_ramakrishnan_p</t>
  </si>
  <si>
    <t>Akhil Kumar A.M</t>
  </si>
  <si>
    <t>അഖിൽ കുമാർ എ.എം.</t>
  </si>
  <si>
    <t>AKHIL-2026-20260323072715.jpg</t>
  </si>
  <si>
    <t>26kla728</t>
  </si>
  <si>
    <t>mlat.26kla728_poonjar.akhilkumaram</t>
  </si>
  <si>
    <t>Fathima Nasri.V</t>
  </si>
  <si>
    <t>ഫാത്തിമ നസ്രി.വി</t>
  </si>
  <si>
    <t>FATHI-2026-20260323085354.jpg</t>
  </si>
  <si>
    <t>26kla778</t>
  </si>
  <si>
    <t>mlat.26kla778_ernakulam.fathimanasriv</t>
  </si>
  <si>
    <t>Fathimathu Ruksana.P</t>
  </si>
  <si>
    <t>ഫാത്തിമത്തു റുക്‌സാന.പി</t>
  </si>
  <si>
    <t>FATHI-2026-20260323102331.jpg</t>
  </si>
  <si>
    <t>26kla779</t>
  </si>
  <si>
    <t>mlat.26kla779_kondotty.fathimathuruksanap</t>
  </si>
  <si>
    <t>P.K Biju Master</t>
  </si>
  <si>
    <t>പി.കെ. ബിജു മാസ്റ്റർ</t>
  </si>
  <si>
    <t>PKBI-2026-20260323080518.jpg</t>
  </si>
  <si>
    <t>26kla894</t>
  </si>
  <si>
    <t>mlat.26kla894_poonjar.pkbijumaster</t>
  </si>
  <si>
    <t>K. Ramakrishnan</t>
  </si>
  <si>
    <t>കെ. രാമകൃഷ്ണൻ</t>
  </si>
  <si>
    <t>RAMAK-2026-20260323101125.jpg</t>
  </si>
  <si>
    <t>26kla828</t>
  </si>
  <si>
    <t>Whistle</t>
  </si>
  <si>
    <t>mlat.26kla828_kozhikodenorth.kramakrishnan</t>
  </si>
  <si>
    <t>T.M Ramakrishnan</t>
  </si>
  <si>
    <t>ടി. എം. രാമകൃഷ്ണൻ</t>
  </si>
  <si>
    <t>RAMAK-2026-20260323094021.jpg</t>
  </si>
  <si>
    <t>26kla1045</t>
  </si>
  <si>
    <t>mlat.26kla1045_nemom.tmramakrishnan</t>
  </si>
  <si>
    <t>Balussery</t>
  </si>
  <si>
    <t>ബാലുശ്ശേരി</t>
  </si>
  <si>
    <t>Q16137581</t>
  </si>
  <si>
    <t>SC</t>
  </si>
  <si>
    <t>Adv. K.M. Sachindev</t>
  </si>
  <si>
    <t>ആഡ്വ. കെ. എം. സച്ചിൻദേവ്</t>
  </si>
  <si>
    <t>Q106687784</t>
  </si>
  <si>
    <t>SACHI-2026-20260321035904.jpg</t>
  </si>
  <si>
    <t>26kla025</t>
  </si>
  <si>
    <t>mlat.26kla025_aranmula.kmsachindev</t>
  </si>
  <si>
    <t>https://mlatrack.com/15kla/profiles/mlas/k_m_sachin_dev_b</t>
  </si>
  <si>
    <t>C. P. Sateeshan</t>
  </si>
  <si>
    <t>സി. പി. സതീശൻ</t>
  </si>
  <si>
    <t>SATHE-2026-20260321051626.jpg</t>
  </si>
  <si>
    <t>26kla305</t>
  </si>
  <si>
    <t>mlat.26kla305_kongad.cpsatheesh</t>
  </si>
  <si>
    <t>V. T. Sooraj</t>
  </si>
  <si>
    <t>വി. ടി. സൂരജ്</t>
  </si>
  <si>
    <t>SOORA-2026-20260321044846.jpg</t>
  </si>
  <si>
    <t>26kla165</t>
  </si>
  <si>
    <t>mlat.26kla165_pathanapuram.vtsooraj</t>
  </si>
  <si>
    <t>Abhijith</t>
  </si>
  <si>
    <t>അഭിജിത്</t>
  </si>
  <si>
    <t>ABHIJ-2026-20260323054409.jpg</t>
  </si>
  <si>
    <t>26kla707</t>
  </si>
  <si>
    <t>mlat.26kla707_aroor.abhijeeth</t>
  </si>
  <si>
    <t>Sooraj K S/o Asokan</t>
  </si>
  <si>
    <t>സൂരജ് കെ S/O അശോകൻ</t>
  </si>
  <si>
    <t>SOORA-2026-20260323053258.jpg</t>
  </si>
  <si>
    <t>26kla1009</t>
  </si>
  <si>
    <t>mlat.26kla1009_pattambi.soorajk</t>
  </si>
  <si>
    <t>Elathur</t>
  </si>
  <si>
    <t>എലത്തൂർ</t>
  </si>
  <si>
    <t>Q16135458</t>
  </si>
  <si>
    <t>Abdul Basith Atholi</t>
  </si>
  <si>
    <t>അബ്ദുൾ ബാസിത് അത്തോളി</t>
  </si>
  <si>
    <t>ABDUL-2026-20260323042720.jpg</t>
  </si>
  <si>
    <t>26kla446</t>
  </si>
  <si>
    <t>mlat.26kla446_aluva.abdulbasithatholi</t>
  </si>
  <si>
    <t>T. Devadas</t>
  </si>
  <si>
    <t>ടി. ദേവദാസ്</t>
  </si>
  <si>
    <t>DEVAD-2026-20260321035855.jpg</t>
  </si>
  <si>
    <t>26kla306</t>
  </si>
  <si>
    <t>mlat.26kla306_aluva.devadast</t>
  </si>
  <si>
    <t>Adv. Vidya Balakrishnan</t>
  </si>
  <si>
    <t>അഡ്വ. വിദ്യ ബാലകൃഷ്ണൻ</t>
  </si>
  <si>
    <t>VIDYA-2026-20260321033640.jpg</t>
  </si>
  <si>
    <t>26kla166</t>
  </si>
  <si>
    <t>mlat.26kla166_wandoor.vidyabalakrishnan</t>
  </si>
  <si>
    <t>NCP(SP)</t>
  </si>
  <si>
    <t>A. K. Saseendran</t>
  </si>
  <si>
    <t>എ. കെ. ശശീന്ദ്രൻ</t>
  </si>
  <si>
    <t>AKSAS-2026-20260323012413.jpg</t>
  </si>
  <si>
    <t>26kla026</t>
  </si>
  <si>
    <t>Man blowing Turha</t>
  </si>
  <si>
    <t>mlat.26kla026_shornur.aksaseendran</t>
  </si>
  <si>
    <t>https://mlatrack.com/15kla/profiles/key_functionaries/a_k_saseendran_e</t>
  </si>
  <si>
    <t>NCP</t>
  </si>
  <si>
    <t>P.K.Saseendran</t>
  </si>
  <si>
    <t>പി.കെ. ശശീന്ദ്രൻ</t>
  </si>
  <si>
    <t>SASEE-2026-20260323080521.jpg</t>
  </si>
  <si>
    <t>26kla898</t>
  </si>
  <si>
    <t>Clock</t>
  </si>
  <si>
    <t>mlat.26kla898_pala.pksaseendran</t>
  </si>
  <si>
    <t>P.M.Sreekumar</t>
  </si>
  <si>
    <t>പി.എം. ശ്രീകുമാർ</t>
  </si>
  <si>
    <t>SREEK-2026-20260321011231.jpg</t>
  </si>
  <si>
    <t>26kla900</t>
  </si>
  <si>
    <t>mlat.26kla900_kunnathur.pmsreekumar</t>
  </si>
  <si>
    <t>V.K. Saseendran</t>
  </si>
  <si>
    <t>വി.കെ. ശശീന്ദ്രൻ</t>
  </si>
  <si>
    <t>SASEE-2026-20260323073918.jpg</t>
  </si>
  <si>
    <t>26kla1069</t>
  </si>
  <si>
    <t>mlat.26kla1069_chalakudy.vksaseendran</t>
  </si>
  <si>
    <t>Adv.Sumin.S.Nedungadan</t>
  </si>
  <si>
    <t>അഡ്വ.സുമിൻ.എസ്.നെടുങ്ങാടൻ</t>
  </si>
  <si>
    <t>ADVS-2026-20260326090617.jpg</t>
  </si>
  <si>
    <t>26kla721</t>
  </si>
  <si>
    <t>mlat.26kla721_peravoor.suminsnedungadan</t>
  </si>
  <si>
    <t>Kozhikode North</t>
  </si>
  <si>
    <t>കോഴിക്കോട് നോർത്ത്</t>
  </si>
  <si>
    <t>Q13111729</t>
  </si>
  <si>
    <t>Dr. Alphonsa Mathew</t>
  </si>
  <si>
    <t>ഡോ. അൽഫോൻസ മാത്യു</t>
  </si>
  <si>
    <t>ALPHO-2026-20260323065712.jpg</t>
  </si>
  <si>
    <t>26kla447</t>
  </si>
  <si>
    <t>mlat.26kla447_nemom.alphonsamathewteacher</t>
  </si>
  <si>
    <t>Adv. K Jayanth</t>
  </si>
  <si>
    <t>അഡ്വ. കെ. ജയന്ത്</t>
  </si>
  <si>
    <t>JAYAN-2026-20260321054154.jpg</t>
  </si>
  <si>
    <t>26kla167</t>
  </si>
  <si>
    <t>mlat.26kla167_kalpetta.kjayanth</t>
  </si>
  <si>
    <t>Navya Haridas</t>
  </si>
  <si>
    <t>നവ്യ ഹരിദാസ്</t>
  </si>
  <si>
    <t>NAVYA-2026-20260321045911.jpg</t>
  </si>
  <si>
    <t>26kla307</t>
  </si>
  <si>
    <t>mlat.26kla307_tirurangadi.navyaharidas</t>
  </si>
  <si>
    <t>Thottathil Ravindran</t>
  </si>
  <si>
    <t>തോട്ടത്തിൽ രവീന്ദ്രൻ</t>
  </si>
  <si>
    <t>Q31700579</t>
  </si>
  <si>
    <t>RAVIN-2026-20260323053457.jpg</t>
  </si>
  <si>
    <t>26kla027</t>
  </si>
  <si>
    <t>mlat.26kla027_malappuram.thottathilraveendran</t>
  </si>
  <si>
    <t>https://mlatrack.com/15kla/profiles/mlas/thottathil_raveendran_k</t>
  </si>
  <si>
    <t>A Sajeena</t>
  </si>
  <si>
    <t>എ സജീന</t>
  </si>
  <si>
    <t>SAJEE-2026-20260321035041.jpg</t>
  </si>
  <si>
    <t>26kla747</t>
  </si>
  <si>
    <t>mlat.26kla747_shornur.asajeena</t>
  </si>
  <si>
    <t>Jayanth S</t>
  </si>
  <si>
    <t>ജയന്ത് എസ്</t>
  </si>
  <si>
    <t>JAYAN-2026-20260323061859.jpg</t>
  </si>
  <si>
    <t>26kla797</t>
  </si>
  <si>
    <t>mlat.26kla797_kalliasseri.jayanths</t>
  </si>
  <si>
    <t>Jayanth Kumar</t>
  </si>
  <si>
    <t>ജയന്ത് കുമാർ</t>
  </si>
  <si>
    <t>JAYAN-2026-20260323051839.jpg</t>
  </si>
  <si>
    <t>26kla796</t>
  </si>
  <si>
    <t>mlat.26kla796_thalassery.jayanthkumar</t>
  </si>
  <si>
    <t>Raveendran</t>
  </si>
  <si>
    <t>രവീന്ദ്രൻ S/O അറുമുഖൻ</t>
  </si>
  <si>
    <t>RAVEE-2026-20260323060307.jpg</t>
  </si>
  <si>
    <t>26kla942</t>
  </si>
  <si>
    <t>mlat.26kla942_chathannoor.raveendran</t>
  </si>
  <si>
    <t>രവീന്ദ്രൻ  S/O തെയ്യത്തിര</t>
  </si>
  <si>
    <t>RAVEE-2026-20260323072552.jpg</t>
  </si>
  <si>
    <t>26kla941</t>
  </si>
  <si>
    <t>mlat.26kla941_balusseri.raveendran</t>
  </si>
  <si>
    <t>Raveendranathan Nair</t>
  </si>
  <si>
    <t>രവീന്ദ്രനാഥൻ നായർ</t>
  </si>
  <si>
    <t>RAVEE-2026-20260323054218.jpg</t>
  </si>
  <si>
    <t>26kla943</t>
  </si>
  <si>
    <t>mlat.26kla943_haripad.raveendranathannair</t>
  </si>
  <si>
    <t>Kozhikode South</t>
  </si>
  <si>
    <t>കോഴിക്കോട് തെക്ക്</t>
  </si>
  <si>
    <t>Q24204696</t>
  </si>
  <si>
    <t>Adv. Fyzal Babu</t>
  </si>
  <si>
    <t>അഡ്വ. ഫൈസൽ ബാബു</t>
  </si>
  <si>
    <t>FYZAL-2026-20260326031012.jpg</t>
  </si>
  <si>
    <t>26kla168</t>
  </si>
  <si>
    <t>mlat.26kla168_vypeen.fyzalbabu</t>
  </si>
  <si>
    <t>T. Raneesh</t>
  </si>
  <si>
    <t>ടി. രണീഷ്</t>
  </si>
  <si>
    <t>RANEE-2026-20260323032408.jpg</t>
  </si>
  <si>
    <t>26kla308</t>
  </si>
  <si>
    <t>mlat.26kla308_perinthalmanna.traneesh</t>
  </si>
  <si>
    <t>INL</t>
  </si>
  <si>
    <t>Ahamed Devarkovil</t>
  </si>
  <si>
    <t>അഹമ്മദ് ദേവർകോവിൽ</t>
  </si>
  <si>
    <t>Q106692139</t>
  </si>
  <si>
    <t>AHAMM-2026-20260321044318.jpg</t>
  </si>
  <si>
    <t>26kla028</t>
  </si>
  <si>
    <t>Bucket</t>
  </si>
  <si>
    <t>mlat.26kla028_mannarkkad.ahammaddevarkovil</t>
  </si>
  <si>
    <t>https://mlatrack.com/15kla/profiles/mlas/ahamed_devarkovil_k</t>
  </si>
  <si>
    <t>Beypore</t>
  </si>
  <si>
    <t>ബേപ്പൂർ</t>
  </si>
  <si>
    <t>Q13113680</t>
  </si>
  <si>
    <t>Adv. K. P. Prakash Babu</t>
  </si>
  <si>
    <t>ആഡ്വ.കെ. പി. പ്രകാശ് ബാബു</t>
  </si>
  <si>
    <t>PRAKA-2026-20260323013102.jpg</t>
  </si>
  <si>
    <t>26kla309</t>
  </si>
  <si>
    <t>mlat.26kla309_varkala.prakashbabu</t>
  </si>
  <si>
    <t>Muhammad Riyas</t>
  </si>
  <si>
    <t>മുഹമ്മദ് റിയാസ്</t>
  </si>
  <si>
    <t>Q80189102</t>
  </si>
  <si>
    <t>PAMO-2026-20260323095517.jpg</t>
  </si>
  <si>
    <t>26kla029</t>
  </si>
  <si>
    <t>mlat.26kla029_thalassery.pamohamedriyas</t>
  </si>
  <si>
    <t>https://mlatrack.com/15kla/profiles/key_functionaries/p_a_mohammed_riyas_b</t>
  </si>
  <si>
    <t>Anver S/o Enunni</t>
  </si>
  <si>
    <t>അൻവർ S/O ഏനുണ്ണി</t>
  </si>
  <si>
    <t>ANVAR-2026-20260324035024.jpg</t>
  </si>
  <si>
    <t>26kla736</t>
  </si>
  <si>
    <t>Computer</t>
  </si>
  <si>
    <t>mlat.26kla736_thiruvambady.anver</t>
  </si>
  <si>
    <t>26kla169</t>
  </si>
  <si>
    <t>Anver S/o Moideenkoya</t>
  </si>
  <si>
    <t>അൻവർ S/O മൊയ്ദീൻകോയ</t>
  </si>
  <si>
    <t>ANVER-2026-20260324034934.jpg</t>
  </si>
  <si>
    <t>26kla737</t>
  </si>
  <si>
    <t>mlat.26kla737_kattakkada.anver</t>
  </si>
  <si>
    <t>Anver S/o Sulaikha K P</t>
  </si>
  <si>
    <t>അൻവർ  S/O സുലൈഖ കെ പി</t>
  </si>
  <si>
    <t>ANVER-2026-20260324034859.jpg</t>
  </si>
  <si>
    <t>26kla738</t>
  </si>
  <si>
    <t>mlat.26kla738_malappuram.anver</t>
  </si>
  <si>
    <t>AITC</t>
  </si>
  <si>
    <t>P. V. Anvar</t>
  </si>
  <si>
    <t>പി. വി. അൻവർ</t>
  </si>
  <si>
    <t>Q24952527</t>
  </si>
  <si>
    <t>ANVAR-2026-20260323010716.jpg</t>
  </si>
  <si>
    <t>mlat.26kla169_thripunithura.pvanvar</t>
  </si>
  <si>
    <t>Anwar Ali Hassan S/o Kuttyhassan</t>
  </si>
  <si>
    <t>അൻവർ അലി ഹസ്സൻ S/o കുട്ടിഹസ്സൻ</t>
  </si>
  <si>
    <t>ANWAR-2026-20260324035056.jpg</t>
  </si>
  <si>
    <t>26kla739</t>
  </si>
  <si>
    <t>mlat.26kla739_thanur.anwaralihassan</t>
  </si>
  <si>
    <t>Muhammed Riyas P.C S/o Ahammedkutty .P C</t>
  </si>
  <si>
    <t>മുഹമ്മദ് റിയാസ് പി.സി. S/o അഹമ്മദ്കുട്ടി .P C</t>
  </si>
  <si>
    <t>MUHAM-2026-20260324033857.jpg</t>
  </si>
  <si>
    <t>26kla866</t>
  </si>
  <si>
    <t>Ice cream</t>
  </si>
  <si>
    <t>mlat.26kla866_chengannur.muhammedriyaspc</t>
  </si>
  <si>
    <t>Kunnamangalam</t>
  </si>
  <si>
    <t>കുന്ദമംഗലം</t>
  </si>
  <si>
    <t>Q13111313</t>
  </si>
  <si>
    <t>M. A. Razak Master</t>
  </si>
  <si>
    <t>എം. എ. റസാഖ് മാസ്റ്റർ</t>
  </si>
  <si>
    <t>ABDUR-2026-20260321060037.jpg</t>
  </si>
  <si>
    <t>26kla170</t>
  </si>
  <si>
    <t>mlat.26kla170_chirayinkeezhu.marazakmaster</t>
  </si>
  <si>
    <t>Adv. V. K. Sajeevan</t>
  </si>
  <si>
    <t>അഡ്വ. വി. കെ. സജീവൻ</t>
  </si>
  <si>
    <t>SAJEE-2026-20260325102051.jpg</t>
  </si>
  <si>
    <t>26kla310</t>
  </si>
  <si>
    <t>mlat.26kla310_pattambi.vksajeevan</t>
  </si>
  <si>
    <t>AIHCP</t>
  </si>
  <si>
    <t>Santhosh P T</t>
  </si>
  <si>
    <t>സന്തോഷ് പി ടി</t>
  </si>
  <si>
    <t>SANTH-2026-20260323065623.jpg</t>
  </si>
  <si>
    <t>26kla978</t>
  </si>
  <si>
    <t>mlat.26kla978_kaduthuruthy.santhoshpt</t>
  </si>
  <si>
    <t>Abdu Rasak</t>
  </si>
  <si>
    <t>അബ്ദു റസാഖ് S/O മുഹമ്മദ്</t>
  </si>
  <si>
    <t>ABDUR-2026-20260323062435.jpg</t>
  </si>
  <si>
    <t>26kla705</t>
  </si>
  <si>
    <t>Stumps</t>
  </si>
  <si>
    <t>mlat.26kla705_kovalam.abdurasak</t>
  </si>
  <si>
    <t>Abdul Razak</t>
  </si>
  <si>
    <t>അബ്ദുൾ റസാഖ്  S/O  കോയക്കുട്ടി</t>
  </si>
  <si>
    <t>ABDUL-2026-20260323043246.jpg</t>
  </si>
  <si>
    <t>26kla700</t>
  </si>
  <si>
    <t>Wall Hook</t>
  </si>
  <si>
    <t>mlat.26kla700_udma.abdulrazak</t>
  </si>
  <si>
    <t>Mavoor Muhammed Ali</t>
  </si>
  <si>
    <t>മാവൂർ മുഹമ്മദ് അലി</t>
  </si>
  <si>
    <t>MUHAM-2026-20260323065249.jpg</t>
  </si>
  <si>
    <t>26kla846</t>
  </si>
  <si>
    <t>mlat.26kla846_kanjirappally.mavoormuhammedali</t>
  </si>
  <si>
    <t>Independent (CPI(M) support)</t>
  </si>
  <si>
    <t>Adv. P.T.A Rahim</t>
  </si>
  <si>
    <t>ആഡ്വ. പി. ടി. എ. റഹീം</t>
  </si>
  <si>
    <t>Q16143039</t>
  </si>
  <si>
    <t>PTARA-2026-20260321051838.jpg</t>
  </si>
  <si>
    <t>26kla030</t>
  </si>
  <si>
    <t>mlat.26kla030_kunnamkulam.ptarahim</t>
  </si>
  <si>
    <t>https://mlatrack.com/15kla/profiles/mlas/p_t_a_rahim_k</t>
  </si>
  <si>
    <t>Rahim</t>
  </si>
  <si>
    <t>റഹിം S/O മുഹമ്മദ് കോയ</t>
  </si>
  <si>
    <t>RAHIM-2026-20260323053945.jpg</t>
  </si>
  <si>
    <t>26kla917</t>
  </si>
  <si>
    <t>Dustbin</t>
  </si>
  <si>
    <t>mlat.26kla917_kasaragod.rahim</t>
  </si>
  <si>
    <t>Raheem P</t>
  </si>
  <si>
    <t>റഹീം പി S/O മൊയ്തീൻ</t>
  </si>
  <si>
    <t>RAHEE-2026-20260323055834.jpg</t>
  </si>
  <si>
    <t>26kla916</t>
  </si>
  <si>
    <t>mlat.26kla916_kalamassery.raheemp</t>
  </si>
  <si>
    <t>Koduvally</t>
  </si>
  <si>
    <t>കൊടുവള്ളി</t>
  </si>
  <si>
    <t>Q16135012</t>
  </si>
  <si>
    <t>P. K. Firos</t>
  </si>
  <si>
    <t>പി. കെ. ഫിറോസ്</t>
  </si>
  <si>
    <t>FIROS-2026-20260323063140.jpg</t>
  </si>
  <si>
    <t>26kla171</t>
  </si>
  <si>
    <t>mlat.26kla171_thiruvalla.pkfiros</t>
  </si>
  <si>
    <t>Bavan Kutty K M</t>
  </si>
  <si>
    <t>ബാവൻ കുട്ടി കെ. എം.</t>
  </si>
  <si>
    <t>BAVAN-2026-20260323070421.jpg</t>
  </si>
  <si>
    <t>26kla451</t>
  </si>
  <si>
    <t>mlat.26kla451_ottapalam.bavankutty</t>
  </si>
  <si>
    <t>Giri Pambanal</t>
  </si>
  <si>
    <t>ഗിരി പാമ്പനാൽ</t>
  </si>
  <si>
    <t>GIRI-2026-20260321060940.jpg</t>
  </si>
  <si>
    <t>26kla311</t>
  </si>
  <si>
    <t>mlat.26kla311_ambalappuzha.giripambanal</t>
  </si>
  <si>
    <t>RPI (A)</t>
  </si>
  <si>
    <t>Sunil Mannath</t>
  </si>
  <si>
    <t>സുനിൽ മന്നത്ത്</t>
  </si>
  <si>
    <t>SUNIL-2026-20260323073611.jpg</t>
  </si>
  <si>
    <t>26kla1026</t>
  </si>
  <si>
    <t>Ganna Kisan</t>
  </si>
  <si>
    <t>mlat.26kla1026_tirur.sunilmannath</t>
  </si>
  <si>
    <t>Abdul Shukoor</t>
  </si>
  <si>
    <t>അബ്ദുൾ ഷുക്കൂർ</t>
  </si>
  <si>
    <t>ABDUL-2026-20260326111717.jpg</t>
  </si>
  <si>
    <t>26kla703</t>
  </si>
  <si>
    <t>mlat.26kla703_taliparamba.abdulshukoor</t>
  </si>
  <si>
    <t>Firose S/o Aboobacker Musaliar</t>
  </si>
  <si>
    <t>ഫിറോസ് S/o അബൂബക്കർ മുസലിയാർ</t>
  </si>
  <si>
    <t>FIROS-2026-20260323103921.jpg</t>
  </si>
  <si>
    <t>26kla782</t>
  </si>
  <si>
    <t>mlat.26kla782_beypore.firose</t>
  </si>
  <si>
    <t>Firose K C S/o Moitheenkutty</t>
  </si>
  <si>
    <t>ഫിറോസ് കെ സി  S/O മൊയ്തീൻകുട്ടി</t>
  </si>
  <si>
    <t>FIROS-2026-20260326115240.jpg</t>
  </si>
  <si>
    <t>26kla781</t>
  </si>
  <si>
    <t>mlat.26kla781_thodupuzha.firosekc</t>
  </si>
  <si>
    <t>Saleem Madavoor</t>
  </si>
  <si>
    <t>സലീം മടവൂർ</t>
  </si>
  <si>
    <t>MUHAM-2026-20260324031918.jpg</t>
  </si>
  <si>
    <t>26kla031</t>
  </si>
  <si>
    <t>mlat.26kla031_chalakudy.saleemmadavoor</t>
  </si>
  <si>
    <t>Lakshmanan K P Thamarassery</t>
  </si>
  <si>
    <t>ലക്ഷ്മണൻ കെ പി താമരശ്ശേരി</t>
  </si>
  <si>
    <t>LAKSH-2026-20260323091232.jpg</t>
  </si>
  <si>
    <t>26kla838</t>
  </si>
  <si>
    <t>mlat.26kla838_piravom.lakshmanankpthamarassery</t>
  </si>
  <si>
    <t>Shaheeda C P</t>
  </si>
  <si>
    <t>ഷഹീദ സി പി</t>
  </si>
  <si>
    <t>SHAHE-2026-20260323074816.jpg</t>
  </si>
  <si>
    <t>26kla985</t>
  </si>
  <si>
    <t>Bead Necklace</t>
  </si>
  <si>
    <t>mlat.26kla985_kanjirappally.shaheedacp</t>
  </si>
  <si>
    <t>Saleem Muttanchery</t>
  </si>
  <si>
    <t>സലീം മുട്ടാഞ്ചേരി</t>
  </si>
  <si>
    <t>SALEE-2026-20260323104829.jpg</t>
  </si>
  <si>
    <t>26kla967</t>
  </si>
  <si>
    <t>mlat.26kla967_konni.saleemmuttanchery</t>
  </si>
  <si>
    <t>Saleem C K</t>
  </si>
  <si>
    <t>സലീം സി കെ</t>
  </si>
  <si>
    <t>SALEE-2026-20260326121300.jpg</t>
  </si>
  <si>
    <t>26kla966</t>
  </si>
  <si>
    <t>Funnel</t>
  </si>
  <si>
    <t>mlat.26kla966_tarur.saleemck</t>
  </si>
  <si>
    <t>Sajir K</t>
  </si>
  <si>
    <t>സാജിർ കെ</t>
  </si>
  <si>
    <t>SAJIR-2026-20260323072638.jpg</t>
  </si>
  <si>
    <t>26kla961</t>
  </si>
  <si>
    <t>mlat.26kla961_manalur.sajirk</t>
  </si>
  <si>
    <t>Thiruvambady</t>
  </si>
  <si>
    <t>തിരുവമ്പാടി</t>
  </si>
  <si>
    <t>Q13112497</t>
  </si>
  <si>
    <t>C. K. Kasim</t>
  </si>
  <si>
    <t>സി. കെ. കാസിം</t>
  </si>
  <si>
    <t>CKKAS-2026-20260324112747.jpg</t>
  </si>
  <si>
    <t>26kla172</t>
  </si>
  <si>
    <t>mlat.26kla172_piravom.ckkasim</t>
  </si>
  <si>
    <t>Linto Joseph</t>
  </si>
  <si>
    <t>ലിന്റോ ജോസഫ്</t>
  </si>
  <si>
    <t>Q106692396</t>
  </si>
  <si>
    <t>LINTO-2026-20260324104922.jpg</t>
  </si>
  <si>
    <t>26kla032</t>
  </si>
  <si>
    <t>mlat.26kla032_alappuzha.lintojoseph</t>
  </si>
  <si>
    <t>https://mlatrack.com/15kla/profiles/mlas/linto_joseph_t</t>
  </si>
  <si>
    <t>Sunny V Joseph</t>
  </si>
  <si>
    <t>സണ്ണി വി. ജോസഫ്</t>
  </si>
  <si>
    <t>SUNNY-2026-20260323032410.jpg</t>
  </si>
  <si>
    <t>26kla452</t>
  </si>
  <si>
    <t>mlat.26kla452_kottarakkara.sunnyvjoseph</t>
  </si>
  <si>
    <t>Sunny Thomas</t>
  </si>
  <si>
    <t>സണ്ണി തോമസ്</t>
  </si>
  <si>
    <t>SUNNY-2026-20260321025649.jpg</t>
  </si>
  <si>
    <t>26kla312</t>
  </si>
  <si>
    <t>mlat.26kla312_sulthanbathery.sunnythomas</t>
  </si>
  <si>
    <t>P K Kasim  S/o Abdullakkutty Haji</t>
  </si>
  <si>
    <t>പി കെ കാസിം S/O അബ്ദുല്ലക്കുട്ടി ഹാജി</t>
  </si>
  <si>
    <t>KASIM-2026-20260324105210.jpg</t>
  </si>
  <si>
    <t>26kla895</t>
  </si>
  <si>
    <t>mlat.26kla895_aruvikkara.pkkasim</t>
  </si>
  <si>
    <t>Muhammed Kasim</t>
  </si>
  <si>
    <t>മുഹമ്മദ് കാസിം</t>
  </si>
  <si>
    <t>MUHAM-2026-20260323030647.jpg</t>
  </si>
  <si>
    <t>26kla864</t>
  </si>
  <si>
    <t>mlat.26kla864_peravoor.muhammedkasim</t>
  </si>
  <si>
    <t>Dr. Wilson Rockey</t>
  </si>
  <si>
    <t>ഡോ. വിൽസൺ റോക്കി</t>
  </si>
  <si>
    <t>WILSO-2026-20260323042336.jpg</t>
  </si>
  <si>
    <t>26kla773</t>
  </si>
  <si>
    <t>mlat.26kla773_ollur.wilsonrockey</t>
  </si>
  <si>
    <t>Kondotty</t>
  </si>
  <si>
    <t>കൊണ്ടോട്ടി</t>
  </si>
  <si>
    <t>Malappuram</t>
  </si>
  <si>
    <t>മലപ്പുറം ജില്ല</t>
  </si>
  <si>
    <t>Q1030918</t>
  </si>
  <si>
    <t>Q16135092</t>
  </si>
  <si>
    <t>T. P. Ashrafali</t>
  </si>
  <si>
    <t>ടി. പി. അഷ്റഫലി</t>
  </si>
  <si>
    <t>ASHRA-2026-20260321045820.jpg</t>
  </si>
  <si>
    <t>26kla173</t>
  </si>
  <si>
    <t>mlat.26kla173_kothamangalam.tpashrafali</t>
  </si>
  <si>
    <t>Keeran N.K</t>
  </si>
  <si>
    <t>കീരൻ എൻ.കെ.</t>
  </si>
  <si>
    <t>KEERA-2026-20260326044330.jpg</t>
  </si>
  <si>
    <t>26kla819</t>
  </si>
  <si>
    <t>mlat.26kla819_haripad.keerannk</t>
  </si>
  <si>
    <t>Dr. P. Jiji</t>
  </si>
  <si>
    <t>ഡോ. പി. ജിജി</t>
  </si>
  <si>
    <t>JIIJI-2026-20260323064933.jpg</t>
  </si>
  <si>
    <t>26kla033</t>
  </si>
  <si>
    <t>P. Subrahmanian</t>
  </si>
  <si>
    <t>പി. സുബ്രഹ്മണ്യൻ</t>
  </si>
  <si>
    <t>SUBRA-2026-20260323070845.jpg</t>
  </si>
  <si>
    <t>26kla313</t>
  </si>
  <si>
    <t>mlat.26kla313_kaduthuruthy.psubrahmannian</t>
  </si>
  <si>
    <t>M. Abdul Khader</t>
  </si>
  <si>
    <t>എം. അബ്ദുൾ ഖാദർ</t>
  </si>
  <si>
    <t>ABDUL-2026-20260323074617.jpg</t>
  </si>
  <si>
    <t>26kla593</t>
  </si>
  <si>
    <t>mlat.26kla593_vallikkunnu.abdulkhadarbichava</t>
  </si>
  <si>
    <t>Eranad</t>
  </si>
  <si>
    <t>ഏറനാട്</t>
  </si>
  <si>
    <t>Q13110769</t>
  </si>
  <si>
    <t>Krishnan Thachannan</t>
  </si>
  <si>
    <t>കൃഷ്ണൻ തച്ചന്നൻ</t>
  </si>
  <si>
    <t>KRISH-2026-20260321063246.jpg</t>
  </si>
  <si>
    <t>26kla830</t>
  </si>
  <si>
    <t>mlat.26kla830_puthuppally.krishnanthachannan</t>
  </si>
  <si>
    <t>P. K. Basheer</t>
  </si>
  <si>
    <t>പി. കെ. ബഷീർ</t>
  </si>
  <si>
    <t>Q7121263</t>
  </si>
  <si>
    <t>BASHE-2026-20260321035233.jpg</t>
  </si>
  <si>
    <t>26kla174</t>
  </si>
  <si>
    <t>mlat.26kla174_nedumangad.pkbasheer</t>
  </si>
  <si>
    <t>https://mlatrack.com/15kla/profiles/mlas/p_k_basheer_e</t>
  </si>
  <si>
    <t>Adv. N. Sreeprakash</t>
  </si>
  <si>
    <t>അഡ്വ. എൻ. ശ്രീപ്രകാശ്</t>
  </si>
  <si>
    <t>SREEP-2026-20260323042736.jpg</t>
  </si>
  <si>
    <t>26kla314</t>
  </si>
  <si>
    <t>mlat.26kla314_mannarkkad.nsreeprakash</t>
  </si>
  <si>
    <t>Adv. Shafeer Kizhisseri</t>
  </si>
  <si>
    <t>ആഡ്വ. ഷഫീർ കിഴിശ്ശേരി</t>
  </si>
  <si>
    <t>MOHAM-2026-20260321074317.jpg</t>
  </si>
  <si>
    <t>26kla034</t>
  </si>
  <si>
    <t>mlat.26kla034_chengannur.shafeerkizhisseri</t>
  </si>
  <si>
    <t>Yusuf Chemmala</t>
  </si>
  <si>
    <t>യൂസഫ് ചെമ്മല</t>
  </si>
  <si>
    <t>CHEMM-2026-20260323073032.jpg</t>
  </si>
  <si>
    <t>26kla594</t>
  </si>
  <si>
    <t>mlat.26kla594_ottapalam.chemmalayoosufali</t>
  </si>
  <si>
    <t>Mujeeb Rahman</t>
  </si>
  <si>
    <t>മുജീബ് റഹ്മാൻ</t>
  </si>
  <si>
    <t>MUJEE-2026-20260323075758.jpg</t>
  </si>
  <si>
    <t>26kla867</t>
  </si>
  <si>
    <t>mlat.26kla867_kundara.mujeebrahman</t>
  </si>
  <si>
    <t>Nilambur</t>
  </si>
  <si>
    <t>നിലമ്പൂർ</t>
  </si>
  <si>
    <t>Q13112913</t>
  </si>
  <si>
    <t>Jaisal Maliyekkal</t>
  </si>
  <si>
    <t>ജൈസൽ മാളിയേക്കൽ</t>
  </si>
  <si>
    <t>JAISA-2026-20260324011612.jpg</t>
  </si>
  <si>
    <t>26kla455</t>
  </si>
  <si>
    <t>mlat.26kla455_ponnani.jaisalmaliyekkal</t>
  </si>
  <si>
    <t>Aryadan Shoukath</t>
  </si>
  <si>
    <t>ആര്യാടൻ ഷൗക്കത്ത്</t>
  </si>
  <si>
    <t>Q4802630</t>
  </si>
  <si>
    <t>SHOUK-2026-20260324103443.jpg</t>
  </si>
  <si>
    <t>26kla175</t>
  </si>
  <si>
    <t>mlat.26kla175_nenmara.aryadanshoukath</t>
  </si>
  <si>
    <t>https://mlatrack.com/15kla/profiles/mlas/aryadan_shoukath_n</t>
  </si>
  <si>
    <t>Gireesh Mekkad</t>
  </si>
  <si>
    <t>ഗിരീഷ് മേക്കാട്</t>
  </si>
  <si>
    <t>GIRIS-2026-20260324020813.jpg</t>
  </si>
  <si>
    <t>26kla315</t>
  </si>
  <si>
    <t>mlat.26kla315_nilambur.girishmekkattu</t>
  </si>
  <si>
    <t>U. Sharafali</t>
  </si>
  <si>
    <t>യു. ഷറഫലി</t>
  </si>
  <si>
    <t>Q7863540</t>
  </si>
  <si>
    <t>SHARA-2026-20260324015331.jpg</t>
  </si>
  <si>
    <t>26kla035</t>
  </si>
  <si>
    <t>mlat.26kla035_devikulam.usharafali</t>
  </si>
  <si>
    <t>Wandoor</t>
  </si>
  <si>
    <t>വണ്ടൂർ</t>
  </si>
  <si>
    <t>Q16135444</t>
  </si>
  <si>
    <t>A. P. Anil Kumar</t>
  </si>
  <si>
    <t>എ. പി. അനിൽ കുമാർ</t>
  </si>
  <si>
    <t>Q4647269</t>
  </si>
  <si>
    <t>ANILK-2026-20260322125228.jpg</t>
  </si>
  <si>
    <t>26kla176</t>
  </si>
  <si>
    <t>mlat.26kla176_beypore.apanilkumar</t>
  </si>
  <si>
    <t>https://mlatrack.com/15kla/profiles/mlas/a_p_anilkumar_w</t>
  </si>
  <si>
    <t>Dr. K.K Damodaran</t>
  </si>
  <si>
    <t>ഡോ. കെ. കെ. ദാമോദരൻ</t>
  </si>
  <si>
    <t>DAMOD-2026-20260322010318.jpg</t>
  </si>
  <si>
    <t>26kla036</t>
  </si>
  <si>
    <t>mlat.26kla036_thodupuzha.kkdamodaran</t>
  </si>
  <si>
    <t>Anilkumar S/o Kuttan</t>
  </si>
  <si>
    <t>അനിൽകുമാർ S/O കുട്ടൻ</t>
  </si>
  <si>
    <t>ANILK-2026-20260323074220.jpg</t>
  </si>
  <si>
    <t>26kla733</t>
  </si>
  <si>
    <t>Pen Stand</t>
  </si>
  <si>
    <t>mlat.26kla733_eranad.anilkumar</t>
  </si>
  <si>
    <t>BJP (Independent)</t>
  </si>
  <si>
    <t>E. P. Kumaradas</t>
  </si>
  <si>
    <t>ഇ. പി. കുമാരദാസ്</t>
  </si>
  <si>
    <t>KUMAR-2026-20260323073035.jpg</t>
  </si>
  <si>
    <t>26kla316</t>
  </si>
  <si>
    <t>mlat.26kla316_kuttanad.kumaradas</t>
  </si>
  <si>
    <t>Manjeri</t>
  </si>
  <si>
    <t>മഞ്ചേരി</t>
  </si>
  <si>
    <t>Q13113783</t>
  </si>
  <si>
    <t>Adv. PPA Sageer</t>
  </si>
  <si>
    <t>അഡ്വ. പി. പി. എ. സഗീർ</t>
  </si>
  <si>
    <t>ABDUL-2026-20260323081141.jpg</t>
  </si>
  <si>
    <t>26kla457</t>
  </si>
  <si>
    <t>mlat.26kla457_pala.ppasageer</t>
  </si>
  <si>
    <t>Pathmasree M.</t>
  </si>
  <si>
    <t>പത്മശ്രീ. എം</t>
  </si>
  <si>
    <t>PADMA-2026-20260323083433.jpg</t>
  </si>
  <si>
    <t>26kla317</t>
  </si>
  <si>
    <t>mlat.26kla317_puthukkad.padmasreeajith</t>
  </si>
  <si>
    <t>Adv. M. Rahmathulla</t>
  </si>
  <si>
    <t>അഡ്വ. എം. റഹ്മത്തുള്ള</t>
  </si>
  <si>
    <t>Q138701481</t>
  </si>
  <si>
    <t>ADVM-2026-20260326081159.jpg</t>
  </si>
  <si>
    <t>26kla177</t>
  </si>
  <si>
    <t>mlat.26kla177_beypore.mrahmathulla</t>
  </si>
  <si>
    <t>Bipin Benson Joseph</t>
  </si>
  <si>
    <t>ബിപിൻ ബെൻസൺ ജോസഫ്</t>
  </si>
  <si>
    <t>BIPIN-2026-20260326081230.jpg</t>
  </si>
  <si>
    <t>26kla759</t>
  </si>
  <si>
    <t>mlat.26kla759_kalamassery.bipinbensonjoseph</t>
  </si>
  <si>
    <t>Independent (CPI support)</t>
  </si>
  <si>
    <t>V. M. Mustafa</t>
  </si>
  <si>
    <t>വി. എം. മുസ്തഫ</t>
  </si>
  <si>
    <t>VMM-2026-20260326081024.jpg</t>
  </si>
  <si>
    <t>26kla037</t>
  </si>
  <si>
    <t>mlat.26kla037_guruvayur.vmmusthafa</t>
  </si>
  <si>
    <t>Perinthalmanna</t>
  </si>
  <si>
    <t>പെരിന്തൽമണ്ണ</t>
  </si>
  <si>
    <t>Q13113446</t>
  </si>
  <si>
    <t>Najeeb Kanthapuram</t>
  </si>
  <si>
    <t>നജീബ് കാന്തപുരം</t>
  </si>
  <si>
    <t>Q106714094</t>
  </si>
  <si>
    <t>NAJIB-2026-20260319030734.jpg</t>
  </si>
  <si>
    <t>26kla178</t>
  </si>
  <si>
    <t>mlat.26kla178_beypore.najeebkanthapuram</t>
  </si>
  <si>
    <t>https://mlatrack.com/15kla/profiles/mlas/najeeb_kanthapuram_p</t>
  </si>
  <si>
    <t>Adv. K.P. Baburaj</t>
  </si>
  <si>
    <t>അഡ്വ. കെ. പി. ബാബുരാജ്</t>
  </si>
  <si>
    <t>BABUR-2026-20260321040626.jpg</t>
  </si>
  <si>
    <t>26kla318</t>
  </si>
  <si>
    <t>mlat.26kla318_vengara.kpbaburaj</t>
  </si>
  <si>
    <t>V. P. Muhammad Haneefa</t>
  </si>
  <si>
    <t>വി. പി. മുഹമ്മദ് ഹനീഫ</t>
  </si>
  <si>
    <t>Q138678453</t>
  </si>
  <si>
    <t>MOHAM-2026-20260321044024.jpg</t>
  </si>
  <si>
    <t>26kla038</t>
  </si>
  <si>
    <t>mlat.26kla038_chalakudy.vpmohammedhaneefa</t>
  </si>
  <si>
    <t>Abdul Najeeb S/o Mohamed</t>
  </si>
  <si>
    <t>അബ്ദുൾ നജീബ്  S/O മുഹമ്മദ്</t>
  </si>
  <si>
    <t>ABDUL-2026-20260323065013.jpg</t>
  </si>
  <si>
    <t>26kla697</t>
  </si>
  <si>
    <t>Plate and Stand</t>
  </si>
  <si>
    <t>mlat.26kla697_ettumanoor.abdulnajeeb</t>
  </si>
  <si>
    <t>Abdul Najeeb S/o Veerappu</t>
  </si>
  <si>
    <t>അബ്ദുൾ നജീബ്  S/O  വീരാപ്പു</t>
  </si>
  <si>
    <t>ABDUL-2026-20260323080430.jpg</t>
  </si>
  <si>
    <t>26kla698</t>
  </si>
  <si>
    <t>Razor</t>
  </si>
  <si>
    <t>mlat.26kla698_kozhikodenorth.abdulnajeeb</t>
  </si>
  <si>
    <t>Najeeb</t>
  </si>
  <si>
    <t>നജീബ്</t>
  </si>
  <si>
    <t>NAJEE-2026-20260323063933.jpg</t>
  </si>
  <si>
    <t>26kla874</t>
  </si>
  <si>
    <t>mlat.26kla874_ponnani.najeeb</t>
  </si>
  <si>
    <t>Mohammed Haneefa P S/o Alavi</t>
  </si>
  <si>
    <t>മുഹമ്മദ് ഹനീഫ പി S/O അലവി</t>
  </si>
  <si>
    <t>MOHAM-2026-20260323081604.jpg</t>
  </si>
  <si>
    <t>26kla855</t>
  </si>
  <si>
    <t>Pestle and Mortar</t>
  </si>
  <si>
    <t>mlat.26kla855_vattiyoorkavu.mohammedhaneefap</t>
  </si>
  <si>
    <t>Haneefa</t>
  </si>
  <si>
    <t>ഹനീഫ</t>
  </si>
  <si>
    <t>HANEE-2026-20260323075242.jpg</t>
  </si>
  <si>
    <t>26kla790</t>
  </si>
  <si>
    <t>mlat.26kla790_kunnamangalam.haneefa</t>
  </si>
  <si>
    <t>Mankada</t>
  </si>
  <si>
    <t>മങ്കട</t>
  </si>
  <si>
    <t>Q13113774</t>
  </si>
  <si>
    <t>Manjalamkuzhi Ali</t>
  </si>
  <si>
    <t>മഞ്ഞളാംകുഴി അലി</t>
  </si>
  <si>
    <t>Q6750341</t>
  </si>
  <si>
    <t>MANJA-2026-20260323085704.jpg</t>
  </si>
  <si>
    <t>26kla179</t>
  </si>
  <si>
    <t>mlat.26kla179_beypore.manjalamkuzhiali</t>
  </si>
  <si>
    <t>https://mlatrack.com/15kla/profiles/mlas/manjalamkuzhi_ali_m</t>
  </si>
  <si>
    <t>Lijoy Paul</t>
  </si>
  <si>
    <t>ലിജോയ് പോൾ</t>
  </si>
  <si>
    <t>LEJOY-2026-20260323095833.jpg</t>
  </si>
  <si>
    <t>26kla319</t>
  </si>
  <si>
    <t>mlat.26kla319_kaipamangalam.lejoymash</t>
  </si>
  <si>
    <t>Kunnath Mohamed S/o Ali Haji</t>
  </si>
  <si>
    <t>കുന്നത്ത് മുഹമ്മദ്  S/O ആലി ഹാജി</t>
  </si>
  <si>
    <t>MOHAM-2026-20260321064130.jpg</t>
  </si>
  <si>
    <t>26kla836</t>
  </si>
  <si>
    <t>mlat.26kla836_perambra.kunnathmohamed</t>
  </si>
  <si>
    <t>Kunnath Muhammed</t>
  </si>
  <si>
    <t>മുഹമ്മദ് കുന്നത്ത് S/O മൊയ്തീൻ</t>
  </si>
  <si>
    <t>MOHAM-2026-20260323104728.jpg</t>
  </si>
  <si>
    <t>26kla039</t>
  </si>
  <si>
    <t>mlat.26kla039_kollam.mohammedkunnath</t>
  </si>
  <si>
    <t>മലപ്പുറം</t>
  </si>
  <si>
    <t>Q16135164</t>
  </si>
  <si>
    <t>Aboobacker K.P. (Kundupuzhakkal)</t>
  </si>
  <si>
    <t>അബൂബക്കർ (ബക്കർ കുണ്ടുപുഴയ്ക്കൽ)</t>
  </si>
  <si>
    <t>ABOOB-2026-20260323081427.jpg</t>
  </si>
  <si>
    <t>26kla460</t>
  </si>
  <si>
    <t>mlat.26kla460_kunnathunad.aboobackerbackerkundupuzhakkal</t>
  </si>
  <si>
    <t>Ashwathy Gupatha Kumar</t>
  </si>
  <si>
    <t>അശ്വതി ഗുപ്ത കുമാർ</t>
  </si>
  <si>
    <t>ASWAT-2026-20260323072305.jpg</t>
  </si>
  <si>
    <t>26kla320</t>
  </si>
  <si>
    <t>mlat.26kla320_kuthuparamba.aswathigupthakumar</t>
  </si>
  <si>
    <t>P. K. Kunhalikutty</t>
  </si>
  <si>
    <t>പി. കെ. കുഞ്ഞാലിക്കുട്ടി</t>
  </si>
  <si>
    <t>Q7117360</t>
  </si>
  <si>
    <t>KUNHA-2026-20260323101601.jpg</t>
  </si>
  <si>
    <t>26kla180</t>
  </si>
  <si>
    <t>mlat.26kla180_ponnani.pkkunhalikutty</t>
  </si>
  <si>
    <t>https://mlatrack.com/15kla/profiles/key_functionaries/p_k_kunhalikutty_v</t>
  </si>
  <si>
    <t>K. T. Mujeeb</t>
  </si>
  <si>
    <t>കെ. ടി. മുജീബ്</t>
  </si>
  <si>
    <t>MUJEE-2026-20260321082426.jpg</t>
  </si>
  <si>
    <t>26kla040</t>
  </si>
  <si>
    <t>mlat.26kla040_puthuppally.ktmujeebrahman</t>
  </si>
  <si>
    <t>Adv. Sadiq Naduthodi</t>
  </si>
  <si>
    <t>അഡ്വ. സാദിഖ് നടുത്തൊടി</t>
  </si>
  <si>
    <t>SADIK-2026-20260324031344.jpg</t>
  </si>
  <si>
    <t>26kla600</t>
  </si>
  <si>
    <t>mlat.26kla600_vallikkunnu.sadiknaduthodi</t>
  </si>
  <si>
    <t>Abdul Gafoor Master O.P.K</t>
  </si>
  <si>
    <t>അബ്ദുൾ ഗഫൂർ മാസ്റ്റർ ഒ.പി.കെ.</t>
  </si>
  <si>
    <t>ABDUL-2026-20260323062412.jpg</t>
  </si>
  <si>
    <t>26kla692</t>
  </si>
  <si>
    <t>mlat.26kla692_cherthala.abdulgafoormasteropk</t>
  </si>
  <si>
    <t>Abdulsalam.K.P</t>
  </si>
  <si>
    <t>അബ്ദുസ്സലാം.കെ.പി.</t>
  </si>
  <si>
    <t>ABDUS-2026-20260323090612.jpg</t>
  </si>
  <si>
    <t>26kla702</t>
  </si>
  <si>
    <t>Pressure Cooker</t>
  </si>
  <si>
    <t>mlat.26kla702_kalpetta.abdulsalamkp</t>
  </si>
  <si>
    <t>Sreedharan</t>
  </si>
  <si>
    <t>ശ്രീധരൻ</t>
  </si>
  <si>
    <t>SREED-2026-20260323100022.jpg</t>
  </si>
  <si>
    <t>26kla1011</t>
  </si>
  <si>
    <t>Bangles</t>
  </si>
  <si>
    <t>mlat.26kla1011_kazhakoottam.sreedharan</t>
  </si>
  <si>
    <t>Vengara</t>
  </si>
  <si>
    <t>വേങ്ങര</t>
  </si>
  <si>
    <t>Q13114838</t>
  </si>
  <si>
    <t>Jayakrishnan V.N.</t>
  </si>
  <si>
    <t>ജയകൃഷ്ണൻ വി. എൻ.</t>
  </si>
  <si>
    <t>JAYAK-2026-20260323074852.jpg</t>
  </si>
  <si>
    <t>26kla321</t>
  </si>
  <si>
    <t>mlat.26kla321_kuthuparamba.jayakrishnanvn</t>
  </si>
  <si>
    <t>K. M. Shaji</t>
  </si>
  <si>
    <t>കെ. എം. ഷാജി</t>
  </si>
  <si>
    <t>Q16213770</t>
  </si>
  <si>
    <t>KMS-2026-20260325024823.jpg</t>
  </si>
  <si>
    <t>26kla181</t>
  </si>
  <si>
    <t>mlat.26kla181_aluva.kmshaji</t>
  </si>
  <si>
    <t>Abdul Rafeeq Chemban</t>
  </si>
  <si>
    <t>അബ്ദുൾ റഫീഖ് ചെമ്പൻ</t>
  </si>
  <si>
    <t>ABDUL-2026-20260325025723.jpg</t>
  </si>
  <si>
    <t>26kla699</t>
  </si>
  <si>
    <t>mlat.26kla699_punalur.abdulrafeeqchemban</t>
  </si>
  <si>
    <t>Muhammad Sabah Kundupuzhakkal</t>
  </si>
  <si>
    <t>മുഹമ്മദ് സബാഹ് കുണ്ടുപുഴക്കൽ</t>
  </si>
  <si>
    <t>MUHAM-2026-20260325030601.jpg</t>
  </si>
  <si>
    <t>26kla041</t>
  </si>
  <si>
    <t>mlat.26kla041_chalakudy.sabahkundupuzhakkal</t>
  </si>
  <si>
    <t>U.P. Shaji</t>
  </si>
  <si>
    <t>യു. പി. ഷാജി ഉള്ളാട്ടുപറമ്പിൽ</t>
  </si>
  <si>
    <t>SHAJI-2026-20260323085439.jpg</t>
  </si>
  <si>
    <t>26kla1050</t>
  </si>
  <si>
    <t>mlat.26kla1050_varkala.upshaji</t>
  </si>
  <si>
    <t>K.M.Shaji Shymalayam</t>
  </si>
  <si>
    <t>കെ.എം.ഷാജി ഷൈമാലയം</t>
  </si>
  <si>
    <t>KMS-2026-20260323091401.jpg</t>
  </si>
  <si>
    <t>26kla823</t>
  </si>
  <si>
    <t>mlat.26kla823_thrissur.kmshajishymalayam</t>
  </si>
  <si>
    <t>Vallikkunnu</t>
  </si>
  <si>
    <t>വള്ളിക്കുന്ന്</t>
  </si>
  <si>
    <t>Q16135944</t>
  </si>
  <si>
    <t>Abdul Azeez Kadalundi</t>
  </si>
  <si>
    <t>അബ്ദുൾ അസീസ് കടലുണ്ടി</t>
  </si>
  <si>
    <t>ABDUL-2026-20260323052922.jpg</t>
  </si>
  <si>
    <t>26kla462</t>
  </si>
  <si>
    <t>mlat.26kla462_mankada.abdulazeezkadalundi</t>
  </si>
  <si>
    <t>T. V. Ibrahim</t>
  </si>
  <si>
    <t>ടി. വി. ഇബ്രാഹിം</t>
  </si>
  <si>
    <t>Q24952528</t>
  </si>
  <si>
    <t>TVIBR-2026-20260326052322.jpg</t>
  </si>
  <si>
    <t>26kla182</t>
  </si>
  <si>
    <t>mlat.26kla182_wandoor.tvibrahim</t>
  </si>
  <si>
    <t>https://mlatrack.com/15kla/profiles/mlas/t_v_ibrahim_k</t>
  </si>
  <si>
    <t>M. Preman Master</t>
  </si>
  <si>
    <t>എം. പ്രേമൻ മാസ്റ്റർ</t>
  </si>
  <si>
    <t>PREMK-2026-20260321033633.jpg</t>
  </si>
  <si>
    <t>26kla322</t>
  </si>
  <si>
    <t>mlat.26kla322_kozhikodenorth.premkumarpremanmaster</t>
  </si>
  <si>
    <t>Independent (INL support)</t>
  </si>
  <si>
    <t>Adv. C. P. Musthafa</t>
  </si>
  <si>
    <t>അഡ്വ. സി. പി. മുസ്തഫ</t>
  </si>
  <si>
    <t>MUSTH-2026-20260323032038.jpg</t>
  </si>
  <si>
    <t>26kla042</t>
  </si>
  <si>
    <t>mlat.26kla042_peerumade.musthafa</t>
  </si>
  <si>
    <t>Muhammed Aslam V P</t>
  </si>
  <si>
    <t>മുഹമ്മദ് അസ്ലം വി പി</t>
  </si>
  <si>
    <t>MUHAM-2026-20260323035943.jpg</t>
  </si>
  <si>
    <t>26kla863</t>
  </si>
  <si>
    <t>mlat.26kla863_ponnani.muhammedaslamvp</t>
  </si>
  <si>
    <t>Muhamed Musthafa Pamangadan</t>
  </si>
  <si>
    <t>മുഹമ്മദ് മുസ്തഫ പാമങ്ങാടൻ</t>
  </si>
  <si>
    <t>MOHAM-2026-20260323023950.jpg</t>
  </si>
  <si>
    <t>26kla861</t>
  </si>
  <si>
    <t>mlat.26kla861_puthuppally.muhamedmusthafapamangadan</t>
  </si>
  <si>
    <t>Tirurangadi</t>
  </si>
  <si>
    <t>തിരൂരങ്ങാടി</t>
  </si>
  <si>
    <t>Q13112529</t>
  </si>
  <si>
    <t>Ajit Koladi</t>
  </si>
  <si>
    <t>അജിത് കൊളാടി</t>
  </si>
  <si>
    <t>AJITK-2026-20260321073432.jpg</t>
  </si>
  <si>
    <t>26kla043</t>
  </si>
  <si>
    <t>mlat.26kla043_parassala.ajithkoladi</t>
  </si>
  <si>
    <t>P. M. A. Sameer</t>
  </si>
  <si>
    <t>പി. എം. എ. സമീർ</t>
  </si>
  <si>
    <t>ABDUL-2026-20260326101128.jpg</t>
  </si>
  <si>
    <t>26kla183</t>
  </si>
  <si>
    <t>mlat.26kla183_payyanur.pmasameer</t>
  </si>
  <si>
    <t>Moosa Jarathingal</t>
  </si>
  <si>
    <t>മൂസ ജാരത്തിങ്കൽ</t>
  </si>
  <si>
    <t>MOOSA-2026-20260323035747.jpg</t>
  </si>
  <si>
    <t>26kla463</t>
  </si>
  <si>
    <t>mlat.26kla463_chirayinkeezhu.moosajarathingal</t>
  </si>
  <si>
    <t>Riju C. Raghav</t>
  </si>
  <si>
    <t>റിജു സി. രാഘവ്</t>
  </si>
  <si>
    <t>RIJU-2026-20260326101213.jpg</t>
  </si>
  <si>
    <t>26kla323</t>
  </si>
  <si>
    <t>mlat.26kla323_kozhikodenorth.rijucraghav</t>
  </si>
  <si>
    <t>Hameed V</t>
  </si>
  <si>
    <t>ഹമീദ് വി</t>
  </si>
  <si>
    <t>HAMEE-2026-20260323080913.jpg</t>
  </si>
  <si>
    <t>26kla789</t>
  </si>
  <si>
    <t>mlat.26kla789_kalpetta.hameedv</t>
  </si>
  <si>
    <t>Tanur</t>
  </si>
  <si>
    <t>താനൂർ</t>
  </si>
  <si>
    <t>Q16136996</t>
  </si>
  <si>
    <t>Deepa Puzhakkal</t>
  </si>
  <si>
    <t>ദീപ പുഴയ്ക്കൽ</t>
  </si>
  <si>
    <t>DEEPA-2026-20260326055135.jpg</t>
  </si>
  <si>
    <t>26kla324</t>
  </si>
  <si>
    <t>mlat.26kla324_attingal.deepapuzhakkal</t>
  </si>
  <si>
    <t>P. K. Navas</t>
  </si>
  <si>
    <t>പി. കെ. നവാസ്</t>
  </si>
  <si>
    <t>PKNAV-2026-20260324095646.jpg</t>
  </si>
  <si>
    <t>26kla184</t>
  </si>
  <si>
    <t>mlat.26kla184_cherthala.pknavas</t>
  </si>
  <si>
    <t>P P Navas S/o Kunhimuhamed</t>
  </si>
  <si>
    <t>പി പി നവാസ് S/O കുഞ്ഞുമുഹമ്മദ്</t>
  </si>
  <si>
    <t>PPNAV-2026-20260326070048.jpg</t>
  </si>
  <si>
    <t>26kla901</t>
  </si>
  <si>
    <t>mlat.26kla901_nemom.ppnavas</t>
  </si>
  <si>
    <t>Muhammed Sameer</t>
  </si>
  <si>
    <t>മുഹമ്മദ് സമീർ</t>
  </si>
  <si>
    <t>MUHAM-2026-20260323082429.jpg</t>
  </si>
  <si>
    <t>26kla044</t>
  </si>
  <si>
    <t>mlat.26kla044_perambra.muhammedsameernarungelparambilhouse</t>
  </si>
  <si>
    <t>26kla851</t>
  </si>
  <si>
    <t>Mohamed Sameer T Thiruthiyil House</t>
  </si>
  <si>
    <t>മുഹമ്മദ് സമീർ ടി തിരുത്തിയിൽ  ഹൌസ്</t>
  </si>
  <si>
    <t>MOHAM-2026-20260326070426.jpg</t>
  </si>
  <si>
    <t>mlat.26kla851_kuttanad.mohamedsameertthiruthiyilhouse</t>
  </si>
  <si>
    <t>Sameer T</t>
  </si>
  <si>
    <t>സമീർ ടി</t>
  </si>
  <si>
    <t>SAMEE-2026-20260326070519.jpg</t>
  </si>
  <si>
    <t>26kla968</t>
  </si>
  <si>
    <t>mlat.26kla968_koduvally.sameert</t>
  </si>
  <si>
    <t>Tirur</t>
  </si>
  <si>
    <t>തിരൂർ</t>
  </si>
  <si>
    <t>Q16137421</t>
  </si>
  <si>
    <t>V. Abdurahiman</t>
  </si>
  <si>
    <t>വി. അബ്ദുറഹ്മാൻ</t>
  </si>
  <si>
    <t>Q24952529</t>
  </si>
  <si>
    <t>VABDU-2026-20260323065843.jpg</t>
  </si>
  <si>
    <t>26kla1052</t>
  </si>
  <si>
    <t>mlat.26kla1052_mattanur.vabdurahiman</t>
  </si>
  <si>
    <t>https://mlatrack.com/15kla/profiles/key_functionaries/v_abdurahiman_t</t>
  </si>
  <si>
    <t>Kabeer Shameer Kuttoor</t>
  </si>
  <si>
    <t>കബീർ ഷെമീർ കുട്ടൂർ</t>
  </si>
  <si>
    <t>KABEE-2026-20260323080759.jpg</t>
  </si>
  <si>
    <t>26kla465</t>
  </si>
  <si>
    <t>mlat.26kla465_kaipamangalam.kabeeraliasshameerkuttur</t>
  </si>
  <si>
    <t>K. Narayanan Master</t>
  </si>
  <si>
    <t>കെ. നാരായണൻ മാസ്റ്റർ</t>
  </si>
  <si>
    <t>NARAY-2026-20260323080357.jpg</t>
  </si>
  <si>
    <t>26kla325</t>
  </si>
  <si>
    <t>mlat.26kla325_chadayamangalam.knarayananmaster</t>
  </si>
  <si>
    <t>Kurukkoli Moideen</t>
  </si>
  <si>
    <t>കുറുക്കോളി മൊയ്തീൻ</t>
  </si>
  <si>
    <t>Q106692608</t>
  </si>
  <si>
    <t>KURUK-2026-20260327095608.jpg</t>
  </si>
  <si>
    <t>26kla185</t>
  </si>
  <si>
    <t>mlat.26kla185_malampuzha.kurukkolimoideen</t>
  </si>
  <si>
    <t>https://mlatrack.com/15kla/profiles/mlas/kurukkoli_moideen_t</t>
  </si>
  <si>
    <t>Dr.S.Aleena</t>
  </si>
  <si>
    <t>ഡോ. എസ്. അലീന</t>
  </si>
  <si>
    <t>DRSA-2026-20260323081512.jpg</t>
  </si>
  <si>
    <t>26kla772</t>
  </si>
  <si>
    <t>mlat.26kla772_adoor.saleena</t>
  </si>
  <si>
    <t>SP (I)</t>
  </si>
  <si>
    <t>Siyad Koodiyath</t>
  </si>
  <si>
    <t>സിയാദ് കുടിയത്ത്</t>
  </si>
  <si>
    <t>SIYAD-2026-20260323081226.jpg</t>
  </si>
  <si>
    <t>26kla1007</t>
  </si>
  <si>
    <t>Ship</t>
  </si>
  <si>
    <t>mlat.26kla1007_kondotty.siyadkoodiyath</t>
  </si>
  <si>
    <t>Abdurahiman S/o Kunjeen</t>
  </si>
  <si>
    <t>അബ്ദുറഹിമാൻ, S/O കുഞ്ഞീൻ</t>
  </si>
  <si>
    <t>KABD-2026-20260323071301.jpg</t>
  </si>
  <si>
    <t>26kla704</t>
  </si>
  <si>
    <t>mlat.26kla704_kaduthuruthy.abdurahiman</t>
  </si>
  <si>
    <t>V. Abdurahman</t>
  </si>
  <si>
    <t>അബ്ദുറഹ്മാൻ S/O കുഞ്ഞാവ</t>
  </si>
  <si>
    <t>ABDUR-2026-20260323063411.jpg</t>
  </si>
  <si>
    <t>26kla045</t>
  </si>
  <si>
    <t>mlat.26kla045_kozhikodesouth.abdurahiman</t>
  </si>
  <si>
    <t>Moideen Koomulli Parambil</t>
  </si>
  <si>
    <t>മൊയ്തീൻ കൂമുള്ളി പറമ്പിൽ</t>
  </si>
  <si>
    <t>MOIDE-2026-20260323082737.jpg</t>
  </si>
  <si>
    <t>26kla858</t>
  </si>
  <si>
    <t>mlat.26kla858_ernakulam.moideenkoomulliparambil</t>
  </si>
  <si>
    <t>Kottakkal</t>
  </si>
  <si>
    <t>കോട്ടക്കൽ</t>
  </si>
  <si>
    <t>Q13111682</t>
  </si>
  <si>
    <t>Prof. K. K. Abid Hussain Thangal</t>
  </si>
  <si>
    <t>പ്രൊ. കെ. കെ. ആബിദ് ഹുസൈൻ തങ്ങൾ</t>
  </si>
  <si>
    <t>Q24952533</t>
  </si>
  <si>
    <t>ABIDH-2026-20260326025148.jpg</t>
  </si>
  <si>
    <t>26kla186</t>
  </si>
  <si>
    <t>mlat.26kla186_thodupuzha.abidhussainthangalof</t>
  </si>
  <si>
    <t>https://mlatrack.com/15kla/profiles/mlas/k_k_abid_hussain_thangal_k</t>
  </si>
  <si>
    <t>K. Preethi</t>
  </si>
  <si>
    <t>കെ. പ്രീതി</t>
  </si>
  <si>
    <t>PREET-2026-20260326025421.jpg</t>
  </si>
  <si>
    <t>26kla046</t>
  </si>
  <si>
    <t>mlat.26kla046_kanjirappally.preethikonchath</t>
  </si>
  <si>
    <t>Adv. Majeed Marakkara</t>
  </si>
  <si>
    <t>അഡ്വ. മജീദ് മരക്കര</t>
  </si>
  <si>
    <t>ABDUL-2026-20260323033251.jpg</t>
  </si>
  <si>
    <t>26kla606</t>
  </si>
  <si>
    <t>mlat.26kla606_thiruvambady.abdulmajeed</t>
  </si>
  <si>
    <t>Subrahmanian Chunkapally</t>
  </si>
  <si>
    <t>സുബ്രഹ്മണ്യൻ ചുങ്കപ്പള്ളി</t>
  </si>
  <si>
    <t>SUBRA-2026-20260323053647.jpg</t>
  </si>
  <si>
    <t>26kla326</t>
  </si>
  <si>
    <t>mlat.26kla326_piravom.subramannianc</t>
  </si>
  <si>
    <t>Preethi Kp</t>
  </si>
  <si>
    <t>പ്രീതി കെപി</t>
  </si>
  <si>
    <t>PREET-2026-20260323062542.jpg</t>
  </si>
  <si>
    <t>26kla910</t>
  </si>
  <si>
    <t>mlat.26kla910_pattambi.preethikp</t>
  </si>
  <si>
    <t>Mohamed Rafi</t>
  </si>
  <si>
    <t>മുഹമ്മദ് റാഫി</t>
  </si>
  <si>
    <t>MOHAM-2026-20260323064407.jpg</t>
  </si>
  <si>
    <t>26kla850</t>
  </si>
  <si>
    <t>CCTV Camera</t>
  </si>
  <si>
    <t>mlat.26kla850_idukki.mohamedrafi</t>
  </si>
  <si>
    <t>Thavanur</t>
  </si>
  <si>
    <t>തവനൂർ</t>
  </si>
  <si>
    <t>Q16136920</t>
  </si>
  <si>
    <t>Adv. V S Joy</t>
  </si>
  <si>
    <t>അഡ്വ. വി. എസ്. ജോയ്</t>
  </si>
  <si>
    <t>VSJOY-2026-20260323104926.jpg</t>
  </si>
  <si>
    <t>26kla187</t>
  </si>
  <si>
    <t>mlat.26kla187_kalamassery.vsjoy</t>
  </si>
  <si>
    <t>Ravi Thelath</t>
  </si>
  <si>
    <t>രവി തേലത്ത്</t>
  </si>
  <si>
    <t>RAVIT-2026-20260326083028.jpg</t>
  </si>
  <si>
    <t>26kla327</t>
  </si>
  <si>
    <t>mlat.26kla327_perumbavoor.ravithelath</t>
  </si>
  <si>
    <t>Abdul Jaleel</t>
  </si>
  <si>
    <t>അബ്ദുൾ ജലീൽ</t>
  </si>
  <si>
    <t>ABDUL-2026-20260323074851.jpg</t>
  </si>
  <si>
    <t>26kla607</t>
  </si>
  <si>
    <t>mlat.26kla607_pattambi.abduljaleel</t>
  </si>
  <si>
    <t>Abdul Jaleel K T S/o Moideen K T</t>
  </si>
  <si>
    <t>അബ്ദുൾ ജലീൽ കെ. ടി S/O മൊയ്തീൻ കെ ടി</t>
  </si>
  <si>
    <t>ABDUL-2026-20260323074032.jpg</t>
  </si>
  <si>
    <t>26kla693</t>
  </si>
  <si>
    <t>mlat.26kla693_peravoor.abduljaleelkt</t>
  </si>
  <si>
    <t>26kla047</t>
  </si>
  <si>
    <t>Dr. K. T. Jaleel</t>
  </si>
  <si>
    <t>ഡോ. കെ. ടി. ജലീൽ</t>
  </si>
  <si>
    <t>Q15035529</t>
  </si>
  <si>
    <t>JALEE-2026-20260321065605.jpg</t>
  </si>
  <si>
    <t>mlat.26kla047_parassala.ktjaleel</t>
  </si>
  <si>
    <t>https://mlatrack.com/15kla/profiles/mlas/k_t_jaleel_t</t>
  </si>
  <si>
    <t>Ponnani</t>
  </si>
  <si>
    <t>പൊന്നാനി</t>
  </si>
  <si>
    <t>Q7227905</t>
  </si>
  <si>
    <t>K. P. Noushad Ali</t>
  </si>
  <si>
    <t>കെ. പി. നൗഷാദ് അലി</t>
  </si>
  <si>
    <t>NOUSH-2026-20260326061229.jpg</t>
  </si>
  <si>
    <t>26kla188</t>
  </si>
  <si>
    <t>mlat.26kla188_changanassery.kpnoushadali</t>
  </si>
  <si>
    <t>Adv. M. K. Sakeer</t>
  </si>
  <si>
    <t>ആഡ്വ.എം. കെ. സക്കീർ</t>
  </si>
  <si>
    <t>Q138681975</t>
  </si>
  <si>
    <t>SAKKE-2026-20260326061212.jpg</t>
  </si>
  <si>
    <t>26kla048</t>
  </si>
  <si>
    <t>mlat.26kla048_aruvikkara.mksakkeer</t>
  </si>
  <si>
    <t>Anvar Pazhanji</t>
  </si>
  <si>
    <t>അൻവർ പഴഞ്ഞി</t>
  </si>
  <si>
    <t>ANWAR-2026-20260326061804.jpg</t>
  </si>
  <si>
    <t>26kla608</t>
  </si>
  <si>
    <t>mlat.26kla608_pattambi.anwarpazhanji</t>
  </si>
  <si>
    <t>E. Maneesh</t>
  </si>
  <si>
    <t>ഇ. മനീഷ്</t>
  </si>
  <si>
    <t>MANEE-2026-20260326061747.jpg</t>
  </si>
  <si>
    <t>26kla328</t>
  </si>
  <si>
    <t>mlat.26kla328_kaduthuruthy.maneeshjanakeeyam</t>
  </si>
  <si>
    <t>Noushadali</t>
  </si>
  <si>
    <t>നൗഷാദലി</t>
  </si>
  <si>
    <t>NOUSH-2026-20260326061831.jpg</t>
  </si>
  <si>
    <t>26kla886</t>
  </si>
  <si>
    <t>Chappals</t>
  </si>
  <si>
    <t>mlat.26kla886_chalakudy.noushadali</t>
  </si>
  <si>
    <t>Sakkeer S/o Illyas</t>
  </si>
  <si>
    <t>സക്കീർ S/O ഇല്ല്യാസ്</t>
  </si>
  <si>
    <t>SAKKE-2026-20260326061335.jpg</t>
  </si>
  <si>
    <t>26kla964</t>
  </si>
  <si>
    <t>mlat.26kla964_azhikode.sakkeer</t>
  </si>
  <si>
    <t>Sakkeer S/o Muhammed</t>
  </si>
  <si>
    <t>സക്കീർ S/O മുഹമ്മദ്</t>
  </si>
  <si>
    <t>SAKKE-2026-20260326061304.jpg</t>
  </si>
  <si>
    <t>26kla965</t>
  </si>
  <si>
    <t>mlat.26kla965_azhikode.sakkeer</t>
  </si>
  <si>
    <t>Sageer M.K</t>
  </si>
  <si>
    <t>സഗീർ എം.കെ</t>
  </si>
  <si>
    <t>SAGEE-2026-20260326061725.jpg</t>
  </si>
  <si>
    <t>26kla959</t>
  </si>
  <si>
    <t>mlat.26kla959_thiruvananthapuram.sageermk</t>
  </si>
  <si>
    <t>Thrithala</t>
  </si>
  <si>
    <t>തൃത്താല</t>
  </si>
  <si>
    <t>Palakkad</t>
  </si>
  <si>
    <t>പാലക്കാട് ജില്ല</t>
  </si>
  <si>
    <t>Q1535742</t>
  </si>
  <si>
    <t>Q13112607</t>
  </si>
  <si>
    <t>V. Unnikrishnan Master</t>
  </si>
  <si>
    <t>വി. ഉണ്ണികൃഷ്ണൻ മാസ്റ്റർ</t>
  </si>
  <si>
    <t>UNNIK-2026-20260326051847.jpg</t>
  </si>
  <si>
    <t>26kla329</t>
  </si>
  <si>
    <t>mlat.26kla329_manalur.vunnikrishnanmaster</t>
  </si>
  <si>
    <t>Adv Keerthi Jayanandhan</t>
  </si>
  <si>
    <t>അഡ്വ. കീർത്തി ജയാനന്ദൻ</t>
  </si>
  <si>
    <t>KEERT-2026-20260323081713.jpg</t>
  </si>
  <si>
    <t>26kla714</t>
  </si>
  <si>
    <t>mlat.26kla714_chittur.keerthijayanandhan</t>
  </si>
  <si>
    <t>V. T. Balram</t>
  </si>
  <si>
    <t>വി. ടി. ബൽറാം</t>
  </si>
  <si>
    <t>Q22276949</t>
  </si>
  <si>
    <t>VTB-2026-20260326050924.jpg</t>
  </si>
  <si>
    <t>26kla189</t>
  </si>
  <si>
    <t>mlat.26kla189_thrissur.vtbalram</t>
  </si>
  <si>
    <t>M. B. Rajesh</t>
  </si>
  <si>
    <t>എം. ബി. രാജേഷ്</t>
  </si>
  <si>
    <t>Q6712425</t>
  </si>
  <si>
    <t>MBR-2026-20260321053849.jpg</t>
  </si>
  <si>
    <t>26kla049</t>
  </si>
  <si>
    <t>mlat.26kla049_peravoor.mbrajesh</t>
  </si>
  <si>
    <t>https://mlatrack.com/15kla/profiles/key_functionaries/m_b_rajesh_t</t>
  </si>
  <si>
    <t>Shaheer Chalippuram</t>
  </si>
  <si>
    <t>ഷഹീർ ചാലിപ്പുറം</t>
  </si>
  <si>
    <t>SHAHE-2026-20260323062035.jpg</t>
  </si>
  <si>
    <t>26kla609</t>
  </si>
  <si>
    <t>mlat.26kla609_beypore.shaheerchalipram</t>
  </si>
  <si>
    <t>Abbas</t>
  </si>
  <si>
    <t>അബ്ബാസ്</t>
  </si>
  <si>
    <t>ABBAS-2026-20260323080227.jpg</t>
  </si>
  <si>
    <t>26kla691</t>
  </si>
  <si>
    <t>mlat.26kla691_kodungallur.abbas</t>
  </si>
  <si>
    <t>Balaraman</t>
  </si>
  <si>
    <t>ബലരാമൻ</t>
  </si>
  <si>
    <t>BALAR-2026-20260323073927.jpg</t>
  </si>
  <si>
    <t>26kla752</t>
  </si>
  <si>
    <t>Lady Finger</t>
  </si>
  <si>
    <t>mlat.26kla752_thanur.balaraman</t>
  </si>
  <si>
    <t>T T Balaraman</t>
  </si>
  <si>
    <t>ടി ടി ബാലരാമൻ</t>
  </si>
  <si>
    <t>BALAR-2026-20260323072942.jpg</t>
  </si>
  <si>
    <t>26kla1047</t>
  </si>
  <si>
    <t>mlat.26kla1047_pathanapuram.ttbalaraman</t>
  </si>
  <si>
    <t>Rajesh S/o Ramankutty</t>
  </si>
  <si>
    <t>രാജേഷ് S/O ശ്രീരാമൻകുട്ടി</t>
  </si>
  <si>
    <t>RAJES-2026-20260323083637.jpg</t>
  </si>
  <si>
    <t>26kla928</t>
  </si>
  <si>
    <t>mlat.26kla928_taliparamba.rajesh</t>
  </si>
  <si>
    <t>Pattambi</t>
  </si>
  <si>
    <t>പട്ടാമ്പി</t>
  </si>
  <si>
    <t>Q13113050</t>
  </si>
  <si>
    <t>Adv. P. Manoj</t>
  </si>
  <si>
    <t>അഡ്വ. പി. മനോജ്</t>
  </si>
  <si>
    <t>MANOJ-2026-20260323052648.jpg</t>
  </si>
  <si>
    <t>26kla330</t>
  </si>
  <si>
    <t>mlat.26kla330_wadakkanchery.pmanoj</t>
  </si>
  <si>
    <t>Muhammad Muhsin</t>
  </si>
  <si>
    <t>മുഹമ്മദ് മുഹ്സിൻ</t>
  </si>
  <si>
    <t>Q24952491</t>
  </si>
  <si>
    <t>MUHAM-2026-20260321051216.jpg</t>
  </si>
  <si>
    <t>26kla050</t>
  </si>
  <si>
    <t>mlat.26kla050_kattakkada.muhammedmuhassin</t>
  </si>
  <si>
    <t>https://mlatrack.com/15kla/profiles/mlas/muhammed_muhsin_p</t>
  </si>
  <si>
    <t>T. P. Shaji</t>
  </si>
  <si>
    <t>ടി. പി. ഷാജി</t>
  </si>
  <si>
    <t>SHAJA-2026-20260323085541.jpg</t>
  </si>
  <si>
    <t>26kla190</t>
  </si>
  <si>
    <t>mlat.26kla190_ambalappuzha.tpshaji</t>
  </si>
  <si>
    <t>S.P. Ameer Ali</t>
  </si>
  <si>
    <t>എസ്. പി. അമീർ അലി</t>
  </si>
  <si>
    <t>AMEER-2026-20260323063614.jpg</t>
  </si>
  <si>
    <t>26kla610</t>
  </si>
  <si>
    <t>mlat.26kla610_thanur.spameerali</t>
  </si>
  <si>
    <t>Muhammed Muhsin. M. K Manjerikunnath</t>
  </si>
  <si>
    <t>മുഹമ്മദ് മുഹ്‌സിൻ. എം. കെ. മഞ്ചേരിക്കുന്നത്ത്</t>
  </si>
  <si>
    <t>MUHAM-2026-20260323071803.jpg</t>
  </si>
  <si>
    <t>26kla865</t>
  </si>
  <si>
    <t>mlat.26kla865_eravipuram.muhammedmuhsinmkmanjerikunnath</t>
  </si>
  <si>
    <t>shajimon</t>
  </si>
  <si>
    <t>ഷാജിമോൻ</t>
  </si>
  <si>
    <t>SHAJI-2026-20260323070225.jpg</t>
  </si>
  <si>
    <t>26kla988</t>
  </si>
  <si>
    <t>mlat.26kla988_kottayam.shajimon</t>
  </si>
  <si>
    <t>Haris Babu Pailippuram</t>
  </si>
  <si>
    <t>ഹാരിസ് ബാബു പൈലിപ്പുറം</t>
  </si>
  <si>
    <t>HARIS-2026-20260323055647.jpg</t>
  </si>
  <si>
    <t>26kla792</t>
  </si>
  <si>
    <t>mlat.26kla792_kundara.harisbabupailippuram</t>
  </si>
  <si>
    <t>Shornur</t>
  </si>
  <si>
    <t>ഷൊർണ്ണൂർ</t>
  </si>
  <si>
    <t>Q13114979</t>
  </si>
  <si>
    <t>P. Mammikkutty</t>
  </si>
  <si>
    <t>പി. മമ്മിക്കുട്ടി</t>
  </si>
  <si>
    <t>Q106680460</t>
  </si>
  <si>
    <t>MAMMI-2026-20260321073123.jpg</t>
  </si>
  <si>
    <t>26kla051</t>
  </si>
  <si>
    <t>mlat.26kla051_kattakkada.pmammikutty</t>
  </si>
  <si>
    <t>https://mlatrack.com/15kla/profiles/mlas/p_mammikutty_s</t>
  </si>
  <si>
    <t>Adv. Sanku T. Das</t>
  </si>
  <si>
    <t>ആഡ്വ. ശങ്കു ടി. ദാസ്</t>
  </si>
  <si>
    <t>SANKU-2026-20260321080834.jpg</t>
  </si>
  <si>
    <t>26kla331</t>
  </si>
  <si>
    <t>mlat.26kla331_angamaly.sankutdas</t>
  </si>
  <si>
    <t>P. Harigovindan</t>
  </si>
  <si>
    <t>പി. ഹരിഗോവിന്ദൻ</t>
  </si>
  <si>
    <t>HARIG-2026-20260323075504.jpg</t>
  </si>
  <si>
    <t>26kla191</t>
  </si>
  <si>
    <t>mlat.26kla191_chathannoor.pharigovindan</t>
  </si>
  <si>
    <t>Aboobacker</t>
  </si>
  <si>
    <t>അബൂബക്കർ</t>
  </si>
  <si>
    <t>ABOOB-2026-20260323090338.jpg</t>
  </si>
  <si>
    <t>26kla709</t>
  </si>
  <si>
    <t>mlat.26kla709_kattakkada.aboobacker</t>
  </si>
  <si>
    <t>Ottapalam</t>
  </si>
  <si>
    <t>ഒറ്റപ്പാലം</t>
  </si>
  <si>
    <t>Q13110827</t>
  </si>
  <si>
    <t>Adv. K. Premkumar</t>
  </si>
  <si>
    <t>ആഡ്വ.കെ. പ്രേംകുമാർ</t>
  </si>
  <si>
    <t>Q106679757</t>
  </si>
  <si>
    <t>KPREM-2026-20260321040735.jpg</t>
  </si>
  <si>
    <t>26kla052</t>
  </si>
  <si>
    <t>mlat.26kla052_changanassery.kpremkumar</t>
  </si>
  <si>
    <t>https://mlatrack.com/15kla/profiles/mlas/k_premkumar_o</t>
  </si>
  <si>
    <t>Not available</t>
  </si>
  <si>
    <t>K.P Rajeesh</t>
  </si>
  <si>
    <t>കെ.പി. രജീഷ്</t>
  </si>
  <si>
    <t>RAJEE-2026-20260323060640.jpg</t>
  </si>
  <si>
    <t>26kla826</t>
  </si>
  <si>
    <t>mlat.26kla826_kozhikodenorth.kprajeesh</t>
  </si>
  <si>
    <t>Major Ravi</t>
  </si>
  <si>
    <t>മേജർ രവി</t>
  </si>
  <si>
    <t>Q6738295</t>
  </si>
  <si>
    <t>AKRAV-2026-20260323122516.jpg</t>
  </si>
  <si>
    <t>26kla332</t>
  </si>
  <si>
    <t>mlat.26kla332_changanassery.majorravi</t>
  </si>
  <si>
    <t>Muhammed Asharaf V.H</t>
  </si>
  <si>
    <t>മുഹമ്മദ് അഷറഫ് വി.എച്ച്</t>
  </si>
  <si>
    <t>MUHAM-2026-20260323072652.jpg</t>
  </si>
  <si>
    <t>26kla862</t>
  </si>
  <si>
    <t>mlat.26kla862_vypeen.muhammedasharafvh</t>
  </si>
  <si>
    <t>Sasi P.K S/o Krishnankutty</t>
  </si>
  <si>
    <t>ശശി പി.കെ.  S/O കൃഷ്ണൻകുട്ടി</t>
  </si>
  <si>
    <t>SASIP-2026-20260323065310.jpg</t>
  </si>
  <si>
    <t>26kla982</t>
  </si>
  <si>
    <t>mlat.26kla982_mavelikkara.sasipk</t>
  </si>
  <si>
    <t>26kla192</t>
  </si>
  <si>
    <t>P. K. Sasi</t>
  </si>
  <si>
    <t>പി. കെ. ശശി</t>
  </si>
  <si>
    <t>Q24952531</t>
  </si>
  <si>
    <t>PKSAS-2026-20260321053125.jpg</t>
  </si>
  <si>
    <t>mlat.26kla192_chalakudy.pksasipks</t>
  </si>
  <si>
    <t>Kongad</t>
  </si>
  <si>
    <t>കോങ്ങാട്</t>
  </si>
  <si>
    <t>Q13111675</t>
  </si>
  <si>
    <t>Guruvayoorappan P E</t>
  </si>
  <si>
    <t>ഗുരുവായൂരപ്പൻ പി ഇ</t>
  </si>
  <si>
    <t>GURUV-2026-20260323042000.jpg</t>
  </si>
  <si>
    <t>26kla788</t>
  </si>
  <si>
    <t>mlat.26kla788_kuthuparamba.guruvayoorappanpe</t>
  </si>
  <si>
    <t>K. A. Thulasi</t>
  </si>
  <si>
    <t>കെ. എ. തുളസി</t>
  </si>
  <si>
    <t>THULA-2026-20260319031059.jpg</t>
  </si>
  <si>
    <t>26kla193</t>
  </si>
  <si>
    <t>mlat.26kla193_peravoor.thulasika</t>
  </si>
  <si>
    <t>Renu Suresh</t>
  </si>
  <si>
    <t>രേണു സുരേഷ്</t>
  </si>
  <si>
    <t>RENUS-2026-20260323031536.jpg</t>
  </si>
  <si>
    <t>26kla333</t>
  </si>
  <si>
    <t>mlat.26kla333_kuttanad.renusuresh</t>
  </si>
  <si>
    <t>K. Shanthakumari</t>
  </si>
  <si>
    <t>കെ. ശാന്തകുമാരി</t>
  </si>
  <si>
    <t>Q106680462</t>
  </si>
  <si>
    <t>SANTH-2026-20260321032028.jpg</t>
  </si>
  <si>
    <t>26kla053</t>
  </si>
  <si>
    <t>mlat.26kla053_kottayam.kshanthakumari</t>
  </si>
  <si>
    <t>https://mlatrack.com/15kla/profiles/mlas/k_shanthakumari_k</t>
  </si>
  <si>
    <t>Mannarkkad</t>
  </si>
  <si>
    <t>മണ്ണാർക്കാട്</t>
  </si>
  <si>
    <t>Q13113828</t>
  </si>
  <si>
    <t>Manzil Aboobacker</t>
  </si>
  <si>
    <t>മൻസിൽ അബൂബക്കർ</t>
  </si>
  <si>
    <t>ABOOB-2026-20260326124621.jpg</t>
  </si>
  <si>
    <t>26kla054</t>
  </si>
  <si>
    <t>mlat.26kla054_azhikode.manzilaboobacker</t>
  </si>
  <si>
    <t>Adv. N. Samsudheen</t>
  </si>
  <si>
    <t>അഡ്വ. എൻ. ഷംസുദ്ദീൻ</t>
  </si>
  <si>
    <t>Q24055597</t>
  </si>
  <si>
    <t>SAMSU-2026-20260321032132.jpg</t>
  </si>
  <si>
    <t>26kla194</t>
  </si>
  <si>
    <t>mlat.26kla194_nilambur.nsamsudheen</t>
  </si>
  <si>
    <t>https://mlatrack.com/15kla/profiles/mlas/n_samsudheen_m</t>
  </si>
  <si>
    <t>Ashitha Najeeb</t>
  </si>
  <si>
    <t>ആശിത നജീബ്</t>
  </si>
  <si>
    <t>ASHIT-2026-20260323022622.jpg</t>
  </si>
  <si>
    <t>26kla614</t>
  </si>
  <si>
    <t>mlat.26kla614_vamanapuram.ashithanajeeb</t>
  </si>
  <si>
    <t>Isaac Varghese</t>
  </si>
  <si>
    <t>ഐസക് വർഗീസ്</t>
  </si>
  <si>
    <t>ISSAC-2026-20260323013936.jpg</t>
  </si>
  <si>
    <t>26kla334</t>
  </si>
  <si>
    <t>mlat.26kla334_manjeshwaram.issacvarghese</t>
  </si>
  <si>
    <t>Aboobacker S/o Ayisha</t>
  </si>
  <si>
    <t>അബൂബക്കർ S/O ആയിഷ</t>
  </si>
  <si>
    <t>ABOOB-2026-20260323042156.jpg</t>
  </si>
  <si>
    <t>26kla710</t>
  </si>
  <si>
    <t>mlat.26kla710_ponnani.aboobacker</t>
  </si>
  <si>
    <t>Shamsudheen S/o Muhammed</t>
  </si>
  <si>
    <t>ഷംസുദ്ധീൻ S/O മുഹമ്മദ്</t>
  </si>
  <si>
    <t>SHAMS-2026-20260323044020.jpg</t>
  </si>
  <si>
    <t>26kla992</t>
  </si>
  <si>
    <t>Hand cart</t>
  </si>
  <si>
    <t>mlat.26kla992_thripunithura.shamsudheen</t>
  </si>
  <si>
    <t>Shamsudheen S/o Ummer</t>
  </si>
  <si>
    <t>ഷംസുദ്ധീൻ S/O ഉമ്മർ</t>
  </si>
  <si>
    <t>SHAMS-2026-20260323042225.jpg</t>
  </si>
  <si>
    <t>26kla993</t>
  </si>
  <si>
    <t>mlat.26kla993_kozhikodenorth.shamsudheen</t>
  </si>
  <si>
    <t>Malampuzha</t>
  </si>
  <si>
    <t>മലമ്പുഴ</t>
  </si>
  <si>
    <t>Q16135283</t>
  </si>
  <si>
    <t>C. Krishnakumar</t>
  </si>
  <si>
    <t>സി. കൃഷ്ണകുമാർ</t>
  </si>
  <si>
    <t>CKRIS-2026-20260323072510.jpg</t>
  </si>
  <si>
    <t>26kla335</t>
  </si>
  <si>
    <t>mlat.26kla335_ambalappuzha.ckrishnakumar</t>
  </si>
  <si>
    <t>A. Prabhakaran</t>
  </si>
  <si>
    <t>എ. പ്രഭാകരൻ</t>
  </si>
  <si>
    <t>Q106679751</t>
  </si>
  <si>
    <t>APRAB-2026-20260326045010.jpg</t>
  </si>
  <si>
    <t>26kla055</t>
  </si>
  <si>
    <t>mlat.26kla055_vatakara.aprabhakaran</t>
  </si>
  <si>
    <t>https://mlatrack.com/15kla/profiles/mlas/a_prabhakaran_m</t>
  </si>
  <si>
    <t>Ramnath C</t>
  </si>
  <si>
    <t>രാംനാഥ് സി</t>
  </si>
  <si>
    <t>RAMNA-2026-20260323070444.jpg</t>
  </si>
  <si>
    <t>26kla939</t>
  </si>
  <si>
    <t>mlat.26kla939_kollam.ramnathc</t>
  </si>
  <si>
    <t>Saji P J</t>
  </si>
  <si>
    <t>സജി പി. ജെ.</t>
  </si>
  <si>
    <t>SAJIP-2026-20260323071312.jpg</t>
  </si>
  <si>
    <t>26kla475</t>
  </si>
  <si>
    <t>mlat.26kla475_perumbavoor.sajipj</t>
  </si>
  <si>
    <t>A. Suresh</t>
  </si>
  <si>
    <t>എ. സുരേഷ്</t>
  </si>
  <si>
    <t>SURES-2026-20260323062935.jpg</t>
  </si>
  <si>
    <t>26kla195</t>
  </si>
  <si>
    <t>mlat.26kla195_thiruvananthapuram.asuresh</t>
  </si>
  <si>
    <t>K Prasad</t>
  </si>
  <si>
    <t>കെ പ്രസാദ്</t>
  </si>
  <si>
    <t>PRASA-2026-20260321042238.jpg</t>
  </si>
  <si>
    <t>26kla827</t>
  </si>
  <si>
    <t>mlat.26kla827_kozhikodenorth.kprasad</t>
  </si>
  <si>
    <t>പാലക്കാട്</t>
  </si>
  <si>
    <t>Q18536954</t>
  </si>
  <si>
    <t>Udayan Sukumaran</t>
  </si>
  <si>
    <t>ഉദയൻ സുകുമാരൻ</t>
  </si>
  <si>
    <t>UDAYA-2026-20260323033020.jpg</t>
  </si>
  <si>
    <t>26kla476</t>
  </si>
  <si>
    <t>mlat.26kla476_kovalam.udayans</t>
  </si>
  <si>
    <t>Krishnankutty K</t>
  </si>
  <si>
    <t>കൃഷ്ണൻകുട്ടി കെ</t>
  </si>
  <si>
    <t>KRISH-2026-20260323080123.jpg</t>
  </si>
  <si>
    <t>26kla829</t>
  </si>
  <si>
    <t>mlat.26kla829_manalur.krishnankuttyk</t>
  </si>
  <si>
    <t>Ramesh Pisharody</t>
  </si>
  <si>
    <t>രമേഷ് പിഷാരടി</t>
  </si>
  <si>
    <t>Q7289434</t>
  </si>
  <si>
    <t>RAMES-2026-20260321041606.jpg</t>
  </si>
  <si>
    <t>26kla196</t>
  </si>
  <si>
    <t>mlat.26kla196_kozhikodenorth.rameshpisharody</t>
  </si>
  <si>
    <t>Sobha Surendran</t>
  </si>
  <si>
    <t>ശോഭ സുരേന്ദ്രൻ</t>
  </si>
  <si>
    <t>SOBHA-2026-20260321062204.jpg</t>
  </si>
  <si>
    <t>26kla336</t>
  </si>
  <si>
    <t>mlat.26kla336_thodupuzha.sobhanakk</t>
  </si>
  <si>
    <t>N. M. R. Razaq</t>
  </si>
  <si>
    <t>എൻ. എം. ആർ. റസാഖ്</t>
  </si>
  <si>
    <t>ABDUL-2026-20260321054413.jpg</t>
  </si>
  <si>
    <t>26kla056</t>
  </si>
  <si>
    <t>mlat.26kla056_thrithala.abdulrazackn</t>
  </si>
  <si>
    <t>Reghu M</t>
  </si>
  <si>
    <t>രഘു മാത്തൂർ</t>
  </si>
  <si>
    <t>REGHU-2026-20260323072542.jpg</t>
  </si>
  <si>
    <t>26kla946</t>
  </si>
  <si>
    <t>mlat.26kla946_malappuram.reghum</t>
  </si>
  <si>
    <t>Shamsudheen B</t>
  </si>
  <si>
    <t>ഷംസുദ്ധീൻ ബി</t>
  </si>
  <si>
    <t>SHAMS-2026-20260323064643.jpg</t>
  </si>
  <si>
    <t>26kla991</t>
  </si>
  <si>
    <t>mlat.26kla991_thiruvalla.shamsudheenb</t>
  </si>
  <si>
    <t>Tarur</t>
  </si>
  <si>
    <t>തരൂർ</t>
  </si>
  <si>
    <t>Q16136772</t>
  </si>
  <si>
    <t>Narayanankutty  K T</t>
  </si>
  <si>
    <t>നാരായണൻകുട്ടി കെ ടി</t>
  </si>
  <si>
    <t>NARAY-2026-20260323045033.jpg</t>
  </si>
  <si>
    <t>26kla878</t>
  </si>
  <si>
    <t>mlat.26kla878_koduvally.narayanankuttykt</t>
  </si>
  <si>
    <t>K. C. Subramanian</t>
  </si>
  <si>
    <t>കെ. സി. സുബ്രഹ്മണ്യൻ</t>
  </si>
  <si>
    <t>KCSUB-2026-20260321035658.jpg</t>
  </si>
  <si>
    <t>26kla197</t>
  </si>
  <si>
    <t>mlat.26kla197_mannarkkad.subramaniankc</t>
  </si>
  <si>
    <t>P. P. Sumod</t>
  </si>
  <si>
    <t>പി. പി. സുമോദ്</t>
  </si>
  <si>
    <t>Q106685898</t>
  </si>
  <si>
    <t>SUMOD-2026-20260324013442.jpg</t>
  </si>
  <si>
    <t>26kla057</t>
  </si>
  <si>
    <t>mlat.26kla057_kozhikodenorth.sumod</t>
  </si>
  <si>
    <t>https://mlatrack.com/15kla/profiles/mlas/p_p_sumod_t</t>
  </si>
  <si>
    <t>Suresh Babu</t>
  </si>
  <si>
    <t>സുരേഷ് ബാബു</t>
  </si>
  <si>
    <t>SURES-2026-20260323051430.jpg</t>
  </si>
  <si>
    <t>26kla337</t>
  </si>
  <si>
    <t>mlat.26kla337_thrikkakara.sureshbabum</t>
  </si>
  <si>
    <t>Chittur</t>
  </si>
  <si>
    <t>ചിറ്റൂർ</t>
  </si>
  <si>
    <t>Q13111967</t>
  </si>
  <si>
    <t>Pranesh Rajendran</t>
  </si>
  <si>
    <t>പ്രണേഷ് രാജേന്ദ്രൻ</t>
  </si>
  <si>
    <t>PRANE-2026-20260323052547.jpg</t>
  </si>
  <si>
    <t>26kla338</t>
  </si>
  <si>
    <t>mlat.26kla338_changanassery.praneshrajendran</t>
  </si>
  <si>
    <t>Adv. Sumesh Achuthan</t>
  </si>
  <si>
    <t>അഡ്വ. സുമേഷ് അച്യുതൻ</t>
  </si>
  <si>
    <t>ADVS-2026-20260321050003.jpg</t>
  </si>
  <si>
    <t>26kla198</t>
  </si>
  <si>
    <t>mlat.26kla198_ettumanoor.sumeshachuthan</t>
  </si>
  <si>
    <t>Indian Socialist Janata Dal</t>
  </si>
  <si>
    <t>Adv V. Murugadas</t>
  </si>
  <si>
    <t>അഡ്വ. വി. മുരുകദാസ്</t>
  </si>
  <si>
    <t>ADVV-2026-20260321022351.jpg</t>
  </si>
  <si>
    <t>26kla058</t>
  </si>
  <si>
    <t>mlat.26kla058_balusseri.vmurugadas</t>
  </si>
  <si>
    <t>Murugadas. P.  S/o Pazhaniappa Mudaliyaar</t>
  </si>
  <si>
    <t>മുരുകദാസ്. P.  S/O  പഴനിയപ്പ മുതലിയാർ</t>
  </si>
  <si>
    <t>MURUG-2026-20260319050508.jpg</t>
  </si>
  <si>
    <t>26kla870</t>
  </si>
  <si>
    <t>mlat.26kla870_varkala.murugadasp</t>
  </si>
  <si>
    <t>N S K Puram Sasikumar</t>
  </si>
  <si>
    <t>എൻ എസ് കെ പുരം ശശികുമാർ</t>
  </si>
  <si>
    <t>NSKPU-2026-20260319043036.jpg</t>
  </si>
  <si>
    <t>26kla888</t>
  </si>
  <si>
    <t>mlat.26kla888_manjeshwaram.nskpuramsasikumar</t>
  </si>
  <si>
    <t>Sumesh C</t>
  </si>
  <si>
    <t>സുമേഷ് സി</t>
  </si>
  <si>
    <t>SUMES-2026-20260323054245.jpg</t>
  </si>
  <si>
    <t>26kla1023</t>
  </si>
  <si>
    <t>Robot</t>
  </si>
  <si>
    <t>mlat.26kla1023_changanassery.sumeshc</t>
  </si>
  <si>
    <t>Nenmara</t>
  </si>
  <si>
    <t>നെന്മാറ</t>
  </si>
  <si>
    <t>Q13112978</t>
  </si>
  <si>
    <t>A. Thankappan</t>
  </si>
  <si>
    <t>എ. തങ്കപ്പൻ</t>
  </si>
  <si>
    <t>THANK-2026-20260323034735.jpg</t>
  </si>
  <si>
    <t>26kla199</t>
  </si>
  <si>
    <t>mlat.26kla199_ernakulam.athankappan</t>
  </si>
  <si>
    <t>K. Preman</t>
  </si>
  <si>
    <t>കെ. പ്രേമൻ</t>
  </si>
  <si>
    <t>PREMA-2026-20260321055309.jpg</t>
  </si>
  <si>
    <t>26kla059</t>
  </si>
  <si>
    <t>mlat.26kla059_perinthalmanna.kpreman</t>
  </si>
  <si>
    <t>A. N. Anurag</t>
  </si>
  <si>
    <t>എ. എൻ. അനുരാഗ്</t>
  </si>
  <si>
    <t>ANURA-2026-20260321050241.jpg</t>
  </si>
  <si>
    <t>26kla339</t>
  </si>
  <si>
    <t>mlat.26kla339_pala.ananurag</t>
  </si>
  <si>
    <t>Anvar Sadiq</t>
  </si>
  <si>
    <t>അൻവർ സാദിഖ്</t>
  </si>
  <si>
    <t>ANWAR-2026-20260323051138.jpg</t>
  </si>
  <si>
    <t>26kla619</t>
  </si>
  <si>
    <t>mlat.26kla619_eranad.anvarsadik</t>
  </si>
  <si>
    <t>Radhakrishnan K</t>
  </si>
  <si>
    <t>രാധാകൃഷ്ണൻ കെ</t>
  </si>
  <si>
    <t>RADHA-2026-20260323044038.jpg</t>
  </si>
  <si>
    <t>26kla913</t>
  </si>
  <si>
    <t>mlat.26kla913_palakkad.radhakrishnank</t>
  </si>
  <si>
    <t>Ramakrishna Sankaranarayanan</t>
  </si>
  <si>
    <t>രാമകൃഷ്ണ ശങ്കരനാരായണൻ</t>
  </si>
  <si>
    <t>SANKA-2026-20260324025449.jpg</t>
  </si>
  <si>
    <t>26kla973</t>
  </si>
  <si>
    <t>mlat.26kla973_thiruvambady.ramakrishnasankaranarayanan</t>
  </si>
  <si>
    <t>Alathur</t>
  </si>
  <si>
    <t>ആലത്തൂർ</t>
  </si>
  <si>
    <t>Q16136878</t>
  </si>
  <si>
    <t>M T Chandran</t>
  </si>
  <si>
    <t>എം ടി ചന്ദ്രൻ</t>
  </si>
  <si>
    <t>MTCHA-2026-20260323095651.jpg</t>
  </si>
  <si>
    <t>26kla860</t>
  </si>
  <si>
    <t>mlat.26kla860_piravom.mtchandran</t>
  </si>
  <si>
    <t>K.V. Prasanna Kumar</t>
  </si>
  <si>
    <t>കെ. വി. പ്രസന്ന കുമാർ</t>
  </si>
  <si>
    <t>KVPRA-2026-20260323094346.jpg</t>
  </si>
  <si>
    <t>26kla340</t>
  </si>
  <si>
    <t>mlat.26kla340_thrikkakara.kvprasannakumar</t>
  </si>
  <si>
    <t>K. M. Febin</t>
  </si>
  <si>
    <t>കെ. എം. ഫെബിൻ</t>
  </si>
  <si>
    <t>KMFEB-2026-20260323032748.jpg</t>
  </si>
  <si>
    <t>26kla200</t>
  </si>
  <si>
    <t>mlat.26kla200_kasaragod.kmfebin</t>
  </si>
  <si>
    <t>T. M. Sasi</t>
  </si>
  <si>
    <t>ടി. എം. ശശി</t>
  </si>
  <si>
    <t>TMSAS-2026-20260321053601.jpg</t>
  </si>
  <si>
    <t>26kla060</t>
  </si>
  <si>
    <t>mlat.26kla060_ottapalam.tmsasi</t>
  </si>
  <si>
    <t>B Febin S/o Balan K.C.</t>
  </si>
  <si>
    <t>ബി ഫെബിൻ S/O ബാലൻ കെ.സി.</t>
  </si>
  <si>
    <t>BFEBI-2026-20260323085044.jpg</t>
  </si>
  <si>
    <t>26kla754</t>
  </si>
  <si>
    <t>mlat.26kla754_cherthala.bfebin</t>
  </si>
  <si>
    <t>Chelakkara</t>
  </si>
  <si>
    <t>ചേലക്കര</t>
  </si>
  <si>
    <t>Thrissur</t>
  </si>
  <si>
    <t>തൃശ്ശൂർ ജില്ല</t>
  </si>
  <si>
    <t>Q2429655</t>
  </si>
  <si>
    <t>Q5089791</t>
  </si>
  <si>
    <t>U. R. Pradeep</t>
  </si>
  <si>
    <t>യു. ആർ. പ്രദീപ്</t>
  </si>
  <si>
    <t>Q26702718</t>
  </si>
  <si>
    <t>PRADE-2026-20260321071655.jpg</t>
  </si>
  <si>
    <t>26kla061</t>
  </si>
  <si>
    <t>mlat.26kla061_nemom.urpradeep</t>
  </si>
  <si>
    <t>https://mlatrack.com/15kla/profiles/mlas/u_r_pradeep_c</t>
  </si>
  <si>
    <t>K. Balakrishnan</t>
  </si>
  <si>
    <t>കെ. ബാലകൃഷ്ണൻ</t>
  </si>
  <si>
    <t>Q6323168</t>
  </si>
  <si>
    <t>KBALA-2026-20260321054931.jpg</t>
  </si>
  <si>
    <t>26kla341</t>
  </si>
  <si>
    <t>mlat.26kla341_alappuzha.kbalakrishnan</t>
  </si>
  <si>
    <t>K V Subramaniyan</t>
  </si>
  <si>
    <t>കെ. വി. സുബ്രഹ്മണ്യൻ</t>
  </si>
  <si>
    <t>SUBRA-2026-20260323092621.jpg</t>
  </si>
  <si>
    <t>26kla481</t>
  </si>
  <si>
    <t>mlat.26kla481_thiruvananthapuram.subramaniankv</t>
  </si>
  <si>
    <t>P. R. Vinod Kumar</t>
  </si>
  <si>
    <t>പി. ആർ. വിനോദ് കുമാർ</t>
  </si>
  <si>
    <t>VINOD-2026-20260323090114.jpg</t>
  </si>
  <si>
    <t>26kla621</t>
  </si>
  <si>
    <t>mlat.26kla621_vamanapuram.vinodkumar</t>
  </si>
  <si>
    <t>Independent (IUML Support)</t>
  </si>
  <si>
    <t>Sivan Veettikkunnu</t>
  </si>
  <si>
    <t>ശിവൻ വീട്ടിക്കുന്ന്</t>
  </si>
  <si>
    <t>SIVAD-2026-20260323074359.jpg</t>
  </si>
  <si>
    <t>26kla201</t>
  </si>
  <si>
    <t>mlat.26kla201_malampuzha.sivadasanvv</t>
  </si>
  <si>
    <t>Kunnamkulam</t>
  </si>
  <si>
    <t>കുന്നംകുളം</t>
  </si>
  <si>
    <t>Q13111317</t>
  </si>
  <si>
    <t>P. T. Ajayamohan</t>
  </si>
  <si>
    <t>പി. ടി. അജയമോഹൻ</t>
  </si>
  <si>
    <t>AJAYM-2026-20260323084704.jpg</t>
  </si>
  <si>
    <t>26kla202</t>
  </si>
  <si>
    <t>mlat.26kla202_malappuram.ptajaymohan</t>
  </si>
  <si>
    <t>A. C. Moytheen</t>
  </si>
  <si>
    <t>എ. സി. മൊയ്തീൻ</t>
  </si>
  <si>
    <t>Q24851727</t>
  </si>
  <si>
    <t>MOIDE-2026-20260321055105.jpg</t>
  </si>
  <si>
    <t>26kla062</t>
  </si>
  <si>
    <t>mlat.26kla062_konni.acmoideen</t>
  </si>
  <si>
    <t>https://mlatrack.com/15kla/profiles/mlas/a_c_moideen_k</t>
  </si>
  <si>
    <t>Rajeev K Sivaraman</t>
  </si>
  <si>
    <t>രാജീവ് കെ. ശിവരാമൻ</t>
  </si>
  <si>
    <t>RAJEE-2026-20260326044840.jpg</t>
  </si>
  <si>
    <t>26kla482</t>
  </si>
  <si>
    <t>mlat.26kla482_kunnathur.rajeevks</t>
  </si>
  <si>
    <t>Rijil K. R.</t>
  </si>
  <si>
    <t>റിജിൽ കെ. ആർ.</t>
  </si>
  <si>
    <t>REJIL-2026-20260323104831.jpg</t>
  </si>
  <si>
    <t>26kla342</t>
  </si>
  <si>
    <t>mlat.26kla342_peerumade.krrajin</t>
  </si>
  <si>
    <t>Guruvayur</t>
  </si>
  <si>
    <t>ഗുരുവായൂർ</t>
  </si>
  <si>
    <t>Q5620568</t>
  </si>
  <si>
    <t>N. K. Akbar</t>
  </si>
  <si>
    <t>എൻ. കെ. അക്ബർ</t>
  </si>
  <si>
    <t>Q106685268</t>
  </si>
  <si>
    <t>NKAKB-2026-20260323020646.jpg</t>
  </si>
  <si>
    <t>26kla063</t>
  </si>
  <si>
    <t>mlat.26kla063_irikkur.nkakbar</t>
  </si>
  <si>
    <t>https://mlatrack.com/15kla/profiles/mlas/n_k_akbar_g</t>
  </si>
  <si>
    <t>C. H. Rasheed</t>
  </si>
  <si>
    <t>സി. എച്ച്. റഷീദ്</t>
  </si>
  <si>
    <t>ABDUL-2026-20260323060754.jpg</t>
  </si>
  <si>
    <t>26kla203</t>
  </si>
  <si>
    <t>mlat.26kla203_nenmara.chrasheed</t>
  </si>
  <si>
    <t>B. Gopalakrishnan</t>
  </si>
  <si>
    <t>ബി. ഗോപാലകൃഷ്ണൻ</t>
  </si>
  <si>
    <t>BGOPA-2026-20260323050729.jpg</t>
  </si>
  <si>
    <t>26kla343</t>
  </si>
  <si>
    <t>mlat.26kla343_punalur.bgopalakrishnan</t>
  </si>
  <si>
    <t>Pauly Francis Guruvayur</t>
  </si>
  <si>
    <t>പോളി ഫ്രാൻസിസ് ഗുരുവായൂർ</t>
  </si>
  <si>
    <t>PAULY-2026-20260321045209.jpg</t>
  </si>
  <si>
    <t>26kla483</t>
  </si>
  <si>
    <t>mlat.26kla483_udma.paulyguruvayur</t>
  </si>
  <si>
    <t>K.V. Abdul Nasar Paroor</t>
  </si>
  <si>
    <t>കെ. വി. അബ്ദുൾ നാസർ പറവൂർ</t>
  </si>
  <si>
    <t>ABDUL-2026-20260323032651.jpg</t>
  </si>
  <si>
    <t>26kla623</t>
  </si>
  <si>
    <t>mlat.26kla623_vamanapuram.kvabdulnasar</t>
  </si>
  <si>
    <t>C. R. Unnikrishnan</t>
  </si>
  <si>
    <t>സി. ആർ. ഉണ്ണികൃഷ്ണൻ</t>
  </si>
  <si>
    <t>UNNIK-2026-20260321053420.jpg</t>
  </si>
  <si>
    <t>26kla766</t>
  </si>
  <si>
    <t>mlat.26kla766_koyilandy.crunnikrishnan</t>
  </si>
  <si>
    <t>Manalur</t>
  </si>
  <si>
    <t>മണലൂർ</t>
  </si>
  <si>
    <t>Q6746846</t>
  </si>
  <si>
    <t>K. K. Aneesh Kumar</t>
  </si>
  <si>
    <t>കെ. കെ. അനീഷ് കുമാർ</t>
  </si>
  <si>
    <t>ANEES-2026-20260321031319.jpg</t>
  </si>
  <si>
    <t>26kla344</t>
  </si>
  <si>
    <t>mlat.26kla344_alappuzha.aneeshkumarkk</t>
  </si>
  <si>
    <t>Unnikrishnan C. S.</t>
  </si>
  <si>
    <t>ഉണ്ണികൃഷ്ണൻ സി. എസ്.</t>
  </si>
  <si>
    <t>UNNIK-2026-20260321035541.jpg</t>
  </si>
  <si>
    <t>26kla484</t>
  </si>
  <si>
    <t>mlat.26kla484_mannarkkad.csunnikrishnan</t>
  </si>
  <si>
    <t>T. N. Prathapan</t>
  </si>
  <si>
    <t>ടി. എൻ. പ്രതാപൻ</t>
  </si>
  <si>
    <t>Q7668536</t>
  </si>
  <si>
    <t>TNPRA-2026-20260319052021.jpg</t>
  </si>
  <si>
    <t>26kla204</t>
  </si>
  <si>
    <t>mlat.26kla204_ettumanoor.tnprathapan</t>
  </si>
  <si>
    <t>C. Ravindranath</t>
  </si>
  <si>
    <t>സി. രവീന്ദ്രനാഥ്</t>
  </si>
  <si>
    <t>Q5006200</t>
  </si>
  <si>
    <t>CRAVE-2026-20260321062845.jpg</t>
  </si>
  <si>
    <t>26kla064</t>
  </si>
  <si>
    <t>mlat.26kla064_thiruvalla.craveendranathan</t>
  </si>
  <si>
    <t>Dileef Abdul Khader</t>
  </si>
  <si>
    <t>ദിലീഫ് അബ്ദുൾ ഖാദർ</t>
  </si>
  <si>
    <t>JILEE-2026-20260323084606.jpg</t>
  </si>
  <si>
    <t>26kla624</t>
  </si>
  <si>
    <t>mlat.26kla624_vattiyoorkavu.jileef</t>
  </si>
  <si>
    <t>IGP</t>
  </si>
  <si>
    <t>Sivaprasad Gandhi K M</t>
  </si>
  <si>
    <t>ശിവപ്രസാദ് ഗാന്ധി കെ എം</t>
  </si>
  <si>
    <t>SIVAP-2026-20260323080242.jpg</t>
  </si>
  <si>
    <t>26kla1006</t>
  </si>
  <si>
    <t>mlat.26kla1006_vypeen.sivaprasadgandhikm</t>
  </si>
  <si>
    <t>Chandran P V</t>
  </si>
  <si>
    <t>ചന്ദ്രൻ പി വി</t>
  </si>
  <si>
    <t>CHAND-2026-20260323054357.jpg</t>
  </si>
  <si>
    <t>26kla763</t>
  </si>
  <si>
    <t>mlat.26kla763_kalpetta.chandranpv</t>
  </si>
  <si>
    <t>Prathapan Divakaran</t>
  </si>
  <si>
    <t>പ്രതാപൻ S/O അയ്യപ്പൻ</t>
  </si>
  <si>
    <t>PRATH-2026-20260323075001.jpg</t>
  </si>
  <si>
    <t>26kla906</t>
  </si>
  <si>
    <t>mlat.26kla906_thrithala.prathapandivakaran</t>
  </si>
  <si>
    <t>Raveendranath K</t>
  </si>
  <si>
    <t>രവീന്ദ്രനാഥ് കെ</t>
  </si>
  <si>
    <t>RAVEE-2026-20260323074208.jpg</t>
  </si>
  <si>
    <t>26kla944</t>
  </si>
  <si>
    <t>mlat.26kla944_pattambi.raveendranathk</t>
  </si>
  <si>
    <t>Sujith</t>
  </si>
  <si>
    <t>സുജിത്ത്</t>
  </si>
  <si>
    <t>SUJIT-2026-20260323070403.jpg</t>
  </si>
  <si>
    <t>26kla1021</t>
  </si>
  <si>
    <t>mlat.26kla1021_vengara.sujith</t>
  </si>
  <si>
    <t>Wadakkanchery</t>
  </si>
  <si>
    <t>വടക്കാഞ്ചേരി</t>
  </si>
  <si>
    <t>Q16135293</t>
  </si>
  <si>
    <t>Adv. T.S. Ullas Babu</t>
  </si>
  <si>
    <t>അഡ്വ. ടി. എസ്. ഉല്ലാസ് ബാബു</t>
  </si>
  <si>
    <t>ADVT-2026-20260326044656.jpg</t>
  </si>
  <si>
    <t>26kla345</t>
  </si>
  <si>
    <t>mlat.26kla345_pathanapuram.tsullasbabu</t>
  </si>
  <si>
    <t>Jithin Sadanananthan</t>
  </si>
  <si>
    <t>ജിതിൻ സദാനന്ദൻ</t>
  </si>
  <si>
    <t>JITHI-2026-20260321043000.jpg</t>
  </si>
  <si>
    <t>26kla485</t>
  </si>
  <si>
    <t>mlat.26kla485_kunnamangalam.jithinsadanandhan</t>
  </si>
  <si>
    <t>P N Vaisakh</t>
  </si>
  <si>
    <t>പി. എൻ. വൈശാഖ്</t>
  </si>
  <si>
    <t>PNV-2026-20260326032957.jpg</t>
  </si>
  <si>
    <t>26kla205</t>
  </si>
  <si>
    <t>mlat.26kla205_kaipamangalam.pnvaisakh</t>
  </si>
  <si>
    <t>Subramanian Penakam</t>
  </si>
  <si>
    <t>സുബ്രഹ്മണ്യൻ പേനകം</t>
  </si>
  <si>
    <t>SUBRA-2026-20260326033809.jpg</t>
  </si>
  <si>
    <t>26kla1018</t>
  </si>
  <si>
    <t>mlat.26kla1018_thrikkakara.subramanianpenakam</t>
  </si>
  <si>
    <t>Xeviyar Chittilappally</t>
  </si>
  <si>
    <t>സേവ്യർ ചിറ്റിലപ്പള്ളി</t>
  </si>
  <si>
    <t>Q106681166</t>
  </si>
  <si>
    <t>XAVIE-2026-20260326102847.jpg</t>
  </si>
  <si>
    <t>26kla065</t>
  </si>
  <si>
    <t>mlat.26kla065_vypeen.xavierchittilappilly</t>
  </si>
  <si>
    <t>https://mlatrack.com/15kla/profiles/mlas/xavier_chittilappilly_w</t>
  </si>
  <si>
    <t>Ollur</t>
  </si>
  <si>
    <t>ഒല്ലൂർ</t>
  </si>
  <si>
    <t>Q7088394</t>
  </si>
  <si>
    <t>V P Prinson Avinissery</t>
  </si>
  <si>
    <t>വി. പി. പ്രിൻസൺ അവിണിശ്ശേരി</t>
  </si>
  <si>
    <t>PRINS-2026-20260323040720.jpg</t>
  </si>
  <si>
    <t>26kla486</t>
  </si>
  <si>
    <t>mlat.26kla486_kunnamangalam.prinsonavinissery</t>
  </si>
  <si>
    <t>Bijoy Thomas</t>
  </si>
  <si>
    <t>ബിജോയ് തോമസ്</t>
  </si>
  <si>
    <t>BIJOY-2026-20260323032617.jpg</t>
  </si>
  <si>
    <t>26kla346</t>
  </si>
  <si>
    <t>mlat.26kla346_tirur.bijoythomas</t>
  </si>
  <si>
    <t>K. Rajan</t>
  </si>
  <si>
    <t>കെ. രാജൻ</t>
  </si>
  <si>
    <t>Q135532539</t>
  </si>
  <si>
    <t>KRAJ-2026-20260321051759.jpg</t>
  </si>
  <si>
    <t>26kla066</t>
  </si>
  <si>
    <t>mlat.26kla066_ponnani.krajan</t>
  </si>
  <si>
    <t>https://mlatrack.com/15kla/profiles/key_functionaries/k_rajan_o</t>
  </si>
  <si>
    <t>Adv. Shaji J Kodankandath</t>
  </si>
  <si>
    <t>അഡ്വ. ഷാജി കോടങ്കണ്ടത്ത്</t>
  </si>
  <si>
    <t>SHAJI-2026-20260321033242.jpg</t>
  </si>
  <si>
    <t>26kla206</t>
  </si>
  <si>
    <t>mlat.26kla206_irinjalakuda.shajijkodankandath</t>
  </si>
  <si>
    <t>Edwin Babu Alapat</t>
  </si>
  <si>
    <t>എഡ്വിൻ ബാബു ആലപ്പാട്ട്</t>
  </si>
  <si>
    <t>EDWIN-2026-20260323030046.jpg</t>
  </si>
  <si>
    <t>26kla775</t>
  </si>
  <si>
    <t>mlat.26kla775_changanassery.edwinbabualapat</t>
  </si>
  <si>
    <t>തൃശ്ശൂർ</t>
  </si>
  <si>
    <t>Q7798271</t>
  </si>
  <si>
    <t>Padmaja Venugopal</t>
  </si>
  <si>
    <t>പത്മജ വേണുഗോപാൽ</t>
  </si>
  <si>
    <t>PADMA-2026-20260321051624.jpg</t>
  </si>
  <si>
    <t>26kla347</t>
  </si>
  <si>
    <t>mlat.26kla347_kazhakoottam.padmajavenugopal</t>
  </si>
  <si>
    <t>Rajan Pallan</t>
  </si>
  <si>
    <t>രാജൻ പല്ലൻ</t>
  </si>
  <si>
    <t>Q16624190</t>
  </si>
  <si>
    <t>RAJAN-2026-20260321034549.jpg</t>
  </si>
  <si>
    <t>26kla207</t>
  </si>
  <si>
    <t>mlat.26kla207_kunnathunad.rajanjpallan</t>
  </si>
  <si>
    <t>Alankode Leelakrishnan</t>
  </si>
  <si>
    <t>ആലങ്കോട് ലീലാകൃഷ്ണൻ</t>
  </si>
  <si>
    <t>Q13223614</t>
  </si>
  <si>
    <t>LEELA-2026-20260321042413.jpg</t>
  </si>
  <si>
    <t>26kla067</t>
  </si>
  <si>
    <t>mlat.26kla067_kayamkulam.alankodeleelakrishnan</t>
  </si>
  <si>
    <t>Rani Anto</t>
  </si>
  <si>
    <t>റാണി ആന്റോ</t>
  </si>
  <si>
    <t>RANIC-2026-20260323041002.jpg</t>
  </si>
  <si>
    <t>26kla487</t>
  </si>
  <si>
    <t>mlat.26kla487_poonjar.ranianto</t>
  </si>
  <si>
    <t>Rosilin Chacko</t>
  </si>
  <si>
    <t>റോസിലിൻ ചാക്കോ</t>
  </si>
  <si>
    <t>ROSIL-2026-20260321055139.jpg</t>
  </si>
  <si>
    <t>26kla952</t>
  </si>
  <si>
    <t>mlat.26kla952_attingal.rosilinchacko</t>
  </si>
  <si>
    <t>CPIML Liberation</t>
  </si>
  <si>
    <t>Arshed Aziz</t>
  </si>
  <si>
    <t>അർഷെഡ് അസീസ്</t>
  </si>
  <si>
    <t>ARSHE-2026-20260323044639.jpg</t>
  </si>
  <si>
    <t>26kla743</t>
  </si>
  <si>
    <t>mlat.26kla743_elathur.arshedaziz</t>
  </si>
  <si>
    <t>Rajan. M</t>
  </si>
  <si>
    <t>രാജൻ. എം</t>
  </si>
  <si>
    <t>RAJAN-2026-20260323045941.jpg</t>
  </si>
  <si>
    <t>26kla919</t>
  </si>
  <si>
    <t>mlat.26kla919_chadayamangalam.rajanm</t>
  </si>
  <si>
    <t>Nattika</t>
  </si>
  <si>
    <t>നാട്ടിക</t>
  </si>
  <si>
    <t>Q6980360</t>
  </si>
  <si>
    <t>Geetha Gopi</t>
  </si>
  <si>
    <t>ഗീത ഗോപി</t>
  </si>
  <si>
    <t>Q5529973</t>
  </si>
  <si>
    <t>GEETH-2026-20260325031347.jpg</t>
  </si>
  <si>
    <t>26kla068</t>
  </si>
  <si>
    <t>mlat.26kla068_kaduthuruthy.geethagopi</t>
  </si>
  <si>
    <t>C. C. Mukundan</t>
  </si>
  <si>
    <t>സി. സി. മുകുന്ദൻ</t>
  </si>
  <si>
    <t>Q106681155</t>
  </si>
  <si>
    <t>MUKUN-2026-20260321050338.jpg</t>
  </si>
  <si>
    <t>26kla348</t>
  </si>
  <si>
    <t>mlat.26kla348_mavelikkara.ccmukundan</t>
  </si>
  <si>
    <t>YES (Party Change)</t>
  </si>
  <si>
    <t>https://mlatrack.com/15kla/profiles/mlas/c_c_mukundan_n</t>
  </si>
  <si>
    <t>Adv. Sunil Lalur</t>
  </si>
  <si>
    <t>ആഡ്വ.സുനിൽ ലാലൂർ</t>
  </si>
  <si>
    <t>SUNIL-2026-20260323045110.jpg</t>
  </si>
  <si>
    <t>26kla208</t>
  </si>
  <si>
    <t>mlat.26kla208_muvattupuzha.sunillaloor</t>
  </si>
  <si>
    <t>Kaipamangalam</t>
  </si>
  <si>
    <t>കയ്പമംഗലം</t>
  </si>
  <si>
    <t>Q6348174</t>
  </si>
  <si>
    <t>Jayan Eratt</t>
  </si>
  <si>
    <t>ജയൻ ഏറാട്ട്</t>
  </si>
  <si>
    <t>JAYAN-2026-20260321084713.jpg</t>
  </si>
  <si>
    <t>26kla489</t>
  </si>
  <si>
    <t>mlat.26kla489_kanhangad.jayaneratt</t>
  </si>
  <si>
    <t>T. M. Nazar</t>
  </si>
  <si>
    <t>ടി. എം. നാസർ</t>
  </si>
  <si>
    <t>NAZAR-2026-20260326095632.jpg</t>
  </si>
  <si>
    <t>26kla209</t>
  </si>
  <si>
    <t>mlat.26kla209_sulthanbathery.tmnazar</t>
  </si>
  <si>
    <t>K. K. Valsaraj</t>
  </si>
  <si>
    <t>കെ. കെ. വത്സരാജ്</t>
  </si>
  <si>
    <t>VALSA-2026-20260321061029.jpg</t>
  </si>
  <si>
    <t>26kla069</t>
  </si>
  <si>
    <t>mlat.26kla069_manjeri.kkvalsaraj</t>
  </si>
  <si>
    <t>Athulya Ghosh</t>
  </si>
  <si>
    <t>അതുല്യഘോഷ്</t>
  </si>
  <si>
    <t>ATHUL-2026-20260326102441.jpg</t>
  </si>
  <si>
    <t>26kla349</t>
  </si>
  <si>
    <t>mlat.26kla349_vaikom.athulliaghoshvettiyattil</t>
  </si>
  <si>
    <t>Manoj M.M.</t>
  </si>
  <si>
    <t>മനോജ് എം.എം.</t>
  </si>
  <si>
    <t>MANOJ-2026-20260323093150.jpg</t>
  </si>
  <si>
    <t>26kla843</t>
  </si>
  <si>
    <t>mlat.26kla843_kundara.manojmm</t>
  </si>
  <si>
    <t>A.M. Muhammed Riyas</t>
  </si>
  <si>
    <t>എ. എം. മുഹമ്മദ് റിയാസ്</t>
  </si>
  <si>
    <t>MUHAM-2026-20260323084427.jpg</t>
  </si>
  <si>
    <t>26kla629</t>
  </si>
  <si>
    <t>mlat.26kla629_chittur.ammuhammedriyas</t>
  </si>
  <si>
    <t>Irinjalakuda</t>
  </si>
  <si>
    <t>ഇരിങ്ങാലക്കുട</t>
  </si>
  <si>
    <t>Q6070028</t>
  </si>
  <si>
    <t>Thankamany Tharayil</t>
  </si>
  <si>
    <t>തങ്കമണി തറയിൽ</t>
  </si>
  <si>
    <t>THANK-2026-20260321041229.jpg</t>
  </si>
  <si>
    <t>26kla1039</t>
  </si>
  <si>
    <t>mlat.26kla1039_haripad.thankamanytharayil</t>
  </si>
  <si>
    <t>Adv. Thomas Unniyadan</t>
  </si>
  <si>
    <t>അഡ്വ. തോമസ് ഉണ്ണിയാടൻ</t>
  </si>
  <si>
    <t>Q7794631</t>
  </si>
  <si>
    <t>ADVT-2026-20260323121855.jpg</t>
  </si>
  <si>
    <t>26kla210</t>
  </si>
  <si>
    <t>mlat.26kla210_thrithala.thomasunniyadan</t>
  </si>
  <si>
    <t>Dr. R. Bindu</t>
  </si>
  <si>
    <t>ഡോ. ആർ. ബിന്ദു</t>
  </si>
  <si>
    <t>Q7273492</t>
  </si>
  <si>
    <t>DRR-2026-20260321032215.jpg</t>
  </si>
  <si>
    <t>26kla070</t>
  </si>
  <si>
    <t>mlat.26kla070_karunagapally.rbindu</t>
  </si>
  <si>
    <t>https://mlatrack.com/15kla/profiles/key_functionaries/r_bindu_i</t>
  </si>
  <si>
    <t>Dr. Shaju K Y (Kavungal)</t>
  </si>
  <si>
    <t>ഡോ. ഷാജു കെ. വൈ. (കാവുങ്കൽ)</t>
  </si>
  <si>
    <t>DRSH-2026-20260323013230.jpg</t>
  </si>
  <si>
    <t>26kla490</t>
  </si>
  <si>
    <t>mlat.26kla490_thrithala.shajukavungal</t>
  </si>
  <si>
    <t>Santhosh Cherkalam</t>
  </si>
  <si>
    <t>സന്തോഷ് ചെർക്കളം</t>
  </si>
  <si>
    <t>SANTH-2026-20260326061412.jpg</t>
  </si>
  <si>
    <t>26kla350</t>
  </si>
  <si>
    <t>mlat.26kla350_kasaragod.santhoshcherakulam</t>
  </si>
  <si>
    <t>Dr. Anish</t>
  </si>
  <si>
    <t>ഡോ. അനീഷ്</t>
  </si>
  <si>
    <t>DRAN-2026-20260323044706.jpg</t>
  </si>
  <si>
    <t>26kla770</t>
  </si>
  <si>
    <t>mlat.26kla770_kottakkal.anish</t>
  </si>
  <si>
    <t>Ayyappan Manakkal</t>
  </si>
  <si>
    <t>അയ്യപ്പൻ മനക്കൽ</t>
  </si>
  <si>
    <t>AYYAP-2026-20260323051022.jpg</t>
  </si>
  <si>
    <t>26kla750</t>
  </si>
  <si>
    <t>Brush</t>
  </si>
  <si>
    <t>mlat.26kla750_wadakkanchery.ayyappanmanakkal</t>
  </si>
  <si>
    <t>Puthukkad</t>
  </si>
  <si>
    <t>പുതുക്കാട്</t>
  </si>
  <si>
    <t>Q7258374</t>
  </si>
  <si>
    <t>Jayakrishnan P N</t>
  </si>
  <si>
    <t>ജയകൃഷ്ണൻ പി. എൻ.</t>
  </si>
  <si>
    <t>JAYAK-2026-20260326032724.jpg</t>
  </si>
  <si>
    <t>26kla491</t>
  </si>
  <si>
    <t>mlat.26kla491_nedumangad.jayakrishnanpn</t>
  </si>
  <si>
    <t>A. Nagesh</t>
  </si>
  <si>
    <t>എ. നാഗേഷ്</t>
  </si>
  <si>
    <t>PARAM-2026-20260326033232.jpg</t>
  </si>
  <si>
    <t>26kla351</t>
  </si>
  <si>
    <t>mlat.26kla351_nemom.parameswarananagesh</t>
  </si>
  <si>
    <t>P C Pushpakaran</t>
  </si>
  <si>
    <t>പി സി പുഷ്പാകരൻ</t>
  </si>
  <si>
    <t>PUSHP-2026-20260319051632.jpg</t>
  </si>
  <si>
    <t>26kla892</t>
  </si>
  <si>
    <t>mlat.26kla892_attingal.pcpushpakaran</t>
  </si>
  <si>
    <t>K. M. Babu Raj</t>
  </si>
  <si>
    <t>കെ. എം. ബാബുരാജ്</t>
  </si>
  <si>
    <t>KMBAB-2026-20260321051754.jpg</t>
  </si>
  <si>
    <t>26kla211</t>
  </si>
  <si>
    <t>mlat.26kla211_mattanur.kmbaburajan</t>
  </si>
  <si>
    <t>K. K. Ramachandran</t>
  </si>
  <si>
    <t>കെ. കെ. രാമചന്ദ്രൻ</t>
  </si>
  <si>
    <t>Q106683215</t>
  </si>
  <si>
    <t>KKRAM-2026-20260321043511.jpg</t>
  </si>
  <si>
    <t>26kla071</t>
  </si>
  <si>
    <t>mlat.26kla071_vallikkunnu.kkramachandran</t>
  </si>
  <si>
    <t>https://mlatrack.com/15kla/profiles/mlas/k_k_ramachandran_p</t>
  </si>
  <si>
    <t>Anifa V K</t>
  </si>
  <si>
    <t>അനിഫ വി കെ</t>
  </si>
  <si>
    <t>ANIFA-2026-20260326033042.jpg</t>
  </si>
  <si>
    <t>26kla732</t>
  </si>
  <si>
    <t>mlat.26kla732_kalpetta.anifavk</t>
  </si>
  <si>
    <t>Chalakudy</t>
  </si>
  <si>
    <t>ചാലക്കുടി</t>
  </si>
  <si>
    <t>Q5068546</t>
  </si>
  <si>
    <t>M S Asokan Mangalappilly</t>
  </si>
  <si>
    <t>എം എസ് അശോകൻ മംഗലപ്പിള്ളി</t>
  </si>
  <si>
    <t>ASOKA-2026-20260324101949.jpg</t>
  </si>
  <si>
    <t>26kla859</t>
  </si>
  <si>
    <t>mlat.26kla859_piravom.msasokanmangalappilly</t>
  </si>
  <si>
    <t>Adv Biju Chirayath</t>
  </si>
  <si>
    <t>അഡ്വ. ബിജു ചിറയത്ത്</t>
  </si>
  <si>
    <t>BIJU-2026-20260321070515.jpg</t>
  </si>
  <si>
    <t>26kla072</t>
  </si>
  <si>
    <t>mlat.26kla072_mavelikkara.bijuschirayath</t>
  </si>
  <si>
    <t>Wilson Kallen</t>
  </si>
  <si>
    <t>വിൽസൺ കല്ലൻ</t>
  </si>
  <si>
    <t>WILSO-2026-20260324102154.jpg</t>
  </si>
  <si>
    <t>26kla492</t>
  </si>
  <si>
    <t>mlat.26kla492_alappuzha.wilsonkallen</t>
  </si>
  <si>
    <t>T. J. Saneesh Kumar Joseph</t>
  </si>
  <si>
    <t>ടി. ജെ. സനീഷ് കുമാർ ജോസഫ്</t>
  </si>
  <si>
    <t>Q106696961</t>
  </si>
  <si>
    <t>SANEE-2026-20260324101834.jpg</t>
  </si>
  <si>
    <t>26kla212</t>
  </si>
  <si>
    <t>mlat.26kla212_perumbavoor.saneeshkumarjoseph</t>
  </si>
  <si>
    <t>https://mlatrack.com/15kla/profiles/mlas/t_j_saneesh_kumar_joseph_c</t>
  </si>
  <si>
    <t>Adv. Charlypaul</t>
  </si>
  <si>
    <t>അഡ്വ. ചാർളി പോൾ</t>
  </si>
  <si>
    <t>CHARL-2026-20260321062356.jpg</t>
  </si>
  <si>
    <t>26kla352</t>
  </si>
  <si>
    <t>mlat.26kla352_varkala.charlypaul</t>
  </si>
  <si>
    <t>Arun Edathadan</t>
  </si>
  <si>
    <t>അരുൺ എടത്താടൻ</t>
  </si>
  <si>
    <t>ARUNE-2026-20260323080540.jpg</t>
  </si>
  <si>
    <t>26kla744</t>
  </si>
  <si>
    <t>mlat.26kla744_kuttanad.arunedathadan</t>
  </si>
  <si>
    <t>A D Biju</t>
  </si>
  <si>
    <t>എ ഡി ബിജു</t>
  </si>
  <si>
    <t>BIJU-2026-20260324102259.jpg</t>
  </si>
  <si>
    <t>26kla711</t>
  </si>
  <si>
    <t>mlat.26kla711_eravipuram.adbiju</t>
  </si>
  <si>
    <t>Kodungallur</t>
  </si>
  <si>
    <t>കൊടുങ്ങല്ലൂർ</t>
  </si>
  <si>
    <t>Q6425466</t>
  </si>
  <si>
    <t>Adv. O J Janeesh</t>
  </si>
  <si>
    <t>അഡ്വ. ഒ. ജെ. ജനീഷ്</t>
  </si>
  <si>
    <t>JANEE-2026-20260323101111.jpg</t>
  </si>
  <si>
    <t>26kla213</t>
  </si>
  <si>
    <t>mlat.26kla213_nedumangad.ojjaneesh</t>
  </si>
  <si>
    <t>Dr. K.M Francis Roy</t>
  </si>
  <si>
    <t>ഡോ. കെ. എം. ഫ്രാൻസിസ് റോയ്</t>
  </si>
  <si>
    <t>DRKMF-2026-20260321071344.jpg</t>
  </si>
  <si>
    <t>26kla493</t>
  </si>
  <si>
    <t>mlat.26kla493_irikkur.kmfrancisroy</t>
  </si>
  <si>
    <t>Ravi A K</t>
  </si>
  <si>
    <t>രവി എ കെ</t>
  </si>
  <si>
    <t>RAVIA-2026-20260321065352.jpg</t>
  </si>
  <si>
    <t>26kla945</t>
  </si>
  <si>
    <t>mlat.26kla945_devikulam.raviak</t>
  </si>
  <si>
    <t>Adv. V R Sunil Kumar</t>
  </si>
  <si>
    <t>അഡ്വ. വി. ആർ. സുനിൽ കുമാർ</t>
  </si>
  <si>
    <t>Q25589441</t>
  </si>
  <si>
    <t>ADVVR-2026-20260321080433.jpg</t>
  </si>
  <si>
    <t>26kla073</t>
  </si>
  <si>
    <t>mlat.26kla073_kovalam.vrsunilkumar</t>
  </si>
  <si>
    <t>https://mlatrack.com/15kla/profiles/mlas/v_r_sunil_kumar_k</t>
  </si>
  <si>
    <t>Dr. Varghese George</t>
  </si>
  <si>
    <t>ഡോ. വർഗീസ് ജോർജ്</t>
  </si>
  <si>
    <t>VARGH-2026-20260326103954.jpg</t>
  </si>
  <si>
    <t>26kla353</t>
  </si>
  <si>
    <t>mlat.26kla353_manjeshwaram.varghesegeorge</t>
  </si>
  <si>
    <t>Nandagopan Vellathadi</t>
  </si>
  <si>
    <t>നന്ദഗോപൻ വെള്ളത്താടി</t>
  </si>
  <si>
    <t>NANDA-2026-20260321083630.jpg</t>
  </si>
  <si>
    <t>26kla875</t>
  </si>
  <si>
    <t>mlat.26kla875_ponnani.nandagopanvellathadi</t>
  </si>
  <si>
    <t>Perumbavoor</t>
  </si>
  <si>
    <t>പെരുമ്പാവൂർ</t>
  </si>
  <si>
    <t>Ernakulam</t>
  </si>
  <si>
    <t>എറണാകുളം ജില്ല</t>
  </si>
  <si>
    <t>Q1356097</t>
  </si>
  <si>
    <t>Q16136149</t>
  </si>
  <si>
    <t>Adv. Prasanth</t>
  </si>
  <si>
    <t>അഡ്വ. പ്രശാന്ത്</t>
  </si>
  <si>
    <t>PRASA-2026-20260323094407.jpg</t>
  </si>
  <si>
    <t>26kla716</t>
  </si>
  <si>
    <t>mlat.26kla716_thalassery.prasanth</t>
  </si>
  <si>
    <t>Basil Paul</t>
  </si>
  <si>
    <t>ബേസിൽ പോൾ</t>
  </si>
  <si>
    <t>BASIL-2026-20260321080337.jpg</t>
  </si>
  <si>
    <t>26kla074</t>
  </si>
  <si>
    <t>mlat.26kla074_mannarkkad.basilpaul</t>
  </si>
  <si>
    <t>Manoj Moothedan</t>
  </si>
  <si>
    <t>മനോജ് മൂത്തേടൻ</t>
  </si>
  <si>
    <t>MANOJ-2026-20260324082011.jpg</t>
  </si>
  <si>
    <t>26kla214</t>
  </si>
  <si>
    <t>mlat.26kla214_koduvally.manojmoothedan</t>
  </si>
  <si>
    <t>Jibi Pathikkal</t>
  </si>
  <si>
    <t>ജിബി പത്തിക്കൽ</t>
  </si>
  <si>
    <t>JIBIP-2026-20260324082200.jpg</t>
  </si>
  <si>
    <t>26kla354</t>
  </si>
  <si>
    <t>mlat.26kla354_neyyattinkara.jibipathickal</t>
  </si>
  <si>
    <t>Eldho George</t>
  </si>
  <si>
    <t>എൽദോ ജോർജ്</t>
  </si>
  <si>
    <t>ELDHO-2026-20260323102549.jpg</t>
  </si>
  <si>
    <t>26kla776</t>
  </si>
  <si>
    <t>mlat.26kla776_konni.eldhogeorge</t>
  </si>
  <si>
    <t>Mohanan M A</t>
  </si>
  <si>
    <t>മോഹനൻ എം എ</t>
  </si>
  <si>
    <t>MOHAN-2026-20260319062218.jpg</t>
  </si>
  <si>
    <t>26kla857</t>
  </si>
  <si>
    <t>mlat.26kla857_vengara.mohananma</t>
  </si>
  <si>
    <t>Angamaly</t>
  </si>
  <si>
    <t>അങ്കമാലി</t>
  </si>
  <si>
    <t>Q7601651</t>
  </si>
  <si>
    <t>Saju Paul</t>
  </si>
  <si>
    <t>സാജു പോൾ</t>
  </si>
  <si>
    <t>Q6813188</t>
  </si>
  <si>
    <t>SAJUP-2026-20260325064705.jpg</t>
  </si>
  <si>
    <t>26kla075</t>
  </si>
  <si>
    <t>mlat.26kla075_eranad.sajupaul</t>
  </si>
  <si>
    <t>Roji M. John</t>
  </si>
  <si>
    <t>റോജി എം. ജോൺ</t>
  </si>
  <si>
    <t>Q24205009</t>
  </si>
  <si>
    <t>ROJIM-2026-20260324033723.jpg</t>
  </si>
  <si>
    <t>26kla215</t>
  </si>
  <si>
    <t>mlat.26kla215_chathannoor.rojimullanmadakkaljohn</t>
  </si>
  <si>
    <t>https://mlatrack.com/15kla/profiles/mlas/roji_mullanmadakkal_john_a</t>
  </si>
  <si>
    <t>Promy Kuriakose</t>
  </si>
  <si>
    <t>പ്രോമി കുര്യാക്കോസ്</t>
  </si>
  <si>
    <t>PROMY-2026-20260321054654.jpg</t>
  </si>
  <si>
    <t>26kla355</t>
  </si>
  <si>
    <t>mlat.26kla355_thiruvananthapuram.promykuriakose</t>
  </si>
  <si>
    <t>P V Rajeesh</t>
  </si>
  <si>
    <t>പി വി രജീഷ്</t>
  </si>
  <si>
    <t>RAJEE-2026-20260323044637.jpg</t>
  </si>
  <si>
    <t>26kla912</t>
  </si>
  <si>
    <t>mlat.26kla912_vatakara.pvrajeesh</t>
  </si>
  <si>
    <t>Joby Paul Uppan</t>
  </si>
  <si>
    <t>ജോബി പോൾ ഉപ്പൻ</t>
  </si>
  <si>
    <t>JOBY-2026-20260325065248.jpg</t>
  </si>
  <si>
    <t>26kla799</t>
  </si>
  <si>
    <t>mlat.26kla799_kunnamkulam.jobypauluppan</t>
  </si>
  <si>
    <t>Suphil Sebastian</t>
  </si>
  <si>
    <t>സുഫിൽ സെബാസ്റ്റിൻ</t>
  </si>
  <si>
    <t>SUPHI-2026-20260319051828.jpg</t>
  </si>
  <si>
    <t>26kla1030</t>
  </si>
  <si>
    <t>mlat.26kla1030_varkala.suphilsebastian</t>
  </si>
  <si>
    <t>Subran</t>
  </si>
  <si>
    <t>സുബ്രൻ</t>
  </si>
  <si>
    <t>SUBRA-2026-20260323054325.jpg</t>
  </si>
  <si>
    <t>26kla1019</t>
  </si>
  <si>
    <t>Colour Tray and Brush</t>
  </si>
  <si>
    <t>mlat.26kla1019_manalur.subran</t>
  </si>
  <si>
    <t>Aluva</t>
  </si>
  <si>
    <t>ആലുവ</t>
  </si>
  <si>
    <t>Q13110297</t>
  </si>
  <si>
    <t>Anwar Sadath</t>
  </si>
  <si>
    <t>അൻവർ സാദത്ത്</t>
  </si>
  <si>
    <t>Q24007179</t>
  </si>
  <si>
    <t>ANWAR-2026-20260324070330.jpg</t>
  </si>
  <si>
    <t>26kla216</t>
  </si>
  <si>
    <t>mlat.26kla216_sulthanbathery.anwarsadath</t>
  </si>
  <si>
    <t>https://mlatrack.com/15kla/profiles/mlas/anwar_sadath_a</t>
  </si>
  <si>
    <t>Adv. A. M. Ariff</t>
  </si>
  <si>
    <t>ആഡ്വ. എ. എം. ആരിഫ്</t>
  </si>
  <si>
    <t>Q4647242</t>
  </si>
  <si>
    <t>ADVOC-2026-20260324073546.jpg</t>
  </si>
  <si>
    <t>26kla076</t>
  </si>
  <si>
    <t>mlat.26kla076_aluva.advocateamariff</t>
  </si>
  <si>
    <t>M.A. Brahmaraj</t>
  </si>
  <si>
    <t>എം. എ. ബ്രഹ്മരാജ്</t>
  </si>
  <si>
    <t>BRAHM-2026-20260324020850.jpg</t>
  </si>
  <si>
    <t>26kla356</t>
  </si>
  <si>
    <t>mlat.26kla356_nemom.mabrahmaraj</t>
  </si>
  <si>
    <t>Hakhikhath Hameed</t>
  </si>
  <si>
    <t>ഹഖീഖത്ത് ഹമീദ്</t>
  </si>
  <si>
    <t>HAKHI-2026-20260324021025.jpg</t>
  </si>
  <si>
    <t>26kla496</t>
  </si>
  <si>
    <t>mlat.26kla496_vatakara.hakhikhathhameed</t>
  </si>
  <si>
    <t>Kalamassery</t>
  </si>
  <si>
    <t>കളമശ്ശേരി</t>
  </si>
  <si>
    <t>Q16134141</t>
  </si>
  <si>
    <t>Adv. V. E. Abdul Gafoor</t>
  </si>
  <si>
    <t>അഡ്വ. വി. ഇ. അബ്ദുൾ ഗഫൂർ</t>
  </si>
  <si>
    <t>ABDUL-2026-20260319052455.jpg</t>
  </si>
  <si>
    <t>26kla217</t>
  </si>
  <si>
    <t>mlat.26kla217_alathur.veabdulgafoor</t>
  </si>
  <si>
    <t>P. Rajeev</t>
  </si>
  <si>
    <t>പി. രാജീവ്</t>
  </si>
  <si>
    <t>Q92782463</t>
  </si>
  <si>
    <t>PRAJ-2026-20260321032708.jpg</t>
  </si>
  <si>
    <t>26kla077</t>
  </si>
  <si>
    <t>mlat.26kla077_adoor.prajeeve</t>
  </si>
  <si>
    <t>https://mlatrack.com/15kla/profiles/key_functionaries/p_rajeev_k</t>
  </si>
  <si>
    <t>Shamsu T.K</t>
  </si>
  <si>
    <t>ഷംസു ടി. കെ.</t>
  </si>
  <si>
    <t>SHAMS-2026-20260323030803.jpg</t>
  </si>
  <si>
    <t>26kla497</t>
  </si>
  <si>
    <t>mlat.26kla497_kannur.shamsutk</t>
  </si>
  <si>
    <t>Siyad V A</t>
  </si>
  <si>
    <t>സിയാദ് വി എ</t>
  </si>
  <si>
    <t>SIYAD-2026-20260323043417.jpg</t>
  </si>
  <si>
    <t>26kla1008</t>
  </si>
  <si>
    <t>mlat.26kla1008_perambra.siyadva</t>
  </si>
  <si>
    <t>Ajmal K Mujeeb</t>
  </si>
  <si>
    <t>അജ്മൽ കെ മുജീബ്</t>
  </si>
  <si>
    <t>AJMAL-2026-20260323041235.jpg</t>
  </si>
  <si>
    <t>26kla726</t>
  </si>
  <si>
    <t>mlat.26kla726_puthuppally.ajmalkmujeeb</t>
  </si>
  <si>
    <t>M. P. Binu</t>
  </si>
  <si>
    <t>എം. പി. ബിനു</t>
  </si>
  <si>
    <t>BINU-2026-20260324020923.jpg</t>
  </si>
  <si>
    <t>26kla357</t>
  </si>
  <si>
    <t>mlat.26kla357_thalassery.binu</t>
  </si>
  <si>
    <t>A Rajeena</t>
  </si>
  <si>
    <t>എ റജീന</t>
  </si>
  <si>
    <t>RAJEE-2026-20260321043520.jpg</t>
  </si>
  <si>
    <t>26kla741</t>
  </si>
  <si>
    <t>mlat.26kla741_paravur.arajeena</t>
  </si>
  <si>
    <t>Rajeev S/o Vareed</t>
  </si>
  <si>
    <t>രാജീവ്  S/O വറീദ്</t>
  </si>
  <si>
    <t>RAJEE-2026-20260323033757.jpg</t>
  </si>
  <si>
    <t>26kla924</t>
  </si>
  <si>
    <t>mlat.26kla924_kothamangalam.rajeev</t>
  </si>
  <si>
    <t>Paravur</t>
  </si>
  <si>
    <t>പറവൂർ</t>
  </si>
  <si>
    <t>Q13113120</t>
  </si>
  <si>
    <t>E. T. Taison Master</t>
  </si>
  <si>
    <t>ഇ. ടി. ടൈസൺ മാസ്റ്റർ</t>
  </si>
  <si>
    <t>Q47493011</t>
  </si>
  <si>
    <t>TAISO-2026-20260321050146.jpg</t>
  </si>
  <si>
    <t>26kla078</t>
  </si>
  <si>
    <t>mlat.26kla078_kazhakoottam.ettaisonmaster</t>
  </si>
  <si>
    <t>https://mlatrack.com/15kla/profiles/mlas/e_t_tyson_k</t>
  </si>
  <si>
    <t>P.K.Rajesh</t>
  </si>
  <si>
    <t>പി.കെ.രാജേഷ്</t>
  </si>
  <si>
    <t>RAJES-2026-20260323091529.jpg</t>
  </si>
  <si>
    <t>26kla896</t>
  </si>
  <si>
    <t>mlat.26kla896_pala.pkrajesh</t>
  </si>
  <si>
    <t>Vathsala Prasanna Kumar</t>
  </si>
  <si>
    <t>വത്സല പ്രസന്ന കുമാർ</t>
  </si>
  <si>
    <t>VALSA-2026-20260323080305.jpg</t>
  </si>
  <si>
    <t>26kla358</t>
  </si>
  <si>
    <t>mlat.26kla358_azhikode.valsalaprasannakumar</t>
  </si>
  <si>
    <t>Adv. V. D. Satheesan</t>
  </si>
  <si>
    <t>അഡ്വ. വി. ഡി. സതീശൻ</t>
  </si>
  <si>
    <t>Q6956446</t>
  </si>
  <si>
    <t>VDS-2026-20260324043123.jpg</t>
  </si>
  <si>
    <t>26kla218</t>
  </si>
  <si>
    <t>mlat.26kla218_kovalam.vdsatheesan</t>
  </si>
  <si>
    <t>https://mlatrack.com/15kla/profiles/key_functionaries/v_d_satheesan_p</t>
  </si>
  <si>
    <t>V.M. Faisal</t>
  </si>
  <si>
    <t>വി. എം. ഫൈസൽ</t>
  </si>
  <si>
    <t>FAISA-2026-20260323085226.jpg</t>
  </si>
  <si>
    <t>26kla638</t>
  </si>
  <si>
    <t>mlat.26kla638_thrikaripur.vmfaisal</t>
  </si>
  <si>
    <t>G.Gokuldev</t>
  </si>
  <si>
    <t>ജി. ഗോകുൽദേവ്</t>
  </si>
  <si>
    <t>GOKUL-2026-20260323075413.jpg</t>
  </si>
  <si>
    <t>26kla786</t>
  </si>
  <si>
    <t>mlat.26kla786_kalpetta.ggokuldev</t>
  </si>
  <si>
    <t>K.B.Satheesan</t>
  </si>
  <si>
    <t>കെ.ബി. സതീശൻ</t>
  </si>
  <si>
    <t>KBS-2026-20260323090744.jpg</t>
  </si>
  <si>
    <t>26kla818</t>
  </si>
  <si>
    <t>mlat.26kla818_thiruvalla.kbsatheesan</t>
  </si>
  <si>
    <t>Vypin</t>
  </si>
  <si>
    <t>വൈപ്പിൻ</t>
  </si>
  <si>
    <t>Q13114876</t>
  </si>
  <si>
    <t>Tony Chammany</t>
  </si>
  <si>
    <t>ടോണി ചമ്മിണി</t>
  </si>
  <si>
    <t>TONYC-2026-20260323015956.jpg</t>
  </si>
  <si>
    <t>26kla219</t>
  </si>
  <si>
    <t>mlat.26kla219_vatakara.tonychammany</t>
  </si>
  <si>
    <t>Mohandas PG</t>
  </si>
  <si>
    <t>മോഹൻദാസ് പി. ജി.</t>
  </si>
  <si>
    <t>MOHAN-2026-20260325104008.jpg</t>
  </si>
  <si>
    <t>26kla499</t>
  </si>
  <si>
    <t>mlat.26kla499_chadayamangalam.mohandas</t>
  </si>
  <si>
    <t>Adv. M. B. Shyni</t>
  </si>
  <si>
    <t>അഡ്വ. എം. ബി. ഷൈനി</t>
  </si>
  <si>
    <t>SHYNI-2026-20260323050752.jpg</t>
  </si>
  <si>
    <t>26kla079</t>
  </si>
  <si>
    <t>mlat.26kla079_kodungallur.mbshyni</t>
  </si>
  <si>
    <t>Anitha Thomas</t>
  </si>
  <si>
    <t>അനിത തോമസ്</t>
  </si>
  <si>
    <t>ANITH-2026-20260325102800.jpg</t>
  </si>
  <si>
    <t>26kla359</t>
  </si>
  <si>
    <t>mlat.26kla359_thiruvananthapuram.anithathomas</t>
  </si>
  <si>
    <t>T. C. Subrahmanyan</t>
  </si>
  <si>
    <t>ടി. സി. സുബ്രഹമണ്യൻ</t>
  </si>
  <si>
    <t>SUBRA-2026-20260323052907.jpg</t>
  </si>
  <si>
    <t>26kla1037</t>
  </si>
  <si>
    <t>mlat.26kla1037_vamanapuram.tcsubrahmanyan</t>
  </si>
  <si>
    <t>Sadasivan</t>
  </si>
  <si>
    <t>സദാശിവൻ</t>
  </si>
  <si>
    <t>SADAS-2026-20260323052250.jpg</t>
  </si>
  <si>
    <t>26kla958</t>
  </si>
  <si>
    <t>mlat.26kla958_angamaly.sadasivan</t>
  </si>
  <si>
    <t>Kochi</t>
  </si>
  <si>
    <t>കൊച്ചി</t>
  </si>
  <si>
    <t>Q17372576</t>
  </si>
  <si>
    <t>K. J. Maxi</t>
  </si>
  <si>
    <t>കെ. ജെ. മാക്സി</t>
  </si>
  <si>
    <t>Q25589440</t>
  </si>
  <si>
    <t>MAXYK-2026-20260324050929.jpg</t>
  </si>
  <si>
    <t>26kla080</t>
  </si>
  <si>
    <t>mlat.26kla080_kottarakkara.kjmaxy</t>
  </si>
  <si>
    <t>https://mlatrack.com/15kla/profiles/mlas/k_j_maxi_k</t>
  </si>
  <si>
    <t>Mohammed Shiyas</t>
  </si>
  <si>
    <t>മുഹമ്മദ് ഷിയാസ്</t>
  </si>
  <si>
    <t>MOHAM-2026-20260321055306.jpg</t>
  </si>
  <si>
    <t>26kla220</t>
  </si>
  <si>
    <t>mlat.26kla220_neyyattinkara.mohammedshiyas</t>
  </si>
  <si>
    <t>Aneesh Mattancherry</t>
  </si>
  <si>
    <t>അനീഷ് മട്ടാഞ്ചേരി</t>
  </si>
  <si>
    <t>AANEE-2026-20260325024243.jpg</t>
  </si>
  <si>
    <t>26kla640</t>
  </si>
  <si>
    <t>mlat.26kla640_koyilandy.aneeshmattancherry</t>
  </si>
  <si>
    <t>Adv. Xavier Joolappan</t>
  </si>
  <si>
    <t>അഡ്വ. സേവ്യർ ജൂലപ്പൻ</t>
  </si>
  <si>
    <t>XAVIE-2026-20260325024557.jpg</t>
  </si>
  <si>
    <t>26kla360</t>
  </si>
  <si>
    <t>mlat.26kla360_thripunithura.xavierjulappan</t>
  </si>
  <si>
    <t>Ajeesh P.E</t>
  </si>
  <si>
    <t>അജീഷ് പി.ഇ</t>
  </si>
  <si>
    <t>AJEES-2026-20260325024031.jpg</t>
  </si>
  <si>
    <t>26kla724</t>
  </si>
  <si>
    <t>mlat.26kla724_kuttiadi.ajeeshpe</t>
  </si>
  <si>
    <t>Thrippunithura</t>
  </si>
  <si>
    <t>തൃപ്പൂണിത്തുറ</t>
  </si>
  <si>
    <t>Q13112618</t>
  </si>
  <si>
    <t>K. N. Unnikrishnan</t>
  </si>
  <si>
    <t>കെ. എൻ. ഉണ്ണികൃഷ്ണൻ</t>
  </si>
  <si>
    <t>Q106685272</t>
  </si>
  <si>
    <t>UNNIK-2026-20260324095248.jpg</t>
  </si>
  <si>
    <t>26kla081</t>
  </si>
  <si>
    <t>mlat.26kla081_adoor.knunnikrishnan</t>
  </si>
  <si>
    <t>https://mlatrack.com/15kla/profiles/mlas/k_n_unnikrishnan_v</t>
  </si>
  <si>
    <t>Karthikeyan</t>
  </si>
  <si>
    <t>കാർത്തികേയൻ</t>
  </si>
  <si>
    <t>KARTH-2026-20260325125205.jpg</t>
  </si>
  <si>
    <t>26kla816</t>
  </si>
  <si>
    <t>mlat.26kla816_vatakara.karthikeyan</t>
  </si>
  <si>
    <t>Thomas Paul</t>
  </si>
  <si>
    <t>തോമസ് പോൾ</t>
  </si>
  <si>
    <t>THOMA-2026-20260324100711.jpg</t>
  </si>
  <si>
    <t>26kla501</t>
  </si>
  <si>
    <t>mlat.26kla501_perambra.thomaspaulkomaroth</t>
  </si>
  <si>
    <t>Deepak Joy</t>
  </si>
  <si>
    <t>ദീപക് ജോയ്</t>
  </si>
  <si>
    <t>DEEPA-2026-20260325122424.jpg</t>
  </si>
  <si>
    <t>26kla221</t>
  </si>
  <si>
    <t>mlat.26kla221_ollur.deepakjoy</t>
  </si>
  <si>
    <t>Anjali .P. V</t>
  </si>
  <si>
    <t>അഞ്ജലി പി. വി.</t>
  </si>
  <si>
    <t>Q28810218</t>
  </si>
  <si>
    <t>ANJAL-2026-20260323034432.jpg</t>
  </si>
  <si>
    <t>26kla361</t>
  </si>
  <si>
    <t>mlat.26kla361_kovalam.anjalipv</t>
  </si>
  <si>
    <t>Satheesan</t>
  </si>
  <si>
    <t>സതീശൻ</t>
  </si>
  <si>
    <t>SATHE-2026-20260321041628.jpg</t>
  </si>
  <si>
    <t>26kla983</t>
  </si>
  <si>
    <t>mlat.26kla983_piravom.satheesan</t>
  </si>
  <si>
    <t>Unnikrishnan K N</t>
  </si>
  <si>
    <t>ഉണ്ണികൃഷ്ണൻ കെ എൻ</t>
  </si>
  <si>
    <t>UNNIK-2026-20260323072342.jpg</t>
  </si>
  <si>
    <t>26kla1049</t>
  </si>
  <si>
    <t>mlat.26kla1049_kundara.unnikrishnankn</t>
  </si>
  <si>
    <t>Rajkumar</t>
  </si>
  <si>
    <t>രാജ്കുമാർ</t>
  </si>
  <si>
    <t>RAJKU-2026-20260323074154.jpg</t>
  </si>
  <si>
    <t>26kla929</t>
  </si>
  <si>
    <t>Capsicum</t>
  </si>
  <si>
    <t>mlat.26kla929_mananthavady.rajkumar</t>
  </si>
  <si>
    <t>Sandeep Rajendraprasad</t>
  </si>
  <si>
    <t>സന്ദീപ് രാജേന്ദ്രപ്രസാദ്</t>
  </si>
  <si>
    <t>SANDE-2026-20260323062140.jpg</t>
  </si>
  <si>
    <t>26kla970</t>
  </si>
  <si>
    <t>Water melon</t>
  </si>
  <si>
    <t>mlat.26kla970_peravoor.sandeeprajendraprasad</t>
  </si>
  <si>
    <t>എറണാകുളം</t>
  </si>
  <si>
    <t>Q16135415</t>
  </si>
  <si>
    <t>Moses Henry Motha</t>
  </si>
  <si>
    <t>മോസസ് ഹെൻറി മോത</t>
  </si>
  <si>
    <t>MOSES-2026-20260326111738.jpg</t>
  </si>
  <si>
    <t>26kla502</t>
  </si>
  <si>
    <t>mlat.26kla502_kaduthuruthy.moseshenrymotha</t>
  </si>
  <si>
    <t>T. J. Vinod</t>
  </si>
  <si>
    <t>ടി. ജെ. വിനോദ്</t>
  </si>
  <si>
    <t>Q72429286</t>
  </si>
  <si>
    <t>TJVI-2026-20260326111857.jpg</t>
  </si>
  <si>
    <t>26kla222</t>
  </si>
  <si>
    <t>mlat.26kla222_mattanur.tjvinod</t>
  </si>
  <si>
    <t>https://mlatrack.com/15kla/profiles/mlas/t_j_vinod_e</t>
  </si>
  <si>
    <t>P.R. Sivasankar</t>
  </si>
  <si>
    <t>പി. ആർ. ശിവശങ്കർ</t>
  </si>
  <si>
    <t>PRS-2026-20260326111338.jpg</t>
  </si>
  <si>
    <t>26kla362</t>
  </si>
  <si>
    <t>mlat.26kla362_sulthanbathery.prsivasankar</t>
  </si>
  <si>
    <t>Sabu George</t>
  </si>
  <si>
    <t>സാബു ജോർജ്</t>
  </si>
  <si>
    <t>SABUG-2026-20260326112420.jpg</t>
  </si>
  <si>
    <t>26kla082</t>
  </si>
  <si>
    <t>mlat.26kla082_ranni.sabukgeorge</t>
  </si>
  <si>
    <t>Ashokan</t>
  </si>
  <si>
    <t>അശോകൻ</t>
  </si>
  <si>
    <t>ASHOK-2026-20260323045322.jpg</t>
  </si>
  <si>
    <t>26kla749</t>
  </si>
  <si>
    <t>Water Tank</t>
  </si>
  <si>
    <t>mlat.26kla749_elathur.ashokan</t>
  </si>
  <si>
    <t>Thrikkakara</t>
  </si>
  <si>
    <t>തൃക്കാക്കര</t>
  </si>
  <si>
    <t>Q16137712</t>
  </si>
  <si>
    <t>Uma Thomas</t>
  </si>
  <si>
    <t>ഉമാ തോമസ്</t>
  </si>
  <si>
    <t>Q112220391</t>
  </si>
  <si>
    <t>UMATH-2026-20260326034700.jpg</t>
  </si>
  <si>
    <t>26kla223</t>
  </si>
  <si>
    <t>mlat.26kla223_thiruvananthapuram.umathomas</t>
  </si>
  <si>
    <t>https://mlatrack.com/15kla/profiles/mlas/uma_thomas_t</t>
  </si>
  <si>
    <t>Jose George</t>
  </si>
  <si>
    <t>ജോസ് ജോർജ്</t>
  </si>
  <si>
    <t>JOSEG-2026-20260326034729.jpg</t>
  </si>
  <si>
    <t>26kla503</t>
  </si>
  <si>
    <t>mlat.26kla503_eravipuram.josegeorge</t>
  </si>
  <si>
    <t>Adv. Pushpa das</t>
  </si>
  <si>
    <t>ആഡ്വ.പുഷ്പ ദാസ്</t>
  </si>
  <si>
    <t>PUSHP-2026-20260322012611.jpg</t>
  </si>
  <si>
    <t>26kla083</t>
  </si>
  <si>
    <t>mlat.26kla083_vaikom.pushpadas</t>
  </si>
  <si>
    <t>Akhil Raj (Akhil Marar)</t>
  </si>
  <si>
    <t>അഖിൽ രാജ് (അഖിൽ മാരാർ)</t>
  </si>
  <si>
    <t>AKHIL-2026-20260326035227.jpg</t>
  </si>
  <si>
    <t>26kla363</t>
  </si>
  <si>
    <t>mlat.26kla363_chelakkara.akhilrajakhilmarar</t>
  </si>
  <si>
    <t>Aloysius Kollannur</t>
  </si>
  <si>
    <t>അലോഷ്യസ് കൊള്ളന്നൂർ</t>
  </si>
  <si>
    <t>JOSEP-2026-20260326035413.jpg</t>
  </si>
  <si>
    <t>26kla643</t>
  </si>
  <si>
    <t>mlat.26kla643_thrikaripur.josephalosius</t>
  </si>
  <si>
    <t>Kunnathunad</t>
  </si>
  <si>
    <t>കുന്നത്തുനാട്</t>
  </si>
  <si>
    <t>Q13111319</t>
  </si>
  <si>
    <t>Manikuttan A. T.</t>
  </si>
  <si>
    <t>മണിക്കുട്ടൻ എ. ടി.</t>
  </si>
  <si>
    <t>MANIK-2026-20260323075617.jpg</t>
  </si>
  <si>
    <t>26kla842</t>
  </si>
  <si>
    <t>mlat.26kla842_tirurangadi.manikuttanat</t>
  </si>
  <si>
    <t>Adv. P. V. Sreenijin</t>
  </si>
  <si>
    <t>ആഡ്വ.പി. വി. ശ്രീനിജിൻ</t>
  </si>
  <si>
    <t>Q106690857</t>
  </si>
  <si>
    <t>PVSRE-2026-20260321073707.jpg</t>
  </si>
  <si>
    <t>26kla084</t>
  </si>
  <si>
    <t>mlat.26kla084_pattambi.pvsreenijin</t>
  </si>
  <si>
    <t>https://mlatrack.com/15kla/profiles/mlas/p_v_srinijan_k</t>
  </si>
  <si>
    <t>V. P. Sajeendran</t>
  </si>
  <si>
    <t>വി. പി. സജീന്ദ്രൻ</t>
  </si>
  <si>
    <t>Q6946858</t>
  </si>
  <si>
    <t>VPSAJ-2026-20260323062057.jpg</t>
  </si>
  <si>
    <t>26kla224</t>
  </si>
  <si>
    <t>mlat.26kla224_ettumanoor.vpsajeendran</t>
  </si>
  <si>
    <t>Babu Divakaran</t>
  </si>
  <si>
    <t>ബാബു ദിവാകരൻ</t>
  </si>
  <si>
    <t>Q4838047</t>
  </si>
  <si>
    <t>BABUD-2026-20260323064526.jpg</t>
  </si>
  <si>
    <t>26kla364</t>
  </si>
  <si>
    <t>mlat.26kla364_vaikom.babudivakaran</t>
  </si>
  <si>
    <t>Vazhakulam Bhasi</t>
  </si>
  <si>
    <t>വാഴക്കുളം ഭാസി</t>
  </si>
  <si>
    <t>BHASI-2026-20260323072225.jpg</t>
  </si>
  <si>
    <t>26kla1057</t>
  </si>
  <si>
    <t>mlat.26kla1057_kazhakoottam.vazhakulambhasi</t>
  </si>
  <si>
    <t>Piravom</t>
  </si>
  <si>
    <t>പിറവം</t>
  </si>
  <si>
    <t>Q13113295</t>
  </si>
  <si>
    <t>Eldho Abraham</t>
  </si>
  <si>
    <t>എൽദോ എബ്രഹാം</t>
  </si>
  <si>
    <t>ELDHO-2026-20260325121608.jpg</t>
  </si>
  <si>
    <t>26kla505</t>
  </si>
  <si>
    <t>mlat.26kla505_kottakkal.eldhoabrahamthaliyachira</t>
  </si>
  <si>
    <t>Sabu K Jacob</t>
  </si>
  <si>
    <t>സാബു കെ. ജേക്കബ്</t>
  </si>
  <si>
    <t>SABUK-2026-20260325121221.jpg</t>
  </si>
  <si>
    <t>26kla085</t>
  </si>
  <si>
    <t>mlat.26kla085_manjeri.sabukjacob</t>
  </si>
  <si>
    <t>KC(J)</t>
  </si>
  <si>
    <t>Anoop Jacob</t>
  </si>
  <si>
    <t>അനൂപ് ജേക്കബ്</t>
  </si>
  <si>
    <t>Q4770056</t>
  </si>
  <si>
    <t>ANOOP-2026-20260325120933.jpg</t>
  </si>
  <si>
    <t>26kla225</t>
  </si>
  <si>
    <t>mlat.26kla225_kalamassery.anoopjacob</t>
  </si>
  <si>
    <t>https://mlatrack.com/15kla/profiles/mlas/anoop_jacob_p</t>
  </si>
  <si>
    <t>Jibi Abraham</t>
  </si>
  <si>
    <t>ജിബി അബ്രഹാം</t>
  </si>
  <si>
    <t>JIBIA-2026-20260325121010.jpg</t>
  </si>
  <si>
    <t>26kla365</t>
  </si>
  <si>
    <t>mlat.26kla365_paravur.jibiabraham</t>
  </si>
  <si>
    <t>T C Ramanan</t>
  </si>
  <si>
    <t>ടി സി രമണൻ</t>
  </si>
  <si>
    <t>RAMAN-2026-20260325121148.jpg</t>
  </si>
  <si>
    <t>26kla1036</t>
  </si>
  <si>
    <t>mlat.26kla1036_kovalam.tcramanan</t>
  </si>
  <si>
    <t>Sabu K Eramath</t>
  </si>
  <si>
    <t>സാബു കെ എറമത്ത്</t>
  </si>
  <si>
    <t>SABUE-2026-20260325122146.jpg</t>
  </si>
  <si>
    <t>26kla956</t>
  </si>
  <si>
    <t>mlat.26kla956_wadakkanchery.sabukeramath</t>
  </si>
  <si>
    <t>Renny Mathew</t>
  </si>
  <si>
    <t>റെന്നി മാത്യു</t>
  </si>
  <si>
    <t>RENNI-2026-20260325121344.jpg</t>
  </si>
  <si>
    <t>26kla948</t>
  </si>
  <si>
    <t>Telephone</t>
  </si>
  <si>
    <t>mlat.26kla948_kazhakoottam.rennymathew</t>
  </si>
  <si>
    <t>Muvattupuzha</t>
  </si>
  <si>
    <t>മൂവാറ്റുപുഴ</t>
  </si>
  <si>
    <t>Q16137625</t>
  </si>
  <si>
    <t>N. Arun</t>
  </si>
  <si>
    <t>എൻ. അരുൺ</t>
  </si>
  <si>
    <t>ARUNN-2026-20260323013450.jpg</t>
  </si>
  <si>
    <t>26kla086</t>
  </si>
  <si>
    <t>mlat.26kla086_beypore.narun</t>
  </si>
  <si>
    <t>Dr. Mathew Kuzhalnadan</t>
  </si>
  <si>
    <t>ഡോ. മാത്യു കുഴൽനാടൻ</t>
  </si>
  <si>
    <t>Q106685292</t>
  </si>
  <si>
    <t>DRMA-2026-20260326090015.jpg</t>
  </si>
  <si>
    <t>26kla226</t>
  </si>
  <si>
    <t>mlat.26kla226_manjeri.mathewkuzhalnadan</t>
  </si>
  <si>
    <t>https://mlatrack.com/15kla/profiles/mlas/mathew_kuzhalnadan_m</t>
  </si>
  <si>
    <t>Roy Arakkal</t>
  </si>
  <si>
    <t>റോയ് അറയ്ക്കൽ</t>
  </si>
  <si>
    <t>BABUM-2026-20260323071336.jpg</t>
  </si>
  <si>
    <t>26kla646</t>
  </si>
  <si>
    <t>mlat.26kla646_thrikaripur.babumathew</t>
  </si>
  <si>
    <t>Sunny Kadoothazhe</t>
  </si>
  <si>
    <t>സണ്ണി കടുതഴെ</t>
  </si>
  <si>
    <t>SUNNY-2026-20260325080619.jpg</t>
  </si>
  <si>
    <t>26kla366</t>
  </si>
  <si>
    <t>mlat.26kla366_kondotty.sunnykadoothazhe</t>
  </si>
  <si>
    <t>Kothamangalam</t>
  </si>
  <si>
    <t>കോതമംഗലം</t>
  </si>
  <si>
    <t>Q16135561</t>
  </si>
  <si>
    <t>Antony John</t>
  </si>
  <si>
    <t>ആന്റണി ജോൺ</t>
  </si>
  <si>
    <t>Q27916076</t>
  </si>
  <si>
    <t>ANTON-2026-20260325111611.jpg</t>
  </si>
  <si>
    <t>26kla087</t>
  </si>
  <si>
    <t>mlat.26kla087_ranni.antonyjohn</t>
  </si>
  <si>
    <t>https://mlatrack.com/15kla/profiles/mlas/antony_john_k</t>
  </si>
  <si>
    <t>Shibu Thekkumpuram</t>
  </si>
  <si>
    <t>ഷിബു തെക്കുംപുറം</t>
  </si>
  <si>
    <t>SHIBU-2026-20260325112117.jpg</t>
  </si>
  <si>
    <t>26kla227</t>
  </si>
  <si>
    <t>mlat.26kla227_chengannur.shibutheckumpuram</t>
  </si>
  <si>
    <t>Aji Narayanan</t>
  </si>
  <si>
    <t>അജി നാരായണൻ</t>
  </si>
  <si>
    <t>AJI-2026-20260323065333.jpg</t>
  </si>
  <si>
    <t>26kla367</t>
  </si>
  <si>
    <t>mlat.26kla367_mananthavady.ajinarayanan</t>
  </si>
  <si>
    <t>RJP</t>
  </si>
  <si>
    <t>Finto Xavier</t>
  </si>
  <si>
    <t>ഫിന്റോ സേവ്യർ</t>
  </si>
  <si>
    <t>FINTO-2026-20260323094225.jpg</t>
  </si>
  <si>
    <t>26kla780</t>
  </si>
  <si>
    <t>mlat.26kla780_kunnamkulam.fintoxavier</t>
  </si>
  <si>
    <t>Roy Arackal</t>
  </si>
  <si>
    <t>റോയ് അറക്കൽ</t>
  </si>
  <si>
    <t>ROY-2026-20260323050655.jpg</t>
  </si>
  <si>
    <t>26kla953</t>
  </si>
  <si>
    <t>mlat.26kla953_nemom.royarackal</t>
  </si>
  <si>
    <t>Shibu Kallekkattu</t>
  </si>
  <si>
    <t>ഷിബു കല്ലേക്കാട്ട്</t>
  </si>
  <si>
    <t>SHIBU-2026-20260323081911.jpg</t>
  </si>
  <si>
    <t>26kla997</t>
  </si>
  <si>
    <t>mlat.26kla997_taliparamba.shibukallekkattu</t>
  </si>
  <si>
    <t>Shibu Chalakattu</t>
  </si>
  <si>
    <t>ഷിബു ചാലക്കാട്ട്</t>
  </si>
  <si>
    <t>SHIBU-2026-20260323055647.jpg</t>
  </si>
  <si>
    <t>26kla995</t>
  </si>
  <si>
    <t>mlat.26kla995_payyanur.shibuchalakattu</t>
  </si>
  <si>
    <t>Devikulam</t>
  </si>
  <si>
    <t>ദേവികുളം</t>
  </si>
  <si>
    <t>Idukki</t>
  </si>
  <si>
    <t>ഇടുക്കി ജില്ല</t>
  </si>
  <si>
    <t>Q301821</t>
  </si>
  <si>
    <t>Q16134525</t>
  </si>
  <si>
    <t>Adv. A. Raja</t>
  </si>
  <si>
    <t>ആഡ്വ.എ. രാജ</t>
  </si>
  <si>
    <t>ADVA-2026-20260321041047.jpg</t>
  </si>
  <si>
    <t>26kla088</t>
  </si>
  <si>
    <t>mlat.26kla088_perumbavoor.araja</t>
  </si>
  <si>
    <t>https://mlatrack.com/15kla/profiles/mlas/a_raja_d</t>
  </si>
  <si>
    <t>F. Raja</t>
  </si>
  <si>
    <t>എഫ്. രാജ</t>
  </si>
  <si>
    <t>FRAJ-2026-20260326041057.jpg</t>
  </si>
  <si>
    <t>26kla228</t>
  </si>
  <si>
    <t>mlat.26kla228_changanassery.fraja</t>
  </si>
  <si>
    <t>S. Rajendran</t>
  </si>
  <si>
    <t>എസ്. രാജേന്ദ്രൻ</t>
  </si>
  <si>
    <t>Q17129980</t>
  </si>
  <si>
    <t>SRAJ-2026-20260325113815.jpg</t>
  </si>
  <si>
    <t>26kla368</t>
  </si>
  <si>
    <t>mlat.26kla368_taliparamba.srajendran</t>
  </si>
  <si>
    <t>Rajendran .V. B</t>
  </si>
  <si>
    <t>രാജേന്ദ്രൻ .വി. ബി</t>
  </si>
  <si>
    <t>RAJEN-2026-20260323042337.jpg</t>
  </si>
  <si>
    <t>26kla925</t>
  </si>
  <si>
    <t>mlat.26kla925_idukki.rajendranvb</t>
  </si>
  <si>
    <t>Chelladurai .M</t>
  </si>
  <si>
    <t>ചെല്ലദുരൈ .എം</t>
  </si>
  <si>
    <t>CHELL-2026-20260323051236.jpg</t>
  </si>
  <si>
    <t>26kla765</t>
  </si>
  <si>
    <t>mlat.26kla765_koyilandy.chelladuraim</t>
  </si>
  <si>
    <t>Selvi</t>
  </si>
  <si>
    <t>സെൽവി</t>
  </si>
  <si>
    <t>SELVI-2026-20260323024820.jpg</t>
  </si>
  <si>
    <t>26kla984</t>
  </si>
  <si>
    <t>mlat.26kla984_vypeen.selvi</t>
  </si>
  <si>
    <t>Udumbanchola</t>
  </si>
  <si>
    <t>ഉടുമ്പൻചോല</t>
  </si>
  <si>
    <t>Q16133944</t>
  </si>
  <si>
    <t>K. K. Jayachandran</t>
  </si>
  <si>
    <t>കെ. കെ. ജയചന്ദ്രൻ</t>
  </si>
  <si>
    <t>Q16137589</t>
  </si>
  <si>
    <t>KKJ-2026-20260324125034.jpg</t>
  </si>
  <si>
    <t>26kla089</t>
  </si>
  <si>
    <t>mlat.26kla089_idukki.kkjayachandran</t>
  </si>
  <si>
    <t>Adv. Senapathi Venu</t>
  </si>
  <si>
    <t>അഡ്വ. സേനാപതി വേണു</t>
  </si>
  <si>
    <t>VENUG-2026-20260323063626.jpg</t>
  </si>
  <si>
    <t>26kla229</t>
  </si>
  <si>
    <t>mlat.26kla229_chirayinkeezhu.senapathyvenu</t>
  </si>
  <si>
    <t>P.K. Sajeevan</t>
  </si>
  <si>
    <t>പി.കെ. സജീവൻ</t>
  </si>
  <si>
    <t>PKS-2026-20260322123349.jpg</t>
  </si>
  <si>
    <t>26kla897</t>
  </si>
  <si>
    <t>mlat.26kla897_kunnamangalam.pksajeevan</t>
  </si>
  <si>
    <t>Adv. Sangeetha Viswanadhan</t>
  </si>
  <si>
    <t>അഡ്വ. സംഗീത വിശ്വനാഥൻ</t>
  </si>
  <si>
    <t>SANGE-2026-20260323061501.jpg</t>
  </si>
  <si>
    <t>26kla369</t>
  </si>
  <si>
    <t>mlat.26kla369_kovalam.sangeethaviswanadhan</t>
  </si>
  <si>
    <t>Thodupuzha</t>
  </si>
  <si>
    <t>തൊടുപുഴ</t>
  </si>
  <si>
    <t>Q16133853</t>
  </si>
  <si>
    <t>Apu John Joseph</t>
  </si>
  <si>
    <t>അപു ജോൺ ജോസഫ്</t>
  </si>
  <si>
    <t>APPUJ-2026-20260323012504.jpg</t>
  </si>
  <si>
    <t>26kla230</t>
  </si>
  <si>
    <t>mlat.26kla230_pathanapuram.apujohnjoseph</t>
  </si>
  <si>
    <t>Adv. Basil John</t>
  </si>
  <si>
    <t>അഡ്വ. ബേസിൽ ജോൺ</t>
  </si>
  <si>
    <t>BASIL-2026-20260323075902.jpg</t>
  </si>
  <si>
    <t>26kla510</t>
  </si>
  <si>
    <t>mlat.26kla510_thanur.basiljohn</t>
  </si>
  <si>
    <t>Cyriac Chazhikadan</t>
  </si>
  <si>
    <t>സിറിയക് ചാഴിക്കാടൻ</t>
  </si>
  <si>
    <t>CYRIA-2026-20260323062627.jpg</t>
  </si>
  <si>
    <t>26kla090</t>
  </si>
  <si>
    <t>mlat.26kla090_aroor.cyriacchazhikadan</t>
  </si>
  <si>
    <t>Afsal M. B</t>
  </si>
  <si>
    <t>അഫ്സൽ എം. ബി.</t>
  </si>
  <si>
    <t>AFSAL-2026-20260323050156.jpg</t>
  </si>
  <si>
    <t>26kla650</t>
  </si>
  <si>
    <t>mlat.26kla650_chengannur.afsalmb</t>
  </si>
  <si>
    <t>P T Varghese</t>
  </si>
  <si>
    <t>പി ടി വർഗീസ്</t>
  </si>
  <si>
    <t>VARGH-2026-20260323033809.jpg</t>
  </si>
  <si>
    <t>26kla911</t>
  </si>
  <si>
    <t>mlat.26kla911_parassala.ptvarghese</t>
  </si>
  <si>
    <t>Adv. Roy A. Varikkad</t>
  </si>
  <si>
    <t>അഡ്വ. റോയ് എ. വരിക്കാട്</t>
  </si>
  <si>
    <t>ROYVA-2026-20260323032036.jpg</t>
  </si>
  <si>
    <t>26kla370</t>
  </si>
  <si>
    <t>mlat.26kla370_kochi.royvaricattu</t>
  </si>
  <si>
    <t>Ajay V Marar (ajay Unni)</t>
  </si>
  <si>
    <t>അജയ് വി മാരാർ (അജയ് ഉണ്ണി)</t>
  </si>
  <si>
    <t>AJAYV-2026-20260323045058.jpg</t>
  </si>
  <si>
    <t>26kla723</t>
  </si>
  <si>
    <t>mlat.26kla723_kottayam.ajayvmararajayunni</t>
  </si>
  <si>
    <t>Jomon John</t>
  </si>
  <si>
    <t>ജോമോൻ ജോൺ</t>
  </si>
  <si>
    <t>JOMON-2026-20260323043045.jpg</t>
  </si>
  <si>
    <t>26kla804</t>
  </si>
  <si>
    <t>mlat.26kla804_sulthanbathery.jomonjohn</t>
  </si>
  <si>
    <t>ഇടുക്കി</t>
  </si>
  <si>
    <t>Q13110378</t>
  </si>
  <si>
    <t>Shijo Antony</t>
  </si>
  <si>
    <t>ഷിജോ ആൻ്റണി</t>
  </si>
  <si>
    <t>SHIJO-2026-20260321053519.jpg</t>
  </si>
  <si>
    <t>26kla998</t>
  </si>
  <si>
    <t>mlat.26kla998_taliparamba.shijoantony</t>
  </si>
  <si>
    <t>Roy K. Paulose</t>
  </si>
  <si>
    <t>റോയ് കെ. പൗലോസ്</t>
  </si>
  <si>
    <t>ROYKP-2026-20260323060632.jpg</t>
  </si>
  <si>
    <t>26kla231</t>
  </si>
  <si>
    <t>mlat.26kla231_punalur.roykpaulose</t>
  </si>
  <si>
    <t>Roshi Augustine</t>
  </si>
  <si>
    <t>റോഷി അഗസ്റ്റിൻ</t>
  </si>
  <si>
    <t>Q7368852</t>
  </si>
  <si>
    <t>ROSHY-2026-20260321044216.jpg</t>
  </si>
  <si>
    <t>26kla091</t>
  </si>
  <si>
    <t>mlat.26kla091_attingal.roshyaugustine</t>
  </si>
  <si>
    <t>https://mlatrack.com/15kla/profiles/key_functionaries/roshy_augustine_i</t>
  </si>
  <si>
    <t>Adv. Pradeesh Prabha</t>
  </si>
  <si>
    <t>അഡ്വ. പ്രദീഷ് പ്രഭ</t>
  </si>
  <si>
    <t>PRATH-2026-20260323053913.jpg</t>
  </si>
  <si>
    <t>26kla371</t>
  </si>
  <si>
    <t>mlat.26kla371_kalliasseri.pratheeshprabha</t>
  </si>
  <si>
    <t>Peerumade</t>
  </si>
  <si>
    <t>പീരുമേട്</t>
  </si>
  <si>
    <t>Q16135018</t>
  </si>
  <si>
    <t>Joseph Jacob</t>
  </si>
  <si>
    <t>ജോസഫ് ജേക്കബ്</t>
  </si>
  <si>
    <t>JOSEP-2026-20260323075741.jpg</t>
  </si>
  <si>
    <t>26kla512</t>
  </si>
  <si>
    <t>mlat.26kla512_kasaragod.josephjacob</t>
  </si>
  <si>
    <t>K Murali</t>
  </si>
  <si>
    <t>കെ മുരളി</t>
  </si>
  <si>
    <t>KMURA-2026-20260323050232.jpg</t>
  </si>
  <si>
    <t>26kla824</t>
  </si>
  <si>
    <t>mlat.26kla824_vamanapuram.kmurali</t>
  </si>
  <si>
    <t>V. Ratheesh</t>
  </si>
  <si>
    <t>വി. രതീഷ്</t>
  </si>
  <si>
    <t>RATHE-2026-20260323042919.jpg</t>
  </si>
  <si>
    <t>26kla372</t>
  </si>
  <si>
    <t>mlat.26kla372_udumbanchola.ratheeshvarakumala</t>
  </si>
  <si>
    <t>K. Salim Kumar</t>
  </si>
  <si>
    <t>കെ. സലിം കുമാർ</t>
  </si>
  <si>
    <t>KSALI-2026-20260321050052.jpg</t>
  </si>
  <si>
    <t>26kla092</t>
  </si>
  <si>
    <t>mlat.26kla092_kunnamangalam.ksalimkumar</t>
  </si>
  <si>
    <t>Adv. Syriac Thomas</t>
  </si>
  <si>
    <t>അഡ്വ. സിറിയക് തോമസ്</t>
  </si>
  <si>
    <t>SYRIA-2026-20260323072807.jpg</t>
  </si>
  <si>
    <t>26kla232</t>
  </si>
  <si>
    <t>mlat.26kla232_taliparamba.cyriacthomas</t>
  </si>
  <si>
    <t>Pala</t>
  </si>
  <si>
    <t>പാലാ</t>
  </si>
  <si>
    <t>Kottayam</t>
  </si>
  <si>
    <t>കോട്ടയം ജില്ല</t>
  </si>
  <si>
    <t>Q1353354</t>
  </si>
  <si>
    <t>Q13113213</t>
  </si>
  <si>
    <t>Jose K. Mani</t>
  </si>
  <si>
    <t>ജോസ് കെ. മാണി</t>
  </si>
  <si>
    <t>Q6279404</t>
  </si>
  <si>
    <t>JOSEK-2026-20260323092348.jpg</t>
  </si>
  <si>
    <t>26kla093</t>
  </si>
  <si>
    <t>mlat.26kla093_thrikkakara.josekmani</t>
  </si>
  <si>
    <t>Shone George</t>
  </si>
  <si>
    <t>ഷോൺ ജോർജ്</t>
  </si>
  <si>
    <t>SHONE-2026-20260321060506.jpg</t>
  </si>
  <si>
    <t>26kla373</t>
  </si>
  <si>
    <t>mlat.26kla373_puthukkad.georgeshone</t>
  </si>
  <si>
    <t>Santhosh Nadoopparampil</t>
  </si>
  <si>
    <t>സന്തോഷ് നാടൂപ്പറമ്പിൽ</t>
  </si>
  <si>
    <t>SANTH-2026-20260323094046.jpg</t>
  </si>
  <si>
    <t>26kla977</t>
  </si>
  <si>
    <t>mlat.26kla977_tarur.santhoshnadoopparampil</t>
  </si>
  <si>
    <t>Adv. Rony Jose Nedumpallil</t>
  </si>
  <si>
    <t>അഡ്വ. റോണി ജോസ് നെടുമ്പള്ളിൽ</t>
  </si>
  <si>
    <t>RONYJ-2026-20260326024227.jpg</t>
  </si>
  <si>
    <t>26kla513</t>
  </si>
  <si>
    <t>mlat.26kla513_manjeshwaram.ronynedumpallil</t>
  </si>
  <si>
    <t>C G Babu</t>
  </si>
  <si>
    <t>സി ജി ബാബു</t>
  </si>
  <si>
    <t>CGBAB-2026-20260323035223.jpg</t>
  </si>
  <si>
    <t>26kla762</t>
  </si>
  <si>
    <t>mlat.26kla762_vattiyoorkavu.cgbabu</t>
  </si>
  <si>
    <t>DCK</t>
  </si>
  <si>
    <t>Mani C. Kappan</t>
  </si>
  <si>
    <t>മാണി സി. കാപ്പൻ</t>
  </si>
  <si>
    <t>Q16135968</t>
  </si>
  <si>
    <t>MANIC-2026-20260321051548.jpg</t>
  </si>
  <si>
    <t>26kla233</t>
  </si>
  <si>
    <t>mlat.26kla233_nattika.manickappen</t>
  </si>
  <si>
    <t>https://mlatrack.com/15kla/profiles/mlas/mani_c_kappan_p</t>
  </si>
  <si>
    <t>Santhosh Pulickal</t>
  </si>
  <si>
    <t>സന്തോഷ് പുളിക്കൽ</t>
  </si>
  <si>
    <t>SANTH-2026-20260323093337.jpg</t>
  </si>
  <si>
    <t>26kla979</t>
  </si>
  <si>
    <t>mlat.26kla979_kottarakkara.santhoshpulickal</t>
  </si>
  <si>
    <t>Kaduthuruthy</t>
  </si>
  <si>
    <t>കടുത്തുരുത്തി</t>
  </si>
  <si>
    <t>Q13110914</t>
  </si>
  <si>
    <t>Jijith K Joy</t>
  </si>
  <si>
    <t>ജിജിത്ത് കെ ജോയ്</t>
  </si>
  <si>
    <t>JIJIT-2026-20260323010252.jpg</t>
  </si>
  <si>
    <t>26kla798</t>
  </si>
  <si>
    <t>mlat.26kla798_nemom.jijithkjoy</t>
  </si>
  <si>
    <t>Dominic Simon</t>
  </si>
  <si>
    <t>ഡൊമിനിക് സൈമൺ</t>
  </si>
  <si>
    <t>DOMIN-2026-20260323070108.jpg</t>
  </si>
  <si>
    <t>26kla514</t>
  </si>
  <si>
    <t>mlat.26kla514_manjeshwaram.dominicsimon</t>
  </si>
  <si>
    <t>Nirmala Jimmy</t>
  </si>
  <si>
    <t>നിർമ്മല ജിമ്മി</t>
  </si>
  <si>
    <t>NIRMA-2026-20260324030100.jpg</t>
  </si>
  <si>
    <t>26kla094</t>
  </si>
  <si>
    <t>mlat.26kla094_nadapuram.nirmalajimmy</t>
  </si>
  <si>
    <t>Adv. Mons Joseph</t>
  </si>
  <si>
    <t>അഡ്വ. മോൻസ് ജോസഫ്</t>
  </si>
  <si>
    <t>Q6898473</t>
  </si>
  <si>
    <t>MONSJ-2026-20260321031659.jpg</t>
  </si>
  <si>
    <t>26kla234</t>
  </si>
  <si>
    <t>mlat.26kla234_pala.monsjoseph</t>
  </si>
  <si>
    <t>https://mlatrack.com/15kla/profiles/mlas/mons_joseph_k</t>
  </si>
  <si>
    <t>Suresh Ettikunnel</t>
  </si>
  <si>
    <t>സുരേഷ് എട്ടിക്കുന്നേൽ</t>
  </si>
  <si>
    <t>SURES-2026-20260323064920.jpg</t>
  </si>
  <si>
    <t>26kla374</t>
  </si>
  <si>
    <t>mlat.26kla374_vatakara.sureshettikunnel</t>
  </si>
  <si>
    <t>Indu</t>
  </si>
  <si>
    <t>ഇന്ദു</t>
  </si>
  <si>
    <t>INDU-2026-20260323061701.jpg</t>
  </si>
  <si>
    <t>26kla793</t>
  </si>
  <si>
    <t>mlat.26kla793_thrissur.indu</t>
  </si>
  <si>
    <t>M.M.Scaria</t>
  </si>
  <si>
    <t>എം.എം.സ്കറിയ</t>
  </si>
  <si>
    <t>SCARI-2026-20260323043806.jpg</t>
  </si>
  <si>
    <t>26kla849</t>
  </si>
  <si>
    <t>mlat.26kla849_kothamangalam.mmscaria</t>
  </si>
  <si>
    <t>Vaikom</t>
  </si>
  <si>
    <t>വൈക്കം</t>
  </si>
  <si>
    <t>Q13114860</t>
  </si>
  <si>
    <t>K. Ajith</t>
  </si>
  <si>
    <t>കെ. അജിത്ത്</t>
  </si>
  <si>
    <t>Q20560973</t>
  </si>
  <si>
    <t>KAJIT-2026-20260321063659.jpg</t>
  </si>
  <si>
    <t>26kla375</t>
  </si>
  <si>
    <t>mlat.26kla375_peravoor.kajith</t>
  </si>
  <si>
    <t>P. Pradeep</t>
  </si>
  <si>
    <t>പി. പ്രദീപ്</t>
  </si>
  <si>
    <t>PRADE-2026-20260321063121.jpg</t>
  </si>
  <si>
    <t>26kla095</t>
  </si>
  <si>
    <t>mlat.26kla095_kunnathunad.ppradeep</t>
  </si>
  <si>
    <t>K. Binimon</t>
  </si>
  <si>
    <t>കെ. ബിനിമോൻ</t>
  </si>
  <si>
    <t>KBINI-2026-20260323051451.jpg</t>
  </si>
  <si>
    <t>26kla235</t>
  </si>
  <si>
    <t>mlat.26kla235_manalur.kbinimon</t>
  </si>
  <si>
    <t>Sumam P S</t>
  </si>
  <si>
    <t>സുമം പി എസ്</t>
  </si>
  <si>
    <t>SUMAM-2026-20260323032600.jpg</t>
  </si>
  <si>
    <t>26kla1022</t>
  </si>
  <si>
    <t>mlat.26kla1022_chelakkara.sumamps</t>
  </si>
  <si>
    <t>T M Bose</t>
  </si>
  <si>
    <t>ടി എം ബോസ്</t>
  </si>
  <si>
    <t>BOSET-2026-20260321070712.jpg</t>
  </si>
  <si>
    <t>26kla1044</t>
  </si>
  <si>
    <t>mlat.26kla1044_changanassery.tmbose</t>
  </si>
  <si>
    <t>Adv. P I Jayakumar</t>
  </si>
  <si>
    <t>അഡ്വ. പി ഐ ജയകുമാർ</t>
  </si>
  <si>
    <t>ADVP-2026-20260323024854.jpg</t>
  </si>
  <si>
    <t>26kla715</t>
  </si>
  <si>
    <t>mlat.26kla715_aranmula.pijayakumar</t>
  </si>
  <si>
    <t>Pradeep</t>
  </si>
  <si>
    <t>പ്രദീപ് S/O കുട്ടപ്പൻ</t>
  </si>
  <si>
    <t>PRADE-2026-20260323040912.jpg</t>
  </si>
  <si>
    <t>26kla903</t>
  </si>
  <si>
    <t>mlat.26kla903_thripunithura.pradeep</t>
  </si>
  <si>
    <t>Ettumanoor</t>
  </si>
  <si>
    <t>ഏറ്റുമാനൂർ</t>
  </si>
  <si>
    <t>Q16135978</t>
  </si>
  <si>
    <t>Nattakam Suresh</t>
  </si>
  <si>
    <t>നാട്ടകം സുരേഷ്</t>
  </si>
  <si>
    <t>NATTA-2026-20260326042239.jpg</t>
  </si>
  <si>
    <t>26kla236</t>
  </si>
  <si>
    <t>mlat.26kla236_mattanur.nattakomsuresh</t>
  </si>
  <si>
    <t>Binoy Joseph Kulathunkal</t>
  </si>
  <si>
    <t>ബിനോയ് ജോസഫ് കുളത്തുങ്കൽ</t>
  </si>
  <si>
    <t>BINOY-2026-20260326042607.jpg</t>
  </si>
  <si>
    <t>26kla758</t>
  </si>
  <si>
    <t>mlat.26kla758_koyilandy.binoyjosephkulathunkal</t>
  </si>
  <si>
    <t>V. N. Vasavan</t>
  </si>
  <si>
    <t>വി. എൻ. വാസവൻ</t>
  </si>
  <si>
    <t>Q20564544</t>
  </si>
  <si>
    <t>VNV-2026-20260326041436.jpg</t>
  </si>
  <si>
    <t>26kla096</t>
  </si>
  <si>
    <t>mlat.26kla096_kalliasseri.vnvasavan</t>
  </si>
  <si>
    <t>https://mlatrack.com/15kla/profiles/key_functionaries/vn_vasavan_e</t>
  </si>
  <si>
    <t>Athira D. Nair</t>
  </si>
  <si>
    <t>ആതിര ഡി. നായർ</t>
  </si>
  <si>
    <t>ATHIR-2026-20260326041921.jpg</t>
  </si>
  <si>
    <t>26kla376</t>
  </si>
  <si>
    <t>mlat.26kla376_kaipamangalam.athiradnair</t>
  </si>
  <si>
    <t>Ashna Thambi</t>
  </si>
  <si>
    <t>ആഷ്ന തമ്പി</t>
  </si>
  <si>
    <t>ASHNA-2026-20260326042508.jpg</t>
  </si>
  <si>
    <t>26kla748</t>
  </si>
  <si>
    <t>mlat.26kla748_tirurangadi.ashnathambi</t>
  </si>
  <si>
    <t>Raj Mohan Vettikulangara Unni</t>
  </si>
  <si>
    <t>രാജ് മോഹൻ വെട്ടിക്കുളങ്ങര ഉണ്ണി</t>
  </si>
  <si>
    <t>RAJMO-2026-20260326042124.jpg</t>
  </si>
  <si>
    <t>26kla930</t>
  </si>
  <si>
    <t>mlat.26kla930_kuthuparamba.rajmohanvettikulangaraunni</t>
  </si>
  <si>
    <t>കോട്ടയം</t>
  </si>
  <si>
    <t>Q13111688</t>
  </si>
  <si>
    <t>Adv. K. Anilkumar</t>
  </si>
  <si>
    <t>അഡ്വ. കെ. അനിൽകുമാർ</t>
  </si>
  <si>
    <t>ADVK-2026-20260323015428.jpg</t>
  </si>
  <si>
    <t>26kla097</t>
  </si>
  <si>
    <t>mlat.26kla097_punalur.kanilkumar</t>
  </si>
  <si>
    <t>Thiruvanchoor Radhakrishnan</t>
  </si>
  <si>
    <t>തിരുവഞ്ചൂർ രാധാകൃഷ്ണൻ</t>
  </si>
  <si>
    <t>Q7785514</t>
  </si>
  <si>
    <t>THIRU-2026-20260323024201.jpg</t>
  </si>
  <si>
    <t>26kla237</t>
  </si>
  <si>
    <t>mlat.26kla237_mattanur.thiruvanchoorradhakrishnan</t>
  </si>
  <si>
    <t>https://mlatrack.com/15kla/profiles/mlas/thiruvanchoor_radhakrishnan_k</t>
  </si>
  <si>
    <t>Dr. Selin Philip</t>
  </si>
  <si>
    <t>ഡോ. സെലിൻ ഫിലിപ്പ്</t>
  </si>
  <si>
    <t>DRSE-2026-20260321035820.jpg</t>
  </si>
  <si>
    <t>26kla517</t>
  </si>
  <si>
    <t>mlat.26kla517_perinthalmanna.celinephilip</t>
  </si>
  <si>
    <t>P. Anilkumar</t>
  </si>
  <si>
    <t>പി. അനിൽകുമാർ</t>
  </si>
  <si>
    <t>PANIL-2026-20260323031058.jpg</t>
  </si>
  <si>
    <t>26kla377</t>
  </si>
  <si>
    <t>mlat.26kla377_azhikode.panilkumar</t>
  </si>
  <si>
    <t>Ralesh Chandran</t>
  </si>
  <si>
    <t>റാലേഷ് ചന്ദ്രൻ</t>
  </si>
  <si>
    <t>RALES-2026-20260321024026.jpg</t>
  </si>
  <si>
    <t>26kla932</t>
  </si>
  <si>
    <t>mlat.26kla932_parassala.raleshchandran</t>
  </si>
  <si>
    <t>Shaiju Kurian</t>
  </si>
  <si>
    <t>ഷൈജു കുര്യൻ</t>
  </si>
  <si>
    <t>SHAIJ-2026-20260326035552.jpg</t>
  </si>
  <si>
    <t>26kla987</t>
  </si>
  <si>
    <t>mlat.26kla987_irinjalakuda.shaijukurian</t>
  </si>
  <si>
    <t>Puthuppally</t>
  </si>
  <si>
    <t>പുതുപ്പള്ളി</t>
  </si>
  <si>
    <t>Q13113317</t>
  </si>
  <si>
    <t>Adv. Chandy Oommen</t>
  </si>
  <si>
    <t>അഡ്വ. ചാണ്ടി ഉമ്മൻ</t>
  </si>
  <si>
    <t>Q122212026</t>
  </si>
  <si>
    <t>ADVC-2026-20260326062249.jpg</t>
  </si>
  <si>
    <t>26kla238</t>
  </si>
  <si>
    <t>mlat.26kla238_devikulam.chandyoommen</t>
  </si>
  <si>
    <t>https://mlatrack.com/15kla/profiles/mlas/chandy_oommen_p</t>
  </si>
  <si>
    <t>Paul P Chacko</t>
  </si>
  <si>
    <t>പോൾ പി ചാക്കോ</t>
  </si>
  <si>
    <t>PAULP-2026-20260326062309.jpg</t>
  </si>
  <si>
    <t>26kla891</t>
  </si>
  <si>
    <t>mlat.26kla891_kongad.paulpchacko</t>
  </si>
  <si>
    <t>Raveendranath Vakathanam</t>
  </si>
  <si>
    <t>രവീന്ദ്രനാഥ് വാകത്താനം</t>
  </si>
  <si>
    <t>RAVEE-2026-20260326062401.jpg</t>
  </si>
  <si>
    <t>26kla378</t>
  </si>
  <si>
    <t>mlat.26kla378_nadapuram.raveendranathvakathanam</t>
  </si>
  <si>
    <t>K. M. Radhakrishnan</t>
  </si>
  <si>
    <t>കെ. എം. രാധാകൃഷ്ണൻ</t>
  </si>
  <si>
    <t>KMR-2026-20260326062230.jpg</t>
  </si>
  <si>
    <t>26kla098</t>
  </si>
  <si>
    <t>mlat.26kla098_pala.kmradhakrishnan</t>
  </si>
  <si>
    <t>JRP</t>
  </si>
  <si>
    <t>Sabu Mylakkadan</t>
  </si>
  <si>
    <t>സാബു മൈലക്കാടൻ</t>
  </si>
  <si>
    <t>SABUM-2026-20260326062328.jpg</t>
  </si>
  <si>
    <t>26kla957</t>
  </si>
  <si>
    <t>mlat.26kla957_kottakkal.sabumylakkadan</t>
  </si>
  <si>
    <t>Rijomon Mathew</t>
  </si>
  <si>
    <t>റിജോമോൻ മാത്യു</t>
  </si>
  <si>
    <t>RIJOM-2026-20260326062436.jpg</t>
  </si>
  <si>
    <t>26kla950</t>
  </si>
  <si>
    <t>Matchbox</t>
  </si>
  <si>
    <t>mlat.26kla950_irikkur.rijomonmathew</t>
  </si>
  <si>
    <t>Changanassery</t>
  </si>
  <si>
    <t>ചങ്ങനാശ്ശേരി</t>
  </si>
  <si>
    <t>Q16136954</t>
  </si>
  <si>
    <t>Usha Johnson</t>
  </si>
  <si>
    <t>ഉഷാ ജോൺസൺ</t>
  </si>
  <si>
    <t>USHAJ-2026-20260323060423.jpg</t>
  </si>
  <si>
    <t>26kla1051</t>
  </si>
  <si>
    <t>mlat.26kla1051_aruvikkara.ushajohnson</t>
  </si>
  <si>
    <t>Adv. Job Maichil</t>
  </si>
  <si>
    <t>അഡ്വ. ജോബ് മൈക്കിൾ</t>
  </si>
  <si>
    <t>Q106713127</t>
  </si>
  <si>
    <t>JOBMA-2026-20260323065009.jpg</t>
  </si>
  <si>
    <t>26kla099</t>
  </si>
  <si>
    <t>mlat.26kla099_thodupuzha.jobmaichil</t>
  </si>
  <si>
    <t>https://mlatrack.com/15kla/profiles/mlas/job_maichil_c</t>
  </si>
  <si>
    <t>B. Radhakrishna Menon</t>
  </si>
  <si>
    <t>ബി. രാധാകൃഷ്ണ മേനോൻ</t>
  </si>
  <si>
    <t>RADHA-2026-20260323084322.jpg</t>
  </si>
  <si>
    <t>26kla379</t>
  </si>
  <si>
    <t>mlat.26kla379_nadapuram.bradhakrishnamenon</t>
  </si>
  <si>
    <t>Vinu Job</t>
  </si>
  <si>
    <t>വിനു ജോബ്</t>
  </si>
  <si>
    <t>VINUJ-2026-20260323072208.jpg</t>
  </si>
  <si>
    <t>26kla239</t>
  </si>
  <si>
    <t>mlat.26kla239_eranad.vinujobkuzhimannil</t>
  </si>
  <si>
    <t>Prof. Dr. Saju Kannanthara</t>
  </si>
  <si>
    <t>പ്രൊഫ. ഡോ. സാജു കണ്ണന്തറ</t>
  </si>
  <si>
    <t>SAJUK-2026-20260323071307.jpg</t>
  </si>
  <si>
    <t>26kla519</t>
  </si>
  <si>
    <t>mlat.26kla519_mankada.sajukannanthara</t>
  </si>
  <si>
    <t>Aravind V</t>
  </si>
  <si>
    <t>അരവിന്ദ് വി</t>
  </si>
  <si>
    <t>ARAVI-2026-20260321074008.jpg</t>
  </si>
  <si>
    <t>26kla742</t>
  </si>
  <si>
    <t>mlat.26kla742_udumbanchola.aravindv</t>
  </si>
  <si>
    <t>Althaf Hassan</t>
  </si>
  <si>
    <t>അൽത്താഫ് ഹസ്സൻ</t>
  </si>
  <si>
    <t>ALTHA-2026-20260323074856.jpg</t>
  </si>
  <si>
    <t>26kla659</t>
  </si>
  <si>
    <t>mlat.26kla659_kalliasseri.althafhassan</t>
  </si>
  <si>
    <t>Jose Joseph</t>
  </si>
  <si>
    <t>ജോസ് ജോസഫ്</t>
  </si>
  <si>
    <t>JOSEJ-2026-20260323082336.jpg</t>
  </si>
  <si>
    <t>26kla805</t>
  </si>
  <si>
    <t>mlat.26kla805_thrithala.josejoseph</t>
  </si>
  <si>
    <t>Dr.Kalki P</t>
  </si>
  <si>
    <t>ഡോ. കൽക്കി പി</t>
  </si>
  <si>
    <t>1774010891WhatsAppImage2026-03-18at183727-25x25.jpg</t>
  </si>
  <si>
    <t>26kla771</t>
  </si>
  <si>
    <t>Sitar</t>
  </si>
  <si>
    <t>mlat.26kla771_vallikkunnu.kalkip</t>
  </si>
  <si>
    <t>Joemon Joseph Srampickal A P J Juman V S</t>
  </si>
  <si>
    <t>ജോമോൻ ജോസഫ് സ്രാമ്പിക്കൽ എ പി ജെ ജുമാൻ വി എസ്</t>
  </si>
  <si>
    <t>JOEMO-2026-20260316061852.jpg</t>
  </si>
  <si>
    <t>26kla800</t>
  </si>
  <si>
    <t>mlat.26kla800_nemom.joemonjosephsrampickalapjjumanvs</t>
  </si>
  <si>
    <t>Kanjirappally</t>
  </si>
  <si>
    <t>കാഞ്ഞിരപ്പള്ളി</t>
  </si>
  <si>
    <t>Q16134543</t>
  </si>
  <si>
    <t>Dr. N. Jayaraj</t>
  </si>
  <si>
    <t>ഡോ. എൻ. ജയരാജ്</t>
  </si>
  <si>
    <t>Q23908915</t>
  </si>
  <si>
    <t>JAYAR-2026-20260321064919.jpg</t>
  </si>
  <si>
    <t>26kla100</t>
  </si>
  <si>
    <t>mlat.26kla100_chathannoor.njayaraj</t>
  </si>
  <si>
    <t>https://mlatrack.com/15kla/profiles/key_functionaries/n_jayaraj_k</t>
  </si>
  <si>
    <t>Adv. George Kurian</t>
  </si>
  <si>
    <t>അഡ്വ. ജോർജ് കുര്യൻ</t>
  </si>
  <si>
    <t>Q126469351</t>
  </si>
  <si>
    <t>GEORG-2026-20260321070446.jpg</t>
  </si>
  <si>
    <t>26kla380</t>
  </si>
  <si>
    <t>mlat.26kla380_punalur.georgekurian</t>
  </si>
  <si>
    <t>Thampi Kavumpadam</t>
  </si>
  <si>
    <t>തമ്പി കാവുംപാടം</t>
  </si>
  <si>
    <t>THAMP-2026-20260323075032.jpg</t>
  </si>
  <si>
    <t>26kla1038</t>
  </si>
  <si>
    <t>mlat.26kla1038_peravoor.thampikavumpadam</t>
  </si>
  <si>
    <t>Prof. Rony K. Baby</t>
  </si>
  <si>
    <t>പ്രൊഫ. റോണി കെ. ബേബി</t>
  </si>
  <si>
    <t>RONYK-2026-20260323065428.jpg</t>
  </si>
  <si>
    <t>26kla240</t>
  </si>
  <si>
    <t>mlat.26kla240_neyyattinkara.ronykbaby</t>
  </si>
  <si>
    <t>Poonjar</t>
  </si>
  <si>
    <t>പൂഞ്ഞാർ</t>
  </si>
  <si>
    <t>Q16135693</t>
  </si>
  <si>
    <t>P. C. George</t>
  </si>
  <si>
    <t>പി. സി. ജോർജ്</t>
  </si>
  <si>
    <t>Q7117157</t>
  </si>
  <si>
    <t>PCG-2026-20260326125630.jpg</t>
  </si>
  <si>
    <t>26kla381</t>
  </si>
  <si>
    <t>mlat.26kla381_puthukkad.pcgeorge</t>
  </si>
  <si>
    <t>Shiny A C</t>
  </si>
  <si>
    <t>ഷൈനി എ സി</t>
  </si>
  <si>
    <t>SHINY-2026-20260326033433.jpg</t>
  </si>
  <si>
    <t>26kla999</t>
  </si>
  <si>
    <t>mlat.26kla999_kannur.shinyac</t>
  </si>
  <si>
    <t>Adv. Sebastian M.J</t>
  </si>
  <si>
    <t>അഡ്വ. സെബാസ്റ്റ്യൻ എം. ജെ.</t>
  </si>
  <si>
    <t>SEBAS-2026-20260323021152.jpg</t>
  </si>
  <si>
    <t>26kla241</t>
  </si>
  <si>
    <t>mlat.26kla241_udma.sebastianmj</t>
  </si>
  <si>
    <t>Adv. Sebastian Kulathunkal</t>
  </si>
  <si>
    <t>അഡ്വ. സെബാസ്റ്റ്യൻ കുളത്തുങ്കൽ</t>
  </si>
  <si>
    <t>Q106681984</t>
  </si>
  <si>
    <t>SEBAS-2026-20260321043238.jpg</t>
  </si>
  <si>
    <t>26kla101</t>
  </si>
  <si>
    <t>mlat.26kla101_kovalam.sebastiankulathunkal</t>
  </si>
  <si>
    <t>https://mlatrack.com/15kla/profiles/mlas/sebastian_kulathunkal_p</t>
  </si>
  <si>
    <t>Abhiram Babu</t>
  </si>
  <si>
    <t>അഭിരാം ബാബു</t>
  </si>
  <si>
    <t>ABHIR-2026-20260323044503.jpg</t>
  </si>
  <si>
    <t>26kla708</t>
  </si>
  <si>
    <t>mlat.26kla708_vattiyoorkavu.abhirambabu</t>
  </si>
  <si>
    <t>Mayamol K P</t>
  </si>
  <si>
    <t>മായാമോൾ കെ പി</t>
  </si>
  <si>
    <t>MAYAM-2026-20260321053554.jpg</t>
  </si>
  <si>
    <t>26kla847</t>
  </si>
  <si>
    <t>mlat.26kla847_idukki.mayamolkp</t>
  </si>
  <si>
    <t>Santhosh Joseph</t>
  </si>
  <si>
    <t>സന്തോഷ് ജോസഫ്</t>
  </si>
  <si>
    <t>SANTH-2026-20260323040819.jpg</t>
  </si>
  <si>
    <t>26kla975</t>
  </si>
  <si>
    <t>mlat.26kla975_angamaly.santhoshjoseph</t>
  </si>
  <si>
    <t>Aroor</t>
  </si>
  <si>
    <t>അരൂർ</t>
  </si>
  <si>
    <t>Alappuzha</t>
  </si>
  <si>
    <t>ആലപ്പുഴ ജില്ല</t>
  </si>
  <si>
    <t>Q928959</t>
  </si>
  <si>
    <t>Q13110113</t>
  </si>
  <si>
    <t>Daleema Jojo</t>
  </si>
  <si>
    <t>ദലീമ ജോജൊ</t>
  </si>
  <si>
    <t>Q96361400</t>
  </si>
  <si>
    <t>DALEE-2026-20260325030300.jpg</t>
  </si>
  <si>
    <t>26kla102</t>
  </si>
  <si>
    <t>mlat.26kla102_malappuram.daleemajojo</t>
  </si>
  <si>
    <t>https://mlatrack.com/15kla/profiles/mlas/daleema_jojo_a</t>
  </si>
  <si>
    <t>Adv. Shanimol Osman</t>
  </si>
  <si>
    <t>അഡ്വ. ഷാനിമോൾ ഉസ്മാൻ</t>
  </si>
  <si>
    <t>Q25589499</t>
  </si>
  <si>
    <t>ADVS-2026-20260325035811.jpg</t>
  </si>
  <si>
    <t>26kla242</t>
  </si>
  <si>
    <t>mlat.26kla242_guruvayur.shanimolosman</t>
  </si>
  <si>
    <t>Adv. P.S. Jyothis</t>
  </si>
  <si>
    <t>അഡ്വ. പി. എസ്. ജ്യോതിസ്</t>
  </si>
  <si>
    <t>PSJYO-2026-20260323102408.jpg</t>
  </si>
  <si>
    <t>26kla382</t>
  </si>
  <si>
    <t>mlat.26kla382_alathur.psjyothis</t>
  </si>
  <si>
    <t>BDP</t>
  </si>
  <si>
    <t>Vayalar Rajeevan</t>
  </si>
  <si>
    <t>വയലാർ രാജീവൻ</t>
  </si>
  <si>
    <t>RAJEE-2026-20260323054746.jpg</t>
  </si>
  <si>
    <t>26kla1056</t>
  </si>
  <si>
    <t>mlat.26kla1056_manjeri.vayalarrajeevan</t>
  </si>
  <si>
    <t>N.K. Sasikumar</t>
  </si>
  <si>
    <t>എൻ.കെ. ശശികുമാർ</t>
  </si>
  <si>
    <t>NKS-2026-20260325041021.jpg</t>
  </si>
  <si>
    <t>26kla883</t>
  </si>
  <si>
    <t>mlat.26kla883_thripunithura.nksasikumar</t>
  </si>
  <si>
    <t>Vipin</t>
  </si>
  <si>
    <t>വിപിൻ</t>
  </si>
  <si>
    <t>VIPIN-2026-20260323095447.jpg</t>
  </si>
  <si>
    <t>26kla1065</t>
  </si>
  <si>
    <t>mlat.26kla1065_thrithala.vipin</t>
  </si>
  <si>
    <t>Cherthala</t>
  </si>
  <si>
    <t>ചേർത്തല</t>
  </si>
  <si>
    <t>Q16134436</t>
  </si>
  <si>
    <t>P. Prasad</t>
  </si>
  <si>
    <t>പി. പ്രസാദ്</t>
  </si>
  <si>
    <t>Q106684967</t>
  </si>
  <si>
    <t>PRASA-2026-20260321070837.jpg</t>
  </si>
  <si>
    <t>26kla103</t>
  </si>
  <si>
    <t>mlat.26kla103_irikkur.pprasad</t>
  </si>
  <si>
    <t>https://mlatrack.com/15kla/profiles/key_functionaries/p_prasad_c</t>
  </si>
  <si>
    <t>K. R. Rajendra Prasad</t>
  </si>
  <si>
    <t>കെ. ആർ. രാജേന്ദ്ര പ്രസാദ്</t>
  </si>
  <si>
    <t>KRR-2026-20260321051337.jpg</t>
  </si>
  <si>
    <t>26kla243</t>
  </si>
  <si>
    <t>mlat.26kla243_parassala.krrajendraprasad</t>
  </si>
  <si>
    <t>Adv. Anandaraj T. P</t>
  </si>
  <si>
    <t>അഡ്വ. ആനന്ദരാജ് ടി. പി.</t>
  </si>
  <si>
    <t>ADVT-2026-20260326052303.jpg</t>
  </si>
  <si>
    <t>26kla383</t>
  </si>
  <si>
    <t>mlat.26kla383_puthuppally.tpanantharaj</t>
  </si>
  <si>
    <t>Nandakumar</t>
  </si>
  <si>
    <t>നന്ദകുമാർ</t>
  </si>
  <si>
    <t>NANDA-2026-20260326055842.jpg</t>
  </si>
  <si>
    <t>26kla876</t>
  </si>
  <si>
    <t>Camera</t>
  </si>
  <si>
    <t>mlat.26kla876_koduvally.nandakumar</t>
  </si>
  <si>
    <t>A.P. Prasad S/o Purushothaman</t>
  </si>
  <si>
    <t>എ.പി. പ്രസാദ് S/O പുരുഷോത്തമൻ</t>
  </si>
  <si>
    <t>PRASA-2026-20260323094318.jpg</t>
  </si>
  <si>
    <t>26kla740</t>
  </si>
  <si>
    <t>mlat.26kla740_kuthuparamba.apprasad</t>
  </si>
  <si>
    <t>Rajendra Prasad S/o Prabhakaran</t>
  </si>
  <si>
    <t>രാജേന്ദ്ര പ്രസാദ്  S/O പ്രഭാകരൻ</t>
  </si>
  <si>
    <t>RAJEN-2026-20260323063723.jpg</t>
  </si>
  <si>
    <t>26kla926</t>
  </si>
  <si>
    <t>mlat.26kla926_poonjar.rajendraprasad</t>
  </si>
  <si>
    <t>Adv. Sonnymon K. Mathew</t>
  </si>
  <si>
    <t>അഡ്വ. സോണിമോൻ കെ. മാത്യു</t>
  </si>
  <si>
    <t>SONNY-2026-20260323080131.jpg</t>
  </si>
  <si>
    <t>26kla719</t>
  </si>
  <si>
    <t>mlat.26kla719_nadapuram.sonnymonkmathew</t>
  </si>
  <si>
    <t>ആലപ്പുഴ</t>
  </si>
  <si>
    <t>Q13110290</t>
  </si>
  <si>
    <t>P. P. Chitharanjan</t>
  </si>
  <si>
    <t>പി. പി. ചിത്തരഞ്ജൻ</t>
  </si>
  <si>
    <t>Q106680459</t>
  </si>
  <si>
    <t>PPCHI-2026-20260324040022.jpg</t>
  </si>
  <si>
    <t>26kla104</t>
  </si>
  <si>
    <t>mlat.26kla104_udumbanchola.ppchitharanjan</t>
  </si>
  <si>
    <t>https://mlatrack.com/15kla/profiles/mlas/p_p_chitharanjan_a</t>
  </si>
  <si>
    <t>M.J. Job</t>
  </si>
  <si>
    <t>എം. ജെ. ജോബ്</t>
  </si>
  <si>
    <t>JOBMJ-2026-20260323060009.jpg</t>
  </si>
  <si>
    <t>26kla384</t>
  </si>
  <si>
    <t>mlat.26kla384_vengara.mjjob</t>
  </si>
  <si>
    <t>A. D. Thomas</t>
  </si>
  <si>
    <t>എ. ഡി. തോമസ്</t>
  </si>
  <si>
    <t>THOMA-2026-20260324041218.jpg</t>
  </si>
  <si>
    <t>26kla244</t>
  </si>
  <si>
    <t>mlat.26kla244_thiruvambady.adthomas</t>
  </si>
  <si>
    <t>Joseph Chacko</t>
  </si>
  <si>
    <t>ജോസഫ് ചാക്കോ</t>
  </si>
  <si>
    <t>JOSEP-2026-20260323073521.jpg</t>
  </si>
  <si>
    <t>26kla806</t>
  </si>
  <si>
    <t>Cauli Flower</t>
  </si>
  <si>
    <t>mlat.26kla806_kunnathur.josephchacko</t>
  </si>
  <si>
    <t>Jyothi Abraham</t>
  </si>
  <si>
    <t>ജ്യോതി എബ്രഹാം</t>
  </si>
  <si>
    <t>JYOTH-2026-20260321102715.jpg</t>
  </si>
  <si>
    <t>26kla808</t>
  </si>
  <si>
    <t>mlat.26kla808_ettumanoor.jyothiabraham</t>
  </si>
  <si>
    <t>Alleppey Sugunan</t>
  </si>
  <si>
    <t>ആലപ്പി സുഗുണൻ</t>
  </si>
  <si>
    <t>SUGUN-2026-20260323051302.jpg</t>
  </si>
  <si>
    <t>26kla729</t>
  </si>
  <si>
    <t>mlat.26kla729_puthukkad.alleppeysugunan</t>
  </si>
  <si>
    <t>Ambalappuzha</t>
  </si>
  <si>
    <t>അമ്പലപ്പുഴ</t>
  </si>
  <si>
    <t>Q13110066</t>
  </si>
  <si>
    <t>Arun Anirudhan</t>
  </si>
  <si>
    <t>അരുൺ അനിരുദ്ധൻ</t>
  </si>
  <si>
    <t>ARUN-2026-20260321062916.jpg</t>
  </si>
  <si>
    <t>26kla385</t>
  </si>
  <si>
    <t>mlat.26kla385_vengara.arunanirudhan</t>
  </si>
  <si>
    <t>H. Salam</t>
  </si>
  <si>
    <t>എച്ച്. സലാം</t>
  </si>
  <si>
    <t>Q106684971</t>
  </si>
  <si>
    <t>ABDUL-2026-20260321042902.jpg</t>
  </si>
  <si>
    <t>26kla105</t>
  </si>
  <si>
    <t>mlat.26kla105_shornur.hsalam</t>
  </si>
  <si>
    <t>https://mlatrack.com/15kla/profiles/mlas/h_salam_a</t>
  </si>
  <si>
    <t>Johnson Mathew</t>
  </si>
  <si>
    <t>ജോൺസൺ മാത്യു</t>
  </si>
  <si>
    <t>JOHNS-2026-20260321060818.jpg</t>
  </si>
  <si>
    <t>26kla803</t>
  </si>
  <si>
    <t>mlat.26kla803_cherthala.johnsonmathew</t>
  </si>
  <si>
    <t>G. Sudhakaran</t>
  </si>
  <si>
    <t>ജി. സുധാകരൻ</t>
  </si>
  <si>
    <t>Q5512492</t>
  </si>
  <si>
    <t>GSUD-2026-20260321052910.jpg</t>
  </si>
  <si>
    <t>26kla245</t>
  </si>
  <si>
    <t>mlat.26kla245_malampuzha.gsudhakaran</t>
  </si>
  <si>
    <t>Kuttanad</t>
  </si>
  <si>
    <t>കുട്ടനാട്</t>
  </si>
  <si>
    <t>Q16135972</t>
  </si>
  <si>
    <t>Joseph Mathew</t>
  </si>
  <si>
    <t>ജോസഫ് മാത്യു</t>
  </si>
  <si>
    <t>JOSEP-2026-20260321083238.jpg</t>
  </si>
  <si>
    <t>26kla526</t>
  </si>
  <si>
    <t>mlat.26kla526_kochi.roymuttar</t>
  </si>
  <si>
    <t>Reji Cheriyan</t>
  </si>
  <si>
    <t>റെജി ചെറിയാൻ</t>
  </si>
  <si>
    <t>REJIC-2026-20260321083112.jpg</t>
  </si>
  <si>
    <t>26kla246</t>
  </si>
  <si>
    <t>mlat.26kla246_thiruvananthapuram.rejicheriyan</t>
  </si>
  <si>
    <t>Thomas K. Thomas</t>
  </si>
  <si>
    <t>തോമസ് കെ. തോമസ്</t>
  </si>
  <si>
    <t>Q106708709</t>
  </si>
  <si>
    <t>THOMA-2026-20260321084924.jpg</t>
  </si>
  <si>
    <t>26kla106</t>
  </si>
  <si>
    <t>mlat.26kla106_poonjar.thomaskthomas</t>
  </si>
  <si>
    <t>https://mlatrack.com/15kla/profiles/mlas/thomas_k_thomas_k</t>
  </si>
  <si>
    <t>P.K. Sasi</t>
  </si>
  <si>
    <t>പി.കെ. ശശി</t>
  </si>
  <si>
    <t>SASIM-2026-20260321074436.jpg</t>
  </si>
  <si>
    <t>26kla899</t>
  </si>
  <si>
    <t>mlat.26kla899_kuttanad.pksasi</t>
  </si>
  <si>
    <t>Santhosh Santhy</t>
  </si>
  <si>
    <t>സന്തോഷ് ശാന്തി</t>
  </si>
  <si>
    <t>SANTH-2026-20260325055548.jpg</t>
  </si>
  <si>
    <t>26kla386</t>
  </si>
  <si>
    <t>mlat.26kla386_vattiyoorkavu.santhoshsanthi</t>
  </si>
  <si>
    <t>Jaisappan Mathai</t>
  </si>
  <si>
    <t>ജയ്‌സപ്പൻ മത്തായി</t>
  </si>
  <si>
    <t>JAISA-2026-20260325063156.jpg</t>
  </si>
  <si>
    <t>26kla794</t>
  </si>
  <si>
    <t>mlat.26kla794_thrissur.jaisappanmathai</t>
  </si>
  <si>
    <t>Joemon Joseph Srampickal A. P. J. Juman V. S.</t>
  </si>
  <si>
    <t>ജോമോൻ ജോസഫ് സ്രാമ്പിക്കൽ എ. പി. ജെ. ജുമാൻ വി. എസ്.</t>
  </si>
  <si>
    <t>JOEMO-2026-20260326032555.jpg</t>
  </si>
  <si>
    <t>26kla801</t>
  </si>
  <si>
    <t>mlat.26kla801_kalamassery.joemonjosephsrampickalapjjumanvs</t>
  </si>
  <si>
    <t>Renju T. R.</t>
  </si>
  <si>
    <t>രഞ്ജു ടി. ആർ.</t>
  </si>
  <si>
    <t>RENJU-2026-20260325055252.jpg</t>
  </si>
  <si>
    <t>26kla947</t>
  </si>
  <si>
    <t>mlat.26kla947_ranni.renjutr</t>
  </si>
  <si>
    <t>Haripad</t>
  </si>
  <si>
    <t>ഹരിപ്പാട്</t>
  </si>
  <si>
    <t>Q16137908</t>
  </si>
  <si>
    <t>T. T. Jismon</t>
  </si>
  <si>
    <t>ടി. ടി. ജിസ്മോൻ</t>
  </si>
  <si>
    <t>JISMO-2026-20260323033530.jpg</t>
  </si>
  <si>
    <t>26kla107</t>
  </si>
  <si>
    <t>mlat.26kla107_poonjar.ttjismon</t>
  </si>
  <si>
    <t>Ramesh Chennithala</t>
  </si>
  <si>
    <t>രമേശ് ചെന്നിത്തല</t>
  </si>
  <si>
    <t>Q7289391</t>
  </si>
  <si>
    <t>RAMES-2026-20260325071910.jpg</t>
  </si>
  <si>
    <t>26kla247</t>
  </si>
  <si>
    <t>mlat.26kla247_balusseri.rameshchennithala</t>
  </si>
  <si>
    <t>https://mlatrack.com/15kla/profiles/mlas/ramesh_chennithala_h</t>
  </si>
  <si>
    <t>Sandeep Vachaspati</t>
  </si>
  <si>
    <t>സന്ദീപ് വചസ്പതി</t>
  </si>
  <si>
    <t>SANDH-2026-20260327085307.jpg</t>
  </si>
  <si>
    <t>26kla387</t>
  </si>
  <si>
    <t>mlat.26kla387_peerumade.sandheepvaachaspathi</t>
  </si>
  <si>
    <t>Vidhya V.P</t>
  </si>
  <si>
    <t>വിദ്യ വി.പി.</t>
  </si>
  <si>
    <t>VIDHY-2026-20260326050330.jpg</t>
  </si>
  <si>
    <t>26kla1061</t>
  </si>
  <si>
    <t>mlat.26kla1061_nemom.vidhyavp</t>
  </si>
  <si>
    <t>Ch. Ramesh</t>
  </si>
  <si>
    <t>രമേശ് സി</t>
  </si>
  <si>
    <t>RAMES-2026-20260323054938.jpg</t>
  </si>
  <si>
    <t>26kla937</t>
  </si>
  <si>
    <t>mlat.26kla937_tirur.chramesh</t>
  </si>
  <si>
    <t>Soumya V.Sasidharan</t>
  </si>
  <si>
    <t>സൗമ്യ വി. ശശിധരൻ</t>
  </si>
  <si>
    <t>SOUMY-2026-20260323093950.jpg</t>
  </si>
  <si>
    <t>26kla1010</t>
  </si>
  <si>
    <t>mlat.26kla1010_kozhikodesouth.soumyavsasidharan</t>
  </si>
  <si>
    <t>Kayamkulam</t>
  </si>
  <si>
    <t>കായംകുളം</t>
  </si>
  <si>
    <t>Q13111157</t>
  </si>
  <si>
    <t>Adv. U. Prathibha</t>
  </si>
  <si>
    <t>ആഡ്വ.യു. പ്രതിഭ</t>
  </si>
  <si>
    <t>Q24565100</t>
  </si>
  <si>
    <t>ADVU-2026-20260326051945.jpg</t>
  </si>
  <si>
    <t>26kla108</t>
  </si>
  <si>
    <t>mlat.26kla108_udumbanchola.uprathibha</t>
  </si>
  <si>
    <t>https://mlatrack.com/15kla/profiles/mlas/u_prathibha_k</t>
  </si>
  <si>
    <t>Adv. M. Liju</t>
  </si>
  <si>
    <t>അഡ്വ. എം. ലിജു</t>
  </si>
  <si>
    <t>LIJUM-2026-20260326011740.jpg</t>
  </si>
  <si>
    <t>26kla248</t>
  </si>
  <si>
    <t>mlat.26kla248_nadapuram.mliju</t>
  </si>
  <si>
    <t>Thambi Mettuthara</t>
  </si>
  <si>
    <t>തമ്പി മേട്ടുതറ</t>
  </si>
  <si>
    <t>THAMP-2026-20260326011800.jpg</t>
  </si>
  <si>
    <t>26kla388</t>
  </si>
  <si>
    <t>mlat.26kla388_tirur.thampimettuthara</t>
  </si>
  <si>
    <t>Mavelikara</t>
  </si>
  <si>
    <t>മാവേലിക്കര</t>
  </si>
  <si>
    <t>Q16136384</t>
  </si>
  <si>
    <t>Ajimon</t>
  </si>
  <si>
    <t>അജിമോൻ</t>
  </si>
  <si>
    <t>AJIMO-2026-20260323064455.jpg</t>
  </si>
  <si>
    <t>26kla389</t>
  </si>
  <si>
    <t>mlat.26kla389_kottarakkara.kajimon</t>
  </si>
  <si>
    <t>M. S. Arun Kumar</t>
  </si>
  <si>
    <t>എം. എസ്. അരുൺ കുമാർ</t>
  </si>
  <si>
    <t>Q106684972</t>
  </si>
  <si>
    <t>ARUNK-2026-20260324010059.jpg</t>
  </si>
  <si>
    <t>26kla109</t>
  </si>
  <si>
    <t>mlat.26kla109_thiruvananthapuram.msarunkumar</t>
  </si>
  <si>
    <t>https://mlatrack.com/15kla/profiles/mlas/m_s_arun_kumar_m</t>
  </si>
  <si>
    <t>Adv. Muthara Raj</t>
  </si>
  <si>
    <t>അഡ്വ. മുത്തര രാജ്</t>
  </si>
  <si>
    <t>MUTHA-2026-20260324010426.jpg</t>
  </si>
  <si>
    <t>26kla249</t>
  </si>
  <si>
    <t>mlat.26kla249_kannur.muthararaj</t>
  </si>
  <si>
    <t>API</t>
  </si>
  <si>
    <t>Suresh Nooranad</t>
  </si>
  <si>
    <t>സുരേഷ് നൂറനാട്</t>
  </si>
  <si>
    <t>SURES-2026-20260324010746.jpg</t>
  </si>
  <si>
    <t>26kla1035</t>
  </si>
  <si>
    <t>Coat</t>
  </si>
  <si>
    <t>mlat.26kla1035_nedumangad.sureshnooranad</t>
  </si>
  <si>
    <t>Chengannur</t>
  </si>
  <si>
    <t>ചെങ്ങന്നൂർ</t>
  </si>
  <si>
    <t>Q13112004</t>
  </si>
  <si>
    <t>Adv. Abi Kuriakose</t>
  </si>
  <si>
    <t>അഡ്വ. എബി കുര്യാക്കോസ്</t>
  </si>
  <si>
    <t>ABIKU-2026-20260323025739.jpg</t>
  </si>
  <si>
    <t>26kla250</t>
  </si>
  <si>
    <t>mlat.26kla250_manalur.abikuriakose</t>
  </si>
  <si>
    <t>M. V. Gopakumar</t>
  </si>
  <si>
    <t>എം. വി. ഗോപകുമാർ</t>
  </si>
  <si>
    <t>GOPAK-2026-20260323123125.jpg</t>
  </si>
  <si>
    <t>26kla390</t>
  </si>
  <si>
    <t>mlat.26kla390_thripunithura.mvgopakumar</t>
  </si>
  <si>
    <t>Saji Cherian</t>
  </si>
  <si>
    <t>സജി ചെറിയാൻ</t>
  </si>
  <si>
    <t>Q54553955</t>
  </si>
  <si>
    <t>SAJIC-2026-20260326030952.jpg</t>
  </si>
  <si>
    <t>26kla110</t>
  </si>
  <si>
    <t>mlat.26kla110_eranad.sajicheriyan</t>
  </si>
  <si>
    <t>https://mlatrack.com/15kla/profiles/key_functionaries/saji_cheriyan_c</t>
  </si>
  <si>
    <t>B. Praneesh</t>
  </si>
  <si>
    <t>ബി. പ്രനീഷ്</t>
  </si>
  <si>
    <t>PRANE-2026-20260321064729.jpg</t>
  </si>
  <si>
    <t>26kla760</t>
  </si>
  <si>
    <t>mlat.26kla760_sulthanbathery.bpraneesh</t>
  </si>
  <si>
    <t>Thiruvalla</t>
  </si>
  <si>
    <t>തിരുവല്ല</t>
  </si>
  <si>
    <t>Pathanamthitta</t>
  </si>
  <si>
    <t>പത്തനംതിട്ട ജില്ല</t>
  </si>
  <si>
    <t>Q634935</t>
  </si>
  <si>
    <t>Q16137335</t>
  </si>
  <si>
    <t>Anoop Antony</t>
  </si>
  <si>
    <t>അനൂപ് ആന്റണി</t>
  </si>
  <si>
    <t>ANOOP-2026-20260321055028.jpg</t>
  </si>
  <si>
    <t>26kla391</t>
  </si>
  <si>
    <t>mlat.26kla391_kovalam.anoopantony</t>
  </si>
  <si>
    <t>Ramesh Chathenkary</t>
  </si>
  <si>
    <t>രമേശ് ചാത്തങ്കരി</t>
  </si>
  <si>
    <t>RAMES-2026-20260326053621.jpg</t>
  </si>
  <si>
    <t>26kla938</t>
  </si>
  <si>
    <t>mlat.26kla938_kalamassery.rameshchathenkary</t>
  </si>
  <si>
    <t>Adv. Varghese Mammen</t>
  </si>
  <si>
    <t>അഡ്വ. വർഗീസ് മാമ്മൻ</t>
  </si>
  <si>
    <t>ADVV-2026-20260326053558.jpg</t>
  </si>
  <si>
    <t>26kla251</t>
  </si>
  <si>
    <t>mlat.26kla251_karunagapally.varghesemammen</t>
  </si>
  <si>
    <t>Mathew T. Thomas</t>
  </si>
  <si>
    <t>മാത്യു ടി. തോമസ്</t>
  </si>
  <si>
    <t>Q6787044</t>
  </si>
  <si>
    <t>MATHE-2026-20260323122601.jpg</t>
  </si>
  <si>
    <t>26kla111</t>
  </si>
  <si>
    <t>mlat.26kla111_ollur.mathewtthomas</t>
  </si>
  <si>
    <t>https://mlatrack.com/15kla/profiles/mlas/mathew_t_thomas_t</t>
  </si>
  <si>
    <t>Aju Alex</t>
  </si>
  <si>
    <t>അജു അലക്സ്</t>
  </si>
  <si>
    <t>AJUAL-2026-20260323063301.jpg</t>
  </si>
  <si>
    <t>26kla727</t>
  </si>
  <si>
    <t>mlat.26kla727_guruvayur.ajualex</t>
  </si>
  <si>
    <t>Thomas Mammen</t>
  </si>
  <si>
    <t>തോമസ്സ് മാമ്മൻ</t>
  </si>
  <si>
    <t>THOMA-2026-20260326053825.jpg</t>
  </si>
  <si>
    <t>26kla1040</t>
  </si>
  <si>
    <t>Road roller</t>
  </si>
  <si>
    <t>mlat.26kla1040_kanhangad.thomasmammen</t>
  </si>
  <si>
    <t>Zeen Thomas</t>
  </si>
  <si>
    <t>സീൻ തോമസ്</t>
  </si>
  <si>
    <t>ZEENT-2026-20260326053749.jpg</t>
  </si>
  <si>
    <t>26kla1072</t>
  </si>
  <si>
    <t>mlat.26kla1072_thiruvalla.zeenthomas</t>
  </si>
  <si>
    <t>Ranni</t>
  </si>
  <si>
    <t>റാന്നി</t>
  </si>
  <si>
    <t>Q13114408</t>
  </si>
  <si>
    <t>Adv. Pramod Narayan</t>
  </si>
  <si>
    <t>അഡ്വ. പ്രമോദ് നാരായൺ</t>
  </si>
  <si>
    <t>Q106708733</t>
  </si>
  <si>
    <t>PRAMO-2026-20260321083558.jpg</t>
  </si>
  <si>
    <t>26kla112</t>
  </si>
  <si>
    <t>mlat.26kla112_aroor.pramodnarayan</t>
  </si>
  <si>
    <t>https://mlatrack.com/15kla/profiles/mlas/pramod_narayan_r</t>
  </si>
  <si>
    <t>Adv. Pazhakulam Madhu</t>
  </si>
  <si>
    <t>അഡ്വ. പഴകുളം മധു</t>
  </si>
  <si>
    <t>MADHU-2026-20260323075443.jpg</t>
  </si>
  <si>
    <t>26kla252</t>
  </si>
  <si>
    <t>mlat.26kla252_guruvayur.pazhakulammadhu</t>
  </si>
  <si>
    <t>Thomas K. Samuel</t>
  </si>
  <si>
    <t>തോമസ് കെ. സാമുവൽ</t>
  </si>
  <si>
    <t>THOMA-2026-20260323085513.jpg</t>
  </si>
  <si>
    <t>26kla392</t>
  </si>
  <si>
    <t>mlat.26kla392_taliparamba.thomasksamuel</t>
  </si>
  <si>
    <t>Sreehari K P</t>
  </si>
  <si>
    <t>ശ്രീഹരി കെ പി</t>
  </si>
  <si>
    <t>SREEH-2026-20260323094557.jpg</t>
  </si>
  <si>
    <t>26kla1012</t>
  </si>
  <si>
    <t>Grapes</t>
  </si>
  <si>
    <t>mlat.26kla1012_thrithala.sreeharikp</t>
  </si>
  <si>
    <t>Aranmula</t>
  </si>
  <si>
    <t>ആറന്മുള</t>
  </si>
  <si>
    <t>Q16136677</t>
  </si>
  <si>
    <t>Abin Varkey</t>
  </si>
  <si>
    <t>അബിൻ വർക്കി</t>
  </si>
  <si>
    <t>ABINV-2026-20260323051546.jpg</t>
  </si>
  <si>
    <t>26kla253</t>
  </si>
  <si>
    <t>mlat.26kla253_peravoor.abinvarkeykodiyattu</t>
  </si>
  <si>
    <t>Kummanam Rajasekharan</t>
  </si>
  <si>
    <t>കുമ്മനം രാജശേഖരൻ</t>
  </si>
  <si>
    <t>Q11103115</t>
  </si>
  <si>
    <t>KUMMA-2026-20260326075500.jpg</t>
  </si>
  <si>
    <t>26kla393</t>
  </si>
  <si>
    <t>mlat.26kla393_kuttiadi.kummanamrajasekharan</t>
  </si>
  <si>
    <t>Prabhakaran V R</t>
  </si>
  <si>
    <t>പ്രഭാകരൻ വി ആർ</t>
  </si>
  <si>
    <t>PRABH-2026-20260323070837.jpg</t>
  </si>
  <si>
    <t>26kla902</t>
  </si>
  <si>
    <t>mlat.26kla902_ottapalam.prabhakaranvr</t>
  </si>
  <si>
    <t>Veena George</t>
  </si>
  <si>
    <t>വീണാ ജോർജ്</t>
  </si>
  <si>
    <t>Q13114748</t>
  </si>
  <si>
    <t>VEENA-2026-20260321051540.jpg</t>
  </si>
  <si>
    <t>26kla113</t>
  </si>
  <si>
    <t>mlat.26kla113_kuthuparamba.veenageorge</t>
  </si>
  <si>
    <t>https://mlatrack.com/15kla/profiles/key_functionaries/veena_george_a</t>
  </si>
  <si>
    <t>Radhamani</t>
  </si>
  <si>
    <t>രാധാമണി</t>
  </si>
  <si>
    <t>RADHA-2026-20260318060319.jpg</t>
  </si>
  <si>
    <t>26kla915</t>
  </si>
  <si>
    <t>mlat.26kla915_mannarkkad.radhamani</t>
  </si>
  <si>
    <t>Omalloor Ramachandran</t>
  </si>
  <si>
    <t>ഓമല്ലൂർ രാമചന്ദ്രൻ</t>
  </si>
  <si>
    <t>RAMAC-2026-20260323072810.jpg</t>
  </si>
  <si>
    <t>26kla889</t>
  </si>
  <si>
    <t>mlat.26kla889_nenmara.omalloorramachandran</t>
  </si>
  <si>
    <t>Konni</t>
  </si>
  <si>
    <t>കോന്നി</t>
  </si>
  <si>
    <t>Q20577849</t>
  </si>
  <si>
    <t>Adv. K. U. Jenish Kumar</t>
  </si>
  <si>
    <t>ആഡ്വ.കെ. യു. ജനീഷ് കുമാർ</t>
  </si>
  <si>
    <t>Q72429201</t>
  </si>
  <si>
    <t>JENIS-2026-20260323062518.jpg</t>
  </si>
  <si>
    <t>26kla114</t>
  </si>
  <si>
    <t>mlat.26kla114_kollam.kujenishkumar</t>
  </si>
  <si>
    <t>https://mlatrack.com/15kla/profiles/mlas/k_u_jenish_kumar_k</t>
  </si>
  <si>
    <t>Prof Satheesh Kochuparambil</t>
  </si>
  <si>
    <t>പ്രൊഫ. സതീഷ് കൊച്ചുപറമ്പിൽ</t>
  </si>
  <si>
    <t>SATHE-2026-20260323022930.jpg</t>
  </si>
  <si>
    <t>26kla254</t>
  </si>
  <si>
    <t>mlat.26kla254_thodupuzha.satheeshkochuparambil</t>
  </si>
  <si>
    <t>T. P. Sundareshan</t>
  </si>
  <si>
    <t>ടി. പി. സുന്ദരേശൻ</t>
  </si>
  <si>
    <t>SUNDA-2026-20260323064339.jpg</t>
  </si>
  <si>
    <t>26kla394</t>
  </si>
  <si>
    <t>mlat.26kla394_ponnani.sundaresantp</t>
  </si>
  <si>
    <t>Adv Varughese Oommen</t>
  </si>
  <si>
    <t>അഡ്വ. വർഗീസ് ഉമ്മൻ</t>
  </si>
  <si>
    <t>VARGH-2026-20260323065103.jpg</t>
  </si>
  <si>
    <t>26kla722</t>
  </si>
  <si>
    <t>mlat.26kla722_beypore.varugheseoommen</t>
  </si>
  <si>
    <t>Adoor</t>
  </si>
  <si>
    <t>അടൂർ</t>
  </si>
  <si>
    <t>Q7601892</t>
  </si>
  <si>
    <t>Adv. Pandalam Prathapan</t>
  </si>
  <si>
    <t>അഡ്വ. പന്തളം പ്രതാപൻ</t>
  </si>
  <si>
    <t>ADVP-2026-20260326025749.jpg</t>
  </si>
  <si>
    <t>26kla395</t>
  </si>
  <si>
    <t>mlat.26kla395_ottapalam.pandalamprathapan</t>
  </si>
  <si>
    <t>Priji Sasidharan</t>
  </si>
  <si>
    <t>പ്രിജി ശശിധരൻ</t>
  </si>
  <si>
    <t>PRIJI-2026-20260326024652.jpg</t>
  </si>
  <si>
    <t>26kla115</t>
  </si>
  <si>
    <t>mlat.26kla115_varkala.prijikannan</t>
  </si>
  <si>
    <t>Adv. C V  Santhakumar</t>
  </si>
  <si>
    <t>അഡ്വ. സി.വി. ശാന്തകുമാർ</t>
  </si>
  <si>
    <t>ADVOC-2026-20260326024915.jpg</t>
  </si>
  <si>
    <t>26kla255</t>
  </si>
  <si>
    <t>mlat.26kla255_aroor.advocatecvsanthakumar</t>
  </si>
  <si>
    <t>Sivakumar C S</t>
  </si>
  <si>
    <t>ശിവകുമാർ സി എസ്</t>
  </si>
  <si>
    <t>SIVAK-2026-20260326025732.jpg</t>
  </si>
  <si>
    <t>26kla1005</t>
  </si>
  <si>
    <t>mlat.26kla1005_manalur.sivakumarcs</t>
  </si>
  <si>
    <t>Karunagappally</t>
  </si>
  <si>
    <t>കരുനാഗപ്പള്ളി</t>
  </si>
  <si>
    <t>Kollam</t>
  </si>
  <si>
    <t>കൊല്ലം ജില്ല</t>
  </si>
  <si>
    <t>Q1356124</t>
  </si>
  <si>
    <t>Q13111030</t>
  </si>
  <si>
    <t>V. S. Jithin Dev</t>
  </si>
  <si>
    <t>വി. എസ്. ജിതിൻ ദേവ്</t>
  </si>
  <si>
    <t>VSJI-2026-20260326112657.jpg</t>
  </si>
  <si>
    <t>26kla396</t>
  </si>
  <si>
    <t>mlat.26kla396_malampuzha.vsjithindev</t>
  </si>
  <si>
    <t>Adv.M.S. Thara</t>
  </si>
  <si>
    <t>അഡ്വ. എം. എസ്. താര</t>
  </si>
  <si>
    <t>ADVM-2026-20260326112620.jpg</t>
  </si>
  <si>
    <t>26kla116</t>
  </si>
  <si>
    <t>mlat.26kla116_cherthala.msthara</t>
  </si>
  <si>
    <t>C. R. Mahesh</t>
  </si>
  <si>
    <t>സി. ആർ. മഹേഷ്</t>
  </si>
  <si>
    <t>Q106679755</t>
  </si>
  <si>
    <t>CRM-2026-20260326112202.jpg</t>
  </si>
  <si>
    <t>26kla256</t>
  </si>
  <si>
    <t>mlat.26kla256_koyilandy.crmahesh</t>
  </si>
  <si>
    <t>https://mlatrack.com/15kla/profiles/mlas/c_r_mahesh_k</t>
  </si>
  <si>
    <t>Twinkle Prabhakaran</t>
  </si>
  <si>
    <t>ട്വിങ്കിൾ പ്രഭാകരൻ</t>
  </si>
  <si>
    <t>TWINK-2026-20260326125908.jpg</t>
  </si>
  <si>
    <t>26kla1048</t>
  </si>
  <si>
    <t>mlat.26kla1048_vamanapuram.twinkleprabhakaran</t>
  </si>
  <si>
    <t>Latheef</t>
  </si>
  <si>
    <t>ലത്തീഫ്</t>
  </si>
  <si>
    <t>LATHE-2026-20260326112738.jpg</t>
  </si>
  <si>
    <t>26kla839</t>
  </si>
  <si>
    <t>mlat.26kla839_kongad.latheef</t>
  </si>
  <si>
    <t>Chavara</t>
  </si>
  <si>
    <t>ചവറ</t>
  </si>
  <si>
    <t>Q13111898</t>
  </si>
  <si>
    <t>K. R. Rajesh</t>
  </si>
  <si>
    <t>കെ. ആർ. രാജേഷ്</t>
  </si>
  <si>
    <t>KRRAJ-2026-20260326123038.jpg</t>
  </si>
  <si>
    <t>26kla397</t>
  </si>
  <si>
    <t>mlat.26kla397_nenmara.krrajesh</t>
  </si>
  <si>
    <t>RSP</t>
  </si>
  <si>
    <t>Shibu Baby John</t>
  </si>
  <si>
    <t>ഷിബു ബേബി ജോൺ</t>
  </si>
  <si>
    <t>Q7496081</t>
  </si>
  <si>
    <t>SHIBU-2026-20260326123010.jpg</t>
  </si>
  <si>
    <t>26kla257</t>
  </si>
  <si>
    <t>Spade and Stoker</t>
  </si>
  <si>
    <t>mlat.26kla257_koyilandy.shibubabyjohn</t>
  </si>
  <si>
    <t>Dr. Sujith Vijayanpillai</t>
  </si>
  <si>
    <t>ഡോ. സുജിത്ത് വിജയൻപിള്ള</t>
  </si>
  <si>
    <t>Q106730415</t>
  </si>
  <si>
    <t>SUJIT-2026-20260326031302.jpg</t>
  </si>
  <si>
    <t>26kla117</t>
  </si>
  <si>
    <t>mlat.26kla117_aruvikkara.sujithvijayanpillai</t>
  </si>
  <si>
    <t>https://mlatrack.com/15kla/profiles/mlas/sujith_vijayanpilla_c</t>
  </si>
  <si>
    <t>Kunnathur</t>
  </si>
  <si>
    <t>കുന്നത്തൂർ</t>
  </si>
  <si>
    <t>Q17414812</t>
  </si>
  <si>
    <t>Ullas Kovoor</t>
  </si>
  <si>
    <t>ഉല്ലാസ് കോവൂർ</t>
  </si>
  <si>
    <t>ULLAS-2026-20260325024208.jpg</t>
  </si>
  <si>
    <t>26kla258</t>
  </si>
  <si>
    <t>mlat.26kla258_kazhakoottam.ullas</t>
  </si>
  <si>
    <t>Raji Prasad</t>
  </si>
  <si>
    <t>രാജി പ്രസാദ്</t>
  </si>
  <si>
    <t>RAJI-2026-20260323032955.jpg</t>
  </si>
  <si>
    <t>26kla398</t>
  </si>
  <si>
    <t>mlat.26kla398_ollur.raji</t>
  </si>
  <si>
    <t>RSP(L)</t>
  </si>
  <si>
    <t>Kovoor Kunjumon</t>
  </si>
  <si>
    <t>കോവൂർ കുഞ്ഞുമോൻ</t>
  </si>
  <si>
    <t>Q24054037</t>
  </si>
  <si>
    <t>KUNJU-2026-20260325023142.jpg</t>
  </si>
  <si>
    <t>26kla118</t>
  </si>
  <si>
    <t>mlat.26kla118_chittur.kunjumon</t>
  </si>
  <si>
    <t>https://mlatrack.com/15kla/profiles/mlas/kovoor_kunjumon_k</t>
  </si>
  <si>
    <t>Sasidharan</t>
  </si>
  <si>
    <t>ടി. ശശിധരൻ</t>
  </si>
  <si>
    <t>SASID-2026-20260321060912.jpg</t>
  </si>
  <si>
    <t>26kla980</t>
  </si>
  <si>
    <t>mlat.26kla980_thiruvananthapuram.sasidharan</t>
  </si>
  <si>
    <t>Manthara Velayudhan</t>
  </si>
  <si>
    <t>മന്ഥര വേലായുധൻ</t>
  </si>
  <si>
    <t>MANTH-2026-20260325020903.jpg</t>
  </si>
  <si>
    <t>26kla845</t>
  </si>
  <si>
    <t>mlat.26kla845_angamaly.mantharavelayudhan</t>
  </si>
  <si>
    <t>Kottarakkara</t>
  </si>
  <si>
    <t>കൊട്ടാരക്കര</t>
  </si>
  <si>
    <t>Q13111616</t>
  </si>
  <si>
    <t>Adv. P. Aisha Potty</t>
  </si>
  <si>
    <t>അഡ്വ. പി. ആയിഷ പോറ്റി</t>
  </si>
  <si>
    <t>Q23908917</t>
  </si>
  <si>
    <t>PAISH-2026-20260319042703.jpg</t>
  </si>
  <si>
    <t>26kla259</t>
  </si>
  <si>
    <t>mlat.26kla259_thripunithura.paishapotty</t>
  </si>
  <si>
    <t>K. N. Balagopal</t>
  </si>
  <si>
    <t>കെ. എൻ. ബാലഗോപാൽ</t>
  </si>
  <si>
    <t>Q21173873</t>
  </si>
  <si>
    <t>KNB-2026-20260321043657.jpg</t>
  </si>
  <si>
    <t>26kla119</t>
  </si>
  <si>
    <t>mlat.26kla119_elathur.knbalagopal</t>
  </si>
  <si>
    <t>https://mlatrack.com/15kla/profiles/key_functionaries/kn_balagopal_k</t>
  </si>
  <si>
    <t>Mamachan D</t>
  </si>
  <si>
    <t>മാമച്ചൻ ഡി.</t>
  </si>
  <si>
    <t>MAMAC-2026-20260326042351.jpg</t>
  </si>
  <si>
    <t>26kla539</t>
  </si>
  <si>
    <t>mlat.26kla539_kuthuparamba.mamachandaniel</t>
  </si>
  <si>
    <t>R. Reshmi</t>
  </si>
  <si>
    <t>ആർ. രശ്മി</t>
  </si>
  <si>
    <t>RRES-2026-20260326104803.jpg</t>
  </si>
  <si>
    <t>26kla399</t>
  </si>
  <si>
    <t>mlat.26kla399_perambra.rresmi</t>
  </si>
  <si>
    <t>Wilfred Zacharias</t>
  </si>
  <si>
    <t>വിൽഫ്രഡ് സക്കറിയാസ്</t>
  </si>
  <si>
    <t>WILFR-2026-20260321051419.jpg</t>
  </si>
  <si>
    <t>26kla1071</t>
  </si>
  <si>
    <t>mlat.26kla1071_nedumangad.wilfredzacharias</t>
  </si>
  <si>
    <t>EPI</t>
  </si>
  <si>
    <t>G Suresh</t>
  </si>
  <si>
    <t>ജി സുരേഷ്</t>
  </si>
  <si>
    <t>SURES-2026-20260323063005.jpg</t>
  </si>
  <si>
    <t>26kla1032</t>
  </si>
  <si>
    <t>mlat.26kla1032_aroor.gsuresh</t>
  </si>
  <si>
    <t>Pathanapuram</t>
  </si>
  <si>
    <t>പത്തനാപുരം</t>
  </si>
  <si>
    <t>Q13113068</t>
  </si>
  <si>
    <t>Jyothikumar chamakkala</t>
  </si>
  <si>
    <t>ജ്യോതികുമാർ ചാമക്കാല</t>
  </si>
  <si>
    <t>Q138751372</t>
  </si>
  <si>
    <t>BSJYO-2026-20260321083118.jpg</t>
  </si>
  <si>
    <t>26kla260</t>
  </si>
  <si>
    <t>mlat.26kla260_thanur.bsjyothikumar</t>
  </si>
  <si>
    <t>Vipinkumar V</t>
  </si>
  <si>
    <t>വിപിൻകുമാർ വി</t>
  </si>
  <si>
    <t>VIPIN-2026-20260323100356.jpg</t>
  </si>
  <si>
    <t>26kla1066</t>
  </si>
  <si>
    <t>mlat.26kla1066_balusseri.vipinkumarv</t>
  </si>
  <si>
    <t>Anil Pilla</t>
  </si>
  <si>
    <t>അനിൽ പിള്ള</t>
  </si>
  <si>
    <t>ANILK-2026-20260323083705.jpg</t>
  </si>
  <si>
    <t>26kla400</t>
  </si>
  <si>
    <t>mlat.26kla400_dharmadom.anilkumar</t>
  </si>
  <si>
    <t>Anna DHRM</t>
  </si>
  <si>
    <t>Aneesh Aneesh</t>
  </si>
  <si>
    <t>അനീഷ് കിളിമാനൂർ</t>
  </si>
  <si>
    <t>ANEES-2026-20260323085451.jpg</t>
  </si>
  <si>
    <t>26kla731</t>
  </si>
  <si>
    <t>mlat.26kla731_dharmadom.aneeshaneesh</t>
  </si>
  <si>
    <t>Kerala Congress (B)</t>
  </si>
  <si>
    <t>K. B. Ganesh Kumar</t>
  </si>
  <si>
    <t>കെ. ബി. ഗണേഷ് കുമാർ</t>
  </si>
  <si>
    <t>Q13219724</t>
  </si>
  <si>
    <t>GANES-2026-20260321072310.jpg</t>
  </si>
  <si>
    <t>26kla120</t>
  </si>
  <si>
    <t>mlat.26kla120_nattika.kbganeshkumar</t>
  </si>
  <si>
    <t>https://mlatrack.com/15kla/profiles/key_functionaries/k_b_ganesh_kumar_p</t>
  </si>
  <si>
    <t>Genash Kumar</t>
  </si>
  <si>
    <t>എൻ. പി. ഗണേഷ് കുമാർ S/O പരമു</t>
  </si>
  <si>
    <t>GENAS-2026-20260323093808.jpg</t>
  </si>
  <si>
    <t>26kla785</t>
  </si>
  <si>
    <t>mlat.26kla785_nenmara.genashkumar</t>
  </si>
  <si>
    <t>Jyothish Kumar M</t>
  </si>
  <si>
    <t>ജ്യോതിഷ് കുമാർ എം</t>
  </si>
  <si>
    <t>JYOTH-2026-20260323105350.jpg</t>
  </si>
  <si>
    <t>26kla809</t>
  </si>
  <si>
    <t>mlat.26kla809_varkala.jyothishkumarm</t>
  </si>
  <si>
    <t>Punalur</t>
  </si>
  <si>
    <t>പുനലൂർ</t>
  </si>
  <si>
    <t>Q13113349</t>
  </si>
  <si>
    <t>C. Ajaya Prasad</t>
  </si>
  <si>
    <t>സി. അജയ പ്രസാദ്</t>
  </si>
  <si>
    <t>CAJA-2026-20260326051745.jpg</t>
  </si>
  <si>
    <t>26kla121</t>
  </si>
  <si>
    <t>mlat.26kla121_peravoor.cajayaprasad</t>
  </si>
  <si>
    <t>Jose Saranath</t>
  </si>
  <si>
    <t>ജോസ് സാരാനാഥ്</t>
  </si>
  <si>
    <t>JOSE-2026-20260323040853.jpg</t>
  </si>
  <si>
    <t>26kla807</t>
  </si>
  <si>
    <t>mlat.26kla807_thripunithura.josesaranath</t>
  </si>
  <si>
    <t>Noushad Yusuf</t>
  </si>
  <si>
    <t>നൗഷാദ് യൂസഫ്</t>
  </si>
  <si>
    <t>NOUSH-2026-20260326054144.jpg</t>
  </si>
  <si>
    <t>26kla261</t>
  </si>
  <si>
    <t>mlat.26kla261_parassala.noushadyounus</t>
  </si>
  <si>
    <t>Nedumoncavu Gopalakrishnan</t>
  </si>
  <si>
    <t>നെടുമൺകാവ് ഗോപാലകൃഷ്ണൻ</t>
  </si>
  <si>
    <t>NEDUM-2026-20260326054413.jpg</t>
  </si>
  <si>
    <t>26kla880</t>
  </si>
  <si>
    <t>mlat.26kla880_thiruvananthapuram.nedumoncavugopalakrishnan</t>
  </si>
  <si>
    <t>K. Mahesh</t>
  </si>
  <si>
    <t>കെ. മഹേഷ്</t>
  </si>
  <si>
    <t>MAHES-2026-20260321050854.jpg</t>
  </si>
  <si>
    <t>26kla822</t>
  </si>
  <si>
    <t>mlat.26kla822_chirayinkeezhu.kmahesh</t>
  </si>
  <si>
    <t>Adv. B. Raghunathan Pillai</t>
  </si>
  <si>
    <t>ആഡ്വ.ബി. രഘുനാഥൻ പിള്ള</t>
  </si>
  <si>
    <t>ADVR-2026-20260326054455.jpg</t>
  </si>
  <si>
    <t>26kla401</t>
  </si>
  <si>
    <t>mlat.26kla401_palakkad.reghunadhkamukumchery</t>
  </si>
  <si>
    <t>Chadayamangalam</t>
  </si>
  <si>
    <t>ചടയമംഗലം</t>
  </si>
  <si>
    <t>Q16137010</t>
  </si>
  <si>
    <t>R. S. Arun Raj</t>
  </si>
  <si>
    <t>ആർ. എസ്. അരുൺ രാജ്</t>
  </si>
  <si>
    <t>ARUNR-2026-20260323090620.jpg</t>
  </si>
  <si>
    <t>26kla402</t>
  </si>
  <si>
    <t>mlat.26kla402_eranad.rsarunraj</t>
  </si>
  <si>
    <t>J. Chinchu Rani</t>
  </si>
  <si>
    <t>ജെ. ചിഞ്ചു റാണി</t>
  </si>
  <si>
    <t>Q106680455</t>
  </si>
  <si>
    <t>CHINC-2026-20260325051332.jpg</t>
  </si>
  <si>
    <t>26kla122</t>
  </si>
  <si>
    <t>mlat.26kla122_irinjalakuda.jchinchurani</t>
  </si>
  <si>
    <t>https://mlatrack.com/15kla/profiles/key_functionaries/j_chinchu_rani_c</t>
  </si>
  <si>
    <t>M. M. Naseer</t>
  </si>
  <si>
    <t>എം. എം. നസീർ</t>
  </si>
  <si>
    <t>NASEE-2026-20260325050832.jpg</t>
  </si>
  <si>
    <t>26kla262</t>
  </si>
  <si>
    <t>mlat.26kla262_elathur.mmnaseer</t>
  </si>
  <si>
    <t>Aji Kadasseri</t>
  </si>
  <si>
    <t>അജി കടശ്ശേരി</t>
  </si>
  <si>
    <t>AJI-2026-20260325051142.jpg</t>
  </si>
  <si>
    <t>26kla725</t>
  </si>
  <si>
    <t>mlat.26kla725_puthukkad.ajikadasseri</t>
  </si>
  <si>
    <t>Sharafath Mallam</t>
  </si>
  <si>
    <t>ഷറഫത്ത് മല്ലം</t>
  </si>
  <si>
    <t>SHARA-2026-20260325051613.jpg</t>
  </si>
  <si>
    <t>26kla682</t>
  </si>
  <si>
    <t>mlat.26kla682_kollam.sharafathmallam</t>
  </si>
  <si>
    <t>G. Jayan Moonlight Chithara</t>
  </si>
  <si>
    <t>ജി. ജയൻ മൂൺലൈറ്റ് ചിതറ</t>
  </si>
  <si>
    <t>GJAYA-2026-20260323084942.jpg</t>
  </si>
  <si>
    <t>26kla787</t>
  </si>
  <si>
    <t>mlat.26kla787_aranmula.gjayanmoonlightchithara</t>
  </si>
  <si>
    <t>Kundara</t>
  </si>
  <si>
    <t>കുണ്ടറ</t>
  </si>
  <si>
    <t>Q13111296</t>
  </si>
  <si>
    <t>Lathika C</t>
  </si>
  <si>
    <t>ലതിക സി</t>
  </si>
  <si>
    <t>LATHI-2026-20260323095112.jpg</t>
  </si>
  <si>
    <t>26kla840</t>
  </si>
  <si>
    <t>mlat.26kla840_azhikode.lathikac</t>
  </si>
  <si>
    <t>P. C. Vishnunadh</t>
  </si>
  <si>
    <t>പി. സി. വിഷ്ണുനാഥ്</t>
  </si>
  <si>
    <t>Q16217685</t>
  </si>
  <si>
    <t>VISHN-2026-20260321051241.jpg</t>
  </si>
  <si>
    <t>26kla263</t>
  </si>
  <si>
    <t>mlat.26kla263_kaduthuruthy.vishnunadh</t>
  </si>
  <si>
    <t>https://mlatrack.com/15kla/profiles/mlas/p_c_vishnunath_k</t>
  </si>
  <si>
    <t>S. L. Sajikumar</t>
  </si>
  <si>
    <t>എസ്. എൽ. സജികുമാർ</t>
  </si>
  <si>
    <t>SAJIK-2026-20260323095603.jpg</t>
  </si>
  <si>
    <t>26kla123</t>
  </si>
  <si>
    <t>mlat.26kla123_kannur.sajikumar</t>
  </si>
  <si>
    <t>Robin Radhakrishnan (Robin RB)</t>
  </si>
  <si>
    <t>റോബിൻ രാധാകൃഷ്ണൻ</t>
  </si>
  <si>
    <t>ROBIN-2026-20260323095429.jpg</t>
  </si>
  <si>
    <t>26kla403</t>
  </si>
  <si>
    <t>mlat.26kla403_manjeshwaram.robinrb</t>
  </si>
  <si>
    <t>Rahul R</t>
  </si>
  <si>
    <t>രാഹുൽ ആർ</t>
  </si>
  <si>
    <t>RAHUL-2026-20260321052747.jpg</t>
  </si>
  <si>
    <t>26kla918</t>
  </si>
  <si>
    <t>mlat.26kla918_kasaragod.rahulr</t>
  </si>
  <si>
    <t>Riyas M</t>
  </si>
  <si>
    <t>റിയാസ് കണ്ണനല്ലൂർ</t>
  </si>
  <si>
    <t>RIYAS-2026-20260323094443.jpg</t>
  </si>
  <si>
    <t>26kla951</t>
  </si>
  <si>
    <t>mlat.26kla951_parassala.riyasm</t>
  </si>
  <si>
    <t>കൊല്ലം</t>
  </si>
  <si>
    <t>Q48733036</t>
  </si>
  <si>
    <t>S. Jayamohan</t>
  </si>
  <si>
    <t>എസ്. ജയമോഹൻ</t>
  </si>
  <si>
    <t>SJAY-2026-20260326061916.jpg</t>
  </si>
  <si>
    <t>26kla124</t>
  </si>
  <si>
    <t>mlat.26kla124_cherthala.sjayamohan</t>
  </si>
  <si>
    <t>Dr. N. Prathap Kumar</t>
  </si>
  <si>
    <t>ഡോ. എൻ. പ്രതാപ് കുമാർ</t>
  </si>
  <si>
    <t>DRPR-2026-20260326061848.jpg</t>
  </si>
  <si>
    <t>26kla404</t>
  </si>
  <si>
    <t>mlat.26kla404_cherthala.prathapkumarn</t>
  </si>
  <si>
    <t>Post Doctorate</t>
  </si>
  <si>
    <t>Adv. Bindhu Krishna</t>
  </si>
  <si>
    <t>അഡ്വ. ബിന്ദു കൃഷ്ണ</t>
  </si>
  <si>
    <t>Q4914054</t>
  </si>
  <si>
    <t>ADVB-2026-20260326061831.jpg</t>
  </si>
  <si>
    <t>26kla264</t>
  </si>
  <si>
    <t>mlat.26kla264_kozhikodenorth.bindhukrishna</t>
  </si>
  <si>
    <t>Adv. Sinu L R</t>
  </si>
  <si>
    <t>അഡ്വ. സിനു എൽ. ആർ.</t>
  </si>
  <si>
    <t>ADVS-2026-20260326061903.jpg</t>
  </si>
  <si>
    <t>26kla544</t>
  </si>
  <si>
    <t>mlat.26kla544_perumbavoor.sinulr</t>
  </si>
  <si>
    <t>Mylode Sudhan</t>
  </si>
  <si>
    <t>മൈലോഡ് സുധൻ</t>
  </si>
  <si>
    <t>MYLOD-2026-20260326061935.jpg</t>
  </si>
  <si>
    <t>26kla873</t>
  </si>
  <si>
    <t>mlat.26kla873_thalassery.mylodesudhan</t>
  </si>
  <si>
    <t>Eravipuram</t>
  </si>
  <si>
    <t>ഇരവിപുരം</t>
  </si>
  <si>
    <t>Q13110435</t>
  </si>
  <si>
    <t>M. Noushad</t>
  </si>
  <si>
    <t>എം. നൗഷാദ്</t>
  </si>
  <si>
    <t>Q24154647</t>
  </si>
  <si>
    <t>MNOUS-2026-20260323053014.jpg</t>
  </si>
  <si>
    <t>26kla125</t>
  </si>
  <si>
    <t>mlat.26kla125_kalpetta.mnoushad</t>
  </si>
  <si>
    <t>https://mlatrack.com/15kla/profiles/mlas/m_noushad_e</t>
  </si>
  <si>
    <t>Adv. Vishnu Mohan</t>
  </si>
  <si>
    <t>അഡ്വ. വിഷ്ണു മോഹൻ</t>
  </si>
  <si>
    <t>ADVV-2026-20260326031209.jpg</t>
  </si>
  <si>
    <t>26kla265</t>
  </si>
  <si>
    <t>mlat.26kla265_irinjalakuda.vishnumohan</t>
  </si>
  <si>
    <t>Saji D. Anand</t>
  </si>
  <si>
    <t>സജി ഡി. ആനന്ദ്</t>
  </si>
  <si>
    <t>SAJEE-2026-20260326031229.jpg</t>
  </si>
  <si>
    <t>26kla405</t>
  </si>
  <si>
    <t>mlat.26kla405_chavara.sajeedanand</t>
  </si>
  <si>
    <t>Noushad A   S/o.Aliyaru Kunju</t>
  </si>
  <si>
    <t>നൗഷാദ് എ S/O അലിയാര് കുഞ്ഞ്</t>
  </si>
  <si>
    <t>NOUSH-2026-20260323081244.jpg</t>
  </si>
  <si>
    <t>26kla887</t>
  </si>
  <si>
    <t>mlat.26kla887_kalliasseri.noushada</t>
  </si>
  <si>
    <t>Firoz  S  R</t>
  </si>
  <si>
    <t>ഫിറോസ് എസ് ആർ</t>
  </si>
  <si>
    <t>FEROZ-2026-20260323075206.jpg</t>
  </si>
  <si>
    <t>26kla783</t>
  </si>
  <si>
    <t>mlat.26kla783_irikkur.firozsr</t>
  </si>
  <si>
    <t>Chathannoor</t>
  </si>
  <si>
    <t>ചാത്തന്നൂർ</t>
  </si>
  <si>
    <t>Q13111908</t>
  </si>
  <si>
    <t>Arun A</t>
  </si>
  <si>
    <t>അരുൺ എ.</t>
  </si>
  <si>
    <t>ARUN-2026-20260323061442.jpg</t>
  </si>
  <si>
    <t>26kla546</t>
  </si>
  <si>
    <t>mlat.26kla546_vypeen.arunchathannoor</t>
  </si>
  <si>
    <t>B. B. Gopakumar</t>
  </si>
  <si>
    <t>ബി. ബി. ഗോപകുമാർ</t>
  </si>
  <si>
    <t>GOPAK-2026-20260321053139.jpg</t>
  </si>
  <si>
    <t>26kla406</t>
  </si>
  <si>
    <t>mlat.26kla406_kunnamkulam.bbgopakumar</t>
  </si>
  <si>
    <t>Adv. R.Rajendran</t>
  </si>
  <si>
    <t>അഡ്വ. ആർ. രാജേന്ദ്രൻ</t>
  </si>
  <si>
    <t>Q120190547</t>
  </si>
  <si>
    <t>RAJEN-2026-20260321030118.jpg</t>
  </si>
  <si>
    <t>26kla126</t>
  </si>
  <si>
    <t>mlat.26kla126_wadakkanchery.rrajendran</t>
  </si>
  <si>
    <t>Sooraj Ravi</t>
  </si>
  <si>
    <t>സൂരജ് രവി</t>
  </si>
  <si>
    <t>SOORA-2026-20260323045256.jpg</t>
  </si>
  <si>
    <t>26kla266</t>
  </si>
  <si>
    <t>mlat.26kla266_kottayam.soorajravi</t>
  </si>
  <si>
    <t>Sindhu Puthenkulam</t>
  </si>
  <si>
    <t>സിന്ധു പുത്തൻകുളം</t>
  </si>
  <si>
    <t>SINDH-2026-20260323035250.jpg</t>
  </si>
  <si>
    <t>26kla1004</t>
  </si>
  <si>
    <t>mlat.26kla1004_alathur.sindhuputhenkulam</t>
  </si>
  <si>
    <t>Varkala</t>
  </si>
  <si>
    <t>വർക്കല</t>
  </si>
  <si>
    <t>Thiruvananthapuram</t>
  </si>
  <si>
    <t>തിരുവനന്തപുരം ജില്ല</t>
  </si>
  <si>
    <t>Q162612</t>
  </si>
  <si>
    <t>Q16134163</t>
  </si>
  <si>
    <t>Adv. V Joy</t>
  </si>
  <si>
    <t>അഡ്വ. വി. ജോയ്</t>
  </si>
  <si>
    <t>Q25589478</t>
  </si>
  <si>
    <t>ADVV-2026-20260326034735.jpg</t>
  </si>
  <si>
    <t>26kla127</t>
  </si>
  <si>
    <t>mlat.26kla127_kayamkulam.vjoy</t>
  </si>
  <si>
    <t>https://mlatrack.com/15kla/profiles/mlas/v_joy_v</t>
  </si>
  <si>
    <t>Raju S Kottarakonam</t>
  </si>
  <si>
    <t>രാജു എസ് കൊട്ടാരക്കോണം</t>
  </si>
  <si>
    <t>RAJUS-2026-20260326034856.jpg</t>
  </si>
  <si>
    <t>26kla931</t>
  </si>
  <si>
    <t>mlat.26kla931_kalpetta.rajuskottarakonam</t>
  </si>
  <si>
    <t>Varkala Kahar</t>
  </si>
  <si>
    <t>വർക്കല കഹാർ</t>
  </si>
  <si>
    <t>VARKA-2026-20260326034941.jpg</t>
  </si>
  <si>
    <t>26kla267</t>
  </si>
  <si>
    <t>mlat.26kla267_changanassery.varkalakahar</t>
  </si>
  <si>
    <t>Adv. Smitha Sundaresan</t>
  </si>
  <si>
    <t>അഡ്വ. സ്മിത സുന്ദരേശൻ</t>
  </si>
  <si>
    <t>ADVS-2026-20260326035058.jpg</t>
  </si>
  <si>
    <t>26kla407</t>
  </si>
  <si>
    <t>mlat.26kla407_peerumade.smithasundaresan</t>
  </si>
  <si>
    <t>Vinod Elakamon</t>
  </si>
  <si>
    <t>വിനോദ് ഇലകമോൻ</t>
  </si>
  <si>
    <t>VINOD-2026-20260326035338.jpg</t>
  </si>
  <si>
    <t>26kla1064</t>
  </si>
  <si>
    <t>mlat.26kla1064_aruvikkara.vinodelakamon</t>
  </si>
  <si>
    <t>M. K. Kannan</t>
  </si>
  <si>
    <t>എം. കെ. കണ്ണൻ</t>
  </si>
  <si>
    <t>KANNA-2026-20260326035357.jpg</t>
  </si>
  <si>
    <t>26kla811</t>
  </si>
  <si>
    <t>Calculator</t>
  </si>
  <si>
    <t>mlat.26kla811_kannur.mkkannan</t>
  </si>
  <si>
    <t>Vivekanandan K</t>
  </si>
  <si>
    <t>വിവേകാനന്ദൻ കെ</t>
  </si>
  <si>
    <t>VIVEK-2026-20260326035428.jpg</t>
  </si>
  <si>
    <t>26kla1068</t>
  </si>
  <si>
    <t>mlat.26kla1068_kottarakkara.vivekanandank</t>
  </si>
  <si>
    <t>Säju</t>
  </si>
  <si>
    <t>സജു</t>
  </si>
  <si>
    <t>SAJU-2026-20260326035521.jpg</t>
  </si>
  <si>
    <t>26kla962</t>
  </si>
  <si>
    <t>mlat.26kla962_vaikom.saju</t>
  </si>
  <si>
    <t>Harikrishnan S G</t>
  </si>
  <si>
    <t>ഹരികൃഷ്ണൻ എസ് ജി</t>
  </si>
  <si>
    <t>HARIK-2026-20260326035551.jpg</t>
  </si>
  <si>
    <t>26kla791</t>
  </si>
  <si>
    <t>mlat.26kla791_kunnamangalam.harikrishnansg</t>
  </si>
  <si>
    <t>Attingal</t>
  </si>
  <si>
    <t>ആറ്റിങ്ങൽ</t>
  </si>
  <si>
    <t>Q16136708</t>
  </si>
  <si>
    <t>O. S. Ambika</t>
  </si>
  <si>
    <t>ഒ. എസ്. അംബിക</t>
  </si>
  <si>
    <t>Q106684836</t>
  </si>
  <si>
    <t>OSAM-2026-20260323020930.jpg</t>
  </si>
  <si>
    <t>26kla128</t>
  </si>
  <si>
    <t>mlat.26kla128_thiruvalla.osambika</t>
  </si>
  <si>
    <t>https://mlatrack.com/15kla/profiles/mlas/o_s_ambika_a</t>
  </si>
  <si>
    <t>Santhosh Bhadran</t>
  </si>
  <si>
    <t>സന്തോഷ് ഭദ്രൻ</t>
  </si>
  <si>
    <t>SANTH-2026-20260325024630.jpg</t>
  </si>
  <si>
    <t>26kla268</t>
  </si>
  <si>
    <t>mlat.26kla268_wandoor.santhoshbhadran</t>
  </si>
  <si>
    <t>S. Sujithra</t>
  </si>
  <si>
    <t>എസ്. സുജിത്ര</t>
  </si>
  <si>
    <t>SSUJ-2026-20260325024433.jpg</t>
  </si>
  <si>
    <t>26kla1016</t>
  </si>
  <si>
    <t>mlat.26kla1016_palakkad.ssujithra</t>
  </si>
  <si>
    <t>P. Sudheer</t>
  </si>
  <si>
    <t>പി. സുധീർ</t>
  </si>
  <si>
    <t>ADVP-2026-20260325023946.jpg</t>
  </si>
  <si>
    <t>26kla408</t>
  </si>
  <si>
    <t>mlat.26kla408_manjeshwaram.psudheer</t>
  </si>
  <si>
    <t>Jayarajan M</t>
  </si>
  <si>
    <t>ജയരാജൻ എം.</t>
  </si>
  <si>
    <t>JAYAR-2026-20260325024027.jpg</t>
  </si>
  <si>
    <t>26kla688</t>
  </si>
  <si>
    <t>mlat.26kla688_perinthalmanna.jayarajanm</t>
  </si>
  <si>
    <t>Sunitha Kilimanoor</t>
  </si>
  <si>
    <t>സുനിത കിളിമാനൂർ</t>
  </si>
  <si>
    <t>SUNIT-2026-20260325030613.jpg</t>
  </si>
  <si>
    <t>26kla1027</t>
  </si>
  <si>
    <t>mlat.26kla1027_dharmadom.sunithakilimanoor</t>
  </si>
  <si>
    <t>Chirayinkeezhu</t>
  </si>
  <si>
    <t>ചിറയൻകീഴ്</t>
  </si>
  <si>
    <t>Q16137800</t>
  </si>
  <si>
    <t>B. S. Anoop</t>
  </si>
  <si>
    <t>ബി. എസ്. അനൂപ്</t>
  </si>
  <si>
    <t>BSA-2026-20260325090500.jpg</t>
  </si>
  <si>
    <t>26kla409</t>
  </si>
  <si>
    <t>mlat.26kla409_kazhakoottam.bsanoop</t>
  </si>
  <si>
    <t>Manoj B Edamana</t>
  </si>
  <si>
    <t>മനോജ് ബി. എടമന</t>
  </si>
  <si>
    <t>MANOJ-2026-20260321033023.jpg</t>
  </si>
  <si>
    <t>26kla129</t>
  </si>
  <si>
    <t>mlat.26kla129_konni.manojedamana</t>
  </si>
  <si>
    <t>Ramya Haridas</t>
  </si>
  <si>
    <t>രമ്യ ഹരിദാസ്</t>
  </si>
  <si>
    <t>Q63091672</t>
  </si>
  <si>
    <t>RAMYA-2026-20260321071458.jpg</t>
  </si>
  <si>
    <t>26kla269</t>
  </si>
  <si>
    <t>mlat.26kla269_kodungallur.ramyaharidas</t>
  </si>
  <si>
    <t>Ramasamy Sasi</t>
  </si>
  <si>
    <t>രാമസാമി ശശി</t>
  </si>
  <si>
    <t>SASIR-2026-20260323075312.jpg</t>
  </si>
  <si>
    <t>26kla954</t>
  </si>
  <si>
    <t>mlat.26kla954_tarur.ramasamysasi</t>
  </si>
  <si>
    <t>Anoop Alappuramkunnu</t>
  </si>
  <si>
    <t>അനൂപ് ആലപ്പുറംകുന്ന്</t>
  </si>
  <si>
    <t>ANOOP-2026-20260321073504.jpg</t>
  </si>
  <si>
    <t>26kla734</t>
  </si>
  <si>
    <t>mlat.26kla734_perambra.anoopalappuramkunnu</t>
  </si>
  <si>
    <t>Nedumangad</t>
  </si>
  <si>
    <t>നെടുമങ്ങാട്</t>
  </si>
  <si>
    <t>Q16136140</t>
  </si>
  <si>
    <t>G. R. Anil</t>
  </si>
  <si>
    <t>ജി. ആർ. അനിൽ</t>
  </si>
  <si>
    <t>Q106684827</t>
  </si>
  <si>
    <t>GRANI-2026-20260325012223.jpg</t>
  </si>
  <si>
    <t>26kla130</t>
  </si>
  <si>
    <t>mlat.26kla130_paravur.granil</t>
  </si>
  <si>
    <t>https://mlatrack.com/15kla/profiles/key_functionaries/g_r_anil_n</t>
  </si>
  <si>
    <t>Yuvaraj Gokul</t>
  </si>
  <si>
    <t>യുവരാജ് ഗോകുൽ</t>
  </si>
  <si>
    <t>YUVRA-2026-20260326070108.jpg</t>
  </si>
  <si>
    <t>26kla410</t>
  </si>
  <si>
    <t>mlat.26kla410_malappuram.yuvrajgokul</t>
  </si>
  <si>
    <t>Meenankal Kumar</t>
  </si>
  <si>
    <t>മീനാങ്കൽ കുമാർ</t>
  </si>
  <si>
    <t>MEENA-2026-20260323031627.jpg</t>
  </si>
  <si>
    <t>26kla270</t>
  </si>
  <si>
    <t>mlat.26kla270_thavanur.meenankalkumar</t>
  </si>
  <si>
    <t>Sujilal B G</t>
  </si>
  <si>
    <t>സുജിലാൽ ബി ജി</t>
  </si>
  <si>
    <t>SUJIL-2026-20260326072322.jpg</t>
  </si>
  <si>
    <t>26kla1020</t>
  </si>
  <si>
    <t>mlat.26kla1020_thripunithura.sujilalbg</t>
  </si>
  <si>
    <t>Siyad Kandala</t>
  </si>
  <si>
    <t>സിയാദ് കണ്ടല</t>
  </si>
  <si>
    <t>BATHE-2026-20260326070705.jpg</t>
  </si>
  <si>
    <t>26kla690</t>
  </si>
  <si>
    <t>mlat.26kla690_perinthalmanna.batherutheenaziadkandala</t>
  </si>
  <si>
    <t>Shibu G</t>
  </si>
  <si>
    <t>ഷിബു ജി</t>
  </si>
  <si>
    <t>SHIBU-2026-20260326065535.jpg</t>
  </si>
  <si>
    <t>26kla996</t>
  </si>
  <si>
    <t>mlat.26kla996_ernakulam.shibug</t>
  </si>
  <si>
    <t>Anvar Sadath</t>
  </si>
  <si>
    <t>ANVAR-2026-20260326071809.jpg</t>
  </si>
  <si>
    <t>26kla735</t>
  </si>
  <si>
    <t>mlat.26kla735_koduvally.anvarsadath</t>
  </si>
  <si>
    <t>Kumar</t>
  </si>
  <si>
    <t>കുമാർ</t>
  </si>
  <si>
    <t>KUMAR-2026-20260326071204.jpg</t>
  </si>
  <si>
    <t>26kla832</t>
  </si>
  <si>
    <t>mlat.26kla832_thrikaripur.kumar</t>
  </si>
  <si>
    <t>Vembayam Yesudas</t>
  </si>
  <si>
    <t>വെമ്പായം യേശുദാസ്</t>
  </si>
  <si>
    <t>VEMBA-2026-20260325012141.jpg</t>
  </si>
  <si>
    <t>26kla1058</t>
  </si>
  <si>
    <t>mlat.26kla1058_ettumanoor.vembayamyesudas</t>
  </si>
  <si>
    <t>Vamanapuram</t>
  </si>
  <si>
    <t>വാമനപുരം</t>
  </si>
  <si>
    <t>Q16136220</t>
  </si>
  <si>
    <t>D. K. Murali</t>
  </si>
  <si>
    <t>ഡി. കെ. മുരളിധരൻ നായർ</t>
  </si>
  <si>
    <t>Q25589463</t>
  </si>
  <si>
    <t>MURAL-2026-20260324082906.jpg</t>
  </si>
  <si>
    <t>26kla131</t>
  </si>
  <si>
    <t>mlat.26kla131_kalamassery.muraleedharannairdk</t>
  </si>
  <si>
    <t>https://mlatrack.com/15kla/profiles/mlas/d_k_murali_v</t>
  </si>
  <si>
    <t>Sudheer Sha Palode</t>
  </si>
  <si>
    <t>സുധീർ ഷാ പാലോട്</t>
  </si>
  <si>
    <t>MUHAM-2026-20260324083007.jpg</t>
  </si>
  <si>
    <t>26kla271</t>
  </si>
  <si>
    <t>mlat.26kla271_muvattupuzha.muhammedsudheershas</t>
  </si>
  <si>
    <t>Vipinlal V A</t>
  </si>
  <si>
    <t>വിപിൻലാൽ വി എ</t>
  </si>
  <si>
    <t>VIPIN-2026-20260323083805.jpg</t>
  </si>
  <si>
    <t>26kla1067</t>
  </si>
  <si>
    <t>mlat.26kla1067_thrithala.vipinlalva</t>
  </si>
  <si>
    <t>Ratheesh R</t>
  </si>
  <si>
    <t>രതീഷ് ആർ</t>
  </si>
  <si>
    <t>RATHE-2026-20260324082942.jpg</t>
  </si>
  <si>
    <t>26kla940</t>
  </si>
  <si>
    <t>mlat.26kla940_palakkad.ratheeshr</t>
  </si>
  <si>
    <t>Venu Karanavar</t>
  </si>
  <si>
    <t>വേണു കാരണവർ</t>
  </si>
  <si>
    <t>VENU-2026-20260324083035.jpg</t>
  </si>
  <si>
    <t>26kla411</t>
  </si>
  <si>
    <t>mlat.26kla411_wandoor.venu</t>
  </si>
  <si>
    <t>Muraleedharan G Nair</t>
  </si>
  <si>
    <t>എം ജി നായർ</t>
  </si>
  <si>
    <t>MURAL-2026-20260323085141.jpg</t>
  </si>
  <si>
    <t>26kla868</t>
  </si>
  <si>
    <t>mlat.26kla868_malampuzha.muraleedharangnair</t>
  </si>
  <si>
    <t>Kazhakkoottam</t>
  </si>
  <si>
    <t>കഴക്കൂട്ടം</t>
  </si>
  <si>
    <t>Q13111089</t>
  </si>
  <si>
    <t>Kadakampally Surendran</t>
  </si>
  <si>
    <t>കടകംപള്ളി സുരേന്ദ്രൻ</t>
  </si>
  <si>
    <t>Q20560538</t>
  </si>
  <si>
    <t>KADAK-2026-20260323071504.jpg</t>
  </si>
  <si>
    <t>26kla132</t>
  </si>
  <si>
    <t>mlat.26kla132_elathur.kadakampallysurendran</t>
  </si>
  <si>
    <t>https://mlatrack.com/15kla/profiles/mlas/kadakampally_surendran_k</t>
  </si>
  <si>
    <t>V. Muraleedharan</t>
  </si>
  <si>
    <t>വി. മുരളീധരൻ</t>
  </si>
  <si>
    <t>Q13114656</t>
  </si>
  <si>
    <t>VMUR-2026-20260321053352.jpg</t>
  </si>
  <si>
    <t>26kla412</t>
  </si>
  <si>
    <t>mlat.26kla412_nedumangad.vmuraleedharan</t>
  </si>
  <si>
    <t>T. S. Rajan</t>
  </si>
  <si>
    <t>ടി. എസ്. രാജൻ</t>
  </si>
  <si>
    <t>TSR-2026-20260323062348.jpg</t>
  </si>
  <si>
    <t>26kla1046</t>
  </si>
  <si>
    <t>mlat.26kla1046_aroor.tsrajan</t>
  </si>
  <si>
    <t>Adv.  T. Sarathchandra Prasad</t>
  </si>
  <si>
    <t>അഡ്വ. ടി. ശരത് ചന്ദ്ര പ്രസാദ്</t>
  </si>
  <si>
    <t>TSAR-2026-20260323054003.jpg</t>
  </si>
  <si>
    <t>26kla272</t>
  </si>
  <si>
    <t>mlat.26kla272_kanjirappally.advocatetsarathchandraprasad</t>
  </si>
  <si>
    <t>Deebika Karimanal</t>
  </si>
  <si>
    <t>ദീബിക കരിമണൽ</t>
  </si>
  <si>
    <t>DEEBI-2026-20260321070130.jpg</t>
  </si>
  <si>
    <t>26kla769</t>
  </si>
  <si>
    <t>mlat.26kla769_kottakkal.deebikakarimanal</t>
  </si>
  <si>
    <t>Sreekantan Nair V.</t>
  </si>
  <si>
    <t>ശ്രീകണ്ഠൻ നായർ വി.</t>
  </si>
  <si>
    <t>SREEK-2026-20260323043726.jpg</t>
  </si>
  <si>
    <t>26kla1013</t>
  </si>
  <si>
    <t>mlat.26kla1013_haripad.sreekantannairv</t>
  </si>
  <si>
    <t>SUEND-2026-20260323070115.jpg</t>
  </si>
  <si>
    <t>26kla831</t>
  </si>
  <si>
    <t>mlat.26kla831_kodungallur.ksurendran</t>
  </si>
  <si>
    <t>Vattiyoorkavu</t>
  </si>
  <si>
    <t>വട്ടിയൂർക്കാവ്</t>
  </si>
  <si>
    <t>Q13114513</t>
  </si>
  <si>
    <t>Adv. V.K Prasanth</t>
  </si>
  <si>
    <t>അഡ്വ. വി. കെ. പ്രശാന്ത്</t>
  </si>
  <si>
    <t>Q55759704</t>
  </si>
  <si>
    <t>PRASA-2026-20260326050340.jpg</t>
  </si>
  <si>
    <t>26kla133</t>
  </si>
  <si>
    <t>mlat.26kla133_eravipuram.vkprasanth</t>
  </si>
  <si>
    <t>https://mlatrack.com/15kla/profiles/mlas/v_k_prasanth_v</t>
  </si>
  <si>
    <t>N. Murali</t>
  </si>
  <si>
    <t>എൻ. മുരളി</t>
  </si>
  <si>
    <t>MURAL-2026-20260323045543.jpg</t>
  </si>
  <si>
    <t>26kla884</t>
  </si>
  <si>
    <t>mlat.26kla884_payyanur.nmurali</t>
  </si>
  <si>
    <t>K. Muraleedharan</t>
  </si>
  <si>
    <t>കെ. മുരളീധരൻ</t>
  </si>
  <si>
    <t>Q13564486</t>
  </si>
  <si>
    <t>KMUR-2026-20260321055844.jpg</t>
  </si>
  <si>
    <t>26kla273</t>
  </si>
  <si>
    <t>mlat.26kla273_kondotty.kmuraleedharan</t>
  </si>
  <si>
    <t>R. Sreelekha</t>
  </si>
  <si>
    <t>ആർ. ശ്രീലേഖ</t>
  </si>
  <si>
    <t>Q16193873</t>
  </si>
  <si>
    <t>RSRE-2026-20260321080301.jpg</t>
  </si>
  <si>
    <t>26kla413</t>
  </si>
  <si>
    <t>mlat.26kla413_aranmula.rsreelekha</t>
  </si>
  <si>
    <t>Emil B.S</t>
  </si>
  <si>
    <t>എമിൽ ബി.എസ്</t>
  </si>
  <si>
    <t>EMILB-2026-20260321083746.jpg</t>
  </si>
  <si>
    <t>26kla777</t>
  </si>
  <si>
    <t>mlat.26kla777_angamaly.emilbs</t>
  </si>
  <si>
    <t>Prasanth. K S/o. Karunakaran.C</t>
  </si>
  <si>
    <t>പ്രശാന്ത്. കെ S/O കരുണാകരൻ.സി</t>
  </si>
  <si>
    <t>PRASA-2026-20260323040656.jpg</t>
  </si>
  <si>
    <t>26kla905</t>
  </si>
  <si>
    <t>Headphone</t>
  </si>
  <si>
    <t>mlat.26kla905_koduvally.prasanthk</t>
  </si>
  <si>
    <t>Muralidharan. P S/o. K. Ponnan</t>
  </si>
  <si>
    <t>മുരളീധരൻ. പി S/O കെ.പൊന്നൻ</t>
  </si>
  <si>
    <t>MURAL-2026-20260323061959.jpg</t>
  </si>
  <si>
    <t>26kla869</t>
  </si>
  <si>
    <t>Ginger</t>
  </si>
  <si>
    <t>mlat.26kla869_koduvally.muralidharanp</t>
  </si>
  <si>
    <t>Sreekantan Nair V</t>
  </si>
  <si>
    <t>ശ്രീകാന്തൻ നായർ വി</t>
  </si>
  <si>
    <t>SREEK-2026-20260323042245.jpg</t>
  </si>
  <si>
    <t>26kla1014</t>
  </si>
  <si>
    <t>mlat.26kla1014_vallikkunnu.sreekantannairv</t>
  </si>
  <si>
    <t>തിരുവനന്തപുരം</t>
  </si>
  <si>
    <t>Q16137289</t>
  </si>
  <si>
    <t>Karamana Jayan</t>
  </si>
  <si>
    <t>കരമന ജയൻ</t>
  </si>
  <si>
    <t>KARAM-2026-20260323064049.jpg</t>
  </si>
  <si>
    <t>26kla414</t>
  </si>
  <si>
    <t>mlat.26kla414_kuttiadi.karamanajayan</t>
  </si>
  <si>
    <t>Samin Sathyadas</t>
  </si>
  <si>
    <t>സമിൻ സത്യദാസ്</t>
  </si>
  <si>
    <t>SAMIN-2026-20260323093408.jpg</t>
  </si>
  <si>
    <t>26kla554</t>
  </si>
  <si>
    <t>mlat.26kla554_tirur.saminsathyadas</t>
  </si>
  <si>
    <t>Adv. Sen</t>
  </si>
  <si>
    <t>അഡ്വ. സെൻ</t>
  </si>
  <si>
    <t>ADVS-2026-20260326010621.jpg</t>
  </si>
  <si>
    <t>26kla718</t>
  </si>
  <si>
    <t>mlat.26kla718_thrissur.sen</t>
  </si>
  <si>
    <t>Karthika Devi M</t>
  </si>
  <si>
    <t>കാർത്തിക ദേവി എം</t>
  </si>
  <si>
    <t>KARTH-2026-20260326041402.jpg</t>
  </si>
  <si>
    <t>26kla815</t>
  </si>
  <si>
    <t>mlat.26kla815_vatakara.karthikadevim</t>
  </si>
  <si>
    <t>CMP</t>
  </si>
  <si>
    <t>C. P. John</t>
  </si>
  <si>
    <t>സി. പി. ജോൺ</t>
  </si>
  <si>
    <t>Q23887860</t>
  </si>
  <si>
    <t>CPJOH-2026-20260321031154.jpg</t>
  </si>
  <si>
    <t>26kla274</t>
  </si>
  <si>
    <t>mlat.26kla274_kollam.cpjohn</t>
  </si>
  <si>
    <t>A Saboora</t>
  </si>
  <si>
    <t>എ സബൂറ</t>
  </si>
  <si>
    <t>ASABO-2026-20260326010431.jpg</t>
  </si>
  <si>
    <t>26kla746</t>
  </si>
  <si>
    <t>mlat.26kla746_taliparamba.asaboora</t>
  </si>
  <si>
    <t>P. K. Pradeep Kumar</t>
  </si>
  <si>
    <t>പ്രദീപ് കുമാർ. പി</t>
  </si>
  <si>
    <t>PRADE-2026-20260323081804.jpg</t>
  </si>
  <si>
    <t>26kla904</t>
  </si>
  <si>
    <t>mlat.26kla904_devikulam.pkpradeepkumar</t>
  </si>
  <si>
    <t>Bindhu Menon L R</t>
  </si>
  <si>
    <t>ബിന്ദു മേനോൻ എൽ ആർ</t>
  </si>
  <si>
    <t>BINDH-2026-20260326011500.jpg</t>
  </si>
  <si>
    <t>26kla757</t>
  </si>
  <si>
    <t>mlat.26kla757_thiruvananthapuram.bindhumenonlr</t>
  </si>
  <si>
    <t>Manomohan</t>
  </si>
  <si>
    <t>മനോമോഹൻ</t>
  </si>
  <si>
    <t>MANOM-2026-20260323085711.jpg</t>
  </si>
  <si>
    <t>26kla844</t>
  </si>
  <si>
    <t>mlat.26kla844_kundara.manomohan</t>
  </si>
  <si>
    <t>Sudheer Karamana</t>
  </si>
  <si>
    <t>സുധീർ കരമന</t>
  </si>
  <si>
    <t>SUDHI-2026-20260323060814.jpg</t>
  </si>
  <si>
    <t>26kla134</t>
  </si>
  <si>
    <t>mlat.26kla134_varkala.sudhirkaramana</t>
  </si>
  <si>
    <t>SURES-2026-20260323092253.jpg</t>
  </si>
  <si>
    <t>26kla1033</t>
  </si>
  <si>
    <t>mlat.26kla1033_kunnathunad.sureshkumar</t>
  </si>
  <si>
    <t>Nemom</t>
  </si>
  <si>
    <t>നേമം</t>
  </si>
  <si>
    <t>Q13113005</t>
  </si>
  <si>
    <t>Rajeev Chandrasekhar</t>
  </si>
  <si>
    <t>രാജീവ് ചന്ദ്രശേഖർ</t>
  </si>
  <si>
    <t>Q7285934</t>
  </si>
  <si>
    <t>RAJEE-2026-20260323013735.jpg</t>
  </si>
  <si>
    <t>26kla415</t>
  </si>
  <si>
    <t>mlat.26kla415_udma.rajeevchandrasekhar</t>
  </si>
  <si>
    <t>Vinu K</t>
  </si>
  <si>
    <t>വിനു കെ.</t>
  </si>
  <si>
    <t>VINUK-2026-20260323024750.jpg</t>
  </si>
  <si>
    <t>26kla555</t>
  </si>
  <si>
    <t>mlat.26kla555_tirurangadi.vinuk</t>
  </si>
  <si>
    <t>Adv. KS Sabarinathan</t>
  </si>
  <si>
    <t>ആഡ്വ.കെ. എസ്. ശബരിനാഥൻ</t>
  </si>
  <si>
    <t>Q20716260</t>
  </si>
  <si>
    <t>KSSAB-2026-20260323033859.jpg</t>
  </si>
  <si>
    <t>26kla275</t>
  </si>
  <si>
    <t>mlat.26kla275_irinjalakuda.kssabarinadhan</t>
  </si>
  <si>
    <t>V. Shivankutty</t>
  </si>
  <si>
    <t>വി. ശിവൻകുട്ടി</t>
  </si>
  <si>
    <t>Q20564519</t>
  </si>
  <si>
    <t>VSIVA-2026-20260321043501.jpg</t>
  </si>
  <si>
    <t>26kla135</t>
  </si>
  <si>
    <t>mlat.26kla135_vattiyoorkavu.vsivankutty</t>
  </si>
  <si>
    <t>https://mlatrack.com/15kla/profiles/key_functionaries/v_sivankutty_n</t>
  </si>
  <si>
    <t>Karamana Prasad</t>
  </si>
  <si>
    <t>കരമന പ്രസാദ്</t>
  </si>
  <si>
    <t>PRASA-2026-20260319014733.jpg</t>
  </si>
  <si>
    <t>26kla813</t>
  </si>
  <si>
    <t>mlat.26kla813_kuttiadi.karamanaprasad</t>
  </si>
  <si>
    <t>TFIP</t>
  </si>
  <si>
    <t>Subi S M</t>
  </si>
  <si>
    <t>സുബി എം</t>
  </si>
  <si>
    <t>SUBIS-2026-20260323042124.jpg</t>
  </si>
  <si>
    <t>26kla1017</t>
  </si>
  <si>
    <t>mlat.26kla1017_kunnathur.subism</t>
  </si>
  <si>
    <t>Madanan S</t>
  </si>
  <si>
    <t>മദനൻ എസ്</t>
  </si>
  <si>
    <t>MADAN-2026-20260323070539.jpg</t>
  </si>
  <si>
    <t>26kla841</t>
  </si>
  <si>
    <t>mlat.26kla841_puthuppally.madanans</t>
  </si>
  <si>
    <t>Rajeev Kumar G S</t>
  </si>
  <si>
    <t>രാജീവ് കുമാർ ജി എസ്</t>
  </si>
  <si>
    <t>RAJEE-2026-20260323064412.jpg</t>
  </si>
  <si>
    <t>26kla923</t>
  </si>
  <si>
    <t>mlat.26kla923_kothamangalam.rajeevkumargs</t>
  </si>
  <si>
    <t>Sasikala</t>
  </si>
  <si>
    <t>ശശികല</t>
  </si>
  <si>
    <t>SASIK-2026-20260323072221.jpg</t>
  </si>
  <si>
    <t>26kla981</t>
  </si>
  <si>
    <t>mlat.26kla981_kannur.sasikala</t>
  </si>
  <si>
    <t>Kamaleswaram Hari</t>
  </si>
  <si>
    <t>കമലേശ്വരം ഹരി</t>
  </si>
  <si>
    <t>HARIK-2026-20260323052313.jpg</t>
  </si>
  <si>
    <t>26kla810</t>
  </si>
  <si>
    <t>mlat.26kla810_kottayam.kamaleswaramhari</t>
  </si>
  <si>
    <t>Aruvikkara</t>
  </si>
  <si>
    <t>അരുവിക്കര</t>
  </si>
  <si>
    <t>Q7602920</t>
  </si>
  <si>
    <t>Vivek Gopan</t>
  </si>
  <si>
    <t>വിവേക് ഗോപൻ</t>
  </si>
  <si>
    <t>VIVEK-2026-20260323053752.jpg</t>
  </si>
  <si>
    <t>26kla416</t>
  </si>
  <si>
    <t>mlat.26kla416_udma.vivekgopan</t>
  </si>
  <si>
    <t>V. S. Sivakumar</t>
  </si>
  <si>
    <t>വി. എസ്. ശിവകുമാർ</t>
  </si>
  <si>
    <t>Q7906229</t>
  </si>
  <si>
    <t>VSS-2026-20260324062039.jpg</t>
  </si>
  <si>
    <t>26kla276</t>
  </si>
  <si>
    <t>mlat.26kla276_tirur.vssivakumar</t>
  </si>
  <si>
    <t>Santhosh Kumar. S</t>
  </si>
  <si>
    <t>സന്തോഷ് കുമാർ. എസ്</t>
  </si>
  <si>
    <t>SANTH-2026-20260324070859.jpg</t>
  </si>
  <si>
    <t>26kla976</t>
  </si>
  <si>
    <t>mlat.26kla976_neyyattinkara.santhoshkumars</t>
  </si>
  <si>
    <t>Adv. G. Steephen</t>
  </si>
  <si>
    <t>അഡ്വ. ജി. സ്റ്റീഫൻ</t>
  </si>
  <si>
    <t>Q106706208</t>
  </si>
  <si>
    <t>ADVG-2026-20260324075440.jpg</t>
  </si>
  <si>
    <t>26kla136</t>
  </si>
  <si>
    <t>mlat.26kla136_kunnamangalam.gsteephen</t>
  </si>
  <si>
    <t>https://mlatrack.com/15kla/profiles/mlas/g_stephen_a</t>
  </si>
  <si>
    <t>V. S. Sivakumar S/o Sivadasan</t>
  </si>
  <si>
    <t>വി. എസ്. ശിവകുമാർ S/O ശിവദാസൻ</t>
  </si>
  <si>
    <t>SIVAK-2026-20260323061614.jpg</t>
  </si>
  <si>
    <t>26kla1070</t>
  </si>
  <si>
    <t>mlat.26kla1070_wadakkanchery.vssivakumar</t>
  </si>
  <si>
    <t>Adv. S. Sivakumar S/o Sadasivan</t>
  </si>
  <si>
    <t>അഡ്വ. എസ്. ശിവകുമാർ S/O സദാശിവൻ</t>
  </si>
  <si>
    <t>SIVAK-2026-20260323060038.jpg</t>
  </si>
  <si>
    <t>26kla720</t>
  </si>
  <si>
    <t>mlat.26kla720_manjeri.ssivakumar</t>
  </si>
  <si>
    <t>R. Steephen S/o Rafi</t>
  </si>
  <si>
    <t>ആർ. സ്റ്റീഫൻ S/O റാഫി</t>
  </si>
  <si>
    <t>RSTE-2026-20260324062327.jpg</t>
  </si>
  <si>
    <t>26kla955</t>
  </si>
  <si>
    <t>mlat.26kla955_chelakkara.rsteephen</t>
  </si>
  <si>
    <t>Parassala</t>
  </si>
  <si>
    <t>പാറശ്ശാല</t>
  </si>
  <si>
    <t>Q13113201</t>
  </si>
  <si>
    <t>Adv. Gireesh Neyyar</t>
  </si>
  <si>
    <t>അഡ്വ. ഗിരീഷ് നെയ്യാർ</t>
  </si>
  <si>
    <t>GIREE-2026-20260325043650.jpg</t>
  </si>
  <si>
    <t>26kla417</t>
  </si>
  <si>
    <t>mlat.26kla417_kunnathur.gireeshneyyar</t>
  </si>
  <si>
    <t>Adv. Dhanuvachapuram Thankachan</t>
  </si>
  <si>
    <t>അഡ്വ. ധനുവച്ചപുരം തങ്കച്ചൻ</t>
  </si>
  <si>
    <t>TTHAN-2026-20260323060017.jpg</t>
  </si>
  <si>
    <t>26kla712</t>
  </si>
  <si>
    <t>mlat.26kla712_punalur.dhanuvachapuramthankachan</t>
  </si>
  <si>
    <t>Deepumon N</t>
  </si>
  <si>
    <t>ദീപുമോൻ എൻ.</t>
  </si>
  <si>
    <t>DEEPU-2026-20260325044758.jpg</t>
  </si>
  <si>
    <t>26kla557</t>
  </si>
  <si>
    <t>mlat.26kla557_ernakulam.deepumonparassala</t>
  </si>
  <si>
    <t>Neyyattinkara Sanal</t>
  </si>
  <si>
    <t>നെയ്യാറ്റിൻകര സനൽ</t>
  </si>
  <si>
    <t>VSANA-2026-20260323085736.jpg</t>
  </si>
  <si>
    <t>26kla277</t>
  </si>
  <si>
    <t>mlat.26kla277_irinjalakuda.neyyattinkarasanal</t>
  </si>
  <si>
    <t>C. K. Hareendran</t>
  </si>
  <si>
    <t>സി. കെ. ഹരീന്ദ്രൻ</t>
  </si>
  <si>
    <t>Q25589469</t>
  </si>
  <si>
    <t>CKHAR-2026-20260325045022.jpg</t>
  </si>
  <si>
    <t>26kla137</t>
  </si>
  <si>
    <t>mlat.26kla137_chittur.ckhareendran</t>
  </si>
  <si>
    <t>https://mlatrack.com/15kla/profiles/mlas/c_k_hareendran_p</t>
  </si>
  <si>
    <t>Shaju Paliyodu</t>
  </si>
  <si>
    <t>ഷാജു പാലിയോട്</t>
  </si>
  <si>
    <t>CHRIS-2026-20260325045335.jpg</t>
  </si>
  <si>
    <t>26kla989</t>
  </si>
  <si>
    <t>mlat.26kla989_ranni.shajupaliyodu</t>
  </si>
  <si>
    <t>Simiyon L P</t>
  </si>
  <si>
    <t>സിമിയോൻ എൽ പി</t>
  </si>
  <si>
    <t>SIMIY-2026-20260323052846.jpg</t>
  </si>
  <si>
    <t>26kla1003</t>
  </si>
  <si>
    <t>mlat.26kla1003_perambra.simiyonlp</t>
  </si>
  <si>
    <t>S Robinson E Nadar</t>
  </si>
  <si>
    <t>എസ് റോബിൻസൻ ഇ നാടാർ</t>
  </si>
  <si>
    <t>ROBIN-2026-20260323075157.jpg</t>
  </si>
  <si>
    <t>26kla1015</t>
  </si>
  <si>
    <t>mlat.26kla1015_karunagapally.srobinsonenadar</t>
  </si>
  <si>
    <t>Kattakkada</t>
  </si>
  <si>
    <t>കാട്ടാക്കട</t>
  </si>
  <si>
    <t>Q6378291</t>
  </si>
  <si>
    <t>P. K. Krishnadas</t>
  </si>
  <si>
    <t>പി. കെ. കൃഷ്ണദാസ്</t>
  </si>
  <si>
    <t>Q7117359</t>
  </si>
  <si>
    <t>PKK-2026-20260326034752.jpg</t>
  </si>
  <si>
    <t>26kla418</t>
  </si>
  <si>
    <t>mlat.26kla418_mankada.pkkrishnadas</t>
  </si>
  <si>
    <t>Nobil M. D</t>
  </si>
  <si>
    <t>നോബിൽ എം. ഡി</t>
  </si>
  <si>
    <t>NOBIL-2026-20260326034834.jpg</t>
  </si>
  <si>
    <t>26kla885</t>
  </si>
  <si>
    <t>mlat.26kla885_haripad.nobilmd</t>
  </si>
  <si>
    <t>M. R. Baiju</t>
  </si>
  <si>
    <t>എം. ആർ. ബൈജു</t>
  </si>
  <si>
    <t>MRB-2026-20260326034444.jpg</t>
  </si>
  <si>
    <t>26kla278</t>
  </si>
  <si>
    <t>mlat.26kla278_chavara.mrbaiju</t>
  </si>
  <si>
    <t>Adv. I. B. Satheesh</t>
  </si>
  <si>
    <t>അഡ്വ. ഐ. ബി. സതീഷ്</t>
  </si>
  <si>
    <t>Q25589447</t>
  </si>
  <si>
    <t>ADVI-2026-20260326034705.jpg</t>
  </si>
  <si>
    <t>26kla138</t>
  </si>
  <si>
    <t>mlat.26kla138_dharmadom.ibsatheesh</t>
  </si>
  <si>
    <t>https://mlatrack.com/15kla/profiles/mlas/i_b_sathish_k</t>
  </si>
  <si>
    <t>Adv. Jayakumar Theertham</t>
  </si>
  <si>
    <t>അഡ്വ. ജയകുമാർ തീർത്ഥം</t>
  </si>
  <si>
    <t>ADVJ-2026-20260326034612.jpg</t>
  </si>
  <si>
    <t>26kla713</t>
  </si>
  <si>
    <t>mlat.26kla713_neyyattinkara.jayakumartheertham</t>
  </si>
  <si>
    <t>Kovalam</t>
  </si>
  <si>
    <t>കോവളം</t>
  </si>
  <si>
    <t>Q13111733</t>
  </si>
  <si>
    <t>Manoj S.P</t>
  </si>
  <si>
    <t>മനോജ് എസ്. പി.</t>
  </si>
  <si>
    <t>MANOJ-2026-20260326021103.jpg</t>
  </si>
  <si>
    <t>26kla559</t>
  </si>
  <si>
    <t>mlat.26kla559_kattakkada.manojsp</t>
  </si>
  <si>
    <t>Adv. M. Vincent</t>
  </si>
  <si>
    <t>അഡ്വ. എം. വിൻസെന്റ്</t>
  </si>
  <si>
    <t>Q6713246</t>
  </si>
  <si>
    <t>VINCE-2026-20260326020256.jpg</t>
  </si>
  <si>
    <t>26kla279</t>
  </si>
  <si>
    <t>mlat.26kla279_kodungallur.mvincent</t>
  </si>
  <si>
    <t>https://mlatrack.com/15kla/profiles/mlas/m_vincent_k</t>
  </si>
  <si>
    <t>T. N. Suresh</t>
  </si>
  <si>
    <t>ടി. എൻ. സുരേഷ്</t>
  </si>
  <si>
    <t>SURES-2026-20260326020750.jpg</t>
  </si>
  <si>
    <t>26kla419</t>
  </si>
  <si>
    <t>mlat.26kla419_tirur.kovalamtnsuresh</t>
  </si>
  <si>
    <t>SRP</t>
  </si>
  <si>
    <t>Kattachalkuzhi.M.Sugathan</t>
  </si>
  <si>
    <t>കട്ടച്ചൽകുഴി.എം.സുഗതൻ</t>
  </si>
  <si>
    <t>MSUGA-2026-20260323074259.jpg</t>
  </si>
  <si>
    <t>26kla817</t>
  </si>
  <si>
    <t>mlat.26kla817_haripad.kattachalkuzhimsugathan</t>
  </si>
  <si>
    <t>Venganoor Ashokan</t>
  </si>
  <si>
    <t>വെങ്ങാനൂർ അശോകൻ</t>
  </si>
  <si>
    <t>VENGA-2026-20260323045248.jpg</t>
  </si>
  <si>
    <t>26kla1059</t>
  </si>
  <si>
    <t>mlat.26kla1059_perinthalmanna.venganoorashokan</t>
  </si>
  <si>
    <t>Kiran S Pillai</t>
  </si>
  <si>
    <t>കിരൺ എസ് പിള്ള</t>
  </si>
  <si>
    <t>KIRAN-2026-20260323035311.jpg</t>
  </si>
  <si>
    <t>26kla821</t>
  </si>
  <si>
    <t>mlat.26kla821_malampuzha.kiranspillai</t>
  </si>
  <si>
    <t>N.Jayarajan</t>
  </si>
  <si>
    <t>എൻ. ജയരാജൻ</t>
  </si>
  <si>
    <t>NJAYA-2026-20260323042407.jpg</t>
  </si>
  <si>
    <t>26kla882</t>
  </si>
  <si>
    <t>mlat.26kla882_thrikaripur.njayarajan</t>
  </si>
  <si>
    <t>Bhagat Rufus</t>
  </si>
  <si>
    <t>ഭഗത് റൂഫസ്</t>
  </si>
  <si>
    <t>BHAGA-2026-20260323022050.jpg</t>
  </si>
  <si>
    <t>26kla139</t>
  </si>
  <si>
    <t>mlat.26kla139_kodungallur.bhagathrufus</t>
  </si>
  <si>
    <t>Adv. Sabu.S.Philip</t>
  </si>
  <si>
    <t>അഡ്വ.സാബു.എസ്.ഫിലിപ്പ്</t>
  </si>
  <si>
    <t>ADVDR-2026-20260323050518.jpg</t>
  </si>
  <si>
    <t>26kla717</t>
  </si>
  <si>
    <t>mlat.26kla717_attingal.sabusphilip</t>
  </si>
  <si>
    <t>Neyyattinkara</t>
  </si>
  <si>
    <t>നെയ്യാറ്റിൻകര</t>
  </si>
  <si>
    <t>Q16136265</t>
  </si>
  <si>
    <t>K. Ansalan</t>
  </si>
  <si>
    <t>കെ. ആൻസലൻ</t>
  </si>
  <si>
    <t>Q25589451</t>
  </si>
  <si>
    <t>KANSA-2026-20260324075310.jpg</t>
  </si>
  <si>
    <t>26kla140</t>
  </si>
  <si>
    <t>mlat.26kla140_thavanur.kansalan</t>
  </si>
  <si>
    <t>https://mlatrack.com/15kla/profiles/mlas/k_ansalan_n</t>
  </si>
  <si>
    <t>S. Rajasekharan Nair</t>
  </si>
  <si>
    <t>എസ്. രാജശേഖരൻ നായർ</t>
  </si>
  <si>
    <t>CHENK-2026-20260324092720.jpg</t>
  </si>
  <si>
    <t>26kla420</t>
  </si>
  <si>
    <t>mlat.26kla420_guruvayur.chenkalrajasekharan</t>
  </si>
  <si>
    <t>N. Sakthan</t>
  </si>
  <si>
    <t>എൻ. ശക്തൻ</t>
  </si>
  <si>
    <t>Q6951784</t>
  </si>
  <si>
    <t>NSHAK-2026-20260323025003.jpg</t>
  </si>
  <si>
    <t>26kla280</t>
  </si>
  <si>
    <t>mlat.26kla280_thiruvambady.nshakthan</t>
  </si>
  <si>
    <t>Surendranathan. K</t>
  </si>
  <si>
    <t>സുരേന്ദ്രനാഥ്. കെ</t>
  </si>
  <si>
    <t>SUREN-2026-20260326053507.jpg</t>
  </si>
  <si>
    <t>26kla1031</t>
  </si>
  <si>
    <t>mlat.26kla1031_nadapuram.surendranathank</t>
  </si>
  <si>
    <t>Bibin S.B</t>
  </si>
  <si>
    <t>ബിബിൻ എസ്.ബി</t>
  </si>
  <si>
    <t>BIBIN-2026-20260326053604.jpg</t>
  </si>
  <si>
    <t>26kla756</t>
  </si>
  <si>
    <t>mlat.26kla756_vaikom.bibinsb</t>
  </si>
  <si>
    <t>pic</t>
  </si>
  <si>
    <t>Number</t>
  </si>
  <si>
    <t>Constituency_Ml</t>
  </si>
  <si>
    <t>District</t>
  </si>
  <si>
    <t>District_Ml</t>
  </si>
  <si>
    <t>Reservation</t>
  </si>
  <si>
    <t>Male_Voters</t>
  </si>
  <si>
    <t>Femal_Voters</t>
  </si>
  <si>
    <t>Total_Voters</t>
  </si>
  <si>
    <t>Polling Booths</t>
  </si>
  <si>
    <t>Constituency</t>
  </si>
  <si>
    <t>District_qid</t>
  </si>
  <si>
    <t>S.N</t>
  </si>
  <si>
    <t>Symbol</t>
  </si>
  <si>
    <t>Party</t>
  </si>
  <si>
    <t>Image</t>
  </si>
  <si>
    <t>Margin</t>
  </si>
  <si>
    <t>Member</t>
  </si>
  <si>
    <t>Alliance</t>
  </si>
  <si>
    <t>Age</t>
  </si>
  <si>
    <t>A K M Ashraf</t>
  </si>
  <si>
    <t>N A Nellikkunnu</t>
  </si>
  <si>
    <t>C H Kunhambu</t>
  </si>
  <si>
    <t>CPM</t>
  </si>
  <si>
    <t>E Chandrashekaran</t>
  </si>
  <si>
    <t>M Rajagopalan</t>
  </si>
  <si>
    <t>T  I Madhusoodanan</t>
  </si>
  <si>
    <t>M Vijin</t>
  </si>
  <si>
    <t>M V Govindan Master</t>
  </si>
  <si>
    <t>K V Sumesh</t>
  </si>
  <si>
    <t>Ramachandran Kadannappalli</t>
  </si>
  <si>
    <t>C(S)</t>
  </si>
  <si>
    <t>Adv. A. N. Shamseer</t>
  </si>
  <si>
    <t>K.P. Mohanan</t>
  </si>
  <si>
    <t>LJD</t>
  </si>
  <si>
    <t>K K Shailaja Teacher</t>
  </si>
  <si>
    <t>O.R.Kelu</t>
  </si>
  <si>
    <t>I.C Balakrishnan</t>
  </si>
  <si>
    <t>Adv.T Siddiqu</t>
  </si>
  <si>
    <t>K.K.Rema</t>
  </si>
  <si>
    <t>RMPOI</t>
  </si>
  <si>
    <t>K P Kunhammed Kutti Master</t>
  </si>
  <si>
    <t>E. K. Vijayan</t>
  </si>
  <si>
    <t>T.P.  Ramakrishnan</t>
  </si>
  <si>
    <t>A .K Saseendran</t>
  </si>
  <si>
    <t>Ahammad Devarkovil</t>
  </si>
  <si>
    <t>Adv. P. A  Mohamed Riyas</t>
  </si>
  <si>
    <t>Adv. P. T. A Rahim</t>
  </si>
  <si>
    <t>LDF - IND</t>
  </si>
  <si>
    <t>Dr. M.K Muneer</t>
  </si>
  <si>
    <t>T V Ibrahim</t>
  </si>
  <si>
    <t>P.K. Basheer</t>
  </si>
  <si>
    <t>A P Anilkumar</t>
  </si>
  <si>
    <t>Adv. U.A. Latheef</t>
  </si>
  <si>
    <t>P. Ubaidulla</t>
  </si>
  <si>
    <t>P.K Kunjhalikutty</t>
  </si>
  <si>
    <t>Abdul Hameed Master</t>
  </si>
  <si>
    <t>K P A Majeed</t>
  </si>
  <si>
    <t>V.Abdurahiman</t>
  </si>
  <si>
    <t>NSC</t>
  </si>
  <si>
    <t>Prof. Abid Hussain Thangal</t>
  </si>
  <si>
    <t>Dr.K.T.Jaleel</t>
  </si>
  <si>
    <t>P Nandakumar</t>
  </si>
  <si>
    <t>M. B Rajesh</t>
  </si>
  <si>
    <t>Muhammed Muhassin</t>
  </si>
  <si>
    <t>P. Mammikutty</t>
  </si>
  <si>
    <t>Santhakumari K</t>
  </si>
  <si>
    <t>Advocate. N. Samsudheen</t>
  </si>
  <si>
    <t>P.P.Sumod</t>
  </si>
  <si>
    <t>K. Krishnankutty</t>
  </si>
  <si>
    <t>JD(S)</t>
  </si>
  <si>
    <t>K. Babu</t>
  </si>
  <si>
    <t>K.D.Prasenan</t>
  </si>
  <si>
    <t>A.C.Moideen</t>
  </si>
  <si>
    <t>N.K.Akbar</t>
  </si>
  <si>
    <t>Murali</t>
  </si>
  <si>
    <t>Xavier Chittilappilly</t>
  </si>
  <si>
    <t>K Rajan</t>
  </si>
  <si>
    <t>P Balachandran</t>
  </si>
  <si>
    <t>C C Mukundhan</t>
  </si>
  <si>
    <t>E T Taison Master</t>
  </si>
  <si>
    <t>R Bindu</t>
  </si>
  <si>
    <t>K.K. Ramachandran</t>
  </si>
  <si>
    <t>Saneeshkumar Joseph</t>
  </si>
  <si>
    <t>Adv. V. R. Sunilkumar</t>
  </si>
  <si>
    <t>Adv Eldose P Kunnapillil</t>
  </si>
  <si>
    <t>Roji M John</t>
  </si>
  <si>
    <t>P. Rajeeve</t>
  </si>
  <si>
    <t>V.D. Satheesan</t>
  </si>
  <si>
    <t>K.N. Unnikrishnan</t>
  </si>
  <si>
    <t>K.J. Maxy</t>
  </si>
  <si>
    <t>Adv. P.V.Sreenijin</t>
  </si>
  <si>
    <t>KEC(J)</t>
  </si>
  <si>
    <t>M. M. Mani</t>
  </si>
  <si>
    <t>P J Joseph</t>
  </si>
  <si>
    <t>Roshy Augustine</t>
  </si>
  <si>
    <t>KEC(M)</t>
  </si>
  <si>
    <t>Vazhoor Soman</t>
  </si>
  <si>
    <t>Mani C Kappen</t>
  </si>
  <si>
    <t>UDF - IND</t>
  </si>
  <si>
    <t>C.K Asha</t>
  </si>
  <si>
    <t>V N Vasavan</t>
  </si>
  <si>
    <t>Chandy Oommen</t>
  </si>
  <si>
    <t>Dr.N.Jayaraj</t>
  </si>
  <si>
    <t>Daleema</t>
  </si>
  <si>
    <t>P Prasad</t>
  </si>
  <si>
    <t>P.P Chitharanjan</t>
  </si>
  <si>
    <t>H.Salam</t>
  </si>
  <si>
    <t>Thomas K Thomas</t>
  </si>
  <si>
    <t>M S Arun Kumar</t>
  </si>
  <si>
    <t>Adv. Mathew T Thomas</t>
  </si>
  <si>
    <t>Adv. K.U Jenish Kumar</t>
  </si>
  <si>
    <t>Chittayam Gopakumar</t>
  </si>
  <si>
    <t>C. R Mahesh</t>
  </si>
  <si>
    <t>Dr.Sujith Vijayanpillai</t>
  </si>
  <si>
    <t>K N Balagopal</t>
  </si>
  <si>
    <t>K.B. Ganesh Kumar</t>
  </si>
  <si>
    <t>KEC(B)</t>
  </si>
  <si>
    <t>P S Supal</t>
  </si>
  <si>
    <t>J.Chinchurani</t>
  </si>
  <si>
    <t>P.C.Vishnunadh</t>
  </si>
  <si>
    <t>M Mukesh</t>
  </si>
  <si>
    <t>G.S. Jayalal</t>
  </si>
  <si>
    <t>O S Ambika</t>
  </si>
  <si>
    <t>V. Sasi</t>
  </si>
  <si>
    <t>Adv. G. R. Anil</t>
  </si>
  <si>
    <t>Adv. D. K. Murali</t>
  </si>
  <si>
    <t>Adv.V.K.Prasanth</t>
  </si>
  <si>
    <t>V.Sivankutty</t>
  </si>
  <si>
    <t>C.K.Hareendran</t>
  </si>
  <si>
    <t>Adv I B Satheesh</t>
  </si>
  <si>
    <t>Rahul Mamkootathil</t>
  </si>
  <si>
    <t>Total Voters</t>
  </si>
  <si>
    <t>Valid Votes</t>
  </si>
  <si>
    <t>Picture</t>
  </si>
  <si>
    <t>QID</t>
  </si>
  <si>
    <t>Election</t>
  </si>
  <si>
    <t>Year</t>
  </si>
  <si>
    <t>ParliamentaryConstituency</t>
  </si>
  <si>
    <t>Winner_Name</t>
  </si>
  <si>
    <t>Winner_Party</t>
  </si>
  <si>
    <t>Winner_Votes</t>
  </si>
  <si>
    <t>RunnerUp_Party</t>
  </si>
  <si>
    <t>RunnerUp_Votes</t>
  </si>
  <si>
    <t>RunnerUp2_Alliance</t>
  </si>
  <si>
    <t>RunnerUp2_Votes</t>
  </si>
  <si>
    <t>TotalVotes</t>
  </si>
  <si>
    <t>niyamasabha</t>
  </si>
  <si>
    <t>P B Abdul Razak</t>
  </si>
  <si>
    <t>K Surendran</t>
  </si>
  <si>
    <t>Adv. C H Kunhambu</t>
  </si>
  <si>
    <t>Adv. C.H.Kunhambu</t>
  </si>
  <si>
    <t>V V Rameshan</t>
  </si>
  <si>
    <t>loksabha</t>
  </si>
  <si>
    <t>Adv. T Siddique</t>
  </si>
  <si>
    <t>P Karunakaran</t>
  </si>
  <si>
    <t>Rajmohan Unnithan</t>
  </si>
  <si>
    <t>Ravisha Thanthri Kuntar</t>
  </si>
  <si>
    <t>K. P. Sathishchandran</t>
  </si>
  <si>
    <t>M.L Ashwini</t>
  </si>
  <si>
    <t>M.V Balakrishnan Master</t>
  </si>
  <si>
    <t>N.A.Nellikkunnu</t>
  </si>
  <si>
    <t>Jayalakshmi N Bhat</t>
  </si>
  <si>
    <t>Azeez Kadappuram</t>
  </si>
  <si>
    <t>Ravisha Thantri Kuntar</t>
  </si>
  <si>
    <t>Dr. A A Ameen</t>
  </si>
  <si>
    <t>Adv K Shreekanth</t>
  </si>
  <si>
    <t>M A Latheef</t>
  </si>
  <si>
    <t>K.Kunhiraman</t>
  </si>
  <si>
    <t>Adv. C K Sreedharan</t>
  </si>
  <si>
    <t>Sunitha Prasanth</t>
  </si>
  <si>
    <t>K Kunhiraman</t>
  </si>
  <si>
    <t>K Sudhakaran</t>
  </si>
  <si>
    <t>Adv. K Shreekanth</t>
  </si>
  <si>
    <t>Balakrishnan Periye</t>
  </si>
  <si>
    <t>A Velayudhan</t>
  </si>
  <si>
    <t>E.Chandrashekharan</t>
  </si>
  <si>
    <t>Adv.M C Jose</t>
  </si>
  <si>
    <t>Madikai Kammaran</t>
  </si>
  <si>
    <t>E.Chandrashekaran</t>
  </si>
  <si>
    <t>Dhanya Suresh</t>
  </si>
  <si>
    <t>M P Raghavan</t>
  </si>
  <si>
    <t>P V Suresh</t>
  </si>
  <si>
    <t>Balraj</t>
  </si>
  <si>
    <t>K.V.Gangadharan</t>
  </si>
  <si>
    <t>T.Radhakrishnan</t>
  </si>
  <si>
    <t>M.Rajagopalan</t>
  </si>
  <si>
    <t>K P Kunhikannan</t>
  </si>
  <si>
    <t>M.Bhaskaran</t>
  </si>
  <si>
    <t>M P Joseph</t>
  </si>
  <si>
    <t>Shibin T V</t>
  </si>
  <si>
    <t>C.Krishnan</t>
  </si>
  <si>
    <t>Adv. K. Brijesh Kumar</t>
  </si>
  <si>
    <t>C.K.Ramesan Master</t>
  </si>
  <si>
    <t>C Krishnan</t>
  </si>
  <si>
    <t>Sajid Mavval</t>
  </si>
  <si>
    <t>Aniamma Teacher</t>
  </si>
  <si>
    <t>T I Madhusoodanan</t>
  </si>
  <si>
    <t>M Pradeep Kumar</t>
  </si>
  <si>
    <t>Adv K K Sreedharan</t>
  </si>
  <si>
    <t>T.V. Rajesh</t>
  </si>
  <si>
    <t>Adv. P. Indira</t>
  </si>
  <si>
    <t>Adv. Sreekanth Ravi Varma</t>
  </si>
  <si>
    <t>T V Rajesh</t>
  </si>
  <si>
    <t>Amritha Ramakrishnan</t>
  </si>
  <si>
    <t>K P Arun Master</t>
  </si>
  <si>
    <t>Adv. Brijesh Kumar</t>
  </si>
  <si>
    <t>Arun Kaithapram</t>
  </si>
  <si>
    <t>James Mathew</t>
  </si>
  <si>
    <t>Adv Job Michel</t>
  </si>
  <si>
    <t>K.Jayaprakash</t>
  </si>
  <si>
    <t>Rajesh Nambiar</t>
  </si>
  <si>
    <t>P. Balakrishnan Master</t>
  </si>
  <si>
    <t>Adv. V P Abdul Rasheed</t>
  </si>
  <si>
    <t>A P Gangadharan</t>
  </si>
  <si>
    <t>P K Sreemathi Teacher</t>
  </si>
  <si>
    <t>P C Mohanan Master</t>
  </si>
  <si>
    <t>K. Sudhakaran</t>
  </si>
  <si>
    <t>P. K. Sreemathi Teacher</t>
  </si>
  <si>
    <t>C. K. Padmanabhan</t>
  </si>
  <si>
    <t>M.V. Jayarajan</t>
  </si>
  <si>
    <t>K. C. Joseph</t>
  </si>
  <si>
    <t>Adv. P. Santhosh Kumar</t>
  </si>
  <si>
    <t>M. G. Ramakrishnan Nair</t>
  </si>
  <si>
    <t>K C Joseph</t>
  </si>
  <si>
    <t>K T Jose</t>
  </si>
  <si>
    <t>Saji Kuttiyanimattam</t>
  </si>
  <si>
    <t>K.M.Shaji</t>
  </si>
  <si>
    <t>M.Prakashan Master</t>
  </si>
  <si>
    <t>M.K.Saseendran Master</t>
  </si>
  <si>
    <t>K M Shaji</t>
  </si>
  <si>
    <t>M V Nikesh Kumar</t>
  </si>
  <si>
    <t>A V Kesavan</t>
  </si>
  <si>
    <t>K Ranjith</t>
  </si>
  <si>
    <t>A.P Abdullakutty</t>
  </si>
  <si>
    <t>IND</t>
  </si>
  <si>
    <t>U.T.Jayandan</t>
  </si>
  <si>
    <t>Satheesan Pacheni</t>
  </si>
  <si>
    <t>K.G. Babu</t>
  </si>
  <si>
    <t>Satheeshan Pacheni</t>
  </si>
  <si>
    <t>Archana Vandichal</t>
  </si>
  <si>
    <t>K.K. Narayanan</t>
  </si>
  <si>
    <t>Mambaram Divakaran</t>
  </si>
  <si>
    <t>C.P.Sangeetha</t>
  </si>
  <si>
    <t>Mohanan Mananthery</t>
  </si>
  <si>
    <t>C. Raghunathan</t>
  </si>
  <si>
    <t>Kodiyeri Balakrishnan</t>
  </si>
  <si>
    <t>Rijil Makkutty</t>
  </si>
  <si>
    <t>Adv. V. Rathnakaran</t>
  </si>
  <si>
    <t>Adv. A N Shamseer</t>
  </si>
  <si>
    <t>A P Abdullakutty</t>
  </si>
  <si>
    <t>V K Sajeevan</t>
  </si>
  <si>
    <t>M. P. Aravindakshan</t>
  </si>
  <si>
    <t>Shamseer Ibrahim</t>
  </si>
  <si>
    <t>Welfare Party Of India</t>
  </si>
  <si>
    <t>Vadakara</t>
  </si>
  <si>
    <t>Adv.A.N.Shamseer</t>
  </si>
  <si>
    <t>Mullappally Ramachandran</t>
  </si>
  <si>
    <t>V.K.Sajeevan</t>
  </si>
  <si>
    <t>P.Jayarajan</t>
  </si>
  <si>
    <t>Adv.V.K.Sajeevan</t>
  </si>
  <si>
    <t>K.K. Shailaja Teacher</t>
  </si>
  <si>
    <t>Shafi Parambil</t>
  </si>
  <si>
    <t>Praphul Krishnan</t>
  </si>
  <si>
    <t>K.P.Mohanan S/O P R Kurup</t>
  </si>
  <si>
    <t>SJD</t>
  </si>
  <si>
    <t>S A Puthiya Valappil</t>
  </si>
  <si>
    <t>O.K.Vasu Master</t>
  </si>
  <si>
    <t>K P Mohanan S/O P R Kurup</t>
  </si>
  <si>
    <t>JD(U)</t>
  </si>
  <si>
    <t>C Sadanandan Master</t>
  </si>
  <si>
    <t>Pottankandi Abdulla</t>
  </si>
  <si>
    <t>C. Sadanandan Master</t>
  </si>
  <si>
    <t>E.P.Jayarajan</t>
  </si>
  <si>
    <t>Joseph Chaavara</t>
  </si>
  <si>
    <t>E. P. Jayarajan</t>
  </si>
  <si>
    <t>K. P. Prasanth</t>
  </si>
  <si>
    <t>Illikkal Augusthy</t>
  </si>
  <si>
    <t>Adv.Sunny Joseph</t>
  </si>
  <si>
    <t>K.K.Shailaja Teacher</t>
  </si>
  <si>
    <t>P.K.Velayudhan.</t>
  </si>
  <si>
    <t>Adv. Binoy Kurian</t>
  </si>
  <si>
    <t>Paily Vathiattu</t>
  </si>
  <si>
    <t>K V Sakkeer Hussain</t>
  </si>
  <si>
    <t>Smitha Jayamohan</t>
  </si>
  <si>
    <t>P.K.Jayalakshmi</t>
  </si>
  <si>
    <t>K.C.Kunhiraman</t>
  </si>
  <si>
    <t>Irumuttoor Kunhaman</t>
  </si>
  <si>
    <t>O R Kelu</t>
  </si>
  <si>
    <t>P K Jayalakshmi</t>
  </si>
  <si>
    <t>K Mohandas</t>
  </si>
  <si>
    <t>Palliyara Mukundan</t>
  </si>
  <si>
    <t>വയനാട്</t>
  </si>
  <si>
    <t>Sathyan Mokeri</t>
  </si>
  <si>
    <t>M I Shanavas</t>
  </si>
  <si>
    <t>P R Rasmilnath</t>
  </si>
  <si>
    <t>Rahul Gandhi</t>
  </si>
  <si>
    <t>P.P. Suneer</t>
  </si>
  <si>
    <t>Thushar Vellappally</t>
  </si>
  <si>
    <t>Annie Raja</t>
  </si>
  <si>
    <t>E.A .Sankaran</t>
  </si>
  <si>
    <t>Palliyara Raman</t>
  </si>
  <si>
    <t>I C Balakrishnan</t>
  </si>
  <si>
    <t>Rugmini Subrahmanian</t>
  </si>
  <si>
    <t>C K Janu</t>
  </si>
  <si>
    <t>M.S Viswanathan</t>
  </si>
  <si>
    <t>C.K Janu</t>
  </si>
  <si>
    <t>M.V Sreyamskumar</t>
  </si>
  <si>
    <t>P.A Muhammed</t>
  </si>
  <si>
    <t>Anand Kumar.P.G</t>
  </si>
  <si>
    <t>C K Saseendran</t>
  </si>
  <si>
    <t>M.V Shreyams Kumar</t>
  </si>
  <si>
    <t>K Sadanandan</t>
  </si>
  <si>
    <t>M.V.Shreyamskumar</t>
  </si>
  <si>
    <t>Subeesh T M</t>
  </si>
  <si>
    <t>C.K.Nanu</t>
  </si>
  <si>
    <t>Adv.M.K. Premnath</t>
  </si>
  <si>
    <t>N.Venu</t>
  </si>
  <si>
    <t>Manayath Chandran</t>
  </si>
  <si>
    <t>K.K.Rema T. P. House</t>
  </si>
  <si>
    <t>Other</t>
  </si>
  <si>
    <t>Advocate M. Rajesh Kumar</t>
  </si>
  <si>
    <t>K.K.Lathika</t>
  </si>
  <si>
    <t>Soopi Narikkatteri</t>
  </si>
  <si>
    <t>K.K. Lathika</t>
  </si>
  <si>
    <t>P P Murali Master</t>
  </si>
  <si>
    <t>E.K.Vijayan</t>
  </si>
  <si>
    <t>V.M.Chandran</t>
  </si>
  <si>
    <t>Adv.Prakash Babu</t>
  </si>
  <si>
    <t>Adv. Praveenkumar</t>
  </si>
  <si>
    <t>M. P. Rajan</t>
  </si>
  <si>
    <t>Adv. K. Praveen Kumar</t>
  </si>
  <si>
    <t>K.Dasan</t>
  </si>
  <si>
    <t>Ad.K.P.Anil Kumar</t>
  </si>
  <si>
    <t>T.P.Jayachandran Master</t>
  </si>
  <si>
    <t>N.Subramanian</t>
  </si>
  <si>
    <t>K. Rajinesh Babu</t>
  </si>
  <si>
    <t>Kanathil Jameela</t>
  </si>
  <si>
    <t>N. Subramaniyan</t>
  </si>
  <si>
    <t>N.P. Radhakrishnan</t>
  </si>
  <si>
    <t>K. Kunhammad Master</t>
  </si>
  <si>
    <t>Adv. Mohammed Ikbal</t>
  </si>
  <si>
    <t>P.Chandrika Teacher</t>
  </si>
  <si>
    <t>T.P.Ramakrishnan</t>
  </si>
  <si>
    <t>Adv.Mohammed Ikbal</t>
  </si>
  <si>
    <t>Sukumaran Nair</t>
  </si>
  <si>
    <t>T.P. Ramakrishnan</t>
  </si>
  <si>
    <t>C H Ebrahimkutty S/O Kunjammed</t>
  </si>
  <si>
    <t>Adv. K V Sudheer</t>
  </si>
  <si>
    <t>Purushan Kadalundi</t>
  </si>
  <si>
    <t>A. Balaram</t>
  </si>
  <si>
    <t>Adv.T.K.Raman</t>
  </si>
  <si>
    <t>Purushuan Kadalundi</t>
  </si>
  <si>
    <t>U.C Raman Padanilam</t>
  </si>
  <si>
    <t>P.K Supran</t>
  </si>
  <si>
    <t>Dharmajan Bolgatty</t>
  </si>
  <si>
    <t>Libin Balussery</t>
  </si>
  <si>
    <t>കോഴിക്കോട്</t>
  </si>
  <si>
    <t>M .K Raghavan</t>
  </si>
  <si>
    <t>A.Vijayaraghavan</t>
  </si>
  <si>
    <t>C K.Padmanabhan</t>
  </si>
  <si>
    <t>M.K.Raghavan</t>
  </si>
  <si>
    <t>A.Pradeep Kumar</t>
  </si>
  <si>
    <t>M. K. Raghavan</t>
  </si>
  <si>
    <t>Elamaram Kareem</t>
  </si>
  <si>
    <t>M. T. Ramesh</t>
  </si>
  <si>
    <t>A.K. Saseendran</t>
  </si>
  <si>
    <t>Shaik P Harriz</t>
  </si>
  <si>
    <t>V V Rajan</t>
  </si>
  <si>
    <t>A K Saseendran</t>
  </si>
  <si>
    <t>Kishen Chand</t>
  </si>
  <si>
    <t>Rajan Nair</t>
  </si>
  <si>
    <t>Sulphikar Mayoori</t>
  </si>
  <si>
    <t>T P Jayachandran Master</t>
  </si>
  <si>
    <t>A. Pradeep Kumar</t>
  </si>
  <si>
    <t>P.V Gangadharan</t>
  </si>
  <si>
    <t>P. Reghunath</t>
  </si>
  <si>
    <t>A Pradeep Kumar</t>
  </si>
  <si>
    <t>Adv. P M Suresh Babu</t>
  </si>
  <si>
    <t>K P Sreesan</t>
  </si>
  <si>
    <t>K M Abhijith</t>
  </si>
  <si>
    <t>M T Ramesh</t>
  </si>
  <si>
    <t>Dr. M.K. Muneer</t>
  </si>
  <si>
    <t>C.P. Musafer Ahammed</t>
  </si>
  <si>
    <t>Jaya Sadanandan</t>
  </si>
  <si>
    <t>Dr. M.K.Muneer</t>
  </si>
  <si>
    <t>Prof.A. P. Abdul Vahab</t>
  </si>
  <si>
    <t>Satheesh Kuttiyil</t>
  </si>
  <si>
    <t>Adv. Noorbeena Rasheed</t>
  </si>
  <si>
    <t>Adam IUMLsi .M.P.</t>
  </si>
  <si>
    <t>K.P.Sreesan</t>
  </si>
  <si>
    <t>Mammed Koya V K C</t>
  </si>
  <si>
    <t>Adam IUMLsi M P</t>
  </si>
  <si>
    <t>Prakasan</t>
  </si>
  <si>
    <t>Adv. P. A Mohamed Riyas</t>
  </si>
  <si>
    <t>Adv. P. M Niyas</t>
  </si>
  <si>
    <t>Adv. Prakashbabu</t>
  </si>
  <si>
    <t>Adv.P.T.A.Rahim</t>
  </si>
  <si>
    <t>U.C.Raman</t>
  </si>
  <si>
    <t>C.K.Padmanabhan</t>
  </si>
  <si>
    <t>Adv. P.T.A. Rahim</t>
  </si>
  <si>
    <t>Adv.T. Siddiqu</t>
  </si>
  <si>
    <t>Dinesh Perumanna</t>
  </si>
  <si>
    <t>Adv: V.K. Sajeevan</t>
  </si>
  <si>
    <t>V.M.Ummer Master</t>
  </si>
  <si>
    <t>M.Mehaboob</t>
  </si>
  <si>
    <t>Gireesh Thevally</t>
  </si>
  <si>
    <t>Karat Razack</t>
  </si>
  <si>
    <t>M A Razak Master</t>
  </si>
  <si>
    <t>Ali Akbar</t>
  </si>
  <si>
    <t>T Balasoman</t>
  </si>
  <si>
    <t>C Moyinkutty</t>
  </si>
  <si>
    <t>George M Thomas</t>
  </si>
  <si>
    <t>Jose Kappattmala</t>
  </si>
  <si>
    <t>George M. Thomas</t>
  </si>
  <si>
    <t>V M Ummer Master</t>
  </si>
  <si>
    <t>C. P. Cheriya Muhammed</t>
  </si>
  <si>
    <t>Baby Ambattu</t>
  </si>
  <si>
    <t>K Muhammedunni Haji</t>
  </si>
  <si>
    <t>P C Naushad</t>
  </si>
  <si>
    <t>Dr Kumari Sukumaran</t>
  </si>
  <si>
    <t>T.V. Ibrahim</t>
  </si>
  <si>
    <t>K.P. Beerankutty</t>
  </si>
  <si>
    <t>K.Ramachandran</t>
  </si>
  <si>
    <t>Kattuparuthy Sulaiman Haji</t>
  </si>
  <si>
    <t>Sheeba Unnikrishnan</t>
  </si>
  <si>
    <t>E. Ahamed</t>
  </si>
  <si>
    <t>P.K.Sainaba</t>
  </si>
  <si>
    <t>Adv. N.Sreeprakash</t>
  </si>
  <si>
    <t>P.K. Kunhalikutty</t>
  </si>
  <si>
    <t>V.P. Sanu</t>
  </si>
  <si>
    <t>Unnikrishnan</t>
  </si>
  <si>
    <t>E.T. Mohammed Basheer</t>
  </si>
  <si>
    <t>V. Vaseef</t>
  </si>
  <si>
    <t>Dr. Abdul Salam</t>
  </si>
  <si>
    <t>P.K.Basheer</t>
  </si>
  <si>
    <t>Anver.P.V</t>
  </si>
  <si>
    <t>K.P. Baburaj Master</t>
  </si>
  <si>
    <t>P.K Basheer</t>
  </si>
  <si>
    <t>K.T.Abdurahiman</t>
  </si>
  <si>
    <t>K P Baburaj Master Thundathil</t>
  </si>
  <si>
    <t>K.T. Abdurahiman</t>
  </si>
  <si>
    <t>Adv. C. Dinesh</t>
  </si>
  <si>
    <t>Aryadan Mohammed</t>
  </si>
  <si>
    <t>Professor.M.Thomas Mathew</t>
  </si>
  <si>
    <t>K.C.Velayudhan</t>
  </si>
  <si>
    <t>P V Anvar</t>
  </si>
  <si>
    <t>Girish Mekkatt</t>
  </si>
  <si>
    <t>P.V. Anvar</t>
  </si>
  <si>
    <t>Adv: V.V. Prakash</t>
  </si>
  <si>
    <t>Adv. T. K Ashokkumar</t>
  </si>
  <si>
    <t>A.P.Anilkumar</t>
  </si>
  <si>
    <t>V. Ramesan</t>
  </si>
  <si>
    <t>Kotheri Ayyappan</t>
  </si>
  <si>
    <t>A.P.Anil Kumar</t>
  </si>
  <si>
    <t>K.Nishanth</t>
  </si>
  <si>
    <t>Sunitha Mohandas</t>
  </si>
  <si>
    <t>Midhuna P</t>
  </si>
  <si>
    <t>Dr. P C Vijayan</t>
  </si>
  <si>
    <t>Adv.M.Ummer</t>
  </si>
  <si>
    <t>Prof:P.Gouri</t>
  </si>
  <si>
    <t>P.G.Upendran</t>
  </si>
  <si>
    <t>Adv. M Ummer</t>
  </si>
  <si>
    <t>Adv. K.Mohandas</t>
  </si>
  <si>
    <t>Adv. C.Dinesh</t>
  </si>
  <si>
    <t>Nazar Debona</t>
  </si>
  <si>
    <t>P.R. Rasmil Nath</t>
  </si>
  <si>
    <t>Sasikumar</t>
  </si>
  <si>
    <t>C.K .Kunhimuhammed</t>
  </si>
  <si>
    <t>V.Sasikumar</t>
  </si>
  <si>
    <t>Adv. M.K. Sunil</t>
  </si>
  <si>
    <t>K P M Musthafa S/O Muhammedali Haji</t>
  </si>
  <si>
    <t>Suchithra</t>
  </si>
  <si>
    <t>T.A.Ahmed Kabeer</t>
  </si>
  <si>
    <t>Kadeeja Sathar</t>
  </si>
  <si>
    <t>Manikandan.K</t>
  </si>
  <si>
    <t>T A Ahammed Kabeer</t>
  </si>
  <si>
    <t>Adv. T K Rasheed Ali</t>
  </si>
  <si>
    <t>B Ratheesh</t>
  </si>
  <si>
    <t>Adv. T.K. Rasheedali</t>
  </si>
  <si>
    <t>Sajesh Elayil</t>
  </si>
  <si>
    <t>Madathil Sadikali</t>
  </si>
  <si>
    <t>Advocate: Sadik Naduthodi</t>
  </si>
  <si>
    <t>P Ubaidulla</t>
  </si>
  <si>
    <t>Adv. K P Sumathi</t>
  </si>
  <si>
    <t>Badusha Thangal K.N</t>
  </si>
  <si>
    <t>Paloli Abdurahiman</t>
  </si>
  <si>
    <t>Areekkad Sethumadhavan</t>
  </si>
  <si>
    <t>Nasarudheen Elamaram</t>
  </si>
  <si>
    <t>P.K.Kunhalikutty</t>
  </si>
  <si>
    <t>K.P.Ismayil</t>
  </si>
  <si>
    <t>Abdul Majeed Faizi</t>
  </si>
  <si>
    <t>P.K. Kunhalikkutty</t>
  </si>
  <si>
    <t>Adv. P.P. Basheer</t>
  </si>
  <si>
    <t>P.T. Ali Haji</t>
  </si>
  <si>
    <t>P. Jiji</t>
  </si>
  <si>
    <t>Sabah Kundupuzhakkal</t>
  </si>
  <si>
    <t>Adv.K.N.A.Khader</t>
  </si>
  <si>
    <t>K.V. Sankaranarayanan</t>
  </si>
  <si>
    <t>Preman Master</t>
  </si>
  <si>
    <t>Adv. O.K. Thangal</t>
  </si>
  <si>
    <t>Janachandran Master</t>
  </si>
  <si>
    <t>Prof. A.P. Abdul Vahab</t>
  </si>
  <si>
    <t>Peethambaran Palat</t>
  </si>
  <si>
    <t>P.K.Abdu Rabb</t>
  </si>
  <si>
    <t>Adv.K.K.Abdu Samad</t>
  </si>
  <si>
    <t>Sasidharan Punnassery</t>
  </si>
  <si>
    <t>P.K Abdu Rabb</t>
  </si>
  <si>
    <t>Niyas Pulikkalakath</t>
  </si>
  <si>
    <t>P.V Geetha Madhavan</t>
  </si>
  <si>
    <t>Kalliyath Sathar Haji</t>
  </si>
  <si>
    <t>E. T. Mohammed Basheer</t>
  </si>
  <si>
    <t>V.Abdurahman</t>
  </si>
  <si>
    <t>K.Narayanan Master</t>
  </si>
  <si>
    <t>P.V. Anvar Puthan Veetil</t>
  </si>
  <si>
    <t>Rema</t>
  </si>
  <si>
    <t>Dr. M.P Abdussamad Samadani</t>
  </si>
  <si>
    <t>K.S Hamza</t>
  </si>
  <si>
    <t>Adv. Nivedida</t>
  </si>
  <si>
    <t>Abdurahiman Randathani</t>
  </si>
  <si>
    <t>E.Jayan</t>
  </si>
  <si>
    <t>V Abdurahiman</t>
  </si>
  <si>
    <t>P.R.Rasmilnath</t>
  </si>
  <si>
    <t>P.K.Firos</t>
  </si>
  <si>
    <t>C Mammootty</t>
  </si>
  <si>
    <t>P P Abdullakutty</t>
  </si>
  <si>
    <t>P T Ali Haji</t>
  </si>
  <si>
    <t>C. Mammutty (E)</t>
  </si>
  <si>
    <t>Gafoor P Lillis</t>
  </si>
  <si>
    <t>M.K. Devidasan</t>
  </si>
  <si>
    <t>Adv. Gafoor P Lillis</t>
  </si>
  <si>
    <t>Dr. Abdul Salam M</t>
  </si>
  <si>
    <t>Abdussamad Samadani</t>
  </si>
  <si>
    <t>Dr.C.P.K.Gurukkal</t>
  </si>
  <si>
    <t>K.K. Surendran</t>
  </si>
  <si>
    <t>Abid Hussain Thangal</t>
  </si>
  <si>
    <t>N.A. Muhammed Kutty (Mammooty)</t>
  </si>
  <si>
    <t>N. A. Muhammed Kutty (Mammuty)</t>
  </si>
  <si>
    <t>P. P. Ganesan</t>
  </si>
  <si>
    <t>Dr.K.T. Jaleel</t>
  </si>
  <si>
    <t>Adv. V.V. Prakash</t>
  </si>
  <si>
    <t>Nirmala Kuttikrishnan Punnakkal</t>
  </si>
  <si>
    <t>Dr. K.T. Jaleel</t>
  </si>
  <si>
    <t>Ifthiquarudheen. Master</t>
  </si>
  <si>
    <t>Firos Kunnamparambil</t>
  </si>
  <si>
    <t>Ramesh Kottayapurath</t>
  </si>
  <si>
    <t>P.Sreeramakrishnan</t>
  </si>
  <si>
    <t>P.T.Ajay Mohan</t>
  </si>
  <si>
    <t>V.T.Jayaprakash Master</t>
  </si>
  <si>
    <t>P. Sreeramakrishnan</t>
  </si>
  <si>
    <t>P.T.Ajai Mohan</t>
  </si>
  <si>
    <t>Adv. A.M. Rohith</t>
  </si>
  <si>
    <t>Subramannian Chunkappallii</t>
  </si>
  <si>
    <t>Adv.V.T. Balram</t>
  </si>
  <si>
    <t>Mammikutty. P</t>
  </si>
  <si>
    <t>V. Ramankutty</t>
  </si>
  <si>
    <t>V.T. Balram</t>
  </si>
  <si>
    <t>Subaida Ishac</t>
  </si>
  <si>
    <t>Prof.V.T.Rema</t>
  </si>
  <si>
    <t>V .T Balram</t>
  </si>
  <si>
    <t>Adv:Sanku T Das</t>
  </si>
  <si>
    <t>C.P.Mohammed</t>
  </si>
  <si>
    <t>K.P.Suresh Raj</t>
  </si>
  <si>
    <t>Pookkattiri Babu</t>
  </si>
  <si>
    <t>C P Mohammed</t>
  </si>
  <si>
    <t>Adv.P. Manoj</t>
  </si>
  <si>
    <t>Riyas Mukkoli</t>
  </si>
  <si>
    <t>K.M.Haridas</t>
  </si>
  <si>
    <t>M B Rajesh</t>
  </si>
  <si>
    <t>M P Veerendrakumar</t>
  </si>
  <si>
    <t>Sobhasurendran</t>
  </si>
  <si>
    <t>V K Sreekandan</t>
  </si>
  <si>
    <t>Krishnakumar C</t>
  </si>
  <si>
    <t>A Vijayaraghavan</t>
  </si>
  <si>
    <t>C Krishnakumar</t>
  </si>
  <si>
    <t>K.S.Saleekha</t>
  </si>
  <si>
    <t>Santha Jayaram</t>
  </si>
  <si>
    <t>V.B.Muralidharan</t>
  </si>
  <si>
    <t>P.K.Sasi</t>
  </si>
  <si>
    <t>C.Sangeetha</t>
  </si>
  <si>
    <t>V.P.Chandran</t>
  </si>
  <si>
    <t>Firoz Babu.T.H</t>
  </si>
  <si>
    <t>M. Hamza</t>
  </si>
  <si>
    <t>V.K. Sreekandan</t>
  </si>
  <si>
    <t>P. Venugopalan</t>
  </si>
  <si>
    <t>P Unni</t>
  </si>
  <si>
    <t>Adv.Shanimol Osman</t>
  </si>
  <si>
    <t>P Venugopalan</t>
  </si>
  <si>
    <t>Doctor P. Sarin</t>
  </si>
  <si>
    <t>K.V.Vijayadas</t>
  </si>
  <si>
    <t>P.Swaminathan</t>
  </si>
  <si>
    <t>V.Devayani</t>
  </si>
  <si>
    <t>Pandalam Sudhakaran</t>
  </si>
  <si>
    <t>U C Raman</t>
  </si>
  <si>
    <t>Suresh Babu M</t>
  </si>
  <si>
    <t>Advocate N. Samsudheen</t>
  </si>
  <si>
    <t>V. Chamunni</t>
  </si>
  <si>
    <t>O.P. Vasudevanunni</t>
  </si>
  <si>
    <t>Adv.N.Samsudheen</t>
  </si>
  <si>
    <t>K.P. Suresh Raj</t>
  </si>
  <si>
    <t>Kesavadev Puthumana</t>
  </si>
  <si>
    <t>K. P. Suresh Raj</t>
  </si>
  <si>
    <t>Agali Naseema P</t>
  </si>
  <si>
    <t>ADMK</t>
  </si>
  <si>
    <t>V.S.Achuthanandan.</t>
  </si>
  <si>
    <t>Lathika Subhash</t>
  </si>
  <si>
    <t>Adv.P. K. Majeed Pedikkatt</t>
  </si>
  <si>
    <t>V S Achuthanandan E</t>
  </si>
  <si>
    <t>C.Krishnakumar</t>
  </si>
  <si>
    <t>V S Joy</t>
  </si>
  <si>
    <t>Krishnakumar.C</t>
  </si>
  <si>
    <t>S. K. Ananthakrishnan</t>
  </si>
  <si>
    <t>K. K. Divakaran</t>
  </si>
  <si>
    <t>C. Udaybhaskar</t>
  </si>
  <si>
    <t>N N Krishnadas</t>
  </si>
  <si>
    <t>E. Sreedharan</t>
  </si>
  <si>
    <t>Adv. C.P. Promod</t>
  </si>
  <si>
    <t>A. K. Balan</t>
  </si>
  <si>
    <t>N. Vinesh</t>
  </si>
  <si>
    <t>M. Lakshmanan</t>
  </si>
  <si>
    <t>A.K.Balan</t>
  </si>
  <si>
    <t>C.Prakash</t>
  </si>
  <si>
    <t>K V Divakaran</t>
  </si>
  <si>
    <t>K.A.Sheeba</t>
  </si>
  <si>
    <t>Jayaprakasan K.P.</t>
  </si>
  <si>
    <t>P.K.Biju</t>
  </si>
  <si>
    <t>Sheeba</t>
  </si>
  <si>
    <t>Shaju Mon Vattekkad</t>
  </si>
  <si>
    <t>Dr. P.K.Biju</t>
  </si>
  <si>
    <t>T.V.Babu</t>
  </si>
  <si>
    <t>K.Radhakrishnan</t>
  </si>
  <si>
    <t>Dr T N Sarasu</t>
  </si>
  <si>
    <t>K.Achuthan</t>
  </si>
  <si>
    <t>S. Subhash Chandrabose</t>
  </si>
  <si>
    <t>A.K.Omanakuttan</t>
  </si>
  <si>
    <t>K Krishnankutty</t>
  </si>
  <si>
    <t>K Achuthan</t>
  </si>
  <si>
    <t>Sasikumar M</t>
  </si>
  <si>
    <t>V. Natesan</t>
  </si>
  <si>
    <t>V. Chenthamarakshan</t>
  </si>
  <si>
    <t>M.V.Raghavan</t>
  </si>
  <si>
    <t>CMPKSC</t>
  </si>
  <si>
    <t>N. Sivarajan</t>
  </si>
  <si>
    <t>A.V.Gopinathan</t>
  </si>
  <si>
    <t>N.Sivarajan</t>
  </si>
  <si>
    <t>C.N.Vijayakrishnan</t>
  </si>
  <si>
    <t>Communist Marxist Party</t>
  </si>
  <si>
    <t>Anurag .A.N</t>
  </si>
  <si>
    <t>M.Chandran</t>
  </si>
  <si>
    <t>Adv. K. Kusala Kumar</t>
  </si>
  <si>
    <t>K.A.Sulaiman</t>
  </si>
  <si>
    <t>Adv.K Kusalakumar</t>
  </si>
  <si>
    <t>M P Sreekumar Master</t>
  </si>
  <si>
    <t>Palayam Pradeep</t>
  </si>
  <si>
    <t>Prasanth Sivan</t>
  </si>
  <si>
    <t>K.B.Sasikumar</t>
  </si>
  <si>
    <t>V.A.Krishnakumaran</t>
  </si>
  <si>
    <t>U R Pradeep</t>
  </si>
  <si>
    <t>Thulasi</t>
  </si>
  <si>
    <t>Shajumon P P</t>
  </si>
  <si>
    <t>K Radhakrishnan</t>
  </si>
  <si>
    <t>C C Sreekumar</t>
  </si>
  <si>
    <t>Shajumon Vattekkad</t>
  </si>
  <si>
    <t>Babu.M.Palissery</t>
  </si>
  <si>
    <t>C.P.John</t>
  </si>
  <si>
    <t>Adv.K.K.Aneeshkumar</t>
  </si>
  <si>
    <t>A C Moideen(E)</t>
  </si>
  <si>
    <t>C P John</t>
  </si>
  <si>
    <t>Aneeshkumar K K</t>
  </si>
  <si>
    <t>K.Jayasankar</t>
  </si>
  <si>
    <t>Adv. K.K.Aneeshkumar</t>
  </si>
  <si>
    <t>K.V.Abdul Khader</t>
  </si>
  <si>
    <t>Asharaf Kokkur</t>
  </si>
  <si>
    <t>Dayanandan Mampully</t>
  </si>
  <si>
    <t>K.V. Abdul Khader</t>
  </si>
  <si>
    <t>Adv. P.M. Sadiqali</t>
  </si>
  <si>
    <t>Adv.K N A Khader</t>
  </si>
  <si>
    <t>Dileep Nair</t>
  </si>
  <si>
    <t>Democratic Social Justice Party</t>
  </si>
  <si>
    <t>C. N. Jayadevan</t>
  </si>
  <si>
    <t>K. P. Dhanapalan</t>
  </si>
  <si>
    <t>K.P. Sreesan</t>
  </si>
  <si>
    <t>Rajaji Mathew Thomas</t>
  </si>
  <si>
    <t>Suresh Gopi</t>
  </si>
  <si>
    <t>K Muraleedharan</t>
  </si>
  <si>
    <t>Adv V S Sunilkumar</t>
  </si>
  <si>
    <t>P.A. Madhavan</t>
  </si>
  <si>
    <t>Baby John</t>
  </si>
  <si>
    <t>P.M. Gopinathan</t>
  </si>
  <si>
    <t>Murali Perunelly</t>
  </si>
  <si>
    <t>O.Abdu Rahimankutty</t>
  </si>
  <si>
    <t>A.N.Radhakrishnan</t>
  </si>
  <si>
    <t>Vijay Hari</t>
  </si>
  <si>
    <t>Radhakrishnan</t>
  </si>
  <si>
    <t>C.N.Balakrishnan</t>
  </si>
  <si>
    <t>N.R.Balan</t>
  </si>
  <si>
    <t>Shajumon Vattekad</t>
  </si>
  <si>
    <t>Anil Akkara</t>
  </si>
  <si>
    <t>Mary Thomas</t>
  </si>
  <si>
    <t>Adv. Ullas Babu</t>
  </si>
  <si>
    <t>T.S Ullas Babu</t>
  </si>
  <si>
    <t>M.P. Vincent</t>
  </si>
  <si>
    <t>Sundararajan Master</t>
  </si>
  <si>
    <t>Adv. K. Rajan</t>
  </si>
  <si>
    <t>M P Vincent</t>
  </si>
  <si>
    <t>P.K. Santhosh (Lala)</t>
  </si>
  <si>
    <t>Jose Valloor</t>
  </si>
  <si>
    <t>Adv. B Gopalakrishnan</t>
  </si>
  <si>
    <t>Adv.Therambil Ramakrishnan</t>
  </si>
  <si>
    <t>P. Balachandran</t>
  </si>
  <si>
    <t>Adv. Ravikumar Uppath</t>
  </si>
  <si>
    <t>Adv.V S Sunilkumar</t>
  </si>
  <si>
    <t>Vikas Chakrapani</t>
  </si>
  <si>
    <t>Sarju Thoyakkavu</t>
  </si>
  <si>
    <t>K.V. Dasan</t>
  </si>
  <si>
    <t>T.V. Babu</t>
  </si>
  <si>
    <t>Adv. Sunil Laloor</t>
  </si>
  <si>
    <t>Lojanan Ambatt</t>
  </si>
  <si>
    <t>Umesh Challiyil</t>
  </si>
  <si>
    <t>JPSS</t>
  </si>
  <si>
    <t>A N Radhakrishnan</t>
  </si>
  <si>
    <t>M T Muhammed Nahas</t>
  </si>
  <si>
    <t>Unnikrishnan Thashnath</t>
  </si>
  <si>
    <t>Sobha Subin</t>
  </si>
  <si>
    <t>C D Sreelal</t>
  </si>
  <si>
    <t>Innocent</t>
  </si>
  <si>
    <t>P C Chacko</t>
  </si>
  <si>
    <t>Adv. B. Gopalakrishnan</t>
  </si>
  <si>
    <t>Benny Behanan</t>
  </si>
  <si>
    <t>Prof C Raveendranath</t>
  </si>
  <si>
    <t>K A Unnikrishnan</t>
  </si>
  <si>
    <t>Adv.Thomas Unniyadan</t>
  </si>
  <si>
    <t>Adv. K.R.Vijaya</t>
  </si>
  <si>
    <t>K. C. Venu Master</t>
  </si>
  <si>
    <t>Prof. K.U. Arunan (E)</t>
  </si>
  <si>
    <t>Santhosh Cherakulam</t>
  </si>
  <si>
    <t>Thomas J Unniyadan</t>
  </si>
  <si>
    <t>Jacob Thomas</t>
  </si>
  <si>
    <t>Prof: C. Raveendranath</t>
  </si>
  <si>
    <t>Adv. K. P. Viswanathan</t>
  </si>
  <si>
    <t>Prof.C.Raveendranath</t>
  </si>
  <si>
    <t>Sundaran Kunnathully</t>
  </si>
  <si>
    <t>A Nagesh(Parameswaran)</t>
  </si>
  <si>
    <t>Sunil Anthikkad (Sunilkumar. P.V)</t>
  </si>
  <si>
    <t>A. Nagesh (Parameswaran.A)</t>
  </si>
  <si>
    <t>Devassy.B.D.</t>
  </si>
  <si>
    <t>Benny.K.T.</t>
  </si>
  <si>
    <t>Adv.Sudheer Baby</t>
  </si>
  <si>
    <t>B. D. Devassy</t>
  </si>
  <si>
    <t>T. U. Radhakrishnan</t>
  </si>
  <si>
    <t>Unnikrishnan. K. A</t>
  </si>
  <si>
    <t>Dennies K Antony</t>
  </si>
  <si>
    <t>Unnikrishnan K.A</t>
  </si>
  <si>
    <t>T.N.Prathapan</t>
  </si>
  <si>
    <t>K.G.Sivanandhan</t>
  </si>
  <si>
    <t>I.R.Vijayan</t>
  </si>
  <si>
    <t>V R Sunilkumar</t>
  </si>
  <si>
    <t>K P Dhanapalan</t>
  </si>
  <si>
    <t>Sangeetha</t>
  </si>
  <si>
    <t>M. P. Jackson</t>
  </si>
  <si>
    <t>Santhosh Cherakkulam</t>
  </si>
  <si>
    <t>Adv.Jaison Joseph</t>
  </si>
  <si>
    <t>O. C. Asokan</t>
  </si>
  <si>
    <t>Adv. Eldhose Kunnappilly</t>
  </si>
  <si>
    <t>E S Biju</t>
  </si>
  <si>
    <t>Babu Joseph Perumbavoor</t>
  </si>
  <si>
    <t>Chithra Sukumaran</t>
  </si>
  <si>
    <t>Twenty 20 Party</t>
  </si>
  <si>
    <t>Adv Charly Paul</t>
  </si>
  <si>
    <t>TTPty</t>
  </si>
  <si>
    <t>Advocate Jose Thettayil</t>
  </si>
  <si>
    <t>Advocate Johny Nelloor</t>
  </si>
  <si>
    <t>M.A.Brahmaraj</t>
  </si>
  <si>
    <t>Benny Moonjely</t>
  </si>
  <si>
    <t>P J Babu</t>
  </si>
  <si>
    <t>Adv. Jose Thettayil</t>
  </si>
  <si>
    <t>Adv. K V Sabu</t>
  </si>
  <si>
    <t>A.M. Yousaf</t>
  </si>
  <si>
    <t>M.N.Gopi</t>
  </si>
  <si>
    <t>Adv V Saleem</t>
  </si>
  <si>
    <t>Latha Gangadharan</t>
  </si>
  <si>
    <t>Ar Shelna Nishad</t>
  </si>
  <si>
    <t>M.N. Gopi</t>
  </si>
  <si>
    <t>V. K. Ebrahim Kunju</t>
  </si>
  <si>
    <t>K. Chandran Pillai</t>
  </si>
  <si>
    <t>Adv.P.Krishnadas</t>
  </si>
  <si>
    <t>V K Ebrahim Kunju</t>
  </si>
  <si>
    <t>A M Yousaf</t>
  </si>
  <si>
    <t>V Gopakumar</t>
  </si>
  <si>
    <t>P. S. Jayaraj</t>
  </si>
  <si>
    <t>Prof. K.V. Thomas</t>
  </si>
  <si>
    <t>Dr. Christy Fernandez</t>
  </si>
  <si>
    <t>A.N. Radhakrishnan</t>
  </si>
  <si>
    <t>Hibi Eden</t>
  </si>
  <si>
    <t>P Rajeev</t>
  </si>
  <si>
    <t>Alphons Kannanthanam</t>
  </si>
  <si>
    <t>K. J. Shine Teacher</t>
  </si>
  <si>
    <t>Dr. K. S. Radhakrishnan</t>
  </si>
  <si>
    <t>Adv.V.D.Satheesan</t>
  </si>
  <si>
    <t>Pannian Raveednran</t>
  </si>
  <si>
    <t>E.S. Purushothaman</t>
  </si>
  <si>
    <t>V D Satheesan</t>
  </si>
  <si>
    <t>Sarada Mohan</t>
  </si>
  <si>
    <t>Hari Vijayan</t>
  </si>
  <si>
    <t>M.T. Nixon</t>
  </si>
  <si>
    <t>A.B. Jayaprakash</t>
  </si>
  <si>
    <t>S.Sarma</t>
  </si>
  <si>
    <t>Ajay Tharayil</t>
  </si>
  <si>
    <t>T.G.Surendran</t>
  </si>
  <si>
    <t>S Sarma</t>
  </si>
  <si>
    <t>K R Subhash</t>
  </si>
  <si>
    <t>Vamalochanan K K</t>
  </si>
  <si>
    <t>Dr.Job Chakalakal</t>
  </si>
  <si>
    <t>Dominic Presentation</t>
  </si>
  <si>
    <t>M.C.Josephine</t>
  </si>
  <si>
    <t>K. Sasidharan Master</t>
  </si>
  <si>
    <t>K J Maxy</t>
  </si>
  <si>
    <t>Praveen Dhamodara Prabhu</t>
  </si>
  <si>
    <t>Shiny Antony</t>
  </si>
  <si>
    <t>K.Babu</t>
  </si>
  <si>
    <t>C.M.Dinesh Mani</t>
  </si>
  <si>
    <t>Adv.Sabu Vargheese</t>
  </si>
  <si>
    <t>Adv. M Swaraj</t>
  </si>
  <si>
    <t>K Babu</t>
  </si>
  <si>
    <t>Prof. Thuravoor Viswambharan</t>
  </si>
  <si>
    <t>Adv. M. Swaraj</t>
  </si>
  <si>
    <t>Dr. Sebastian Paul</t>
  </si>
  <si>
    <t>C.G. Rajagopal</t>
  </si>
  <si>
    <t>M Anil Kumar</t>
  </si>
  <si>
    <t>N K Mohandas</t>
  </si>
  <si>
    <t>Shaji George Pranatha</t>
  </si>
  <si>
    <t>Padmaja S. Menon</t>
  </si>
  <si>
    <t>M.E. Hassainar</t>
  </si>
  <si>
    <t>N.Saji Kumar</t>
  </si>
  <si>
    <t>Adv.P T Thomas E</t>
  </si>
  <si>
    <t>Dr.Sebastian Paul</t>
  </si>
  <si>
    <t>S Saji</t>
  </si>
  <si>
    <t>Adv.P.T.Thomas</t>
  </si>
  <si>
    <t>Dr.J.Jacob</t>
  </si>
  <si>
    <t>V.P. Sajeendran</t>
  </si>
  <si>
    <t>M. A. Surendran</t>
  </si>
  <si>
    <t>M. Ravi</t>
  </si>
  <si>
    <t>V P Sajeendran</t>
  </si>
  <si>
    <t>Adv. Shiji Sivaji</t>
  </si>
  <si>
    <t>Thuravoor Suresh</t>
  </si>
  <si>
    <t>V.P.Sajeendran</t>
  </si>
  <si>
    <t>Dr. Sujith.P.Surendran</t>
  </si>
  <si>
    <t>T. M. Jacob</t>
  </si>
  <si>
    <t>M.J.Jacob</t>
  </si>
  <si>
    <t>M.N. Madhu</t>
  </si>
  <si>
    <t>C.P.Sathyan</t>
  </si>
  <si>
    <t>Dr. Sindhumol Jacob</t>
  </si>
  <si>
    <t>M Ashish</t>
  </si>
  <si>
    <t>Adv.Mathew T. Thomas</t>
  </si>
  <si>
    <t>Adv.Anil Aikkara</t>
  </si>
  <si>
    <t>Thomas Chazhikadan</t>
  </si>
  <si>
    <t>V.N. Vasavan</t>
  </si>
  <si>
    <t>Adv. P.C Thomas</t>
  </si>
  <si>
    <t>KEC (T)</t>
  </si>
  <si>
    <t>Adv K Francis George</t>
  </si>
  <si>
    <t>KEC (J)</t>
  </si>
  <si>
    <t>Joseph Vazhackkan</t>
  </si>
  <si>
    <t>Babu Paul</t>
  </si>
  <si>
    <t>Jiji Joseph</t>
  </si>
  <si>
    <t>Joseph Vazhackan</t>
  </si>
  <si>
    <t>Adv. P J Thomas</t>
  </si>
  <si>
    <t>Adv. C.N. Prakash</t>
  </si>
  <si>
    <t>Adv.Dean Kuriakose</t>
  </si>
  <si>
    <t>Adv.Joice George</t>
  </si>
  <si>
    <t>Adv.Sabu Varghese</t>
  </si>
  <si>
    <t>Adv. Dean Kuriakose</t>
  </si>
  <si>
    <t>Adv. Joice George</t>
  </si>
  <si>
    <t>Biju Krishnan</t>
  </si>
  <si>
    <t>Adv. Sangeetha Viswanathan</t>
  </si>
  <si>
    <t>Shev.T.U.Kuruvilla</t>
  </si>
  <si>
    <t>Commander Skariah Thomas</t>
  </si>
  <si>
    <t>Adv. K.Radhakrishnan</t>
  </si>
  <si>
    <t>Chev. T.U.Kuruvilla</t>
  </si>
  <si>
    <t>P C Cyriac I.A.S.(Retd)</t>
  </si>
  <si>
    <t>Dr. Joe Joseph</t>
  </si>
  <si>
    <t>A.K.Moni</t>
  </si>
  <si>
    <t>S Rajagopal</t>
  </si>
  <si>
    <t>S Rajendran</t>
  </si>
  <si>
    <t>A K Mony</t>
  </si>
  <si>
    <t>R M Dhanalakshmy</t>
  </si>
  <si>
    <t>D. Kumar</t>
  </si>
  <si>
    <t>Ganesan. S</t>
  </si>
  <si>
    <t>K.K.Jayachandran</t>
  </si>
  <si>
    <t>Adv.Jossy Sebastian</t>
  </si>
  <si>
    <t>Narayana Raju</t>
  </si>
  <si>
    <t>M.M. Mani</t>
  </si>
  <si>
    <t>Adv.Senapathy Venu</t>
  </si>
  <si>
    <t>Saji Parambath</t>
  </si>
  <si>
    <t>Adv. E.M. Augusthy</t>
  </si>
  <si>
    <t>Santhosh Madhavan</t>
  </si>
  <si>
    <t>P.J.Joseph</t>
  </si>
  <si>
    <t>Prof. Joseph Augustine</t>
  </si>
  <si>
    <t>P.M.Velayudhan</t>
  </si>
  <si>
    <t>P.J. Joseph</t>
  </si>
  <si>
    <t>Adv. Roy Varicattu</t>
  </si>
  <si>
    <t>Adv. S. Praveen</t>
  </si>
  <si>
    <t>Prof. K I Antony</t>
  </si>
  <si>
    <t>Shyamraj P</t>
  </si>
  <si>
    <t>C.V.Varghese</t>
  </si>
  <si>
    <t>C.C.Krishnan</t>
  </si>
  <si>
    <t>Adv. K Francis George</t>
  </si>
  <si>
    <t>Biju Madhavan</t>
  </si>
  <si>
    <t>E. S. Bijimol</t>
  </si>
  <si>
    <t>Adv.E.M.Augusthy</t>
  </si>
  <si>
    <t>P. P. Sanu</t>
  </si>
  <si>
    <t>E S Bijimol</t>
  </si>
  <si>
    <t>Adv.Syriac Thomas</t>
  </si>
  <si>
    <t>Sreenagari Rajan</t>
  </si>
  <si>
    <t>K.M.Mani</t>
  </si>
  <si>
    <t>Mani.C.Kappen</t>
  </si>
  <si>
    <t>Prof.B.Vijayakumar</t>
  </si>
  <si>
    <t>K M Mani</t>
  </si>
  <si>
    <t>N Hari</t>
  </si>
  <si>
    <t>Prameeladevi .J</t>
  </si>
  <si>
    <t>Adv.Noble Mathew</t>
  </si>
  <si>
    <t>Adv.Mons Joseph</t>
  </si>
  <si>
    <t>Stephen George</t>
  </si>
  <si>
    <t>KC(AMG)</t>
  </si>
  <si>
    <t>P.G.Bijukumar</t>
  </si>
  <si>
    <t>Scaria Thomas</t>
  </si>
  <si>
    <t>KCST</t>
  </si>
  <si>
    <t>Stephen Chazhikadan</t>
  </si>
  <si>
    <t>Ligin Lal</t>
  </si>
  <si>
    <t>A Saneeshkumar</t>
  </si>
  <si>
    <t>Ramesh Kavimattam</t>
  </si>
  <si>
    <t>C K Asha</t>
  </si>
  <si>
    <t>Adv. A Saneeshkumar</t>
  </si>
  <si>
    <t>N K Neelakandan Master</t>
  </si>
  <si>
    <t>Dr.P.R Sona</t>
  </si>
  <si>
    <t>Ajitha Sabu</t>
  </si>
  <si>
    <t>Adv. K. Suresh Kurup</t>
  </si>
  <si>
    <t>V.G. Gopakumar</t>
  </si>
  <si>
    <t>Suresh Kurup</t>
  </si>
  <si>
    <t>A G Thankappan</t>
  </si>
  <si>
    <t>Adv. Prince Lukose</t>
  </si>
  <si>
    <t>T N Harikumar</t>
  </si>
  <si>
    <t>V.N.Vasavan</t>
  </si>
  <si>
    <t>Adv.Narayanan Namboothiri</t>
  </si>
  <si>
    <t>Adv. Reji Sakhariya</t>
  </si>
  <si>
    <t>Adv. M S Karunakaran</t>
  </si>
  <si>
    <t>Adv.K.Anilkumar</t>
  </si>
  <si>
    <t>Minerva Mohan</t>
  </si>
  <si>
    <t>Oommen Chandy</t>
  </si>
  <si>
    <t>Suja Susan George</t>
  </si>
  <si>
    <t>P.Sunilkumar</t>
  </si>
  <si>
    <t>Jaick C Thomas</t>
  </si>
  <si>
    <t>C.F Thomas</t>
  </si>
  <si>
    <t>Dr.B.Ekbal</t>
  </si>
  <si>
    <t>M.B.Rajagopal</t>
  </si>
  <si>
    <t>C F Thomas</t>
  </si>
  <si>
    <t>Dr. K C Joseph</t>
  </si>
  <si>
    <t>Ettumanoor Radhakrishnan</t>
  </si>
  <si>
    <t>V. J. Laly</t>
  </si>
  <si>
    <t>Adv G Raman Nair</t>
  </si>
  <si>
    <t>Kodikunnil Suresh</t>
  </si>
  <si>
    <t>Chengara Surendran</t>
  </si>
  <si>
    <t>Adv.P.Sudheer</t>
  </si>
  <si>
    <t>Thazhava Sahadevan</t>
  </si>
  <si>
    <t>Adv Arun Kumar C A</t>
  </si>
  <si>
    <t>Baiju Kalasala</t>
  </si>
  <si>
    <t>Dr. N.Jayaraj</t>
  </si>
  <si>
    <t>Adv. Suresh.T.Nair</t>
  </si>
  <si>
    <t>Rajamohan</t>
  </si>
  <si>
    <t>Dr. N Jayaraj</t>
  </si>
  <si>
    <t>Adv. V B Binu</t>
  </si>
  <si>
    <t>V N Manoj</t>
  </si>
  <si>
    <t>പത്തനംതിട്ട</t>
  </si>
  <si>
    <t>Anto Antony</t>
  </si>
  <si>
    <t>Adv. Peelipose Thomas</t>
  </si>
  <si>
    <t>M T Remesh</t>
  </si>
  <si>
    <t>Dr.T.M.Thomas Issac</t>
  </si>
  <si>
    <t>Anil K.Antony</t>
  </si>
  <si>
    <t>P C George Plathottam</t>
  </si>
  <si>
    <t>Adv Mohan Thomas</t>
  </si>
  <si>
    <t>K M Santhoshkumar</t>
  </si>
  <si>
    <t>Georgekutty Augusty</t>
  </si>
  <si>
    <t>Adv. P C Joseph Ponnattu</t>
  </si>
  <si>
    <t>P.C.George Plathottam</t>
  </si>
  <si>
    <t>Kerala Janapaksham (Secular),</t>
  </si>
  <si>
    <t>Adv. Tomy Kallany</t>
  </si>
  <si>
    <t>Adv.Am.Ariff</t>
  </si>
  <si>
    <t>A.A.Shukoor</t>
  </si>
  <si>
    <t>T.Sajeev Lal</t>
  </si>
  <si>
    <t>Adv.A.M.Ariff</t>
  </si>
  <si>
    <t>Adv.C.R.Jayaprakash</t>
  </si>
  <si>
    <t>Aniyappan</t>
  </si>
  <si>
    <t>K C Venugopal</t>
  </si>
  <si>
    <t>C B Chandrababu</t>
  </si>
  <si>
    <t>Prof.A.V.Thamarakshan</t>
  </si>
  <si>
    <t>RSPK(B)</t>
  </si>
  <si>
    <t>Adv. A M Ariff</t>
  </si>
  <si>
    <t>K. C Venugopal</t>
  </si>
  <si>
    <t>A. M Ariff</t>
  </si>
  <si>
    <t>P.Thilothaman</t>
  </si>
  <si>
    <t>K.R.Gouriamma</t>
  </si>
  <si>
    <t>Adv. P.K.Binoy</t>
  </si>
  <si>
    <t>Adv.S.Sarath</t>
  </si>
  <si>
    <t>P.S.Rajeev</t>
  </si>
  <si>
    <t>Adv.S Sarath</t>
  </si>
  <si>
    <t>Adv.P S Jyothis</t>
  </si>
  <si>
    <t>Dr.T.M.Thomas Isaac</t>
  </si>
  <si>
    <t>Adv.P.J.Mathew</t>
  </si>
  <si>
    <t>Kottaram Unnikrishnan</t>
  </si>
  <si>
    <t>Adv.Laly Vincent</t>
  </si>
  <si>
    <t>Adv.Ranjith Sreenivas</t>
  </si>
  <si>
    <t>Dr.K.S Manoj</t>
  </si>
  <si>
    <t>G.Sudhakaran</t>
  </si>
  <si>
    <t>Adv.M.Liju</t>
  </si>
  <si>
    <t>P.K.Vasudevan</t>
  </si>
  <si>
    <t>Shaik.P.Harriz</t>
  </si>
  <si>
    <t>L.P.Jayachandran</t>
  </si>
  <si>
    <t>Thomas Chandy</t>
  </si>
  <si>
    <t>Dr.K.C.Joseph</t>
  </si>
  <si>
    <t>K.Soman</t>
  </si>
  <si>
    <t>Adv.Jacob Abraham</t>
  </si>
  <si>
    <t>Subhash Vasu</t>
  </si>
  <si>
    <t>Adv. Jacob Abraham</t>
  </si>
  <si>
    <t>Thampi Mettuthara</t>
  </si>
  <si>
    <t>G.Krishnaprasad</t>
  </si>
  <si>
    <t>Adv.Ajith Sankar</t>
  </si>
  <si>
    <t>P.Prasad</t>
  </si>
  <si>
    <t>D.Aswanidev</t>
  </si>
  <si>
    <t>Adv. R. Sajilal</t>
  </si>
  <si>
    <t>K. Soman</t>
  </si>
  <si>
    <t>C.K.Sadasivan</t>
  </si>
  <si>
    <t>M.Murali</t>
  </si>
  <si>
    <t>Adv. T.O.Noushad</t>
  </si>
  <si>
    <t>Adv.U.Prathibha Hari</t>
  </si>
  <si>
    <t>Shaji.M.Panicker</t>
  </si>
  <si>
    <t>Aritha Babu</t>
  </si>
  <si>
    <t>Pradeeplal</t>
  </si>
  <si>
    <t>R. Rajesh</t>
  </si>
  <si>
    <t>K.K Shaju</t>
  </si>
  <si>
    <t>S. Girija</t>
  </si>
  <si>
    <t>R.Rajesh</t>
  </si>
  <si>
    <t>K K Shaju</t>
  </si>
  <si>
    <t>K Sanju</t>
  </si>
  <si>
    <t>P.C.Vishnunath</t>
  </si>
  <si>
    <t>Adv.C.S.Sujatha</t>
  </si>
  <si>
    <t>Adv.K.K.Ramachandran Nair</t>
  </si>
  <si>
    <t>Adv.P.S.Sreedharan Pillai</t>
  </si>
  <si>
    <t>M. Murali</t>
  </si>
  <si>
    <t>Adv Mathew T Thomas</t>
  </si>
  <si>
    <t>Victor T Thomas</t>
  </si>
  <si>
    <t>Rajan Moolaveettil</t>
  </si>
  <si>
    <t>Adv.Mathew T Thomas</t>
  </si>
  <si>
    <t>Joseph M Puthussery</t>
  </si>
  <si>
    <t>Akkeraman Kalidasan Bhattathiripad</t>
  </si>
  <si>
    <t>Kunju Koshy Paul</t>
  </si>
  <si>
    <t>Ashokan Kulanada</t>
  </si>
  <si>
    <t>Raju Abrham</t>
  </si>
  <si>
    <t>Peelipose Thomas</t>
  </si>
  <si>
    <t>Suresh Kadambari</t>
  </si>
  <si>
    <t>Raju Abraham</t>
  </si>
  <si>
    <t>Mariamma Cherian</t>
  </si>
  <si>
    <t>Padmakumar K</t>
  </si>
  <si>
    <t>Rinku Cherian</t>
  </si>
  <si>
    <t>K. Padmakumar</t>
  </si>
  <si>
    <t>Adv.K.Sivadasan Nair</t>
  </si>
  <si>
    <t>K.C.Rajagopalan</t>
  </si>
  <si>
    <t>Adv. K.Haridas</t>
  </si>
  <si>
    <t>Adv K Sivadasan Nair</t>
  </si>
  <si>
    <t>Adv. K. Sivadasan Nair</t>
  </si>
  <si>
    <t>Biju Mathew</t>
  </si>
  <si>
    <t>Adv. Adoor Prakash</t>
  </si>
  <si>
    <t>M. S. Rajendran</t>
  </si>
  <si>
    <t>V. S. Harish Chandran</t>
  </si>
  <si>
    <t>Adoor Prakash</t>
  </si>
  <si>
    <t>Adv. R. Sanal Kumar</t>
  </si>
  <si>
    <t>Asoka Kumar D</t>
  </si>
  <si>
    <t>Robin Peter</t>
  </si>
  <si>
    <t>K.K.Sasi</t>
  </si>
  <si>
    <t>Adv P Sudheer</t>
  </si>
  <si>
    <t>M. G. Kannan</t>
  </si>
  <si>
    <t>C. Divakaran</t>
  </si>
  <si>
    <t>Adv. A. N. Rajanbabu</t>
  </si>
  <si>
    <t>Nazarudheen Elamaram</t>
  </si>
  <si>
    <t>R.Ramachandran</t>
  </si>
  <si>
    <t>C.R.Mahesh</t>
  </si>
  <si>
    <t>V.Sadasivan</t>
  </si>
  <si>
    <t>R. Ramachandran</t>
  </si>
  <si>
    <t>Bitty Sudheer</t>
  </si>
  <si>
    <t>KRSP</t>
  </si>
  <si>
    <t>N.K.Premachandran</t>
  </si>
  <si>
    <t>Nalini Sankaramangalam</t>
  </si>
  <si>
    <t>N.Vijayan Pillai</t>
  </si>
  <si>
    <t>Shibu Babyjohn</t>
  </si>
  <si>
    <t>M.Sunil</t>
  </si>
  <si>
    <t>M.A. Baby</t>
  </si>
  <si>
    <t>P.M. Velayudhan</t>
  </si>
  <si>
    <t>K.N.Balagopal</t>
  </si>
  <si>
    <t>Adv.K.V.Sabu</t>
  </si>
  <si>
    <t>N K Premachandran</t>
  </si>
  <si>
    <t>Krishnakumar G</t>
  </si>
  <si>
    <t>P.K. Ravi</t>
  </si>
  <si>
    <t>Ullas Kovur</t>
  </si>
  <si>
    <t>Rajiprasad</t>
  </si>
  <si>
    <t>Adv:P.Aisha Potty</t>
  </si>
  <si>
    <t>Dr:N.N.Murali</t>
  </si>
  <si>
    <t>Vayakkal Madhu</t>
  </si>
  <si>
    <t>Adv. P.Aisha Potty</t>
  </si>
  <si>
    <t>Adv.Savin Sathyan</t>
  </si>
  <si>
    <t>Rajeswary Rajendran</t>
  </si>
  <si>
    <t>R Resmi</t>
  </si>
  <si>
    <t>Adv. Vayakkal Soman</t>
  </si>
  <si>
    <t>K.B Ganesh Kumar</t>
  </si>
  <si>
    <t>K. Rajagopal</t>
  </si>
  <si>
    <t>R. Subhash Pattazhy</t>
  </si>
  <si>
    <t>P.V Jagadish Kumar</t>
  </si>
  <si>
    <t>Reghu Damodharan (Bheeman Reghu)</t>
  </si>
  <si>
    <t>Jyothikumar Chamakkala</t>
  </si>
  <si>
    <t>V.S. Jithin Dev</t>
  </si>
  <si>
    <t>Adv.K.Raju</t>
  </si>
  <si>
    <t>Adv.Johnson Abraham</t>
  </si>
  <si>
    <t>B.Radhamani</t>
  </si>
  <si>
    <t>Dr.A.Younus Kunju</t>
  </si>
  <si>
    <t>Adv.Sisil Fernandes</t>
  </si>
  <si>
    <t>Ayoor Murali</t>
  </si>
  <si>
    <t>IUMLlakkara Ratnakaran</t>
  </si>
  <si>
    <t>Shahida Kamal</t>
  </si>
  <si>
    <t>T.C.Saju Kumar</t>
  </si>
  <si>
    <t>IUMLlakkara Retnakaran</t>
  </si>
  <si>
    <t>M.M. Hassan</t>
  </si>
  <si>
    <t>K.Sivadasan</t>
  </si>
  <si>
    <t>M.M.Naseer</t>
  </si>
  <si>
    <t>Vishnu Pattathanam</t>
  </si>
  <si>
    <t>Adv:P.Jermias</t>
  </si>
  <si>
    <t>Vellimon Dileep</t>
  </si>
  <si>
    <t>J.Mercy Kutty Amma</t>
  </si>
  <si>
    <t>M S Syam Kumar</t>
  </si>
  <si>
    <t>J.Mercykutty Amma</t>
  </si>
  <si>
    <t>Vanaja Vidyadharan</t>
  </si>
  <si>
    <t>P.K.Gurudasan</t>
  </si>
  <si>
    <t>K.C.Rajan</t>
  </si>
  <si>
    <t>G.Hari.</t>
  </si>
  <si>
    <t>Prof. K. Sasikumar</t>
  </si>
  <si>
    <t>Sunil M</t>
  </si>
  <si>
    <t>A.A. Azeez</t>
  </si>
  <si>
    <t>P.K.K. Bava</t>
  </si>
  <si>
    <t>Pattathanam Babu</t>
  </si>
  <si>
    <t>A.A.Azeez</t>
  </si>
  <si>
    <t>Akkavila Satheek</t>
  </si>
  <si>
    <t>Babudivakaran</t>
  </si>
  <si>
    <t>Renjith Ravindran</t>
  </si>
  <si>
    <t>G.S.Jayalal</t>
  </si>
  <si>
    <t>Adv: Bindu Krishna</t>
  </si>
  <si>
    <t>Adv:Kizhakkanela Sudhakaran</t>
  </si>
  <si>
    <t>B B Gopakumar</t>
  </si>
  <si>
    <t>Dr.Sooranad Rajasekharan</t>
  </si>
  <si>
    <t>N. Peethambarakurup</t>
  </si>
  <si>
    <t>A.A.Rahim</t>
  </si>
  <si>
    <t>Elakaman Satheesan</t>
  </si>
  <si>
    <t>Adv.V.Joy</t>
  </si>
  <si>
    <t>Aji.S.R.M</t>
  </si>
  <si>
    <t>Adv. Brm Shafeer</t>
  </si>
  <si>
    <t>Aji S</t>
  </si>
  <si>
    <t>Dr.A .Sampath</t>
  </si>
  <si>
    <t>Adv.Bindhu Krishna</t>
  </si>
  <si>
    <t>Girija Kumari.S</t>
  </si>
  <si>
    <t>Dr. A. Sampath</t>
  </si>
  <si>
    <t>Adv V Joy</t>
  </si>
  <si>
    <t>V Muraleedharan</t>
  </si>
  <si>
    <t>Advocate. B. Satyan</t>
  </si>
  <si>
    <t>Thankamony Divakaran</t>
  </si>
  <si>
    <t>Attingal Suresh</t>
  </si>
  <si>
    <t>Adv.B.Satyan</t>
  </si>
  <si>
    <t>K.Chandrababu</t>
  </si>
  <si>
    <t>Adv. P Sudheer</t>
  </si>
  <si>
    <t>Adv. A Sreedharan</t>
  </si>
  <si>
    <t>V.Sasi</t>
  </si>
  <si>
    <t>K.Vidyadharan</t>
  </si>
  <si>
    <t>Aythiyoor Surendran</t>
  </si>
  <si>
    <t>K.S.Ajith Kumar</t>
  </si>
  <si>
    <t>Dr. P.P. Vava</t>
  </si>
  <si>
    <t>Ashanath G. S</t>
  </si>
  <si>
    <t>Palode Ravi</t>
  </si>
  <si>
    <t>Adv.P. Ramachandran Nair</t>
  </si>
  <si>
    <t>Anjana.K.S</t>
  </si>
  <si>
    <t>C.Divakaran</t>
  </si>
  <si>
    <t>Adv. V.V.Rajesh</t>
  </si>
  <si>
    <t>P. S. Prasanth</t>
  </si>
  <si>
    <t>Adv. J. R. Padmakumar</t>
  </si>
  <si>
    <t>Koliakode.N. Krishnan Nair</t>
  </si>
  <si>
    <t>Adv.C.Mohanachandran</t>
  </si>
  <si>
    <t>Karette Sivaprasad</t>
  </si>
  <si>
    <t>Adv. D.K.Murali</t>
  </si>
  <si>
    <t>Adv.T.Sarathchandra Prasad</t>
  </si>
  <si>
    <t>R.V.Nikhil</t>
  </si>
  <si>
    <t>Anad Jayan</t>
  </si>
  <si>
    <t>Adv. M. A. Vaheed</t>
  </si>
  <si>
    <t>C Ajayakumar</t>
  </si>
  <si>
    <t>Adv. Padmakumar</t>
  </si>
  <si>
    <t>V.Muraleedharan</t>
  </si>
  <si>
    <t>M.A.Vaheed</t>
  </si>
  <si>
    <t>Dr. S. S. Lal</t>
  </si>
  <si>
    <t>O Rajagopal</t>
  </si>
  <si>
    <t>Dr. Shashi Tharoor</t>
  </si>
  <si>
    <t>Doctor Bennet Abraham</t>
  </si>
  <si>
    <t>Shashi Tharoor</t>
  </si>
  <si>
    <t>Pannian Ravindran</t>
  </si>
  <si>
    <t>K.Muralidharan</t>
  </si>
  <si>
    <t>Cheriyan Philip</t>
  </si>
  <si>
    <t>Adv.V.V.Rajesh</t>
  </si>
  <si>
    <t>Dr. T.N.Seema</t>
  </si>
  <si>
    <t>Adv.Veena.S.Nair</t>
  </si>
  <si>
    <t>Adv.V.S.Sivakumar</t>
  </si>
  <si>
    <t>V.Surendran Pillai</t>
  </si>
  <si>
    <t>B.K.Shekhar</t>
  </si>
  <si>
    <t>V.S. Sivakumar</t>
  </si>
  <si>
    <t>Adv.Antony Raju</t>
  </si>
  <si>
    <t>Sreesanth</t>
  </si>
  <si>
    <t>Janadhipathiya Kerala Congress</t>
  </si>
  <si>
    <t>V .S .Sivakumar</t>
  </si>
  <si>
    <t>O.Rajagopal</t>
  </si>
  <si>
    <t>Charupara Ravi</t>
  </si>
  <si>
    <t>K.Muraleedharan</t>
  </si>
  <si>
    <t>G. Karthikeyen</t>
  </si>
  <si>
    <t>Ambalathara Sreedharan Nair</t>
  </si>
  <si>
    <t>Sivankutty . C</t>
  </si>
  <si>
    <t>K.S. Sabarinadhan</t>
  </si>
  <si>
    <t>Adv. A.A.Rasheed</t>
  </si>
  <si>
    <t>Rajasenan</t>
  </si>
  <si>
    <t>K. S. Sabarinadhan</t>
  </si>
  <si>
    <t>C. Sivankutty</t>
  </si>
  <si>
    <t>A.T. George</t>
  </si>
  <si>
    <t>Anavoor Nagappan</t>
  </si>
  <si>
    <t>Adv. S. Suresh</t>
  </si>
  <si>
    <t>C.K.Hareendrakumar (C.K.Hareendran)</t>
  </si>
  <si>
    <t>A.T.George</t>
  </si>
  <si>
    <t>Jayachandran Nair (Karamana Jayan)</t>
  </si>
  <si>
    <t>An Sajitha Ressal.R.K</t>
  </si>
  <si>
    <t>N Sakthan</t>
  </si>
  <si>
    <t>Adv. M.V.Jayadali</t>
  </si>
  <si>
    <t>P K Krishnadas</t>
  </si>
  <si>
    <t>Adv. I.B. Satheesh</t>
  </si>
  <si>
    <t>N.Shakthan</t>
  </si>
  <si>
    <t>P.K.Krishnadas</t>
  </si>
  <si>
    <t>Malayinkeezhu Venugopal</t>
  </si>
  <si>
    <t>P.K Krishnadas</t>
  </si>
  <si>
    <t>Jameela Prakasam</t>
  </si>
  <si>
    <t>Adv.George Mercier</t>
  </si>
  <si>
    <t>Venganoor Satheesh</t>
  </si>
  <si>
    <t>Adv.M.Vincent</t>
  </si>
  <si>
    <t>Kovalam T.N. Suresh</t>
  </si>
  <si>
    <t>Neelalohithadasan Nadar</t>
  </si>
  <si>
    <t>Vishnupuram Chandrasekharan</t>
  </si>
  <si>
    <t>R Selvaraj</t>
  </si>
  <si>
    <t>Thampanoor Ravi</t>
  </si>
  <si>
    <t>Athiyannoor Sreekumar</t>
  </si>
  <si>
    <t>K.Ansalan</t>
  </si>
  <si>
    <t>R. Selvaraj</t>
  </si>
  <si>
    <t>Punchakkari Surendran</t>
  </si>
  <si>
    <t>Selvaraj. R</t>
  </si>
  <si>
    <t>Chenkal. S. Rajasekharan Nair</t>
  </si>
  <si>
    <t>constituency</t>
  </si>
  <si>
    <t>Parliament_Const</t>
  </si>
  <si>
    <t>Parliament_Const_ML</t>
  </si>
  <si>
    <t>Loksabha</t>
  </si>
  <si>
    <t>Winner__Alliance</t>
  </si>
  <si>
    <t>RunnerUp__Name</t>
  </si>
  <si>
    <t>RunnerUp__Alliance</t>
  </si>
  <si>
    <t>RunnerUp2__Name</t>
  </si>
  <si>
    <t>RunnerUp2__Party</t>
  </si>
  <si>
    <t>AllianceVotes__LDF</t>
  </si>
  <si>
    <t>AllianceVotes__UDF</t>
  </si>
  <si>
    <t>AllianceVotes__NDA</t>
  </si>
  <si>
    <t>AllianceVotes__Others</t>
  </si>
  <si>
    <t>Valid_Vote_Percentage</t>
  </si>
  <si>
    <t>Member_Votes</t>
  </si>
  <si>
    <t>Member_Perc</t>
  </si>
  <si>
    <t>Allience</t>
  </si>
  <si>
    <t>AE 2011</t>
  </si>
  <si>
    <t>GE 2014</t>
  </si>
  <si>
    <t>AE 2016</t>
  </si>
  <si>
    <t>GE 2019</t>
  </si>
  <si>
    <t>AE 2021</t>
  </si>
  <si>
    <t>GE 2024</t>
  </si>
  <si>
    <t>Lokshabha and Niyamasabha Combined</t>
  </si>
  <si>
    <t>Niyamasabha</t>
  </si>
  <si>
    <t>Kerala Assembly Election 2026: Master Analytics Suite</t>
  </si>
  <si>
    <t>Project Overview</t>
  </si>
  <si>
    <t>Data Source &amp; Attribution</t>
  </si>
  <si>
    <t>Source: Open Data Kerala Election Portal</t>
  </si>
  <si>
    <t>Credits &amp; Inspiration</t>
  </si>
  <si>
    <t>How to Navigate the Dashboard</t>
  </si>
  <si>
    <t>Terminology &amp; Alliances</t>
  </si>
  <si>
    <t>Disclaimer</t>
  </si>
  <si>
    <t>This dashboard is an independent analytical tool. While every effort has been made to ensure data accuracy using official and open-source records, users should refer to the Chief Electoral Officer (CEO) Kerala for final, official election results and notifications.</t>
  </si>
  <si>
    <r>
      <t xml:space="preserve">This comprehensive electoral database provides a 360-degree view of all </t>
    </r>
    <r>
      <rPr>
        <b/>
        <sz val="11"/>
        <color theme="1"/>
        <rFont val="Poppins"/>
      </rPr>
      <t>140 Legislative Assembly Constituencies</t>
    </r>
    <r>
      <rPr>
        <sz val="11"/>
        <color theme="1"/>
        <rFont val="Poppins"/>
      </rPr>
      <t xml:space="preserve"> in Kerala. It is designed to track historical performance, voter demographics, and current candidate profiles for the 2026 Kerala Legislative Assembly (KLA) elections. While the dashboard allows for granular filtering—such as viewing the </t>
    </r>
    <r>
      <rPr>
        <b/>
        <sz val="11"/>
        <color theme="1"/>
        <rFont val="Poppins"/>
      </rPr>
      <t>Indian Union Muslim League (IUML)</t>
    </r>
    <r>
      <rPr>
        <sz val="11"/>
        <color theme="1"/>
        <rFont val="Poppins"/>
      </rPr>
      <t xml:space="preserve"> strongholds in the </t>
    </r>
    <r>
      <rPr>
        <b/>
        <sz val="11"/>
        <color theme="1"/>
        <rFont val="Poppins"/>
      </rPr>
      <t>Malappuram district</t>
    </r>
    <r>
      <rPr>
        <sz val="11"/>
        <color theme="1"/>
        <rFont val="Poppins"/>
      </rPr>
      <t>—it is a statewide tool built for comparative political analysis.</t>
    </r>
  </si>
  <si>
    <r>
      <t xml:space="preserve">The data driving this dashboard is sourced from the </t>
    </r>
    <r>
      <rPr>
        <b/>
        <sz val="11"/>
        <color theme="1"/>
        <rFont val="Poppins"/>
      </rPr>
      <t>Open Data Kerala (ODK)</t>
    </r>
    <r>
      <rPr>
        <sz val="11"/>
        <color theme="1"/>
        <rFont val="Poppins"/>
      </rPr>
      <t xml:space="preserve"> initiative, specifically the </t>
    </r>
    <r>
      <rPr>
        <b/>
        <sz val="11"/>
        <color theme="1"/>
        <rFont val="Poppins"/>
      </rPr>
      <t>KLA 2026 Project</t>
    </r>
    <r>
      <rPr>
        <sz val="11"/>
        <color theme="1"/>
        <rFont val="Poppins"/>
      </rPr>
      <t>.</t>
    </r>
  </si>
  <si>
    <r>
      <t>Details:</t>
    </r>
    <r>
      <rPr>
        <sz val="11"/>
        <color theme="1"/>
        <rFont val="Poppins"/>
      </rPr>
      <t xml:space="preserve"> This project is a community-driven initiative that curates and democratizes election data, including candidate registries, alliance manifestos, and historical voter statistics. We acknowledge their effort in promoting transparency and supporting informed public participation through open data principles.</t>
    </r>
  </si>
  <si>
    <r>
      <t xml:space="preserve">The design, logic, and interactive features of this dashboard were inspired by the work of </t>
    </r>
    <r>
      <rPr>
        <b/>
        <sz val="11"/>
        <color theme="1"/>
        <rFont val="Poppins"/>
      </rPr>
      <t>Xl n Cad (Mr. Ajay Anand)</t>
    </r>
    <r>
      <rPr>
        <sz val="11"/>
        <color theme="1"/>
        <rFont val="Poppins"/>
      </rPr>
      <t>.</t>
    </r>
  </si>
  <si>
    <r>
      <t>Mentor:</t>
    </r>
    <r>
      <rPr>
        <sz val="11"/>
        <color theme="1"/>
        <rFont val="Poppins"/>
      </rPr>
      <t xml:space="preserve"> Ajay Anand is a renowned Microsoft MVP and Excel teacher whose Malayalam tutorials on data visualization have been instrumental in the development of this template.</t>
    </r>
  </si>
  <si>
    <r>
      <t>Inspiration:</t>
    </r>
    <r>
      <rPr>
        <sz val="11"/>
        <color theme="1"/>
        <rFont val="Poppins"/>
      </rPr>
      <t xml:space="preserve"> The layout and dynamic filtering mechanisms were modeled after his previous election dashboard projects, which excel in transforming complex datasets into actionable visual insights.</t>
    </r>
  </si>
  <si>
    <r>
      <t>1. Selection:</t>
    </r>
    <r>
      <rPr>
        <sz val="11"/>
        <color theme="1"/>
        <rFont val="Poppins"/>
      </rPr>
      <t xml:space="preserve"> Navigate to the </t>
    </r>
    <r>
      <rPr>
        <sz val="10"/>
        <color theme="1"/>
        <rFont val="Poppins"/>
      </rPr>
      <t>Dashboard</t>
    </r>
    <r>
      <rPr>
        <sz val="11"/>
        <color theme="1"/>
        <rFont val="Poppins"/>
      </rPr>
      <t xml:space="preserve"> tab.</t>
    </r>
  </si>
  <si>
    <r>
      <t>2. Filter by District:</t>
    </r>
    <r>
      <rPr>
        <sz val="11"/>
        <color theme="1"/>
        <rFont val="Poppins"/>
      </rPr>
      <t xml:space="preserve"> Use the dropdown to choose one of Kerala's 14 districts.</t>
    </r>
  </si>
  <si>
    <r>
      <t>3. Select Constituency:</t>
    </r>
    <r>
      <rPr>
        <sz val="11"/>
        <color theme="1"/>
        <rFont val="Poppins"/>
      </rPr>
      <t xml:space="preserve"> Once a district is chosen, the constituency list will update automatically.</t>
    </r>
  </si>
  <si>
    <r>
      <t>4. Analyze Trends:</t>
    </r>
    <r>
      <rPr>
        <sz val="11"/>
        <color theme="1"/>
        <rFont val="Poppins"/>
      </rPr>
      <t xml:space="preserve"> Review the "Lokshabha and Niyamasabha" charts to see how alliances (LDF, UDF, NDA) have shifted in strength over the last decade.</t>
    </r>
  </si>
  <si>
    <r>
      <t>LDF:</t>
    </r>
    <r>
      <rPr>
        <sz val="11"/>
        <color theme="1"/>
        <rFont val="Poppins"/>
      </rPr>
      <t xml:space="preserve"> Left Democratic Front (Communist Party of India (Marxist), CPI, etc.)</t>
    </r>
  </si>
  <si>
    <r>
      <t>UDF:</t>
    </r>
    <r>
      <rPr>
        <sz val="11"/>
        <color theme="1"/>
        <rFont val="Poppins"/>
      </rPr>
      <t xml:space="preserve"> United Democratic Front (Indian National Congress, IUML, etc.)</t>
    </r>
  </si>
  <si>
    <r>
      <t>NDA:</t>
    </r>
    <r>
      <rPr>
        <sz val="11"/>
        <color theme="1"/>
        <rFont val="Poppins"/>
      </rPr>
      <t xml:space="preserve"> National Democratic Alliance (Bharatiya Janata Party, etc.)</t>
    </r>
  </si>
  <si>
    <r>
      <t>AE / GE:</t>
    </r>
    <r>
      <rPr>
        <sz val="11"/>
        <color theme="1"/>
        <rFont val="Poppins"/>
      </rPr>
      <t xml:space="preserve"> Assembly Election / General Election (Parliamentary)</t>
    </r>
  </si>
  <si>
    <t>Developed By</t>
  </si>
  <si>
    <t>Founder, excelguru.co.in | Excel Expert &amp; Data Enthusiast</t>
  </si>
  <si>
    <t>Shamil Vakkaloor</t>
  </si>
  <si>
    <t>Constituency_Name</t>
  </si>
  <si>
    <t>Candidate_Name</t>
  </si>
  <si>
    <t>Votes</t>
  </si>
  <si>
    <t>Indian Union Muslim League</t>
  </si>
  <si>
    <t>Bharatiya Janata Party</t>
  </si>
  <si>
    <t>Communist Party of India (Marxist)</t>
  </si>
  <si>
    <t>others</t>
  </si>
  <si>
    <t>Independent</t>
  </si>
  <si>
    <t>NOTA</t>
  </si>
  <si>
    <t>Bahujan Samaj Party</t>
  </si>
  <si>
    <t>Indian National Congress</t>
  </si>
  <si>
    <t>Communist Party of India</t>
  </si>
  <si>
    <t>Kerala Congress</t>
  </si>
  <si>
    <t>Social Democratic Party Of India</t>
  </si>
  <si>
    <t>Aam Aadmi Party</t>
  </si>
  <si>
    <t>Socialist Unity Centre Of India (COMMUNIST)</t>
  </si>
  <si>
    <t>Bharatheeya Jawan Kisan Party</t>
  </si>
  <si>
    <t>Rashtriya Janata Dal</t>
  </si>
  <si>
    <t>Bharath Dharma Jana Sena</t>
  </si>
  <si>
    <t>Communist Party of India (Marxist-Leninist) (Liberation)</t>
  </si>
  <si>
    <t>Communist Party of India (Marxist-Leninist) Red Star</t>
  </si>
  <si>
    <t>Revolutionary Marxist Party of India</t>
  </si>
  <si>
    <t>Nationalist Congress Party - Sharadchandra Pawar</t>
  </si>
  <si>
    <t>Nationalist Congress Party</t>
  </si>
  <si>
    <t>Indian National League</t>
  </si>
  <si>
    <t>All India Hindustan Congress Party</t>
  </si>
  <si>
    <t>Republican Party of India (Athawale)</t>
  </si>
  <si>
    <t>Socialist Party (India)</t>
  </si>
  <si>
    <t xml:space="preserve">Kongad </t>
  </si>
  <si>
    <t xml:space="preserve">Tarur </t>
  </si>
  <si>
    <t xml:space="preserve">Chelakkara </t>
  </si>
  <si>
    <t>Indian Gandhiyan Party</t>
  </si>
  <si>
    <t xml:space="preserve">Kunnathunad </t>
  </si>
  <si>
    <t>Kerala Congress (Jacob)</t>
  </si>
  <si>
    <t>Babu Mathew</t>
  </si>
  <si>
    <t>Rashtravadi Janata Party</t>
  </si>
  <si>
    <t>Janam Rashtriya Party</t>
  </si>
  <si>
    <t>Bahujan Dravida Party</t>
  </si>
  <si>
    <t>Ambedkarite Party of India</t>
  </si>
  <si>
    <t xml:space="preserve">Adoor </t>
  </si>
  <si>
    <t>Revolutionary Socialist Party</t>
  </si>
  <si>
    <t xml:space="preserve">Kunnathur </t>
  </si>
  <si>
    <t>Equality Party of India</t>
  </si>
  <si>
    <t>Democratic Human Rights Movement Party</t>
  </si>
  <si>
    <t xml:space="preserve">Attingal </t>
  </si>
  <si>
    <t>Communist Marxist Party Kerala State Committee</t>
  </si>
  <si>
    <t>The Future India Party</t>
  </si>
  <si>
    <t>Socialist Republican Party</t>
  </si>
  <si>
    <t>Percentage</t>
  </si>
  <si>
    <t>AE 2026</t>
  </si>
  <si>
    <t>Position</t>
  </si>
  <si>
    <t>Candidate_Ref</t>
  </si>
  <si>
    <t>Short</t>
  </si>
  <si>
    <t>Kerala Congress (Mani)</t>
  </si>
  <si>
    <t>Nationalist Congress Party (Sharadchandra Pawar)</t>
  </si>
  <si>
    <t>Janadhipathya Kerala Congress</t>
  </si>
  <si>
    <t>Revolutionary Socialist Party (Leninist)</t>
  </si>
  <si>
    <t>Kerala Democratic Party</t>
  </si>
  <si>
    <t>All India Forward Bloc</t>
  </si>
  <si>
    <t>Trinamool Congress</t>
  </si>
  <si>
    <t>Janathipathiya Samrakshana Samithy</t>
  </si>
  <si>
    <t>Janadhipathya Rashtriya Sabha</t>
  </si>
  <si>
    <t>Twenty20 Kizhakkambalam</t>
  </si>
  <si>
    <t>Kerala Kamaraj Congress</t>
  </si>
  <si>
    <t>All India Anna Dravida Munnetra Kazhagam</t>
  </si>
  <si>
    <t>K. M. Abhijith (IND)</t>
  </si>
  <si>
    <t>Cand_Ref</t>
  </si>
  <si>
    <t>P. K. Anil Kumar (IND)</t>
  </si>
  <si>
    <t>Parliament</t>
  </si>
  <si>
    <t>Male Voters</t>
  </si>
  <si>
    <t>Female Voters</t>
  </si>
  <si>
    <t>Votes Polled</t>
  </si>
  <si>
    <t>Resarvation</t>
  </si>
  <si>
    <t>Const ML</t>
  </si>
  <si>
    <t>Const No</t>
  </si>
  <si>
    <t>New MLA Ref</t>
  </si>
  <si>
    <t>Runner Up</t>
  </si>
  <si>
    <t>2nd Runner Up</t>
  </si>
  <si>
    <t>Ex Mla</t>
  </si>
  <si>
    <t>First Runner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</si>
</sst>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numFmts>
  <fonts count="20" x14ac:knownFonts="1">
    <font>
      <sz val="11"/>
      <color theme="1"/>
      <name val="Aptos Narrow"/>
      <family val="2"/>
      <scheme val="minor"/>
    </font>
    <font>
      <sz val="11"/>
      <color theme="1"/>
      <name val="Aptos Narrow"/>
      <family val="2"/>
      <scheme val="minor"/>
    </font>
    <font>
      <sz val="11"/>
      <color theme="1"/>
      <name val="Anek Malayalam"/>
    </font>
    <font>
      <sz val="11"/>
      <color theme="1"/>
      <name val="Poppins"/>
    </font>
    <font>
      <b/>
      <i/>
      <sz val="12"/>
      <name val="Aptos Narrow"/>
      <family val="2"/>
      <scheme val="minor"/>
    </font>
    <font>
      <sz val="11"/>
      <name val="Aptos Narrow"/>
      <family val="2"/>
      <scheme val="minor"/>
    </font>
    <font>
      <b/>
      <sz val="11"/>
      <color theme="1"/>
      <name val="Poppins"/>
    </font>
    <font>
      <sz val="11"/>
      <color theme="1"/>
      <name val="Poppins SemiBold"/>
    </font>
    <font>
      <b/>
      <sz val="11"/>
      <color theme="0"/>
      <name val="Poppins"/>
    </font>
    <font>
      <u/>
      <sz val="11"/>
      <color theme="10"/>
      <name val="Aptos Narrow"/>
      <family val="2"/>
      <scheme val="minor"/>
    </font>
    <font>
      <u/>
      <sz val="11"/>
      <color theme="10"/>
      <name val="Poppins"/>
    </font>
    <font>
      <sz val="10"/>
      <color theme="1"/>
      <name val="Poppins"/>
    </font>
    <font>
      <i/>
      <sz val="11"/>
      <color theme="1"/>
      <name val="Poppins"/>
    </font>
    <font>
      <b/>
      <sz val="20"/>
      <color theme="1"/>
      <name val="Poppins"/>
    </font>
    <font>
      <b/>
      <sz val="13.5"/>
      <color theme="5" tint="-0.249977111117893"/>
      <name val="Poppins"/>
    </font>
    <font>
      <b/>
      <u/>
      <sz val="20"/>
      <color theme="1"/>
      <name val="Poppins"/>
    </font>
    <font>
      <b/>
      <i/>
      <sz val="12"/>
      <name val="Poppins"/>
    </font>
    <font>
      <sz val="11"/>
      <name val="Poppins"/>
    </font>
    <font>
      <b/>
      <sz val="11"/>
      <color theme="1"/>
      <name val="Poppins SemiBold"/>
    </font>
    <font>
      <sz val="12"/>
      <color theme="1"/>
      <name val="Poppins ExtraBold"/>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8" tint="0.79998168889431442"/>
        <bgColor indexed="64"/>
      </patternFill>
    </fill>
    <fill>
      <patternFill patternType="solid">
        <fgColor theme="5" tint="0.79998168889431442"/>
        <bgColor indexed="64"/>
      </patternFill>
    </fill>
  </fills>
  <borders count="1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76">
    <xf numFmtId="0" fontId="0" fillId="0" borderId="0" xfId="0"/>
    <xf numFmtId="0" fontId="0" fillId="0" borderId="0" xfId="0" applyAlignment="1">
      <alignment horizontal="center"/>
    </xf>
    <xf numFmtId="0" fontId="2" fillId="0" borderId="0" xfId="0" applyFont="1"/>
    <xf numFmtId="3" fontId="0" fillId="0" borderId="0" xfId="0" applyNumberFormat="1"/>
    <xf numFmtId="0" fontId="3" fillId="0" borderId="0" xfId="0" applyFont="1"/>
    <xf numFmtId="0" fontId="4" fillId="0" borderId="0" xfId="0" applyFont="1" applyAlignment="1">
      <alignment horizontal="center" vertical="center"/>
    </xf>
    <xf numFmtId="0" fontId="4" fillId="0" borderId="11" xfId="0" applyFont="1" applyBorder="1"/>
    <xf numFmtId="0" fontId="4" fillId="0" borderId="11" xfId="0" applyFont="1" applyBorder="1" applyAlignment="1">
      <alignment horizontal="center"/>
    </xf>
    <xf numFmtId="0" fontId="4" fillId="0" borderId="11" xfId="0" applyFont="1" applyBorder="1" applyAlignment="1">
      <alignment horizontal="center" vertical="center"/>
    </xf>
    <xf numFmtId="0" fontId="5" fillId="0" borderId="10" xfId="0" applyFont="1" applyBorder="1" applyAlignment="1">
      <alignment horizontal="center" vertical="center"/>
    </xf>
    <xf numFmtId="0" fontId="5" fillId="0" borderId="9" xfId="0" applyFont="1" applyBorder="1" applyAlignment="1">
      <alignment vertical="center"/>
    </xf>
    <xf numFmtId="0" fontId="5" fillId="0" borderId="9" xfId="0" applyFont="1" applyBorder="1" applyAlignment="1">
      <alignment horizontal="center" vertical="center"/>
    </xf>
    <xf numFmtId="0" fontId="5" fillId="0" borderId="11" xfId="0" applyFont="1" applyBorder="1" applyAlignment="1">
      <alignment vertical="center"/>
    </xf>
    <xf numFmtId="0" fontId="4" fillId="0" borderId="0" xfId="0" applyFont="1"/>
    <xf numFmtId="10" fontId="5" fillId="0" borderId="0" xfId="1" applyNumberFormat="1" applyFont="1" applyAlignment="1">
      <alignment vertical="center"/>
    </xf>
    <xf numFmtId="0" fontId="0" fillId="0" borderId="5" xfId="0" applyBorder="1" applyAlignment="1">
      <alignment vertical="center"/>
    </xf>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4" xfId="0" applyFont="1" applyBorder="1" applyAlignment="1">
      <alignment horizontal="center"/>
    </xf>
    <xf numFmtId="0" fontId="3" fillId="0" borderId="7" xfId="0" applyFont="1" applyBorder="1" applyAlignment="1">
      <alignment horizontal="center"/>
    </xf>
    <xf numFmtId="0" fontId="3" fillId="0" borderId="4" xfId="0" applyFont="1" applyBorder="1" applyAlignment="1">
      <alignment horizontal="left"/>
    </xf>
    <xf numFmtId="0" fontId="3" fillId="0" borderId="7" xfId="0" applyFont="1" applyBorder="1" applyAlignment="1">
      <alignment horizontal="left"/>
    </xf>
    <xf numFmtId="0" fontId="2" fillId="0" borderId="6" xfId="0" applyFont="1" applyBorder="1"/>
    <xf numFmtId="0" fontId="2" fillId="0" borderId="9" xfId="0" applyFont="1" applyBorder="1"/>
    <xf numFmtId="0" fontId="6" fillId="0" borderId="0" xfId="0" applyFont="1"/>
    <xf numFmtId="0" fontId="5" fillId="0" borderId="0" xfId="1" applyNumberFormat="1" applyFont="1" applyAlignment="1">
      <alignment vertical="center"/>
    </xf>
    <xf numFmtId="0" fontId="5" fillId="0" borderId="0" xfId="0" applyFont="1" applyAlignment="1">
      <alignment vertical="center"/>
    </xf>
    <xf numFmtId="10" fontId="5" fillId="0" borderId="0" xfId="0" applyNumberFormat="1" applyFont="1" applyAlignment="1">
      <alignment vertical="center"/>
    </xf>
    <xf numFmtId="0" fontId="3" fillId="0" borderId="0" xfId="0" applyFont="1" applyAlignment="1">
      <alignment horizontal="centerContinuous"/>
    </xf>
    <xf numFmtId="0" fontId="8" fillId="3" borderId="12" xfId="0" applyFont="1" applyFill="1" applyBorder="1"/>
    <xf numFmtId="0" fontId="8" fillId="3" borderId="13" xfId="0" applyFont="1" applyFill="1" applyBorder="1"/>
    <xf numFmtId="0" fontId="3" fillId="2" borderId="12" xfId="0" applyFont="1" applyFill="1" applyBorder="1"/>
    <xf numFmtId="0" fontId="3" fillId="0" borderId="12" xfId="0" applyFont="1" applyBorder="1"/>
    <xf numFmtId="3" fontId="3" fillId="0" borderId="0" xfId="0" applyNumberFormat="1" applyFont="1"/>
    <xf numFmtId="3" fontId="3" fillId="2" borderId="13" xfId="0" applyNumberFormat="1" applyFont="1" applyFill="1" applyBorder="1"/>
    <xf numFmtId="3" fontId="3" fillId="0" borderId="13" xfId="0" applyNumberFormat="1" applyFont="1" applyBorder="1"/>
    <xf numFmtId="0" fontId="3" fillId="0" borderId="0" xfId="0" applyFont="1" applyAlignment="1">
      <alignment horizontal="center"/>
    </xf>
    <xf numFmtId="0" fontId="3" fillId="0" borderId="0" xfId="0" applyFont="1" applyAlignment="1">
      <alignment wrapText="1"/>
    </xf>
    <xf numFmtId="0" fontId="10" fillId="0" borderId="0" xfId="2" applyFont="1" applyAlignment="1">
      <alignment horizontal="left" vertical="center" wrapText="1"/>
    </xf>
    <xf numFmtId="0" fontId="6" fillId="0" borderId="0" xfId="0" applyFont="1" applyAlignment="1">
      <alignment horizontal="left" vertical="center" wrapText="1"/>
    </xf>
    <xf numFmtId="0" fontId="12"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7" fillId="0" borderId="0" xfId="0" applyFont="1" applyAlignment="1">
      <alignment wrapText="1"/>
    </xf>
    <xf numFmtId="0" fontId="15" fillId="0" borderId="0" xfId="0" applyFont="1" applyAlignment="1">
      <alignment vertical="center" wrapText="1"/>
    </xf>
    <xf numFmtId="164" fontId="3" fillId="0" borderId="14" xfId="0" applyNumberFormat="1" applyFont="1" applyBorder="1" applyAlignment="1">
      <alignment horizontal="centerContinuous"/>
    </xf>
    <xf numFmtId="0" fontId="16" fillId="0" borderId="0" xfId="0" applyFont="1" applyAlignment="1">
      <alignment horizontal="center" vertical="center"/>
    </xf>
    <xf numFmtId="0" fontId="16" fillId="0" borderId="11" xfId="0" applyFont="1" applyBorder="1"/>
    <xf numFmtId="0" fontId="16" fillId="0" borderId="11" xfId="0" applyFont="1" applyBorder="1" applyAlignment="1">
      <alignment horizontal="center"/>
    </xf>
    <xf numFmtId="0" fontId="16" fillId="0" borderId="0" xfId="0" applyFont="1"/>
    <xf numFmtId="0" fontId="17" fillId="0" borderId="10" xfId="0" applyFont="1" applyBorder="1" applyAlignment="1">
      <alignment horizontal="center" vertical="center"/>
    </xf>
    <xf numFmtId="0" fontId="17" fillId="0" borderId="9" xfId="0" applyFont="1" applyBorder="1" applyAlignment="1">
      <alignment vertical="center"/>
    </xf>
    <xf numFmtId="0" fontId="17" fillId="0" borderId="9" xfId="0" applyFont="1" applyBorder="1" applyAlignment="1">
      <alignment horizontal="center" vertical="center"/>
    </xf>
    <xf numFmtId="0" fontId="17" fillId="0" borderId="0" xfId="0" applyFont="1" applyAlignment="1">
      <alignment vertical="center"/>
    </xf>
    <xf numFmtId="10" fontId="17" fillId="0" borderId="0" xfId="0" applyNumberFormat="1" applyFont="1" applyAlignment="1">
      <alignment vertical="center"/>
    </xf>
    <xf numFmtId="0" fontId="17" fillId="0" borderId="0" xfId="1" applyNumberFormat="1" applyFont="1" applyAlignment="1">
      <alignment vertical="center"/>
    </xf>
    <xf numFmtId="3" fontId="17" fillId="0" borderId="11" xfId="0" applyNumberFormat="1" applyFont="1" applyBorder="1" applyAlignment="1">
      <alignment vertical="center"/>
    </xf>
    <xf numFmtId="0" fontId="18" fillId="4" borderId="5" xfId="0" applyFont="1" applyFill="1" applyBorder="1" applyAlignment="1">
      <alignment horizontal="left" indent="1"/>
    </xf>
    <xf numFmtId="0" fontId="7" fillId="5" borderId="5" xfId="0" applyFont="1" applyFill="1" applyBorder="1" applyAlignment="1">
      <alignment horizontal="left" indent="1"/>
    </xf>
    <xf numFmtId="0" fontId="3" fillId="0" borderId="5" xfId="0" applyFont="1" applyBorder="1" applyAlignment="1">
      <alignment horizontal="center"/>
    </xf>
    <xf numFmtId="3" fontId="3" fillId="0" borderId="5" xfId="0" applyNumberFormat="1" applyFont="1" applyBorder="1" applyAlignment="1">
      <alignment horizontal="center"/>
    </xf>
    <xf numFmtId="165" fontId="3" fillId="0" borderId="5" xfId="1" applyNumberFormat="1" applyFont="1" applyBorder="1" applyAlignment="1">
      <alignment horizontal="center"/>
    </xf>
    <xf numFmtId="0" fontId="7" fillId="0" borderId="5" xfId="0" applyFont="1" applyBorder="1" applyAlignment="1">
      <alignment horizontal="center" vertical="center"/>
    </xf>
    <xf numFmtId="0" fontId="3" fillId="0" borderId="5" xfId="0" applyFont="1" applyBorder="1" applyAlignment="1">
      <alignment horizontal="left" indent="1"/>
    </xf>
    <xf numFmtId="0" fontId="7" fillId="0" borderId="5" xfId="0" applyFont="1" applyBorder="1" applyAlignment="1">
      <alignment horizontal="center"/>
    </xf>
    <xf numFmtId="0" fontId="6" fillId="0" borderId="5" xfId="0" applyFont="1" applyBorder="1" applyAlignment="1">
      <alignment horizontal="center"/>
    </xf>
    <xf numFmtId="0" fontId="7" fillId="0" borderId="5" xfId="0" applyFont="1" applyBorder="1" applyAlignment="1" applyProtection="1">
      <alignment horizontal="left" vertical="center" indent="1"/>
      <protection locked="0"/>
    </xf>
    <xf numFmtId="0" fontId="19" fillId="0" borderId="0" xfId="0" applyFont="1" applyAlignment="1">
      <alignment horizontal="center"/>
    </xf>
    <xf numFmtId="0" fontId="19" fillId="0" borderId="0" xfId="0" applyFont="1" applyAlignment="1">
      <alignment horizontal="right"/>
    </xf>
  </cellXfs>
  <cellStyles count="3">
    <cellStyle name="Hyperlink" xfId="2" builtinId="8"/>
    <cellStyle name="Normal" xfId="0" builtinId="0"/>
    <cellStyle name="Percent" xfId="1" builtinId="5"/>
  </cellStyles>
  <dxfs count="161">
    <dxf>
      <fill>
        <patternFill>
          <bgColor theme="7" tint="0.59996337778862885"/>
        </patternFill>
      </fill>
    </dxf>
    <dxf>
      <font>
        <color rgb="FF9C0006"/>
      </font>
      <fill>
        <patternFill>
          <bgColor rgb="FFFFC7CE"/>
        </patternFill>
      </fill>
    </dxf>
    <dxf>
      <font>
        <color rgb="FF9C5700"/>
      </font>
      <fill>
        <patternFill>
          <bgColor rgb="FFFFEB9C"/>
        </patternFill>
      </fill>
    </dxf>
    <dxf>
      <font>
        <color theme="4" tint="-0.24994659260841701"/>
      </font>
      <fill>
        <patternFill>
          <bgColor theme="4" tint="0.79998168889431442"/>
        </patternFill>
      </fill>
    </dxf>
    <dxf>
      <font>
        <color rgb="FF9C0006"/>
      </font>
      <fill>
        <patternFill>
          <bgColor rgb="FFFFC7CE"/>
        </patternFill>
      </fill>
    </dxf>
    <dxf>
      <font>
        <color theme="4" tint="-0.24994659260841701"/>
      </font>
      <fill>
        <patternFill>
          <bgColor theme="4" tint="0.79998168889431442"/>
        </patternFill>
      </fill>
    </dxf>
    <dxf>
      <font>
        <color rgb="FF9C0006"/>
      </font>
      <fill>
        <patternFill>
          <bgColor rgb="FFFFC7CE"/>
        </patternFill>
      </fill>
    </dxf>
    <dxf>
      <fill>
        <patternFill>
          <bgColor theme="7" tint="0.79998168889431442"/>
        </patternFill>
      </fill>
    </dxf>
    <dxf>
      <fill>
        <patternFill>
          <bgColor rgb="FFFFB9B9"/>
        </patternFill>
      </fill>
    </dxf>
    <dxf>
      <fill>
        <patternFill>
          <bgColor rgb="FFFFC000"/>
        </patternFill>
      </fill>
    </dxf>
    <dxf>
      <font>
        <b val="0"/>
        <i val="0"/>
        <strike val="0"/>
        <condense val="0"/>
        <extend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oppins"/>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Poppins"/>
        <scheme val="none"/>
      </font>
    </dxf>
    <dxf>
      <border>
        <bottom style="thin">
          <color indexed="64"/>
        </bottom>
      </border>
    </dxf>
    <dxf>
      <font>
        <b val="0"/>
        <i val="0"/>
        <strike val="0"/>
        <condense val="0"/>
        <extend val="0"/>
        <outline val="0"/>
        <shadow val="0"/>
        <u val="none"/>
        <vertAlign val="baseline"/>
        <sz val="11"/>
        <color theme="1"/>
        <name val="Poppins"/>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Poppins"/>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Poppins"/>
        <scheme val="none"/>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Poppins"/>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Poppins"/>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Poppins"/>
        <scheme val="none"/>
      </font>
      <numFmt numFmtId="3" formatCode="#,##0"/>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1"/>
        <color auto="1"/>
        <name val="Poppins"/>
        <scheme val="none"/>
      </font>
      <numFmt numFmtId="3" formatCode="#,##0"/>
      <alignment horizontal="general" vertical="center"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11"/>
        <color auto="1"/>
        <name val="Poppins"/>
        <scheme val="none"/>
      </font>
      <numFmt numFmtId="0" formatCode="General"/>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1"/>
        <color auto="1"/>
        <name val="Poppins"/>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Poppins"/>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Poppins"/>
        <scheme val="none"/>
      </font>
      <numFmt numFmtId="0" formatCode="Genera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Poppins"/>
        <scheme val="none"/>
      </font>
      <numFmt numFmtId="0" formatCode="General"/>
      <alignment horizontal="general" vertical="center"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11"/>
        <color auto="1"/>
        <name val="Poppins"/>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Poppins"/>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Poppins"/>
        <scheme val="none"/>
      </font>
      <alignment horizontal="center" vertical="center" textRotation="0" wrapText="0" indent="0" justifyLastLine="0" shrinkToFit="0" readingOrder="0"/>
      <border diagonalUp="0" diagonalDown="0" outline="0">
        <left/>
        <right/>
        <top style="thin">
          <color indexed="64"/>
        </top>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Poppins"/>
        <scheme val="none"/>
      </font>
      <alignment horizontal="general" vertical="center" textRotation="0" wrapText="0" indent="0" justifyLastLine="0" shrinkToFit="0" readingOrder="0"/>
    </dxf>
    <dxf>
      <font>
        <b/>
        <i/>
        <strike val="0"/>
        <condense val="0"/>
        <extend val="0"/>
        <outline val="0"/>
        <shadow val="0"/>
        <u val="none"/>
        <vertAlign val="baseline"/>
        <sz val="12"/>
        <color auto="1"/>
        <name val="Poppins"/>
        <scheme val="none"/>
      </font>
    </dxf>
    <dxf>
      <font>
        <b val="0"/>
        <i val="0"/>
        <strike val="0"/>
        <condense val="0"/>
        <extend val="0"/>
        <outline val="0"/>
        <shadow val="0"/>
        <u val="none"/>
        <vertAlign val="baseline"/>
        <sz val="11"/>
        <color auto="1"/>
        <name val="Aptos Narrow"/>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Aptos Narrow"/>
        <family val="2"/>
        <scheme val="minor"/>
      </font>
      <numFmt numFmtId="0" formatCode="Genera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numFmt numFmtId="0" formatCode="Genera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dxf>
    <dxf>
      <font>
        <b/>
        <i/>
        <strike val="0"/>
        <condense val="0"/>
        <extend val="0"/>
        <outline val="0"/>
        <shadow val="0"/>
        <u val="none"/>
        <vertAlign val="baseline"/>
        <sz val="12"/>
        <color auto="1"/>
        <name val="Aptos Narrow"/>
        <family val="2"/>
        <scheme val="minor"/>
      </font>
    </dxf>
    <dxf>
      <font>
        <strike val="0"/>
        <outline val="0"/>
        <shadow val="0"/>
        <u val="none"/>
        <vertAlign val="baseline"/>
        <sz val="11"/>
        <color theme="1"/>
        <name val="Poppins"/>
        <scheme val="none"/>
      </font>
      <border diagonalUp="0" diagonalDown="0">
        <left style="thin">
          <color indexed="64"/>
        </left>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oppins"/>
        <scheme val="none"/>
      </font>
      <numFmt numFmtId="0" formatCode="Genera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oppins"/>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1"/>
        <color theme="1"/>
        <name val="Poppins"/>
        <scheme val="none"/>
      </font>
      <numFmt numFmtId="0" formatCode="General"/>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Poppins"/>
        <scheme val="none"/>
      </font>
    </dxf>
    <dxf>
      <border>
        <bottom style="thin">
          <color indexed="64"/>
        </bottom>
      </border>
    </dxf>
    <dxf>
      <font>
        <strike val="0"/>
        <outline val="0"/>
        <shadow val="0"/>
        <u val="none"/>
        <vertAlign val="baseline"/>
        <sz val="11"/>
        <color theme="1"/>
        <name val="Poppins"/>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name val="Poppins"/>
        <scheme val="none"/>
      </font>
      <numFmt numFmtId="3" formatCode="#,##0"/>
    </dxf>
    <dxf>
      <font>
        <strike val="0"/>
        <outline val="0"/>
        <shadow val="0"/>
        <u val="none"/>
        <vertAlign val="baseline"/>
        <sz val="11"/>
        <name val="Poppins"/>
        <scheme val="none"/>
      </font>
      <numFmt numFmtId="3" formatCode="#,##0"/>
    </dxf>
    <dxf>
      <font>
        <strike val="0"/>
        <outline val="0"/>
        <shadow val="0"/>
        <u val="none"/>
        <vertAlign val="baseline"/>
        <sz val="11"/>
        <name val="Poppins"/>
        <scheme val="none"/>
      </font>
      <numFmt numFmtId="3" formatCode="#,##0"/>
    </dxf>
    <dxf>
      <font>
        <strike val="0"/>
        <outline val="0"/>
        <shadow val="0"/>
        <u val="none"/>
        <vertAlign val="baseline"/>
        <sz val="11"/>
        <name val="Poppins"/>
        <scheme val="none"/>
      </font>
      <numFmt numFmtId="3" formatCode="#,##0"/>
    </dxf>
    <dxf>
      <font>
        <strike val="0"/>
        <outline val="0"/>
        <shadow val="0"/>
        <u val="none"/>
        <vertAlign val="baseline"/>
        <sz val="11"/>
        <name val="Poppins"/>
        <scheme val="none"/>
      </font>
      <numFmt numFmtId="3" formatCode="#,##0"/>
    </dxf>
    <dxf>
      <font>
        <strike val="0"/>
        <outline val="0"/>
        <shadow val="0"/>
        <u val="none"/>
        <vertAlign val="baseline"/>
        <sz val="11"/>
        <name val="Poppins"/>
        <scheme val="none"/>
      </font>
      <numFmt numFmtId="3" formatCode="#,##0"/>
    </dxf>
    <dxf>
      <font>
        <strike val="0"/>
        <outline val="0"/>
        <shadow val="0"/>
        <u val="none"/>
        <vertAlign val="baseline"/>
        <sz val="11"/>
        <name val="Poppins"/>
        <scheme val="none"/>
      </font>
      <numFmt numFmtId="3" formatCode="#,##0"/>
    </dxf>
    <dxf>
      <font>
        <strike val="0"/>
        <outline val="0"/>
        <shadow val="0"/>
        <u val="none"/>
        <vertAlign val="baseline"/>
        <sz val="11"/>
        <name val="Poppins"/>
        <scheme val="none"/>
      </font>
    </dxf>
    <dxf>
      <font>
        <strike val="0"/>
        <outline val="0"/>
        <shadow val="0"/>
        <u val="none"/>
        <vertAlign val="baseline"/>
        <sz val="11"/>
        <name val="Poppins"/>
        <scheme val="none"/>
      </font>
    </dxf>
    <dxf>
      <font>
        <strike val="0"/>
        <outline val="0"/>
        <shadow val="0"/>
        <u val="none"/>
        <vertAlign val="baseline"/>
        <sz val="11"/>
        <name val="Poppins"/>
        <scheme val="none"/>
      </font>
    </dxf>
    <dxf>
      <font>
        <strike val="0"/>
        <outline val="0"/>
        <shadow val="0"/>
        <u val="none"/>
        <vertAlign val="baseline"/>
        <sz val="11"/>
        <color theme="1"/>
        <name val="Anek Malayalam"/>
        <scheme val="none"/>
      </font>
      <border diagonalUp="0" diagonalDown="0" outline="0">
        <left style="thin">
          <color indexed="64"/>
        </left>
        <right/>
        <top style="thin">
          <color indexed="64"/>
        </top>
        <bottom style="thin">
          <color indexed="64"/>
        </bottom>
      </border>
    </dxf>
    <dxf>
      <font>
        <strike val="0"/>
        <outline val="0"/>
        <shadow val="0"/>
        <u val="none"/>
        <vertAlign val="baseline"/>
        <sz val="11"/>
        <color theme="1"/>
        <name val="Poppins"/>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Poppins"/>
        <scheme val="none"/>
      </font>
    </dxf>
    <dxf>
      <border>
        <bottom style="thin">
          <color indexed="64"/>
        </bottom>
      </border>
    </dxf>
    <dxf>
      <font>
        <strike val="0"/>
        <outline val="0"/>
        <shadow val="0"/>
        <u val="none"/>
        <vertAlign val="baseline"/>
        <sz val="11"/>
        <color theme="1"/>
        <name val="Poppins"/>
        <scheme val="none"/>
      </font>
      <border diagonalUp="0" diagonalDown="0">
        <left style="thin">
          <color indexed="64"/>
        </left>
        <right style="thin">
          <color indexed="64"/>
        </right>
        <top/>
        <bottom/>
        <vertical style="thin">
          <color indexed="64"/>
        </vertical>
        <horizontal style="thin">
          <color indexed="64"/>
        </horizontal>
      </border>
    </dxf>
    <dxf>
      <numFmt numFmtId="3" formatCode="#,##0"/>
    </dxf>
    <dxf>
      <numFmt numFmtId="3" formatCode="#,##0"/>
    </dxf>
    <dxf>
      <numFmt numFmtId="3" formatCode="#,##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nek Malayalam"/>
        <scheme val="none"/>
      </font>
    </dxf>
    <dxf>
      <font>
        <b val="0"/>
        <i val="0"/>
        <strike val="0"/>
        <condense val="0"/>
        <extend val="0"/>
        <outline val="0"/>
        <shadow val="0"/>
        <u val="none"/>
        <vertAlign val="baseline"/>
        <sz val="11"/>
        <color theme="1"/>
        <name val="Anek Malayalam"/>
        <scheme val="none"/>
      </font>
    </dxf>
    <dxf>
      <font>
        <strike val="0"/>
        <outline val="0"/>
        <shadow val="0"/>
        <u val="none"/>
        <vertAlign val="baseline"/>
        <sz val="11"/>
        <color theme="1"/>
        <name val="Anek Malayalam"/>
        <scheme val="none"/>
      </font>
    </dxf>
    <dxf>
      <font>
        <b val="0"/>
        <i val="0"/>
        <strike val="0"/>
        <condense val="0"/>
        <extend val="0"/>
        <outline val="0"/>
        <shadow val="0"/>
        <u val="none"/>
        <vertAlign val="baseline"/>
        <sz val="11"/>
        <color theme="1"/>
        <name val="Anek Malayalam"/>
        <scheme val="none"/>
      </font>
      <numFmt numFmtId="0" formatCode="General"/>
    </dxf>
    <dxf>
      <font>
        <strike val="0"/>
        <outline val="0"/>
        <shadow val="0"/>
        <u val="none"/>
        <vertAlign val="baseline"/>
        <sz val="11"/>
        <color theme="1"/>
        <name val="Anek Malayalam"/>
        <scheme val="none"/>
      </font>
    </dxf>
    <dxf>
      <alignment horizontal="center" vertical="bottom" textRotation="0" wrapText="0" indent="0" justifyLastLine="0" shrinkToFit="0" readingOrder="0"/>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alignment horizontal="center" vertical="bottom" textRotation="0" wrapText="0" indent="0" justifyLastLine="0" shrinkToFit="0" readingOrder="0"/>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numFmt numFmtId="0" formatCode="General"/>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
      <font>
        <strike val="0"/>
        <outline val="0"/>
        <shadow val="0"/>
        <u val="none"/>
        <vertAlign val="baseline"/>
        <sz val="11"/>
        <color theme="1"/>
        <name val="Poppins"/>
        <scheme val="none"/>
      </font>
    </dxf>
  </dxfs>
  <tableStyles count="0" defaultTableStyle="TableStyleMedium2" defaultPivotStyle="PivotStyleLight16"/>
  <colors>
    <mruColors>
      <color rgb="FFFFD85D"/>
      <color rgb="FFFFB9B9"/>
      <color rgb="FFFF9999"/>
      <color rgb="FFFDB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17" Type="http://schemas.openxmlformats.org/officeDocument/2006/relationships/image" Target="../media/image121.jpeg"/><Relationship Id="rId671" Type="http://schemas.openxmlformats.org/officeDocument/2006/relationships/image" Target="../media/image675.jpg"/><Relationship Id="rId769" Type="http://schemas.openxmlformats.org/officeDocument/2006/relationships/image" Target="../media/image773.jpg"/><Relationship Id="rId21" Type="http://schemas.openxmlformats.org/officeDocument/2006/relationships/image" Target="../media/image25.jpg"/><Relationship Id="rId324" Type="http://schemas.openxmlformats.org/officeDocument/2006/relationships/image" Target="../media/image328.jpg"/><Relationship Id="rId531" Type="http://schemas.openxmlformats.org/officeDocument/2006/relationships/image" Target="../media/image535.jpeg"/><Relationship Id="rId629" Type="http://schemas.openxmlformats.org/officeDocument/2006/relationships/image" Target="../media/image633.jpeg"/><Relationship Id="rId170" Type="http://schemas.openxmlformats.org/officeDocument/2006/relationships/image" Target="../media/image174.jpg"/><Relationship Id="rId836" Type="http://schemas.openxmlformats.org/officeDocument/2006/relationships/image" Target="../media/image840.jpeg"/><Relationship Id="rId268" Type="http://schemas.openxmlformats.org/officeDocument/2006/relationships/image" Target="../media/image272.jpeg"/><Relationship Id="rId475" Type="http://schemas.openxmlformats.org/officeDocument/2006/relationships/image" Target="../media/image479.jpeg"/><Relationship Id="rId682" Type="http://schemas.openxmlformats.org/officeDocument/2006/relationships/image" Target="../media/image686.jpeg"/><Relationship Id="rId32" Type="http://schemas.openxmlformats.org/officeDocument/2006/relationships/image" Target="../media/image36.jpeg"/><Relationship Id="rId128" Type="http://schemas.openxmlformats.org/officeDocument/2006/relationships/image" Target="../media/image132.jpeg"/><Relationship Id="rId335" Type="http://schemas.openxmlformats.org/officeDocument/2006/relationships/image" Target="../media/image339.jpg"/><Relationship Id="rId542" Type="http://schemas.openxmlformats.org/officeDocument/2006/relationships/image" Target="../media/image546.jpeg"/><Relationship Id="rId181" Type="http://schemas.openxmlformats.org/officeDocument/2006/relationships/image" Target="../media/image185.jpeg"/><Relationship Id="rId402" Type="http://schemas.openxmlformats.org/officeDocument/2006/relationships/image" Target="../media/image406.jpg"/><Relationship Id="rId847" Type="http://schemas.openxmlformats.org/officeDocument/2006/relationships/image" Target="../media/image851.jpeg"/><Relationship Id="rId279" Type="http://schemas.openxmlformats.org/officeDocument/2006/relationships/image" Target="../media/image283.jpg"/><Relationship Id="rId486" Type="http://schemas.openxmlformats.org/officeDocument/2006/relationships/image" Target="../media/image490.jpg"/><Relationship Id="rId693" Type="http://schemas.openxmlformats.org/officeDocument/2006/relationships/image" Target="../media/image697.jpeg"/><Relationship Id="rId707" Type="http://schemas.openxmlformats.org/officeDocument/2006/relationships/image" Target="../media/image711.jpg"/><Relationship Id="rId43" Type="http://schemas.openxmlformats.org/officeDocument/2006/relationships/image" Target="../media/image47.jpg"/><Relationship Id="rId139" Type="http://schemas.openxmlformats.org/officeDocument/2006/relationships/image" Target="../media/image143.jpeg"/><Relationship Id="rId346" Type="http://schemas.openxmlformats.org/officeDocument/2006/relationships/image" Target="../media/image350.jpg"/><Relationship Id="rId553" Type="http://schemas.openxmlformats.org/officeDocument/2006/relationships/image" Target="../media/image557.jpeg"/><Relationship Id="rId760" Type="http://schemas.openxmlformats.org/officeDocument/2006/relationships/image" Target="../media/image764.jpg"/><Relationship Id="rId192" Type="http://schemas.openxmlformats.org/officeDocument/2006/relationships/image" Target="../media/image196.jpeg"/><Relationship Id="rId206" Type="http://schemas.openxmlformats.org/officeDocument/2006/relationships/image" Target="../media/image210.jpg"/><Relationship Id="rId413" Type="http://schemas.openxmlformats.org/officeDocument/2006/relationships/image" Target="../media/image417.jpg"/><Relationship Id="rId858" Type="http://schemas.openxmlformats.org/officeDocument/2006/relationships/image" Target="../media/image862.jpeg"/><Relationship Id="rId497" Type="http://schemas.openxmlformats.org/officeDocument/2006/relationships/image" Target="../media/image501.jpg"/><Relationship Id="rId620" Type="http://schemas.openxmlformats.org/officeDocument/2006/relationships/image" Target="../media/image624.jpg"/><Relationship Id="rId718" Type="http://schemas.openxmlformats.org/officeDocument/2006/relationships/image" Target="../media/image722.jpeg"/><Relationship Id="rId357" Type="http://schemas.openxmlformats.org/officeDocument/2006/relationships/image" Target="../media/image361.jpeg"/><Relationship Id="rId54" Type="http://schemas.openxmlformats.org/officeDocument/2006/relationships/image" Target="../media/image58.jpeg"/><Relationship Id="rId217" Type="http://schemas.openxmlformats.org/officeDocument/2006/relationships/image" Target="../media/image221.jpg"/><Relationship Id="rId564" Type="http://schemas.openxmlformats.org/officeDocument/2006/relationships/image" Target="../media/image568.jpeg"/><Relationship Id="rId771" Type="http://schemas.openxmlformats.org/officeDocument/2006/relationships/image" Target="../media/image775.jpg"/><Relationship Id="rId869" Type="http://schemas.openxmlformats.org/officeDocument/2006/relationships/image" Target="../media/image873.jpeg"/><Relationship Id="rId424" Type="http://schemas.openxmlformats.org/officeDocument/2006/relationships/image" Target="../media/image428.jpeg"/><Relationship Id="rId631" Type="http://schemas.openxmlformats.org/officeDocument/2006/relationships/image" Target="../media/image635.jpg"/><Relationship Id="rId729" Type="http://schemas.openxmlformats.org/officeDocument/2006/relationships/image" Target="../media/image733.jpeg"/><Relationship Id="rId270" Type="http://schemas.openxmlformats.org/officeDocument/2006/relationships/image" Target="../media/image274.jpeg"/><Relationship Id="rId65" Type="http://schemas.openxmlformats.org/officeDocument/2006/relationships/image" Target="../media/image69.jpg"/><Relationship Id="rId130" Type="http://schemas.openxmlformats.org/officeDocument/2006/relationships/image" Target="../media/image134.jpeg"/><Relationship Id="rId368" Type="http://schemas.openxmlformats.org/officeDocument/2006/relationships/image" Target="../media/image372.jpg"/><Relationship Id="rId575" Type="http://schemas.openxmlformats.org/officeDocument/2006/relationships/image" Target="../media/image579.jpg"/><Relationship Id="rId782" Type="http://schemas.openxmlformats.org/officeDocument/2006/relationships/image" Target="../media/image786.jpg"/><Relationship Id="rId228" Type="http://schemas.openxmlformats.org/officeDocument/2006/relationships/image" Target="../media/image232.jpg"/><Relationship Id="rId435" Type="http://schemas.openxmlformats.org/officeDocument/2006/relationships/image" Target="../media/image439.jpg"/><Relationship Id="rId642" Type="http://schemas.openxmlformats.org/officeDocument/2006/relationships/image" Target="../media/image646.jpg"/><Relationship Id="rId281" Type="http://schemas.openxmlformats.org/officeDocument/2006/relationships/image" Target="../media/image285.jpeg"/><Relationship Id="rId502" Type="http://schemas.openxmlformats.org/officeDocument/2006/relationships/image" Target="../media/image506.jpg"/><Relationship Id="rId76" Type="http://schemas.openxmlformats.org/officeDocument/2006/relationships/image" Target="../media/image80.jpeg"/><Relationship Id="rId141" Type="http://schemas.openxmlformats.org/officeDocument/2006/relationships/image" Target="../media/image145.jpeg"/><Relationship Id="rId379" Type="http://schemas.openxmlformats.org/officeDocument/2006/relationships/image" Target="../media/image383.jpg"/><Relationship Id="rId586" Type="http://schemas.openxmlformats.org/officeDocument/2006/relationships/image" Target="../media/image590.jpg"/><Relationship Id="rId793" Type="http://schemas.openxmlformats.org/officeDocument/2006/relationships/image" Target="../media/image797.jpeg"/><Relationship Id="rId807" Type="http://schemas.openxmlformats.org/officeDocument/2006/relationships/image" Target="../media/image811.jpg"/><Relationship Id="rId7" Type="http://schemas.openxmlformats.org/officeDocument/2006/relationships/image" Target="../media/image11.jpeg"/><Relationship Id="rId239" Type="http://schemas.openxmlformats.org/officeDocument/2006/relationships/image" Target="../media/image243.jpg"/><Relationship Id="rId446" Type="http://schemas.openxmlformats.org/officeDocument/2006/relationships/image" Target="../media/image450.jpeg"/><Relationship Id="rId653" Type="http://schemas.openxmlformats.org/officeDocument/2006/relationships/image" Target="../media/image657.jpg"/><Relationship Id="rId292" Type="http://schemas.openxmlformats.org/officeDocument/2006/relationships/image" Target="../media/image296.jpg"/><Relationship Id="rId306" Type="http://schemas.openxmlformats.org/officeDocument/2006/relationships/image" Target="../media/image310.jpg"/><Relationship Id="rId860" Type="http://schemas.openxmlformats.org/officeDocument/2006/relationships/image" Target="../media/image864.jpeg"/><Relationship Id="rId87" Type="http://schemas.openxmlformats.org/officeDocument/2006/relationships/image" Target="../media/image91.jpg"/><Relationship Id="rId513" Type="http://schemas.openxmlformats.org/officeDocument/2006/relationships/image" Target="../media/image517.jpeg"/><Relationship Id="rId597" Type="http://schemas.openxmlformats.org/officeDocument/2006/relationships/image" Target="../media/image601.jpg"/><Relationship Id="rId720" Type="http://schemas.openxmlformats.org/officeDocument/2006/relationships/image" Target="../media/image724.jpg"/><Relationship Id="rId818" Type="http://schemas.openxmlformats.org/officeDocument/2006/relationships/image" Target="../media/image822.jpg"/><Relationship Id="rId152" Type="http://schemas.openxmlformats.org/officeDocument/2006/relationships/image" Target="../media/image156.jpg"/><Relationship Id="rId457" Type="http://schemas.openxmlformats.org/officeDocument/2006/relationships/image" Target="../media/image461.jpg"/><Relationship Id="rId664" Type="http://schemas.openxmlformats.org/officeDocument/2006/relationships/image" Target="../media/image668.jpg"/><Relationship Id="rId871" Type="http://schemas.openxmlformats.org/officeDocument/2006/relationships/image" Target="../media/image875.jpg"/><Relationship Id="rId14" Type="http://schemas.openxmlformats.org/officeDocument/2006/relationships/image" Target="../media/image18.jpg"/><Relationship Id="rId317" Type="http://schemas.openxmlformats.org/officeDocument/2006/relationships/image" Target="../media/image321.jpg"/><Relationship Id="rId524" Type="http://schemas.openxmlformats.org/officeDocument/2006/relationships/image" Target="../media/image528.jpeg"/><Relationship Id="rId731" Type="http://schemas.openxmlformats.org/officeDocument/2006/relationships/image" Target="../media/image735.jpg"/><Relationship Id="rId98" Type="http://schemas.openxmlformats.org/officeDocument/2006/relationships/image" Target="../media/image102.jpg"/><Relationship Id="rId163" Type="http://schemas.openxmlformats.org/officeDocument/2006/relationships/image" Target="../media/image167.jpeg"/><Relationship Id="rId370" Type="http://schemas.openxmlformats.org/officeDocument/2006/relationships/image" Target="../media/image374.jpg"/><Relationship Id="rId829" Type="http://schemas.openxmlformats.org/officeDocument/2006/relationships/image" Target="../media/image833.jpg"/><Relationship Id="rId230" Type="http://schemas.openxmlformats.org/officeDocument/2006/relationships/image" Target="../media/image234.jpeg"/><Relationship Id="rId468" Type="http://schemas.openxmlformats.org/officeDocument/2006/relationships/image" Target="../media/image472.jpg"/><Relationship Id="rId675" Type="http://schemas.openxmlformats.org/officeDocument/2006/relationships/image" Target="../media/image679.jpg"/><Relationship Id="rId882" Type="http://schemas.openxmlformats.org/officeDocument/2006/relationships/image" Target="../media/image886.png"/><Relationship Id="rId25" Type="http://schemas.openxmlformats.org/officeDocument/2006/relationships/image" Target="../media/image29.jpg"/><Relationship Id="rId328" Type="http://schemas.openxmlformats.org/officeDocument/2006/relationships/image" Target="../media/image332.jpg"/><Relationship Id="rId535" Type="http://schemas.openxmlformats.org/officeDocument/2006/relationships/image" Target="../media/image539.jpeg"/><Relationship Id="rId742" Type="http://schemas.openxmlformats.org/officeDocument/2006/relationships/image" Target="../media/image746.jpg"/><Relationship Id="rId174" Type="http://schemas.openxmlformats.org/officeDocument/2006/relationships/image" Target="../media/image178.jpg"/><Relationship Id="rId381" Type="http://schemas.openxmlformats.org/officeDocument/2006/relationships/image" Target="../media/image385.jpeg"/><Relationship Id="rId602" Type="http://schemas.openxmlformats.org/officeDocument/2006/relationships/image" Target="../media/image606.jpg"/><Relationship Id="rId241" Type="http://schemas.openxmlformats.org/officeDocument/2006/relationships/image" Target="../media/image245.jpeg"/><Relationship Id="rId479" Type="http://schemas.openxmlformats.org/officeDocument/2006/relationships/image" Target="../media/image483.jpg"/><Relationship Id="rId686" Type="http://schemas.openxmlformats.org/officeDocument/2006/relationships/image" Target="../media/image690.jpg"/><Relationship Id="rId36" Type="http://schemas.openxmlformats.org/officeDocument/2006/relationships/image" Target="../media/image40.jpeg"/><Relationship Id="rId339" Type="http://schemas.openxmlformats.org/officeDocument/2006/relationships/image" Target="../media/image343.jpg"/><Relationship Id="rId546" Type="http://schemas.openxmlformats.org/officeDocument/2006/relationships/image" Target="../media/image550.jpg"/><Relationship Id="rId753" Type="http://schemas.openxmlformats.org/officeDocument/2006/relationships/image" Target="../media/image757.jpg"/><Relationship Id="rId101" Type="http://schemas.openxmlformats.org/officeDocument/2006/relationships/image" Target="../media/image105.jpg"/><Relationship Id="rId185" Type="http://schemas.openxmlformats.org/officeDocument/2006/relationships/image" Target="../media/image189.jpg"/><Relationship Id="rId406" Type="http://schemas.openxmlformats.org/officeDocument/2006/relationships/image" Target="../media/image410.jpg"/><Relationship Id="rId392" Type="http://schemas.openxmlformats.org/officeDocument/2006/relationships/image" Target="../media/image396.jpeg"/><Relationship Id="rId613" Type="http://schemas.openxmlformats.org/officeDocument/2006/relationships/image" Target="../media/image617.jpg"/><Relationship Id="rId697" Type="http://schemas.openxmlformats.org/officeDocument/2006/relationships/image" Target="../media/image701.jpeg"/><Relationship Id="rId820" Type="http://schemas.openxmlformats.org/officeDocument/2006/relationships/image" Target="../media/image824.jpeg"/><Relationship Id="rId252" Type="http://schemas.openxmlformats.org/officeDocument/2006/relationships/image" Target="../media/image256.jpeg"/><Relationship Id="rId47" Type="http://schemas.openxmlformats.org/officeDocument/2006/relationships/image" Target="../media/image51.jpg"/><Relationship Id="rId112" Type="http://schemas.openxmlformats.org/officeDocument/2006/relationships/image" Target="../media/image116.jpeg"/><Relationship Id="rId557" Type="http://schemas.openxmlformats.org/officeDocument/2006/relationships/image" Target="../media/image561.jpeg"/><Relationship Id="rId764" Type="http://schemas.openxmlformats.org/officeDocument/2006/relationships/image" Target="../media/image768.jpg"/><Relationship Id="rId196" Type="http://schemas.openxmlformats.org/officeDocument/2006/relationships/image" Target="../media/image200.jpg"/><Relationship Id="rId417" Type="http://schemas.openxmlformats.org/officeDocument/2006/relationships/image" Target="../media/image421.jpg"/><Relationship Id="rId624" Type="http://schemas.openxmlformats.org/officeDocument/2006/relationships/image" Target="../media/image628.jpg"/><Relationship Id="rId831" Type="http://schemas.openxmlformats.org/officeDocument/2006/relationships/image" Target="../media/image835.jpg"/><Relationship Id="rId263" Type="http://schemas.openxmlformats.org/officeDocument/2006/relationships/image" Target="../media/image267.jpg"/><Relationship Id="rId470" Type="http://schemas.openxmlformats.org/officeDocument/2006/relationships/image" Target="../media/image474.jpg"/><Relationship Id="rId58" Type="http://schemas.openxmlformats.org/officeDocument/2006/relationships/image" Target="../media/image62.jpg"/><Relationship Id="rId123" Type="http://schemas.openxmlformats.org/officeDocument/2006/relationships/image" Target="../media/image127.jpeg"/><Relationship Id="rId330" Type="http://schemas.openxmlformats.org/officeDocument/2006/relationships/image" Target="../media/image334.jpg"/><Relationship Id="rId568" Type="http://schemas.openxmlformats.org/officeDocument/2006/relationships/image" Target="../media/image572.jpg"/><Relationship Id="rId775" Type="http://schemas.openxmlformats.org/officeDocument/2006/relationships/image" Target="../media/image779.jpg"/><Relationship Id="rId428" Type="http://schemas.openxmlformats.org/officeDocument/2006/relationships/image" Target="../media/image432.jpg"/><Relationship Id="rId635" Type="http://schemas.openxmlformats.org/officeDocument/2006/relationships/image" Target="../media/image639.jpeg"/><Relationship Id="rId842" Type="http://schemas.openxmlformats.org/officeDocument/2006/relationships/image" Target="../media/image846.jpeg"/><Relationship Id="rId274" Type="http://schemas.openxmlformats.org/officeDocument/2006/relationships/image" Target="../media/image278.jpg"/><Relationship Id="rId481" Type="http://schemas.openxmlformats.org/officeDocument/2006/relationships/image" Target="../media/image485.jpg"/><Relationship Id="rId702" Type="http://schemas.openxmlformats.org/officeDocument/2006/relationships/image" Target="../media/image706.jpg"/><Relationship Id="rId69" Type="http://schemas.openxmlformats.org/officeDocument/2006/relationships/image" Target="../media/image73.jpg"/><Relationship Id="rId134" Type="http://schemas.openxmlformats.org/officeDocument/2006/relationships/image" Target="../media/image138.jpeg"/><Relationship Id="rId579" Type="http://schemas.openxmlformats.org/officeDocument/2006/relationships/image" Target="../media/image583.jpeg"/><Relationship Id="rId786" Type="http://schemas.openxmlformats.org/officeDocument/2006/relationships/image" Target="../media/image790.jpg"/><Relationship Id="rId341" Type="http://schemas.openxmlformats.org/officeDocument/2006/relationships/image" Target="../media/image345.jpg"/><Relationship Id="rId439" Type="http://schemas.openxmlformats.org/officeDocument/2006/relationships/image" Target="../media/image443.jpg"/><Relationship Id="rId646" Type="http://schemas.openxmlformats.org/officeDocument/2006/relationships/image" Target="../media/image650.jpg"/><Relationship Id="rId201" Type="http://schemas.openxmlformats.org/officeDocument/2006/relationships/image" Target="../media/image205.jpeg"/><Relationship Id="rId285" Type="http://schemas.openxmlformats.org/officeDocument/2006/relationships/image" Target="../media/image289.jpeg"/><Relationship Id="rId506" Type="http://schemas.openxmlformats.org/officeDocument/2006/relationships/image" Target="../media/image510.jpg"/><Relationship Id="rId853" Type="http://schemas.openxmlformats.org/officeDocument/2006/relationships/image" Target="../media/image857.jpg"/><Relationship Id="rId492" Type="http://schemas.openxmlformats.org/officeDocument/2006/relationships/image" Target="../media/image496.jpg"/><Relationship Id="rId713" Type="http://schemas.openxmlformats.org/officeDocument/2006/relationships/image" Target="../media/image717.jpeg"/><Relationship Id="rId797" Type="http://schemas.openxmlformats.org/officeDocument/2006/relationships/image" Target="../media/image801.jpg"/><Relationship Id="rId145" Type="http://schemas.openxmlformats.org/officeDocument/2006/relationships/image" Target="../media/image149.jpeg"/><Relationship Id="rId352" Type="http://schemas.openxmlformats.org/officeDocument/2006/relationships/image" Target="../media/image356.jpeg"/><Relationship Id="rId212" Type="http://schemas.openxmlformats.org/officeDocument/2006/relationships/image" Target="../media/image216.jpg"/><Relationship Id="rId657" Type="http://schemas.openxmlformats.org/officeDocument/2006/relationships/image" Target="../media/image661.jpg"/><Relationship Id="rId864" Type="http://schemas.openxmlformats.org/officeDocument/2006/relationships/image" Target="../media/image868.jpeg"/><Relationship Id="rId296" Type="http://schemas.openxmlformats.org/officeDocument/2006/relationships/image" Target="../media/image300.jpeg"/><Relationship Id="rId517" Type="http://schemas.openxmlformats.org/officeDocument/2006/relationships/image" Target="../media/image521.jpg"/><Relationship Id="rId724" Type="http://schemas.openxmlformats.org/officeDocument/2006/relationships/image" Target="../media/image728.jpg"/><Relationship Id="rId60" Type="http://schemas.openxmlformats.org/officeDocument/2006/relationships/image" Target="../media/image64.jpg"/><Relationship Id="rId156" Type="http://schemas.openxmlformats.org/officeDocument/2006/relationships/image" Target="../media/image160.jpg"/><Relationship Id="rId363" Type="http://schemas.openxmlformats.org/officeDocument/2006/relationships/image" Target="../media/image367.jpeg"/><Relationship Id="rId570" Type="http://schemas.openxmlformats.org/officeDocument/2006/relationships/image" Target="../media/image574.jpeg"/><Relationship Id="rId223" Type="http://schemas.openxmlformats.org/officeDocument/2006/relationships/image" Target="../media/image227.jpeg"/><Relationship Id="rId430" Type="http://schemas.openxmlformats.org/officeDocument/2006/relationships/image" Target="../media/image434.jpg"/><Relationship Id="rId668" Type="http://schemas.openxmlformats.org/officeDocument/2006/relationships/image" Target="../media/image672.jpg"/><Relationship Id="rId875" Type="http://schemas.openxmlformats.org/officeDocument/2006/relationships/image" Target="../media/image879.jpeg"/><Relationship Id="rId18" Type="http://schemas.openxmlformats.org/officeDocument/2006/relationships/image" Target="../media/image22.jpg"/><Relationship Id="rId528" Type="http://schemas.openxmlformats.org/officeDocument/2006/relationships/image" Target="../media/image532.jpg"/><Relationship Id="rId735" Type="http://schemas.openxmlformats.org/officeDocument/2006/relationships/image" Target="../media/image739.jpg"/><Relationship Id="rId167" Type="http://schemas.openxmlformats.org/officeDocument/2006/relationships/image" Target="../media/image171.jpg"/><Relationship Id="rId374" Type="http://schemas.openxmlformats.org/officeDocument/2006/relationships/image" Target="../media/image378.jpg"/><Relationship Id="rId581" Type="http://schemas.openxmlformats.org/officeDocument/2006/relationships/image" Target="../media/image585.jpeg"/><Relationship Id="rId71" Type="http://schemas.openxmlformats.org/officeDocument/2006/relationships/image" Target="../media/image75.jpg"/><Relationship Id="rId234" Type="http://schemas.openxmlformats.org/officeDocument/2006/relationships/image" Target="../media/image238.jpg"/><Relationship Id="rId679" Type="http://schemas.openxmlformats.org/officeDocument/2006/relationships/image" Target="../media/image683.jpg"/><Relationship Id="rId802" Type="http://schemas.openxmlformats.org/officeDocument/2006/relationships/image" Target="../media/image806.jpg"/><Relationship Id="rId2" Type="http://schemas.openxmlformats.org/officeDocument/2006/relationships/image" Target="../media/image6.jpeg"/><Relationship Id="rId29" Type="http://schemas.openxmlformats.org/officeDocument/2006/relationships/image" Target="../media/image33.jpg"/><Relationship Id="rId441" Type="http://schemas.openxmlformats.org/officeDocument/2006/relationships/image" Target="../media/image445.jpg"/><Relationship Id="rId539" Type="http://schemas.openxmlformats.org/officeDocument/2006/relationships/image" Target="../media/image543.jpeg"/><Relationship Id="rId746" Type="http://schemas.openxmlformats.org/officeDocument/2006/relationships/image" Target="../media/image750.jpg"/><Relationship Id="rId178" Type="http://schemas.openxmlformats.org/officeDocument/2006/relationships/image" Target="../media/image182.jpg"/><Relationship Id="rId301" Type="http://schemas.openxmlformats.org/officeDocument/2006/relationships/image" Target="../media/image305.jpg"/><Relationship Id="rId82" Type="http://schemas.openxmlformats.org/officeDocument/2006/relationships/image" Target="../media/image86.jpg"/><Relationship Id="rId385" Type="http://schemas.openxmlformats.org/officeDocument/2006/relationships/image" Target="../media/image389.jpeg"/><Relationship Id="rId592" Type="http://schemas.openxmlformats.org/officeDocument/2006/relationships/image" Target="../media/image596.jpg"/><Relationship Id="rId606" Type="http://schemas.openxmlformats.org/officeDocument/2006/relationships/image" Target="../media/image610.jpg"/><Relationship Id="rId813" Type="http://schemas.openxmlformats.org/officeDocument/2006/relationships/image" Target="../media/image817.jpg"/><Relationship Id="rId245" Type="http://schemas.openxmlformats.org/officeDocument/2006/relationships/image" Target="../media/image249.jpeg"/><Relationship Id="rId452" Type="http://schemas.openxmlformats.org/officeDocument/2006/relationships/image" Target="../media/image456.jpg"/><Relationship Id="rId105" Type="http://schemas.openxmlformats.org/officeDocument/2006/relationships/image" Target="../media/image109.jpg"/><Relationship Id="rId312" Type="http://schemas.openxmlformats.org/officeDocument/2006/relationships/image" Target="../media/image316.jpeg"/><Relationship Id="rId757" Type="http://schemas.openxmlformats.org/officeDocument/2006/relationships/image" Target="../media/image761.jpeg"/><Relationship Id="rId93" Type="http://schemas.openxmlformats.org/officeDocument/2006/relationships/image" Target="../media/image97.jpeg"/><Relationship Id="rId189" Type="http://schemas.openxmlformats.org/officeDocument/2006/relationships/image" Target="../media/image193.jpg"/><Relationship Id="rId396" Type="http://schemas.openxmlformats.org/officeDocument/2006/relationships/image" Target="../media/image400.jpg"/><Relationship Id="rId617" Type="http://schemas.openxmlformats.org/officeDocument/2006/relationships/image" Target="../media/image621.jpg"/><Relationship Id="rId824" Type="http://schemas.openxmlformats.org/officeDocument/2006/relationships/image" Target="../media/image828.jpg"/><Relationship Id="rId256" Type="http://schemas.openxmlformats.org/officeDocument/2006/relationships/image" Target="../media/image260.jpg"/><Relationship Id="rId463" Type="http://schemas.openxmlformats.org/officeDocument/2006/relationships/image" Target="../media/image467.jpeg"/><Relationship Id="rId670" Type="http://schemas.openxmlformats.org/officeDocument/2006/relationships/image" Target="../media/image674.jpg"/><Relationship Id="rId116" Type="http://schemas.openxmlformats.org/officeDocument/2006/relationships/image" Target="../media/image120.jpg"/><Relationship Id="rId323" Type="http://schemas.openxmlformats.org/officeDocument/2006/relationships/image" Target="../media/image327.jpg"/><Relationship Id="rId530" Type="http://schemas.openxmlformats.org/officeDocument/2006/relationships/image" Target="../media/image534.jpeg"/><Relationship Id="rId768" Type="http://schemas.openxmlformats.org/officeDocument/2006/relationships/image" Target="../media/image772.jpg"/><Relationship Id="rId20" Type="http://schemas.openxmlformats.org/officeDocument/2006/relationships/image" Target="../media/image24.jpg"/><Relationship Id="rId628" Type="http://schemas.openxmlformats.org/officeDocument/2006/relationships/image" Target="../media/image632.jpg"/><Relationship Id="rId835" Type="http://schemas.openxmlformats.org/officeDocument/2006/relationships/image" Target="../media/image839.jpg"/><Relationship Id="rId267" Type="http://schemas.openxmlformats.org/officeDocument/2006/relationships/image" Target="../media/image271.jpeg"/><Relationship Id="rId474" Type="http://schemas.openxmlformats.org/officeDocument/2006/relationships/image" Target="../media/image478.jpg"/><Relationship Id="rId127" Type="http://schemas.openxmlformats.org/officeDocument/2006/relationships/image" Target="../media/image131.jpeg"/><Relationship Id="rId681" Type="http://schemas.openxmlformats.org/officeDocument/2006/relationships/image" Target="../media/image685.jpg"/><Relationship Id="rId779" Type="http://schemas.openxmlformats.org/officeDocument/2006/relationships/image" Target="../media/image783.jpeg"/><Relationship Id="rId31" Type="http://schemas.openxmlformats.org/officeDocument/2006/relationships/image" Target="../media/image35.jpeg"/><Relationship Id="rId334" Type="http://schemas.openxmlformats.org/officeDocument/2006/relationships/image" Target="../media/image338.jpg"/><Relationship Id="rId541" Type="http://schemas.openxmlformats.org/officeDocument/2006/relationships/image" Target="../media/image545.jpg"/><Relationship Id="rId639" Type="http://schemas.openxmlformats.org/officeDocument/2006/relationships/image" Target="../media/image643.jpeg"/><Relationship Id="rId180" Type="http://schemas.openxmlformats.org/officeDocument/2006/relationships/image" Target="../media/image184.jpg"/><Relationship Id="rId278" Type="http://schemas.openxmlformats.org/officeDocument/2006/relationships/image" Target="../media/image282.jpg"/><Relationship Id="rId401" Type="http://schemas.openxmlformats.org/officeDocument/2006/relationships/image" Target="../media/image405.jpeg"/><Relationship Id="rId846" Type="http://schemas.openxmlformats.org/officeDocument/2006/relationships/image" Target="../media/image850.jpeg"/><Relationship Id="rId485" Type="http://schemas.openxmlformats.org/officeDocument/2006/relationships/image" Target="../media/image489.jpg"/><Relationship Id="rId692" Type="http://schemas.openxmlformats.org/officeDocument/2006/relationships/image" Target="../media/image696.jpg"/><Relationship Id="rId706" Type="http://schemas.openxmlformats.org/officeDocument/2006/relationships/image" Target="../media/image710.jpg"/><Relationship Id="rId42" Type="http://schemas.openxmlformats.org/officeDocument/2006/relationships/image" Target="../media/image46.jpeg"/><Relationship Id="rId138" Type="http://schemas.openxmlformats.org/officeDocument/2006/relationships/image" Target="../media/image142.jpeg"/><Relationship Id="rId345" Type="http://schemas.openxmlformats.org/officeDocument/2006/relationships/image" Target="../media/image349.jpg"/><Relationship Id="rId552" Type="http://schemas.openxmlformats.org/officeDocument/2006/relationships/image" Target="../media/image556.jpeg"/><Relationship Id="rId191" Type="http://schemas.openxmlformats.org/officeDocument/2006/relationships/image" Target="../media/image195.jpg"/><Relationship Id="rId205" Type="http://schemas.openxmlformats.org/officeDocument/2006/relationships/image" Target="../media/image209.jpg"/><Relationship Id="rId412" Type="http://schemas.openxmlformats.org/officeDocument/2006/relationships/image" Target="../media/image416.jpg"/><Relationship Id="rId857" Type="http://schemas.openxmlformats.org/officeDocument/2006/relationships/image" Target="../media/image861.jpeg"/><Relationship Id="rId289" Type="http://schemas.openxmlformats.org/officeDocument/2006/relationships/image" Target="../media/image293.jpeg"/><Relationship Id="rId496" Type="http://schemas.openxmlformats.org/officeDocument/2006/relationships/image" Target="../media/image500.jpg"/><Relationship Id="rId717" Type="http://schemas.openxmlformats.org/officeDocument/2006/relationships/image" Target="../media/image721.jpg"/><Relationship Id="rId53" Type="http://schemas.openxmlformats.org/officeDocument/2006/relationships/image" Target="../media/image57.jpg"/><Relationship Id="rId149" Type="http://schemas.openxmlformats.org/officeDocument/2006/relationships/image" Target="../media/image153.jpg"/><Relationship Id="rId356" Type="http://schemas.openxmlformats.org/officeDocument/2006/relationships/image" Target="../media/image360.jpeg"/><Relationship Id="rId563" Type="http://schemas.openxmlformats.org/officeDocument/2006/relationships/image" Target="../media/image567.jpg"/><Relationship Id="rId770" Type="http://schemas.openxmlformats.org/officeDocument/2006/relationships/image" Target="../media/image774.jpg"/><Relationship Id="rId216" Type="http://schemas.openxmlformats.org/officeDocument/2006/relationships/image" Target="../media/image220.jpg"/><Relationship Id="rId423" Type="http://schemas.openxmlformats.org/officeDocument/2006/relationships/image" Target="../media/image427.jpeg"/><Relationship Id="rId868" Type="http://schemas.openxmlformats.org/officeDocument/2006/relationships/image" Target="../media/image872.jpg"/><Relationship Id="rId630" Type="http://schemas.openxmlformats.org/officeDocument/2006/relationships/image" Target="../media/image634.jpeg"/><Relationship Id="rId728" Type="http://schemas.openxmlformats.org/officeDocument/2006/relationships/image" Target="../media/image732.jpeg"/><Relationship Id="rId64" Type="http://schemas.openxmlformats.org/officeDocument/2006/relationships/image" Target="../media/image68.jpg"/><Relationship Id="rId367" Type="http://schemas.openxmlformats.org/officeDocument/2006/relationships/image" Target="../media/image371.jpeg"/><Relationship Id="rId574" Type="http://schemas.openxmlformats.org/officeDocument/2006/relationships/image" Target="../media/image578.jpeg"/><Relationship Id="rId227" Type="http://schemas.openxmlformats.org/officeDocument/2006/relationships/image" Target="../media/image231.jpg"/><Relationship Id="rId781" Type="http://schemas.openxmlformats.org/officeDocument/2006/relationships/image" Target="../media/image785.jpg"/><Relationship Id="rId879" Type="http://schemas.openxmlformats.org/officeDocument/2006/relationships/image" Target="../media/image883.jpg"/><Relationship Id="rId434" Type="http://schemas.openxmlformats.org/officeDocument/2006/relationships/image" Target="../media/image438.jpeg"/><Relationship Id="rId641" Type="http://schemas.openxmlformats.org/officeDocument/2006/relationships/image" Target="../media/image645.jpeg"/><Relationship Id="rId739" Type="http://schemas.openxmlformats.org/officeDocument/2006/relationships/image" Target="../media/image743.jpg"/><Relationship Id="rId280" Type="http://schemas.openxmlformats.org/officeDocument/2006/relationships/image" Target="../media/image284.jpg"/><Relationship Id="rId501" Type="http://schemas.openxmlformats.org/officeDocument/2006/relationships/image" Target="../media/image505.jpeg"/><Relationship Id="rId75" Type="http://schemas.openxmlformats.org/officeDocument/2006/relationships/image" Target="../media/image79.jpg"/><Relationship Id="rId140" Type="http://schemas.openxmlformats.org/officeDocument/2006/relationships/image" Target="../media/image144.jpeg"/><Relationship Id="rId378" Type="http://schemas.openxmlformats.org/officeDocument/2006/relationships/image" Target="../media/image382.jpg"/><Relationship Id="rId585" Type="http://schemas.openxmlformats.org/officeDocument/2006/relationships/image" Target="../media/image589.jpeg"/><Relationship Id="rId792" Type="http://schemas.openxmlformats.org/officeDocument/2006/relationships/image" Target="../media/image796.jpg"/><Relationship Id="rId806" Type="http://schemas.openxmlformats.org/officeDocument/2006/relationships/image" Target="../media/image810.jpeg"/><Relationship Id="rId6" Type="http://schemas.openxmlformats.org/officeDocument/2006/relationships/image" Target="../media/image10.jpeg"/><Relationship Id="rId238" Type="http://schemas.openxmlformats.org/officeDocument/2006/relationships/image" Target="../media/image242.jpg"/><Relationship Id="rId445" Type="http://schemas.openxmlformats.org/officeDocument/2006/relationships/image" Target="../media/image449.jpg"/><Relationship Id="rId652" Type="http://schemas.openxmlformats.org/officeDocument/2006/relationships/image" Target="../media/image656.jpg"/><Relationship Id="rId291" Type="http://schemas.openxmlformats.org/officeDocument/2006/relationships/image" Target="../media/image295.jpg"/><Relationship Id="rId305" Type="http://schemas.openxmlformats.org/officeDocument/2006/relationships/image" Target="../media/image309.jpg"/><Relationship Id="rId512" Type="http://schemas.openxmlformats.org/officeDocument/2006/relationships/image" Target="../media/image516.jpeg"/><Relationship Id="rId86" Type="http://schemas.openxmlformats.org/officeDocument/2006/relationships/image" Target="../media/image90.jpeg"/><Relationship Id="rId151" Type="http://schemas.openxmlformats.org/officeDocument/2006/relationships/image" Target="../media/image155.jpg"/><Relationship Id="rId389" Type="http://schemas.openxmlformats.org/officeDocument/2006/relationships/image" Target="../media/image393.jpg"/><Relationship Id="rId596" Type="http://schemas.openxmlformats.org/officeDocument/2006/relationships/image" Target="../media/image600.jpg"/><Relationship Id="rId817" Type="http://schemas.openxmlformats.org/officeDocument/2006/relationships/image" Target="../media/image821.jpg"/><Relationship Id="rId249" Type="http://schemas.openxmlformats.org/officeDocument/2006/relationships/image" Target="../media/image253.jpg"/><Relationship Id="rId456" Type="http://schemas.openxmlformats.org/officeDocument/2006/relationships/image" Target="../media/image460.jpg"/><Relationship Id="rId663" Type="http://schemas.openxmlformats.org/officeDocument/2006/relationships/image" Target="../media/image667.jpg"/><Relationship Id="rId870" Type="http://schemas.openxmlformats.org/officeDocument/2006/relationships/image" Target="../media/image874.jpeg"/><Relationship Id="rId13" Type="http://schemas.openxmlformats.org/officeDocument/2006/relationships/image" Target="../media/image17.jpg"/><Relationship Id="rId109" Type="http://schemas.openxmlformats.org/officeDocument/2006/relationships/image" Target="../media/image113.jpg"/><Relationship Id="rId316" Type="http://schemas.openxmlformats.org/officeDocument/2006/relationships/image" Target="../media/image320.jpg"/><Relationship Id="rId523" Type="http://schemas.openxmlformats.org/officeDocument/2006/relationships/image" Target="../media/image527.jpg"/><Relationship Id="rId97" Type="http://schemas.openxmlformats.org/officeDocument/2006/relationships/image" Target="../media/image101.jpg"/><Relationship Id="rId730" Type="http://schemas.openxmlformats.org/officeDocument/2006/relationships/image" Target="../media/image734.jpeg"/><Relationship Id="rId828" Type="http://schemas.openxmlformats.org/officeDocument/2006/relationships/image" Target="../media/image832.jpg"/><Relationship Id="rId162" Type="http://schemas.openxmlformats.org/officeDocument/2006/relationships/image" Target="../media/image166.jpeg"/><Relationship Id="rId467" Type="http://schemas.openxmlformats.org/officeDocument/2006/relationships/image" Target="../media/image471.jpg"/><Relationship Id="rId674" Type="http://schemas.openxmlformats.org/officeDocument/2006/relationships/image" Target="../media/image678.jpeg"/><Relationship Id="rId881" Type="http://schemas.openxmlformats.org/officeDocument/2006/relationships/image" Target="../media/image885.jpg"/><Relationship Id="rId24" Type="http://schemas.openxmlformats.org/officeDocument/2006/relationships/image" Target="../media/image28.jpg"/><Relationship Id="rId327" Type="http://schemas.openxmlformats.org/officeDocument/2006/relationships/image" Target="../media/image331.jpg"/><Relationship Id="rId534" Type="http://schemas.openxmlformats.org/officeDocument/2006/relationships/image" Target="../media/image538.jpg"/><Relationship Id="rId741" Type="http://schemas.openxmlformats.org/officeDocument/2006/relationships/image" Target="../media/image745.jpg"/><Relationship Id="rId839" Type="http://schemas.openxmlformats.org/officeDocument/2006/relationships/image" Target="../media/image843.jpeg"/><Relationship Id="rId173" Type="http://schemas.openxmlformats.org/officeDocument/2006/relationships/image" Target="../media/image177.jpg"/><Relationship Id="rId380" Type="http://schemas.openxmlformats.org/officeDocument/2006/relationships/image" Target="../media/image384.jpg"/><Relationship Id="rId601" Type="http://schemas.openxmlformats.org/officeDocument/2006/relationships/image" Target="../media/image605.jpg"/><Relationship Id="rId240" Type="http://schemas.openxmlformats.org/officeDocument/2006/relationships/image" Target="../media/image244.jpg"/><Relationship Id="rId478" Type="http://schemas.openxmlformats.org/officeDocument/2006/relationships/image" Target="../media/image482.jpg"/><Relationship Id="rId685" Type="http://schemas.openxmlformats.org/officeDocument/2006/relationships/image" Target="../media/image689.jpg"/><Relationship Id="rId35" Type="http://schemas.openxmlformats.org/officeDocument/2006/relationships/image" Target="../media/image39.jpeg"/><Relationship Id="rId100" Type="http://schemas.openxmlformats.org/officeDocument/2006/relationships/image" Target="../media/image104.jpg"/><Relationship Id="rId338" Type="http://schemas.openxmlformats.org/officeDocument/2006/relationships/image" Target="../media/image342.jpg"/><Relationship Id="rId545" Type="http://schemas.openxmlformats.org/officeDocument/2006/relationships/image" Target="../media/image549.jpeg"/><Relationship Id="rId752" Type="http://schemas.openxmlformats.org/officeDocument/2006/relationships/image" Target="../media/image756.jpeg"/><Relationship Id="rId184" Type="http://schemas.openxmlformats.org/officeDocument/2006/relationships/image" Target="../media/image188.jpeg"/><Relationship Id="rId391" Type="http://schemas.openxmlformats.org/officeDocument/2006/relationships/image" Target="../media/image395.jpeg"/><Relationship Id="rId405" Type="http://schemas.openxmlformats.org/officeDocument/2006/relationships/image" Target="../media/image409.jpeg"/><Relationship Id="rId612" Type="http://schemas.openxmlformats.org/officeDocument/2006/relationships/image" Target="../media/image616.jpg"/><Relationship Id="rId251" Type="http://schemas.openxmlformats.org/officeDocument/2006/relationships/image" Target="../media/image255.jpg"/><Relationship Id="rId489" Type="http://schemas.openxmlformats.org/officeDocument/2006/relationships/image" Target="../media/image493.jpg"/><Relationship Id="rId696" Type="http://schemas.openxmlformats.org/officeDocument/2006/relationships/image" Target="../media/image700.jpg"/><Relationship Id="rId46" Type="http://schemas.openxmlformats.org/officeDocument/2006/relationships/image" Target="../media/image50.jpg"/><Relationship Id="rId349" Type="http://schemas.openxmlformats.org/officeDocument/2006/relationships/image" Target="../media/image353.jpg"/><Relationship Id="rId556" Type="http://schemas.openxmlformats.org/officeDocument/2006/relationships/image" Target="../media/image560.jpeg"/><Relationship Id="rId763" Type="http://schemas.openxmlformats.org/officeDocument/2006/relationships/image" Target="../media/image767.jpg"/><Relationship Id="rId111" Type="http://schemas.openxmlformats.org/officeDocument/2006/relationships/image" Target="../media/image115.jpg"/><Relationship Id="rId195" Type="http://schemas.openxmlformats.org/officeDocument/2006/relationships/image" Target="../media/image199.jpeg"/><Relationship Id="rId209" Type="http://schemas.openxmlformats.org/officeDocument/2006/relationships/image" Target="../media/image213.jpg"/><Relationship Id="rId416" Type="http://schemas.openxmlformats.org/officeDocument/2006/relationships/image" Target="../media/image420.jpg"/><Relationship Id="rId623" Type="http://schemas.openxmlformats.org/officeDocument/2006/relationships/image" Target="../media/image627.jpg"/><Relationship Id="rId830" Type="http://schemas.openxmlformats.org/officeDocument/2006/relationships/image" Target="../media/image834.jpg"/><Relationship Id="rId15" Type="http://schemas.openxmlformats.org/officeDocument/2006/relationships/image" Target="../media/image19.jpg"/><Relationship Id="rId57" Type="http://schemas.openxmlformats.org/officeDocument/2006/relationships/image" Target="../media/image61.jpeg"/><Relationship Id="rId262" Type="http://schemas.openxmlformats.org/officeDocument/2006/relationships/image" Target="../media/image266.jpg"/><Relationship Id="rId318" Type="http://schemas.openxmlformats.org/officeDocument/2006/relationships/image" Target="../media/image322.jpg"/><Relationship Id="rId525" Type="http://schemas.openxmlformats.org/officeDocument/2006/relationships/image" Target="../media/image529.jpg"/><Relationship Id="rId567" Type="http://schemas.openxmlformats.org/officeDocument/2006/relationships/image" Target="../media/image571.jpg"/><Relationship Id="rId732" Type="http://schemas.openxmlformats.org/officeDocument/2006/relationships/image" Target="../media/image736.jpg"/><Relationship Id="rId99" Type="http://schemas.openxmlformats.org/officeDocument/2006/relationships/image" Target="../media/image103.jpg"/><Relationship Id="rId122" Type="http://schemas.openxmlformats.org/officeDocument/2006/relationships/image" Target="../media/image126.jpg"/><Relationship Id="rId164" Type="http://schemas.openxmlformats.org/officeDocument/2006/relationships/image" Target="../media/image168.jpeg"/><Relationship Id="rId371" Type="http://schemas.openxmlformats.org/officeDocument/2006/relationships/image" Target="../media/image375.jpg"/><Relationship Id="rId774" Type="http://schemas.openxmlformats.org/officeDocument/2006/relationships/image" Target="../media/image778.jpeg"/><Relationship Id="rId427" Type="http://schemas.openxmlformats.org/officeDocument/2006/relationships/image" Target="../media/image431.jpg"/><Relationship Id="rId469" Type="http://schemas.openxmlformats.org/officeDocument/2006/relationships/image" Target="../media/image473.jpg"/><Relationship Id="rId634" Type="http://schemas.openxmlformats.org/officeDocument/2006/relationships/image" Target="../media/image638.jpg"/><Relationship Id="rId676" Type="http://schemas.openxmlformats.org/officeDocument/2006/relationships/image" Target="../media/image680.jpg"/><Relationship Id="rId841" Type="http://schemas.openxmlformats.org/officeDocument/2006/relationships/image" Target="../media/image845.jpeg"/><Relationship Id="rId883" Type="http://schemas.openxmlformats.org/officeDocument/2006/relationships/image" Target="../media/image887.png"/><Relationship Id="rId26" Type="http://schemas.openxmlformats.org/officeDocument/2006/relationships/image" Target="../media/image30.jpg"/><Relationship Id="rId231" Type="http://schemas.openxmlformats.org/officeDocument/2006/relationships/image" Target="../media/image235.jpg"/><Relationship Id="rId273" Type="http://schemas.openxmlformats.org/officeDocument/2006/relationships/image" Target="../media/image277.jpg"/><Relationship Id="rId329" Type="http://schemas.openxmlformats.org/officeDocument/2006/relationships/image" Target="../media/image333.jpg"/><Relationship Id="rId480" Type="http://schemas.openxmlformats.org/officeDocument/2006/relationships/image" Target="../media/image484.jpg"/><Relationship Id="rId536" Type="http://schemas.openxmlformats.org/officeDocument/2006/relationships/image" Target="../media/image540.jpg"/><Relationship Id="rId701" Type="http://schemas.openxmlformats.org/officeDocument/2006/relationships/image" Target="../media/image705.jpg"/><Relationship Id="rId68" Type="http://schemas.openxmlformats.org/officeDocument/2006/relationships/image" Target="../media/image72.jpg"/><Relationship Id="rId133" Type="http://schemas.openxmlformats.org/officeDocument/2006/relationships/image" Target="../media/image137.jpeg"/><Relationship Id="rId175" Type="http://schemas.openxmlformats.org/officeDocument/2006/relationships/image" Target="../media/image179.jpg"/><Relationship Id="rId340" Type="http://schemas.openxmlformats.org/officeDocument/2006/relationships/image" Target="../media/image344.jpg"/><Relationship Id="rId578" Type="http://schemas.openxmlformats.org/officeDocument/2006/relationships/image" Target="../media/image582.jpeg"/><Relationship Id="rId743" Type="http://schemas.openxmlformats.org/officeDocument/2006/relationships/image" Target="../media/image747.jpg"/><Relationship Id="rId785" Type="http://schemas.openxmlformats.org/officeDocument/2006/relationships/image" Target="../media/image789.jpg"/><Relationship Id="rId200" Type="http://schemas.openxmlformats.org/officeDocument/2006/relationships/image" Target="../media/image204.jpg"/><Relationship Id="rId382" Type="http://schemas.openxmlformats.org/officeDocument/2006/relationships/image" Target="../media/image386.jpg"/><Relationship Id="rId438" Type="http://schemas.openxmlformats.org/officeDocument/2006/relationships/image" Target="../media/image442.jpg"/><Relationship Id="rId603" Type="http://schemas.openxmlformats.org/officeDocument/2006/relationships/image" Target="../media/image607.jpg"/><Relationship Id="rId645" Type="http://schemas.openxmlformats.org/officeDocument/2006/relationships/image" Target="../media/image649.jpeg"/><Relationship Id="rId687" Type="http://schemas.openxmlformats.org/officeDocument/2006/relationships/image" Target="../media/image691.jpg"/><Relationship Id="rId810" Type="http://schemas.openxmlformats.org/officeDocument/2006/relationships/image" Target="../media/image814.jpg"/><Relationship Id="rId852" Type="http://schemas.openxmlformats.org/officeDocument/2006/relationships/image" Target="../media/image856.jpg"/><Relationship Id="rId242" Type="http://schemas.openxmlformats.org/officeDocument/2006/relationships/image" Target="../media/image246.jpg"/><Relationship Id="rId284" Type="http://schemas.openxmlformats.org/officeDocument/2006/relationships/image" Target="../media/image288.jpeg"/><Relationship Id="rId491" Type="http://schemas.openxmlformats.org/officeDocument/2006/relationships/image" Target="../media/image495.jpeg"/><Relationship Id="rId505" Type="http://schemas.openxmlformats.org/officeDocument/2006/relationships/image" Target="../media/image509.jpg"/><Relationship Id="rId712" Type="http://schemas.openxmlformats.org/officeDocument/2006/relationships/image" Target="../media/image716.jpeg"/><Relationship Id="rId37" Type="http://schemas.openxmlformats.org/officeDocument/2006/relationships/image" Target="../media/image41.jpeg"/><Relationship Id="rId79" Type="http://schemas.openxmlformats.org/officeDocument/2006/relationships/image" Target="../media/image83.jpg"/><Relationship Id="rId102" Type="http://schemas.openxmlformats.org/officeDocument/2006/relationships/image" Target="../media/image106.jpg"/><Relationship Id="rId144" Type="http://schemas.openxmlformats.org/officeDocument/2006/relationships/image" Target="../media/image148.jpg"/><Relationship Id="rId547" Type="http://schemas.openxmlformats.org/officeDocument/2006/relationships/image" Target="../media/image551.jpg"/><Relationship Id="rId589" Type="http://schemas.openxmlformats.org/officeDocument/2006/relationships/image" Target="../media/image593.jpeg"/><Relationship Id="rId754" Type="http://schemas.openxmlformats.org/officeDocument/2006/relationships/image" Target="../media/image758.jpg"/><Relationship Id="rId796" Type="http://schemas.openxmlformats.org/officeDocument/2006/relationships/image" Target="../media/image800.jpeg"/><Relationship Id="rId90" Type="http://schemas.openxmlformats.org/officeDocument/2006/relationships/image" Target="../media/image94.jpg"/><Relationship Id="rId186" Type="http://schemas.openxmlformats.org/officeDocument/2006/relationships/image" Target="../media/image190.jpeg"/><Relationship Id="rId351" Type="http://schemas.openxmlformats.org/officeDocument/2006/relationships/image" Target="../media/image355.jpg"/><Relationship Id="rId393" Type="http://schemas.openxmlformats.org/officeDocument/2006/relationships/image" Target="../media/image397.jpeg"/><Relationship Id="rId407" Type="http://schemas.openxmlformats.org/officeDocument/2006/relationships/image" Target="../media/image411.jpeg"/><Relationship Id="rId449" Type="http://schemas.openxmlformats.org/officeDocument/2006/relationships/image" Target="../media/image453.jpg"/><Relationship Id="rId614" Type="http://schemas.openxmlformats.org/officeDocument/2006/relationships/image" Target="../media/image618.jpg"/><Relationship Id="rId656" Type="http://schemas.openxmlformats.org/officeDocument/2006/relationships/image" Target="../media/image660.jpg"/><Relationship Id="rId821" Type="http://schemas.openxmlformats.org/officeDocument/2006/relationships/image" Target="../media/image825.jpg"/><Relationship Id="rId863" Type="http://schemas.openxmlformats.org/officeDocument/2006/relationships/image" Target="../media/image867.jpeg"/><Relationship Id="rId211" Type="http://schemas.openxmlformats.org/officeDocument/2006/relationships/image" Target="../media/image215.jpg"/><Relationship Id="rId253" Type="http://schemas.openxmlformats.org/officeDocument/2006/relationships/image" Target="../media/image257.jpg"/><Relationship Id="rId295" Type="http://schemas.openxmlformats.org/officeDocument/2006/relationships/image" Target="../media/image299.jpeg"/><Relationship Id="rId309" Type="http://schemas.openxmlformats.org/officeDocument/2006/relationships/image" Target="../media/image313.jpeg"/><Relationship Id="rId460" Type="http://schemas.openxmlformats.org/officeDocument/2006/relationships/image" Target="../media/image464.jpeg"/><Relationship Id="rId516" Type="http://schemas.openxmlformats.org/officeDocument/2006/relationships/image" Target="../media/image520.jpeg"/><Relationship Id="rId698" Type="http://schemas.openxmlformats.org/officeDocument/2006/relationships/image" Target="../media/image702.jpeg"/><Relationship Id="rId48" Type="http://schemas.openxmlformats.org/officeDocument/2006/relationships/image" Target="../media/image52.jpg"/><Relationship Id="rId113" Type="http://schemas.openxmlformats.org/officeDocument/2006/relationships/image" Target="../media/image117.jpeg"/><Relationship Id="rId320" Type="http://schemas.openxmlformats.org/officeDocument/2006/relationships/image" Target="../media/image324.jpg"/><Relationship Id="rId558" Type="http://schemas.openxmlformats.org/officeDocument/2006/relationships/image" Target="../media/image562.jpg"/><Relationship Id="rId723" Type="http://schemas.openxmlformats.org/officeDocument/2006/relationships/image" Target="../media/image727.jpg"/><Relationship Id="rId765" Type="http://schemas.openxmlformats.org/officeDocument/2006/relationships/image" Target="../media/image769.jpg"/><Relationship Id="rId155" Type="http://schemas.openxmlformats.org/officeDocument/2006/relationships/image" Target="../media/image159.jpg"/><Relationship Id="rId197" Type="http://schemas.openxmlformats.org/officeDocument/2006/relationships/image" Target="../media/image201.jpeg"/><Relationship Id="rId362" Type="http://schemas.openxmlformats.org/officeDocument/2006/relationships/image" Target="../media/image366.jpg"/><Relationship Id="rId418" Type="http://schemas.openxmlformats.org/officeDocument/2006/relationships/image" Target="../media/image422.jpeg"/><Relationship Id="rId625" Type="http://schemas.openxmlformats.org/officeDocument/2006/relationships/image" Target="../media/image629.jpeg"/><Relationship Id="rId832" Type="http://schemas.openxmlformats.org/officeDocument/2006/relationships/image" Target="../media/image836.jpeg"/><Relationship Id="rId222" Type="http://schemas.openxmlformats.org/officeDocument/2006/relationships/image" Target="../media/image226.jpg"/><Relationship Id="rId264" Type="http://schemas.openxmlformats.org/officeDocument/2006/relationships/image" Target="../media/image268.jpeg"/><Relationship Id="rId471" Type="http://schemas.openxmlformats.org/officeDocument/2006/relationships/image" Target="../media/image475.jpg"/><Relationship Id="rId667" Type="http://schemas.openxmlformats.org/officeDocument/2006/relationships/image" Target="../media/image671.jpg"/><Relationship Id="rId874" Type="http://schemas.openxmlformats.org/officeDocument/2006/relationships/image" Target="../media/image878.jpg"/><Relationship Id="rId17" Type="http://schemas.openxmlformats.org/officeDocument/2006/relationships/image" Target="../media/image21.jpg"/><Relationship Id="rId59" Type="http://schemas.openxmlformats.org/officeDocument/2006/relationships/image" Target="../media/image63.jpg"/><Relationship Id="rId124" Type="http://schemas.openxmlformats.org/officeDocument/2006/relationships/image" Target="../media/image128.jpeg"/><Relationship Id="rId527" Type="http://schemas.openxmlformats.org/officeDocument/2006/relationships/image" Target="../media/image531.jpg"/><Relationship Id="rId569" Type="http://schemas.openxmlformats.org/officeDocument/2006/relationships/image" Target="../media/image573.jpg"/><Relationship Id="rId734" Type="http://schemas.openxmlformats.org/officeDocument/2006/relationships/image" Target="../media/image738.jpg"/><Relationship Id="rId776" Type="http://schemas.openxmlformats.org/officeDocument/2006/relationships/image" Target="../media/image780.jpg"/><Relationship Id="rId70" Type="http://schemas.openxmlformats.org/officeDocument/2006/relationships/image" Target="../media/image74.jpg"/><Relationship Id="rId166" Type="http://schemas.openxmlformats.org/officeDocument/2006/relationships/image" Target="../media/image170.jpeg"/><Relationship Id="rId331" Type="http://schemas.openxmlformats.org/officeDocument/2006/relationships/image" Target="../media/image335.jpg"/><Relationship Id="rId373" Type="http://schemas.openxmlformats.org/officeDocument/2006/relationships/image" Target="../media/image377.jpg"/><Relationship Id="rId429" Type="http://schemas.openxmlformats.org/officeDocument/2006/relationships/image" Target="../media/image433.jpg"/><Relationship Id="rId580" Type="http://schemas.openxmlformats.org/officeDocument/2006/relationships/image" Target="../media/image584.jpg"/><Relationship Id="rId636" Type="http://schemas.openxmlformats.org/officeDocument/2006/relationships/image" Target="../media/image640.jpeg"/><Relationship Id="rId801" Type="http://schemas.openxmlformats.org/officeDocument/2006/relationships/image" Target="../media/image805.jpg"/><Relationship Id="rId1" Type="http://schemas.openxmlformats.org/officeDocument/2006/relationships/image" Target="../media/image5.jpeg"/><Relationship Id="rId233" Type="http://schemas.openxmlformats.org/officeDocument/2006/relationships/image" Target="../media/image237.jpeg"/><Relationship Id="rId440" Type="http://schemas.openxmlformats.org/officeDocument/2006/relationships/image" Target="../media/image444.jpg"/><Relationship Id="rId678" Type="http://schemas.openxmlformats.org/officeDocument/2006/relationships/image" Target="../media/image682.jpg"/><Relationship Id="rId843" Type="http://schemas.openxmlformats.org/officeDocument/2006/relationships/image" Target="../media/image847.jpeg"/><Relationship Id="rId28" Type="http://schemas.openxmlformats.org/officeDocument/2006/relationships/image" Target="../media/image32.jpg"/><Relationship Id="rId275" Type="http://schemas.openxmlformats.org/officeDocument/2006/relationships/image" Target="../media/image279.jpg"/><Relationship Id="rId300" Type="http://schemas.openxmlformats.org/officeDocument/2006/relationships/image" Target="../media/image304.jpg"/><Relationship Id="rId482" Type="http://schemas.openxmlformats.org/officeDocument/2006/relationships/image" Target="../media/image486.jpg"/><Relationship Id="rId538" Type="http://schemas.openxmlformats.org/officeDocument/2006/relationships/image" Target="../media/image542.jpg"/><Relationship Id="rId703" Type="http://schemas.openxmlformats.org/officeDocument/2006/relationships/image" Target="../media/image707.jpg"/><Relationship Id="rId745" Type="http://schemas.openxmlformats.org/officeDocument/2006/relationships/image" Target="../media/image749.jpeg"/><Relationship Id="rId81" Type="http://schemas.openxmlformats.org/officeDocument/2006/relationships/image" Target="../media/image85.jpg"/><Relationship Id="rId135" Type="http://schemas.openxmlformats.org/officeDocument/2006/relationships/image" Target="../media/image139.jpeg"/><Relationship Id="rId177" Type="http://schemas.openxmlformats.org/officeDocument/2006/relationships/image" Target="../media/image181.jpg"/><Relationship Id="rId342" Type="http://schemas.openxmlformats.org/officeDocument/2006/relationships/image" Target="../media/image346.jpg"/><Relationship Id="rId384" Type="http://schemas.openxmlformats.org/officeDocument/2006/relationships/image" Target="../media/image388.jpg"/><Relationship Id="rId591" Type="http://schemas.openxmlformats.org/officeDocument/2006/relationships/image" Target="../media/image595.jpeg"/><Relationship Id="rId605" Type="http://schemas.openxmlformats.org/officeDocument/2006/relationships/image" Target="../media/image609.jpg"/><Relationship Id="rId787" Type="http://schemas.openxmlformats.org/officeDocument/2006/relationships/image" Target="../media/image791.jpeg"/><Relationship Id="rId812" Type="http://schemas.openxmlformats.org/officeDocument/2006/relationships/image" Target="../media/image816.jpg"/><Relationship Id="rId202" Type="http://schemas.openxmlformats.org/officeDocument/2006/relationships/image" Target="../media/image206.jpeg"/><Relationship Id="rId244" Type="http://schemas.openxmlformats.org/officeDocument/2006/relationships/image" Target="../media/image248.jpg"/><Relationship Id="rId647" Type="http://schemas.openxmlformats.org/officeDocument/2006/relationships/image" Target="../media/image651.jpeg"/><Relationship Id="rId689" Type="http://schemas.openxmlformats.org/officeDocument/2006/relationships/image" Target="../media/image693.jpg"/><Relationship Id="rId854" Type="http://schemas.openxmlformats.org/officeDocument/2006/relationships/image" Target="../media/image858.jpeg"/><Relationship Id="rId39" Type="http://schemas.openxmlformats.org/officeDocument/2006/relationships/image" Target="../media/image43.jpeg"/><Relationship Id="rId286" Type="http://schemas.openxmlformats.org/officeDocument/2006/relationships/image" Target="../media/image290.jpg"/><Relationship Id="rId451" Type="http://schemas.openxmlformats.org/officeDocument/2006/relationships/image" Target="../media/image455.jpg"/><Relationship Id="rId493" Type="http://schemas.openxmlformats.org/officeDocument/2006/relationships/image" Target="../media/image497.jpg"/><Relationship Id="rId507" Type="http://schemas.openxmlformats.org/officeDocument/2006/relationships/image" Target="../media/image511.jpeg"/><Relationship Id="rId549" Type="http://schemas.openxmlformats.org/officeDocument/2006/relationships/image" Target="../media/image553.jpg"/><Relationship Id="rId714" Type="http://schemas.openxmlformats.org/officeDocument/2006/relationships/image" Target="../media/image718.jpg"/><Relationship Id="rId756" Type="http://schemas.openxmlformats.org/officeDocument/2006/relationships/image" Target="../media/image760.jpg"/><Relationship Id="rId50" Type="http://schemas.openxmlformats.org/officeDocument/2006/relationships/image" Target="../media/image54.jpg"/><Relationship Id="rId104" Type="http://schemas.openxmlformats.org/officeDocument/2006/relationships/image" Target="../media/image108.jpg"/><Relationship Id="rId146" Type="http://schemas.openxmlformats.org/officeDocument/2006/relationships/image" Target="../media/image150.jpg"/><Relationship Id="rId188" Type="http://schemas.openxmlformats.org/officeDocument/2006/relationships/image" Target="../media/image192.jpg"/><Relationship Id="rId311" Type="http://schemas.openxmlformats.org/officeDocument/2006/relationships/image" Target="../media/image315.jpg"/><Relationship Id="rId353" Type="http://schemas.openxmlformats.org/officeDocument/2006/relationships/image" Target="../media/image357.jpg"/><Relationship Id="rId395" Type="http://schemas.openxmlformats.org/officeDocument/2006/relationships/image" Target="../media/image399.jpeg"/><Relationship Id="rId409" Type="http://schemas.openxmlformats.org/officeDocument/2006/relationships/image" Target="../media/image413.jpeg"/><Relationship Id="rId560" Type="http://schemas.openxmlformats.org/officeDocument/2006/relationships/image" Target="../media/image564.jpg"/><Relationship Id="rId798" Type="http://schemas.openxmlformats.org/officeDocument/2006/relationships/image" Target="../media/image802.jpg"/><Relationship Id="rId92" Type="http://schemas.openxmlformats.org/officeDocument/2006/relationships/image" Target="../media/image96.jpeg"/><Relationship Id="rId213" Type="http://schemas.openxmlformats.org/officeDocument/2006/relationships/image" Target="../media/image217.jpg"/><Relationship Id="rId420" Type="http://schemas.openxmlformats.org/officeDocument/2006/relationships/image" Target="../media/image424.jpeg"/><Relationship Id="rId616" Type="http://schemas.openxmlformats.org/officeDocument/2006/relationships/image" Target="../media/image620.jpg"/><Relationship Id="rId658" Type="http://schemas.openxmlformats.org/officeDocument/2006/relationships/image" Target="../media/image662.jpeg"/><Relationship Id="rId823" Type="http://schemas.openxmlformats.org/officeDocument/2006/relationships/image" Target="../media/image827.jpg"/><Relationship Id="rId865" Type="http://schemas.openxmlformats.org/officeDocument/2006/relationships/image" Target="../media/image869.jpeg"/><Relationship Id="rId255" Type="http://schemas.openxmlformats.org/officeDocument/2006/relationships/image" Target="../media/image259.jpg"/><Relationship Id="rId297" Type="http://schemas.openxmlformats.org/officeDocument/2006/relationships/image" Target="../media/image301.jpg"/><Relationship Id="rId462" Type="http://schemas.openxmlformats.org/officeDocument/2006/relationships/image" Target="../media/image466.jpeg"/><Relationship Id="rId518" Type="http://schemas.openxmlformats.org/officeDocument/2006/relationships/image" Target="../media/image522.jpeg"/><Relationship Id="rId725" Type="http://schemas.openxmlformats.org/officeDocument/2006/relationships/image" Target="../media/image729.jpg"/><Relationship Id="rId115" Type="http://schemas.openxmlformats.org/officeDocument/2006/relationships/image" Target="../media/image119.jpeg"/><Relationship Id="rId157" Type="http://schemas.openxmlformats.org/officeDocument/2006/relationships/image" Target="../media/image161.jpg"/><Relationship Id="rId322" Type="http://schemas.openxmlformats.org/officeDocument/2006/relationships/image" Target="../media/image326.jpg"/><Relationship Id="rId364" Type="http://schemas.openxmlformats.org/officeDocument/2006/relationships/image" Target="../media/image368.jpeg"/><Relationship Id="rId767" Type="http://schemas.openxmlformats.org/officeDocument/2006/relationships/image" Target="../media/image771.jpeg"/><Relationship Id="rId61" Type="http://schemas.openxmlformats.org/officeDocument/2006/relationships/image" Target="../media/image65.jpg"/><Relationship Id="rId199" Type="http://schemas.openxmlformats.org/officeDocument/2006/relationships/image" Target="../media/image203.jpg"/><Relationship Id="rId571" Type="http://schemas.openxmlformats.org/officeDocument/2006/relationships/image" Target="../media/image575.jpeg"/><Relationship Id="rId627" Type="http://schemas.openxmlformats.org/officeDocument/2006/relationships/image" Target="../media/image631.jpeg"/><Relationship Id="rId669" Type="http://schemas.openxmlformats.org/officeDocument/2006/relationships/image" Target="../media/image673.jpeg"/><Relationship Id="rId834" Type="http://schemas.openxmlformats.org/officeDocument/2006/relationships/image" Target="../media/image838.jpg"/><Relationship Id="rId876" Type="http://schemas.openxmlformats.org/officeDocument/2006/relationships/image" Target="../media/image880.jpg"/><Relationship Id="rId19" Type="http://schemas.openxmlformats.org/officeDocument/2006/relationships/image" Target="../media/image23.jpg"/><Relationship Id="rId224" Type="http://schemas.openxmlformats.org/officeDocument/2006/relationships/image" Target="../media/image228.jpg"/><Relationship Id="rId266" Type="http://schemas.openxmlformats.org/officeDocument/2006/relationships/image" Target="../media/image270.jpeg"/><Relationship Id="rId431" Type="http://schemas.openxmlformats.org/officeDocument/2006/relationships/image" Target="../media/image435.jpg"/><Relationship Id="rId473" Type="http://schemas.openxmlformats.org/officeDocument/2006/relationships/image" Target="../media/image477.jpeg"/><Relationship Id="rId529" Type="http://schemas.openxmlformats.org/officeDocument/2006/relationships/image" Target="../media/image533.jpg"/><Relationship Id="rId680" Type="http://schemas.openxmlformats.org/officeDocument/2006/relationships/image" Target="../media/image684.jpg"/><Relationship Id="rId736" Type="http://schemas.openxmlformats.org/officeDocument/2006/relationships/image" Target="../media/image740.jpeg"/><Relationship Id="rId30" Type="http://schemas.openxmlformats.org/officeDocument/2006/relationships/image" Target="../media/image34.jpg"/><Relationship Id="rId126" Type="http://schemas.openxmlformats.org/officeDocument/2006/relationships/image" Target="../media/image130.jpeg"/><Relationship Id="rId168" Type="http://schemas.openxmlformats.org/officeDocument/2006/relationships/image" Target="../media/image172.jpeg"/><Relationship Id="rId333" Type="http://schemas.openxmlformats.org/officeDocument/2006/relationships/image" Target="../media/image337.jpg"/><Relationship Id="rId540" Type="http://schemas.openxmlformats.org/officeDocument/2006/relationships/image" Target="../media/image544.jpeg"/><Relationship Id="rId778" Type="http://schemas.openxmlformats.org/officeDocument/2006/relationships/image" Target="../media/image782.jpg"/><Relationship Id="rId72" Type="http://schemas.openxmlformats.org/officeDocument/2006/relationships/image" Target="../media/image76.jpg"/><Relationship Id="rId375" Type="http://schemas.openxmlformats.org/officeDocument/2006/relationships/image" Target="../media/image379.jpg"/><Relationship Id="rId582" Type="http://schemas.openxmlformats.org/officeDocument/2006/relationships/image" Target="../media/image586.jpeg"/><Relationship Id="rId638" Type="http://schemas.openxmlformats.org/officeDocument/2006/relationships/image" Target="../media/image642.jpg"/><Relationship Id="rId803" Type="http://schemas.openxmlformats.org/officeDocument/2006/relationships/image" Target="../media/image807.jpg"/><Relationship Id="rId845" Type="http://schemas.openxmlformats.org/officeDocument/2006/relationships/image" Target="../media/image849.jpeg"/><Relationship Id="rId3" Type="http://schemas.openxmlformats.org/officeDocument/2006/relationships/image" Target="../media/image7.jpg"/><Relationship Id="rId235" Type="http://schemas.openxmlformats.org/officeDocument/2006/relationships/image" Target="../media/image239.jpg"/><Relationship Id="rId277" Type="http://schemas.openxmlformats.org/officeDocument/2006/relationships/image" Target="../media/image281.jpeg"/><Relationship Id="rId400" Type="http://schemas.openxmlformats.org/officeDocument/2006/relationships/image" Target="../media/image404.jpeg"/><Relationship Id="rId442" Type="http://schemas.openxmlformats.org/officeDocument/2006/relationships/image" Target="../media/image446.jpeg"/><Relationship Id="rId484" Type="http://schemas.openxmlformats.org/officeDocument/2006/relationships/image" Target="../media/image488.jpg"/><Relationship Id="rId705" Type="http://schemas.openxmlformats.org/officeDocument/2006/relationships/image" Target="../media/image709.jpg"/><Relationship Id="rId137" Type="http://schemas.openxmlformats.org/officeDocument/2006/relationships/image" Target="../media/image141.jpeg"/><Relationship Id="rId302" Type="http://schemas.openxmlformats.org/officeDocument/2006/relationships/image" Target="../media/image306.jpg"/><Relationship Id="rId344" Type="http://schemas.openxmlformats.org/officeDocument/2006/relationships/image" Target="../media/image348.jpg"/><Relationship Id="rId691" Type="http://schemas.openxmlformats.org/officeDocument/2006/relationships/image" Target="../media/image695.jpg"/><Relationship Id="rId747" Type="http://schemas.openxmlformats.org/officeDocument/2006/relationships/image" Target="../media/image751.jpg"/><Relationship Id="rId789" Type="http://schemas.openxmlformats.org/officeDocument/2006/relationships/image" Target="../media/image793.jpeg"/><Relationship Id="rId41" Type="http://schemas.openxmlformats.org/officeDocument/2006/relationships/image" Target="../media/image45.jpg"/><Relationship Id="rId83" Type="http://schemas.openxmlformats.org/officeDocument/2006/relationships/image" Target="../media/image87.jpeg"/><Relationship Id="rId179" Type="http://schemas.openxmlformats.org/officeDocument/2006/relationships/image" Target="../media/image183.jpg"/><Relationship Id="rId386" Type="http://schemas.openxmlformats.org/officeDocument/2006/relationships/image" Target="../media/image390.jpg"/><Relationship Id="rId551" Type="http://schemas.openxmlformats.org/officeDocument/2006/relationships/image" Target="../media/image555.jpeg"/><Relationship Id="rId593" Type="http://schemas.openxmlformats.org/officeDocument/2006/relationships/image" Target="../media/image597.jpg"/><Relationship Id="rId607" Type="http://schemas.openxmlformats.org/officeDocument/2006/relationships/image" Target="../media/image611.jpeg"/><Relationship Id="rId649" Type="http://schemas.openxmlformats.org/officeDocument/2006/relationships/image" Target="../media/image653.jpg"/><Relationship Id="rId814" Type="http://schemas.openxmlformats.org/officeDocument/2006/relationships/image" Target="../media/image818.jpg"/><Relationship Id="rId856" Type="http://schemas.openxmlformats.org/officeDocument/2006/relationships/image" Target="../media/image860.jpg"/><Relationship Id="rId190" Type="http://schemas.openxmlformats.org/officeDocument/2006/relationships/image" Target="../media/image194.jpg"/><Relationship Id="rId204" Type="http://schemas.openxmlformats.org/officeDocument/2006/relationships/image" Target="../media/image208.jpeg"/><Relationship Id="rId246" Type="http://schemas.openxmlformats.org/officeDocument/2006/relationships/image" Target="../media/image250.jpeg"/><Relationship Id="rId288" Type="http://schemas.openxmlformats.org/officeDocument/2006/relationships/image" Target="../media/image292.jpg"/><Relationship Id="rId411" Type="http://schemas.openxmlformats.org/officeDocument/2006/relationships/image" Target="../media/image415.jpg"/><Relationship Id="rId453" Type="http://schemas.openxmlformats.org/officeDocument/2006/relationships/image" Target="../media/image457.jpg"/><Relationship Id="rId509" Type="http://schemas.openxmlformats.org/officeDocument/2006/relationships/image" Target="../media/image513.jpg"/><Relationship Id="rId660" Type="http://schemas.openxmlformats.org/officeDocument/2006/relationships/image" Target="../media/image664.jpeg"/><Relationship Id="rId106" Type="http://schemas.openxmlformats.org/officeDocument/2006/relationships/image" Target="../media/image110.jpg"/><Relationship Id="rId313" Type="http://schemas.openxmlformats.org/officeDocument/2006/relationships/image" Target="../media/image317.jpg"/><Relationship Id="rId495" Type="http://schemas.openxmlformats.org/officeDocument/2006/relationships/image" Target="../media/image499.jpeg"/><Relationship Id="rId716" Type="http://schemas.openxmlformats.org/officeDocument/2006/relationships/image" Target="../media/image720.jpg"/><Relationship Id="rId758" Type="http://schemas.openxmlformats.org/officeDocument/2006/relationships/image" Target="../media/image762.jpg"/><Relationship Id="rId10" Type="http://schemas.openxmlformats.org/officeDocument/2006/relationships/image" Target="../media/image14.jpeg"/><Relationship Id="rId52" Type="http://schemas.openxmlformats.org/officeDocument/2006/relationships/image" Target="../media/image56.jpeg"/><Relationship Id="rId94" Type="http://schemas.openxmlformats.org/officeDocument/2006/relationships/image" Target="../media/image98.jpg"/><Relationship Id="rId148" Type="http://schemas.openxmlformats.org/officeDocument/2006/relationships/image" Target="../media/image152.jpg"/><Relationship Id="rId355" Type="http://schemas.openxmlformats.org/officeDocument/2006/relationships/image" Target="../media/image359.jpg"/><Relationship Id="rId397" Type="http://schemas.openxmlformats.org/officeDocument/2006/relationships/image" Target="../media/image401.jpeg"/><Relationship Id="rId520" Type="http://schemas.openxmlformats.org/officeDocument/2006/relationships/image" Target="../media/image524.jpg"/><Relationship Id="rId562" Type="http://schemas.openxmlformats.org/officeDocument/2006/relationships/image" Target="../media/image566.jpg"/><Relationship Id="rId618" Type="http://schemas.openxmlformats.org/officeDocument/2006/relationships/image" Target="../media/image622.jpg"/><Relationship Id="rId825" Type="http://schemas.openxmlformats.org/officeDocument/2006/relationships/image" Target="../media/image829.jpg"/><Relationship Id="rId215" Type="http://schemas.openxmlformats.org/officeDocument/2006/relationships/image" Target="../media/image219.jpg"/><Relationship Id="rId257" Type="http://schemas.openxmlformats.org/officeDocument/2006/relationships/image" Target="../media/image261.jpg"/><Relationship Id="rId422" Type="http://schemas.openxmlformats.org/officeDocument/2006/relationships/image" Target="../media/image426.jpg"/><Relationship Id="rId464" Type="http://schemas.openxmlformats.org/officeDocument/2006/relationships/image" Target="../media/image468.jpeg"/><Relationship Id="rId867" Type="http://schemas.openxmlformats.org/officeDocument/2006/relationships/image" Target="../media/image871.jpeg"/><Relationship Id="rId299" Type="http://schemas.openxmlformats.org/officeDocument/2006/relationships/image" Target="../media/image303.jpg"/><Relationship Id="rId727" Type="http://schemas.openxmlformats.org/officeDocument/2006/relationships/image" Target="../media/image731.jpg"/><Relationship Id="rId63" Type="http://schemas.openxmlformats.org/officeDocument/2006/relationships/image" Target="../media/image67.jpg"/><Relationship Id="rId159" Type="http://schemas.openxmlformats.org/officeDocument/2006/relationships/image" Target="../media/image163.jpg"/><Relationship Id="rId366" Type="http://schemas.openxmlformats.org/officeDocument/2006/relationships/image" Target="../media/image370.jpg"/><Relationship Id="rId573" Type="http://schemas.openxmlformats.org/officeDocument/2006/relationships/image" Target="../media/image577.jpg"/><Relationship Id="rId780" Type="http://schemas.openxmlformats.org/officeDocument/2006/relationships/image" Target="../media/image784.jpg"/><Relationship Id="rId226" Type="http://schemas.openxmlformats.org/officeDocument/2006/relationships/image" Target="../media/image230.jpg"/><Relationship Id="rId433" Type="http://schemas.openxmlformats.org/officeDocument/2006/relationships/image" Target="../media/image437.jpeg"/><Relationship Id="rId878" Type="http://schemas.openxmlformats.org/officeDocument/2006/relationships/image" Target="../media/image882.jpg"/><Relationship Id="rId640" Type="http://schemas.openxmlformats.org/officeDocument/2006/relationships/image" Target="../media/image644.jpeg"/><Relationship Id="rId738" Type="http://schemas.openxmlformats.org/officeDocument/2006/relationships/image" Target="../media/image742.jpg"/><Relationship Id="rId74" Type="http://schemas.openxmlformats.org/officeDocument/2006/relationships/image" Target="../media/image78.jpg"/><Relationship Id="rId377" Type="http://schemas.openxmlformats.org/officeDocument/2006/relationships/image" Target="../media/image381.jpg"/><Relationship Id="rId500" Type="http://schemas.openxmlformats.org/officeDocument/2006/relationships/image" Target="../media/image504.jpg"/><Relationship Id="rId584" Type="http://schemas.openxmlformats.org/officeDocument/2006/relationships/image" Target="../media/image588.jpg"/><Relationship Id="rId805" Type="http://schemas.openxmlformats.org/officeDocument/2006/relationships/image" Target="../media/image809.jpeg"/><Relationship Id="rId5" Type="http://schemas.openxmlformats.org/officeDocument/2006/relationships/image" Target="../media/image9.jpg"/><Relationship Id="rId237" Type="http://schemas.openxmlformats.org/officeDocument/2006/relationships/image" Target="../media/image241.jpg"/><Relationship Id="rId791" Type="http://schemas.openxmlformats.org/officeDocument/2006/relationships/image" Target="../media/image795.jpg"/><Relationship Id="rId444" Type="http://schemas.openxmlformats.org/officeDocument/2006/relationships/image" Target="../media/image448.jpeg"/><Relationship Id="rId651" Type="http://schemas.openxmlformats.org/officeDocument/2006/relationships/image" Target="../media/image655.jpg"/><Relationship Id="rId749" Type="http://schemas.openxmlformats.org/officeDocument/2006/relationships/image" Target="../media/image753.jpeg"/><Relationship Id="rId290" Type="http://schemas.openxmlformats.org/officeDocument/2006/relationships/image" Target="../media/image294.jpeg"/><Relationship Id="rId304" Type="http://schemas.openxmlformats.org/officeDocument/2006/relationships/image" Target="../media/image308.jpg"/><Relationship Id="rId388" Type="http://schemas.openxmlformats.org/officeDocument/2006/relationships/image" Target="../media/image392.jpeg"/><Relationship Id="rId511" Type="http://schemas.openxmlformats.org/officeDocument/2006/relationships/image" Target="../media/image515.jpeg"/><Relationship Id="rId609" Type="http://schemas.openxmlformats.org/officeDocument/2006/relationships/image" Target="../media/image613.jpg"/><Relationship Id="rId85" Type="http://schemas.openxmlformats.org/officeDocument/2006/relationships/image" Target="../media/image89.jpg"/><Relationship Id="rId150" Type="http://schemas.openxmlformats.org/officeDocument/2006/relationships/image" Target="../media/image154.jpg"/><Relationship Id="rId595" Type="http://schemas.openxmlformats.org/officeDocument/2006/relationships/image" Target="../media/image599.jpg"/><Relationship Id="rId816" Type="http://schemas.openxmlformats.org/officeDocument/2006/relationships/image" Target="../media/image820.jpg"/><Relationship Id="rId248" Type="http://schemas.openxmlformats.org/officeDocument/2006/relationships/image" Target="../media/image252.jpeg"/><Relationship Id="rId455" Type="http://schemas.openxmlformats.org/officeDocument/2006/relationships/image" Target="../media/image459.jpg"/><Relationship Id="rId662" Type="http://schemas.openxmlformats.org/officeDocument/2006/relationships/image" Target="../media/image666.jpeg"/><Relationship Id="rId12" Type="http://schemas.openxmlformats.org/officeDocument/2006/relationships/image" Target="../media/image16.jpg"/><Relationship Id="rId108" Type="http://schemas.openxmlformats.org/officeDocument/2006/relationships/image" Target="../media/image112.jpg"/><Relationship Id="rId315" Type="http://schemas.openxmlformats.org/officeDocument/2006/relationships/image" Target="../media/image319.jpeg"/><Relationship Id="rId522" Type="http://schemas.openxmlformats.org/officeDocument/2006/relationships/image" Target="../media/image526.jpeg"/><Relationship Id="rId96" Type="http://schemas.openxmlformats.org/officeDocument/2006/relationships/image" Target="../media/image100.jpg"/><Relationship Id="rId161" Type="http://schemas.openxmlformats.org/officeDocument/2006/relationships/image" Target="../media/image165.jpeg"/><Relationship Id="rId399" Type="http://schemas.openxmlformats.org/officeDocument/2006/relationships/image" Target="../media/image403.jpeg"/><Relationship Id="rId827" Type="http://schemas.openxmlformats.org/officeDocument/2006/relationships/image" Target="../media/image831.jpg"/><Relationship Id="rId259" Type="http://schemas.openxmlformats.org/officeDocument/2006/relationships/image" Target="../media/image263.jpg"/><Relationship Id="rId466" Type="http://schemas.openxmlformats.org/officeDocument/2006/relationships/image" Target="../media/image470.jpeg"/><Relationship Id="rId673" Type="http://schemas.openxmlformats.org/officeDocument/2006/relationships/image" Target="../media/image677.jpg"/><Relationship Id="rId880" Type="http://schemas.openxmlformats.org/officeDocument/2006/relationships/image" Target="../media/image884.jpg"/><Relationship Id="rId23" Type="http://schemas.openxmlformats.org/officeDocument/2006/relationships/image" Target="../media/image27.jpg"/><Relationship Id="rId119" Type="http://schemas.openxmlformats.org/officeDocument/2006/relationships/image" Target="../media/image123.jpeg"/><Relationship Id="rId326" Type="http://schemas.openxmlformats.org/officeDocument/2006/relationships/image" Target="../media/image330.jpg"/><Relationship Id="rId533" Type="http://schemas.openxmlformats.org/officeDocument/2006/relationships/image" Target="../media/image537.jpg"/><Relationship Id="rId740" Type="http://schemas.openxmlformats.org/officeDocument/2006/relationships/image" Target="../media/image744.jpg"/><Relationship Id="rId838" Type="http://schemas.openxmlformats.org/officeDocument/2006/relationships/image" Target="../media/image842.jpeg"/><Relationship Id="rId172" Type="http://schemas.openxmlformats.org/officeDocument/2006/relationships/image" Target="../media/image176.jpg"/><Relationship Id="rId477" Type="http://schemas.openxmlformats.org/officeDocument/2006/relationships/image" Target="../media/image481.jpeg"/><Relationship Id="rId600" Type="http://schemas.openxmlformats.org/officeDocument/2006/relationships/image" Target="../media/image604.jpg"/><Relationship Id="rId684" Type="http://schemas.openxmlformats.org/officeDocument/2006/relationships/image" Target="../media/image688.jpg"/><Relationship Id="rId337" Type="http://schemas.openxmlformats.org/officeDocument/2006/relationships/image" Target="../media/image341.jpg"/><Relationship Id="rId34" Type="http://schemas.openxmlformats.org/officeDocument/2006/relationships/image" Target="../media/image38.jpg"/><Relationship Id="rId544" Type="http://schemas.openxmlformats.org/officeDocument/2006/relationships/image" Target="../media/image548.jpeg"/><Relationship Id="rId751" Type="http://schemas.openxmlformats.org/officeDocument/2006/relationships/image" Target="../media/image755.jpg"/><Relationship Id="rId849" Type="http://schemas.openxmlformats.org/officeDocument/2006/relationships/image" Target="../media/image853.jpg"/><Relationship Id="rId183" Type="http://schemas.openxmlformats.org/officeDocument/2006/relationships/image" Target="../media/image187.jpg"/><Relationship Id="rId390" Type="http://schemas.openxmlformats.org/officeDocument/2006/relationships/image" Target="../media/image394.jpg"/><Relationship Id="rId404" Type="http://schemas.openxmlformats.org/officeDocument/2006/relationships/image" Target="../media/image408.jpeg"/><Relationship Id="rId611" Type="http://schemas.openxmlformats.org/officeDocument/2006/relationships/image" Target="../media/image615.jpg"/><Relationship Id="rId250" Type="http://schemas.openxmlformats.org/officeDocument/2006/relationships/image" Target="../media/image254.jpg"/><Relationship Id="rId488" Type="http://schemas.openxmlformats.org/officeDocument/2006/relationships/image" Target="../media/image492.jpg"/><Relationship Id="rId695" Type="http://schemas.openxmlformats.org/officeDocument/2006/relationships/image" Target="../media/image699.jpeg"/><Relationship Id="rId709" Type="http://schemas.openxmlformats.org/officeDocument/2006/relationships/image" Target="../media/image713.jpg"/><Relationship Id="rId45" Type="http://schemas.openxmlformats.org/officeDocument/2006/relationships/image" Target="../media/image49.jpeg"/><Relationship Id="rId110" Type="http://schemas.openxmlformats.org/officeDocument/2006/relationships/image" Target="../media/image114.jpg"/><Relationship Id="rId348" Type="http://schemas.openxmlformats.org/officeDocument/2006/relationships/image" Target="../media/image352.jpg"/><Relationship Id="rId555" Type="http://schemas.openxmlformats.org/officeDocument/2006/relationships/image" Target="../media/image559.jpg"/><Relationship Id="rId762" Type="http://schemas.openxmlformats.org/officeDocument/2006/relationships/image" Target="../media/image766.jpg"/><Relationship Id="rId194" Type="http://schemas.openxmlformats.org/officeDocument/2006/relationships/image" Target="../media/image198.jpeg"/><Relationship Id="rId208" Type="http://schemas.openxmlformats.org/officeDocument/2006/relationships/image" Target="../media/image212.jpg"/><Relationship Id="rId415" Type="http://schemas.openxmlformats.org/officeDocument/2006/relationships/image" Target="../media/image419.jpeg"/><Relationship Id="rId622" Type="http://schemas.openxmlformats.org/officeDocument/2006/relationships/image" Target="../media/image626.jpg"/><Relationship Id="rId261" Type="http://schemas.openxmlformats.org/officeDocument/2006/relationships/image" Target="../media/image265.jpg"/><Relationship Id="rId499" Type="http://schemas.openxmlformats.org/officeDocument/2006/relationships/image" Target="../media/image503.jpg"/><Relationship Id="rId56" Type="http://schemas.openxmlformats.org/officeDocument/2006/relationships/image" Target="../media/image60.jpg"/><Relationship Id="rId359" Type="http://schemas.openxmlformats.org/officeDocument/2006/relationships/image" Target="../media/image363.jpeg"/><Relationship Id="rId566" Type="http://schemas.openxmlformats.org/officeDocument/2006/relationships/image" Target="../media/image570.jpeg"/><Relationship Id="rId773" Type="http://schemas.openxmlformats.org/officeDocument/2006/relationships/image" Target="../media/image777.jpg"/><Relationship Id="rId121" Type="http://schemas.openxmlformats.org/officeDocument/2006/relationships/image" Target="../media/image125.jpeg"/><Relationship Id="rId219" Type="http://schemas.openxmlformats.org/officeDocument/2006/relationships/image" Target="../media/image223.jpg"/><Relationship Id="rId426" Type="http://schemas.openxmlformats.org/officeDocument/2006/relationships/image" Target="../media/image430.jpg"/><Relationship Id="rId633" Type="http://schemas.openxmlformats.org/officeDocument/2006/relationships/image" Target="../media/image637.jpeg"/><Relationship Id="rId840" Type="http://schemas.openxmlformats.org/officeDocument/2006/relationships/image" Target="../media/image844.jpeg"/><Relationship Id="rId67" Type="http://schemas.openxmlformats.org/officeDocument/2006/relationships/image" Target="../media/image71.jpg"/><Relationship Id="rId272" Type="http://schemas.openxmlformats.org/officeDocument/2006/relationships/image" Target="../media/image276.jpg"/><Relationship Id="rId577" Type="http://schemas.openxmlformats.org/officeDocument/2006/relationships/image" Target="../media/image581.jpeg"/><Relationship Id="rId700" Type="http://schemas.openxmlformats.org/officeDocument/2006/relationships/image" Target="../media/image704.jpg"/><Relationship Id="rId132" Type="http://schemas.openxmlformats.org/officeDocument/2006/relationships/image" Target="../media/image136.jpeg"/><Relationship Id="rId784" Type="http://schemas.openxmlformats.org/officeDocument/2006/relationships/image" Target="../media/image788.jpg"/><Relationship Id="rId437" Type="http://schemas.openxmlformats.org/officeDocument/2006/relationships/image" Target="../media/image441.jpeg"/><Relationship Id="rId644" Type="http://schemas.openxmlformats.org/officeDocument/2006/relationships/image" Target="../media/image648.jpg"/><Relationship Id="rId851" Type="http://schemas.openxmlformats.org/officeDocument/2006/relationships/image" Target="../media/image855.jpg"/><Relationship Id="rId283" Type="http://schemas.openxmlformats.org/officeDocument/2006/relationships/image" Target="../media/image287.jpg"/><Relationship Id="rId490" Type="http://schemas.openxmlformats.org/officeDocument/2006/relationships/image" Target="../media/image494.jpeg"/><Relationship Id="rId504" Type="http://schemas.openxmlformats.org/officeDocument/2006/relationships/image" Target="../media/image508.jpg"/><Relationship Id="rId711" Type="http://schemas.openxmlformats.org/officeDocument/2006/relationships/image" Target="../media/image715.jpeg"/><Relationship Id="rId78" Type="http://schemas.openxmlformats.org/officeDocument/2006/relationships/image" Target="../media/image82.jpg"/><Relationship Id="rId143" Type="http://schemas.openxmlformats.org/officeDocument/2006/relationships/image" Target="../media/image147.jpg"/><Relationship Id="rId350" Type="http://schemas.openxmlformats.org/officeDocument/2006/relationships/image" Target="../media/image354.jpg"/><Relationship Id="rId588" Type="http://schemas.openxmlformats.org/officeDocument/2006/relationships/image" Target="../media/image592.jpg"/><Relationship Id="rId795" Type="http://schemas.openxmlformats.org/officeDocument/2006/relationships/image" Target="../media/image799.jpeg"/><Relationship Id="rId809" Type="http://schemas.openxmlformats.org/officeDocument/2006/relationships/image" Target="../media/image813.jpeg"/><Relationship Id="rId9" Type="http://schemas.openxmlformats.org/officeDocument/2006/relationships/image" Target="../media/image13.jpg"/><Relationship Id="rId210" Type="http://schemas.openxmlformats.org/officeDocument/2006/relationships/image" Target="../media/image214.jpg"/><Relationship Id="rId448" Type="http://schemas.openxmlformats.org/officeDocument/2006/relationships/image" Target="../media/image452.jpg"/><Relationship Id="rId655" Type="http://schemas.openxmlformats.org/officeDocument/2006/relationships/image" Target="../media/image659.jpg"/><Relationship Id="rId862" Type="http://schemas.openxmlformats.org/officeDocument/2006/relationships/image" Target="../media/image866.jpg"/><Relationship Id="rId294" Type="http://schemas.openxmlformats.org/officeDocument/2006/relationships/image" Target="../media/image298.jpg"/><Relationship Id="rId308" Type="http://schemas.openxmlformats.org/officeDocument/2006/relationships/image" Target="../media/image312.jpg"/><Relationship Id="rId515" Type="http://schemas.openxmlformats.org/officeDocument/2006/relationships/image" Target="../media/image519.jpg"/><Relationship Id="rId722" Type="http://schemas.openxmlformats.org/officeDocument/2006/relationships/image" Target="../media/image726.jpg"/><Relationship Id="rId89" Type="http://schemas.openxmlformats.org/officeDocument/2006/relationships/image" Target="../media/image93.jpeg"/><Relationship Id="rId154" Type="http://schemas.openxmlformats.org/officeDocument/2006/relationships/image" Target="../media/image158.jpg"/><Relationship Id="rId361" Type="http://schemas.openxmlformats.org/officeDocument/2006/relationships/image" Target="../media/image365.jpeg"/><Relationship Id="rId599" Type="http://schemas.openxmlformats.org/officeDocument/2006/relationships/image" Target="../media/image603.jpg"/><Relationship Id="rId459" Type="http://schemas.openxmlformats.org/officeDocument/2006/relationships/image" Target="../media/image463.jpg"/><Relationship Id="rId666" Type="http://schemas.openxmlformats.org/officeDocument/2006/relationships/image" Target="../media/image670.jpg"/><Relationship Id="rId873" Type="http://schemas.openxmlformats.org/officeDocument/2006/relationships/image" Target="../media/image877.jpg"/><Relationship Id="rId16" Type="http://schemas.openxmlformats.org/officeDocument/2006/relationships/image" Target="../media/image20.jpg"/><Relationship Id="rId221" Type="http://schemas.openxmlformats.org/officeDocument/2006/relationships/image" Target="../media/image225.jpg"/><Relationship Id="rId319" Type="http://schemas.openxmlformats.org/officeDocument/2006/relationships/image" Target="../media/image323.jpg"/><Relationship Id="rId526" Type="http://schemas.openxmlformats.org/officeDocument/2006/relationships/image" Target="../media/image530.jpeg"/><Relationship Id="rId733" Type="http://schemas.openxmlformats.org/officeDocument/2006/relationships/image" Target="../media/image737.jpg"/><Relationship Id="rId165" Type="http://schemas.openxmlformats.org/officeDocument/2006/relationships/image" Target="../media/image169.jpg"/><Relationship Id="rId372" Type="http://schemas.openxmlformats.org/officeDocument/2006/relationships/image" Target="../media/image376.jpg"/><Relationship Id="rId677" Type="http://schemas.openxmlformats.org/officeDocument/2006/relationships/image" Target="../media/image681.jpeg"/><Relationship Id="rId800" Type="http://schemas.openxmlformats.org/officeDocument/2006/relationships/image" Target="../media/image804.jpg"/><Relationship Id="rId232" Type="http://schemas.openxmlformats.org/officeDocument/2006/relationships/image" Target="../media/image236.jpg"/><Relationship Id="rId27" Type="http://schemas.openxmlformats.org/officeDocument/2006/relationships/image" Target="../media/image31.jpg"/><Relationship Id="rId537" Type="http://schemas.openxmlformats.org/officeDocument/2006/relationships/image" Target="../media/image541.jpeg"/><Relationship Id="rId744" Type="http://schemas.openxmlformats.org/officeDocument/2006/relationships/image" Target="../media/image748.jpeg"/><Relationship Id="rId80" Type="http://schemas.openxmlformats.org/officeDocument/2006/relationships/image" Target="../media/image84.jpg"/><Relationship Id="rId176" Type="http://schemas.openxmlformats.org/officeDocument/2006/relationships/image" Target="../media/image180.jpg"/><Relationship Id="rId383" Type="http://schemas.openxmlformats.org/officeDocument/2006/relationships/image" Target="../media/image387.jpg"/><Relationship Id="rId590" Type="http://schemas.openxmlformats.org/officeDocument/2006/relationships/image" Target="../media/image594.jpeg"/><Relationship Id="rId604" Type="http://schemas.openxmlformats.org/officeDocument/2006/relationships/image" Target="../media/image608.jpeg"/><Relationship Id="rId811" Type="http://schemas.openxmlformats.org/officeDocument/2006/relationships/image" Target="../media/image815.jpg"/><Relationship Id="rId243" Type="http://schemas.openxmlformats.org/officeDocument/2006/relationships/image" Target="../media/image247.jpeg"/><Relationship Id="rId450" Type="http://schemas.openxmlformats.org/officeDocument/2006/relationships/image" Target="../media/image454.jpg"/><Relationship Id="rId688" Type="http://schemas.openxmlformats.org/officeDocument/2006/relationships/image" Target="../media/image692.jpeg"/><Relationship Id="rId38" Type="http://schemas.openxmlformats.org/officeDocument/2006/relationships/image" Target="../media/image42.jpeg"/><Relationship Id="rId103" Type="http://schemas.openxmlformats.org/officeDocument/2006/relationships/image" Target="../media/image107.jpg"/><Relationship Id="rId310" Type="http://schemas.openxmlformats.org/officeDocument/2006/relationships/image" Target="../media/image314.jpeg"/><Relationship Id="rId548" Type="http://schemas.openxmlformats.org/officeDocument/2006/relationships/image" Target="../media/image552.jpg"/><Relationship Id="rId755" Type="http://schemas.openxmlformats.org/officeDocument/2006/relationships/image" Target="../media/image759.jpg"/><Relationship Id="rId91" Type="http://schemas.openxmlformats.org/officeDocument/2006/relationships/image" Target="../media/image95.jpeg"/><Relationship Id="rId187" Type="http://schemas.openxmlformats.org/officeDocument/2006/relationships/image" Target="../media/image191.jpg"/><Relationship Id="rId394" Type="http://schemas.openxmlformats.org/officeDocument/2006/relationships/image" Target="../media/image398.jpg"/><Relationship Id="rId408" Type="http://schemas.openxmlformats.org/officeDocument/2006/relationships/image" Target="../media/image412.jpeg"/><Relationship Id="rId615" Type="http://schemas.openxmlformats.org/officeDocument/2006/relationships/image" Target="../media/image619.jpg"/><Relationship Id="rId822" Type="http://schemas.openxmlformats.org/officeDocument/2006/relationships/image" Target="../media/image826.jpg"/><Relationship Id="rId254" Type="http://schemas.openxmlformats.org/officeDocument/2006/relationships/image" Target="../media/image258.jpg"/><Relationship Id="rId699" Type="http://schemas.openxmlformats.org/officeDocument/2006/relationships/image" Target="../media/image703.jpeg"/><Relationship Id="rId49" Type="http://schemas.openxmlformats.org/officeDocument/2006/relationships/image" Target="../media/image53.jpg"/><Relationship Id="rId114" Type="http://schemas.openxmlformats.org/officeDocument/2006/relationships/image" Target="../media/image118.jpg"/><Relationship Id="rId461" Type="http://schemas.openxmlformats.org/officeDocument/2006/relationships/image" Target="../media/image465.jpg"/><Relationship Id="rId559" Type="http://schemas.openxmlformats.org/officeDocument/2006/relationships/image" Target="../media/image563.jpeg"/><Relationship Id="rId766" Type="http://schemas.openxmlformats.org/officeDocument/2006/relationships/image" Target="../media/image770.jpg"/><Relationship Id="rId198" Type="http://schemas.openxmlformats.org/officeDocument/2006/relationships/image" Target="../media/image202.jpg"/><Relationship Id="rId321" Type="http://schemas.openxmlformats.org/officeDocument/2006/relationships/image" Target="../media/image325.jpg"/><Relationship Id="rId419" Type="http://schemas.openxmlformats.org/officeDocument/2006/relationships/image" Target="../media/image423.jpg"/><Relationship Id="rId626" Type="http://schemas.openxmlformats.org/officeDocument/2006/relationships/image" Target="../media/image630.jpeg"/><Relationship Id="rId833" Type="http://schemas.openxmlformats.org/officeDocument/2006/relationships/image" Target="../media/image837.jpg"/><Relationship Id="rId265" Type="http://schemas.openxmlformats.org/officeDocument/2006/relationships/image" Target="../media/image269.jpeg"/><Relationship Id="rId472" Type="http://schemas.openxmlformats.org/officeDocument/2006/relationships/image" Target="../media/image476.jpg"/><Relationship Id="rId125" Type="http://schemas.openxmlformats.org/officeDocument/2006/relationships/image" Target="../media/image129.jpeg"/><Relationship Id="rId332" Type="http://schemas.openxmlformats.org/officeDocument/2006/relationships/image" Target="../media/image336.jpg"/><Relationship Id="rId777" Type="http://schemas.openxmlformats.org/officeDocument/2006/relationships/image" Target="../media/image781.jpg"/><Relationship Id="rId637" Type="http://schemas.openxmlformats.org/officeDocument/2006/relationships/image" Target="../media/image641.jpg"/><Relationship Id="rId844" Type="http://schemas.openxmlformats.org/officeDocument/2006/relationships/image" Target="../media/image848.jpeg"/><Relationship Id="rId276" Type="http://schemas.openxmlformats.org/officeDocument/2006/relationships/image" Target="../media/image280.jpeg"/><Relationship Id="rId483" Type="http://schemas.openxmlformats.org/officeDocument/2006/relationships/image" Target="../media/image487.jpg"/><Relationship Id="rId690" Type="http://schemas.openxmlformats.org/officeDocument/2006/relationships/image" Target="../media/image694.jpg"/><Relationship Id="rId704" Type="http://schemas.openxmlformats.org/officeDocument/2006/relationships/image" Target="../media/image708.jpg"/><Relationship Id="rId40" Type="http://schemas.openxmlformats.org/officeDocument/2006/relationships/image" Target="../media/image44.jpg"/><Relationship Id="rId136" Type="http://schemas.openxmlformats.org/officeDocument/2006/relationships/image" Target="../media/image140.jpeg"/><Relationship Id="rId343" Type="http://schemas.openxmlformats.org/officeDocument/2006/relationships/image" Target="../media/image347.jpeg"/><Relationship Id="rId550" Type="http://schemas.openxmlformats.org/officeDocument/2006/relationships/image" Target="../media/image554.jpg"/><Relationship Id="rId788" Type="http://schemas.openxmlformats.org/officeDocument/2006/relationships/image" Target="../media/image792.jpeg"/><Relationship Id="rId203" Type="http://schemas.openxmlformats.org/officeDocument/2006/relationships/image" Target="../media/image207.jpg"/><Relationship Id="rId648" Type="http://schemas.openxmlformats.org/officeDocument/2006/relationships/image" Target="../media/image652.jpeg"/><Relationship Id="rId855" Type="http://schemas.openxmlformats.org/officeDocument/2006/relationships/image" Target="../media/image859.jpeg"/><Relationship Id="rId287" Type="http://schemas.openxmlformats.org/officeDocument/2006/relationships/image" Target="../media/image291.jpg"/><Relationship Id="rId410" Type="http://schemas.openxmlformats.org/officeDocument/2006/relationships/image" Target="../media/image414.jpeg"/><Relationship Id="rId494" Type="http://schemas.openxmlformats.org/officeDocument/2006/relationships/image" Target="../media/image498.jpg"/><Relationship Id="rId508" Type="http://schemas.openxmlformats.org/officeDocument/2006/relationships/image" Target="../media/image512.jpg"/><Relationship Id="rId715" Type="http://schemas.openxmlformats.org/officeDocument/2006/relationships/image" Target="../media/image719.jpg"/><Relationship Id="rId147" Type="http://schemas.openxmlformats.org/officeDocument/2006/relationships/image" Target="../media/image151.jpg"/><Relationship Id="rId354" Type="http://schemas.openxmlformats.org/officeDocument/2006/relationships/image" Target="../media/image358.jpg"/><Relationship Id="rId799" Type="http://schemas.openxmlformats.org/officeDocument/2006/relationships/image" Target="../media/image803.jpeg"/><Relationship Id="rId51" Type="http://schemas.openxmlformats.org/officeDocument/2006/relationships/image" Target="../media/image55.jpeg"/><Relationship Id="rId561" Type="http://schemas.openxmlformats.org/officeDocument/2006/relationships/image" Target="../media/image565.jpg"/><Relationship Id="rId659" Type="http://schemas.openxmlformats.org/officeDocument/2006/relationships/image" Target="../media/image663.jpg"/><Relationship Id="rId866" Type="http://schemas.openxmlformats.org/officeDocument/2006/relationships/image" Target="../media/image870.jpeg"/><Relationship Id="rId214" Type="http://schemas.openxmlformats.org/officeDocument/2006/relationships/image" Target="../media/image218.jpeg"/><Relationship Id="rId298" Type="http://schemas.openxmlformats.org/officeDocument/2006/relationships/image" Target="../media/image302.jpg"/><Relationship Id="rId421" Type="http://schemas.openxmlformats.org/officeDocument/2006/relationships/image" Target="../media/image425.jpeg"/><Relationship Id="rId519" Type="http://schemas.openxmlformats.org/officeDocument/2006/relationships/image" Target="../media/image523.jpeg"/><Relationship Id="rId158" Type="http://schemas.openxmlformats.org/officeDocument/2006/relationships/image" Target="../media/image162.jpg"/><Relationship Id="rId726" Type="http://schemas.openxmlformats.org/officeDocument/2006/relationships/image" Target="../media/image730.jpeg"/><Relationship Id="rId62" Type="http://schemas.openxmlformats.org/officeDocument/2006/relationships/image" Target="../media/image66.jpg"/><Relationship Id="rId365" Type="http://schemas.openxmlformats.org/officeDocument/2006/relationships/image" Target="../media/image369.jpeg"/><Relationship Id="rId572" Type="http://schemas.openxmlformats.org/officeDocument/2006/relationships/image" Target="../media/image576.jpg"/><Relationship Id="rId225" Type="http://schemas.openxmlformats.org/officeDocument/2006/relationships/image" Target="../media/image229.jpg"/><Relationship Id="rId432" Type="http://schemas.openxmlformats.org/officeDocument/2006/relationships/image" Target="../media/image436.jpeg"/><Relationship Id="rId877" Type="http://schemas.openxmlformats.org/officeDocument/2006/relationships/image" Target="../media/image881.jpeg"/><Relationship Id="rId737" Type="http://schemas.openxmlformats.org/officeDocument/2006/relationships/image" Target="../media/image741.jpeg"/><Relationship Id="rId73" Type="http://schemas.openxmlformats.org/officeDocument/2006/relationships/image" Target="../media/image77.jpg"/><Relationship Id="rId169" Type="http://schemas.openxmlformats.org/officeDocument/2006/relationships/image" Target="../media/image173.jpg"/><Relationship Id="rId376" Type="http://schemas.openxmlformats.org/officeDocument/2006/relationships/image" Target="../media/image380.jpg"/><Relationship Id="rId583" Type="http://schemas.openxmlformats.org/officeDocument/2006/relationships/image" Target="../media/image587.jpeg"/><Relationship Id="rId790" Type="http://schemas.openxmlformats.org/officeDocument/2006/relationships/image" Target="../media/image794.jpeg"/><Relationship Id="rId804" Type="http://schemas.openxmlformats.org/officeDocument/2006/relationships/image" Target="../media/image808.jpg"/><Relationship Id="rId4" Type="http://schemas.openxmlformats.org/officeDocument/2006/relationships/image" Target="../media/image8.jpeg"/><Relationship Id="rId236" Type="http://schemas.openxmlformats.org/officeDocument/2006/relationships/image" Target="../media/image240.jpg"/><Relationship Id="rId443" Type="http://schemas.openxmlformats.org/officeDocument/2006/relationships/image" Target="../media/image447.jpg"/><Relationship Id="rId650" Type="http://schemas.openxmlformats.org/officeDocument/2006/relationships/image" Target="../media/image654.jpg"/><Relationship Id="rId303" Type="http://schemas.openxmlformats.org/officeDocument/2006/relationships/image" Target="../media/image307.jpg"/><Relationship Id="rId748" Type="http://schemas.openxmlformats.org/officeDocument/2006/relationships/image" Target="../media/image752.jpeg"/><Relationship Id="rId84" Type="http://schemas.openxmlformats.org/officeDocument/2006/relationships/image" Target="../media/image88.jpeg"/><Relationship Id="rId387" Type="http://schemas.openxmlformats.org/officeDocument/2006/relationships/image" Target="../media/image391.jpeg"/><Relationship Id="rId510" Type="http://schemas.openxmlformats.org/officeDocument/2006/relationships/image" Target="../media/image514.jpeg"/><Relationship Id="rId594" Type="http://schemas.openxmlformats.org/officeDocument/2006/relationships/image" Target="../media/image598.jpg"/><Relationship Id="rId608" Type="http://schemas.openxmlformats.org/officeDocument/2006/relationships/image" Target="../media/image612.jpg"/><Relationship Id="rId815" Type="http://schemas.openxmlformats.org/officeDocument/2006/relationships/image" Target="../media/image819.jpg"/><Relationship Id="rId247" Type="http://schemas.openxmlformats.org/officeDocument/2006/relationships/image" Target="../media/image251.jpg"/><Relationship Id="rId107" Type="http://schemas.openxmlformats.org/officeDocument/2006/relationships/image" Target="../media/image111.jpg"/><Relationship Id="rId454" Type="http://schemas.openxmlformats.org/officeDocument/2006/relationships/image" Target="../media/image458.jpg"/><Relationship Id="rId661" Type="http://schemas.openxmlformats.org/officeDocument/2006/relationships/image" Target="../media/image665.jpg"/><Relationship Id="rId759" Type="http://schemas.openxmlformats.org/officeDocument/2006/relationships/image" Target="../media/image763.jpg"/><Relationship Id="rId11" Type="http://schemas.openxmlformats.org/officeDocument/2006/relationships/image" Target="../media/image15.jpg"/><Relationship Id="rId314" Type="http://schemas.openxmlformats.org/officeDocument/2006/relationships/image" Target="../media/image318.jpeg"/><Relationship Id="rId398" Type="http://schemas.openxmlformats.org/officeDocument/2006/relationships/image" Target="../media/image402.jpg"/><Relationship Id="rId521" Type="http://schemas.openxmlformats.org/officeDocument/2006/relationships/image" Target="../media/image525.jpg"/><Relationship Id="rId619" Type="http://schemas.openxmlformats.org/officeDocument/2006/relationships/image" Target="../media/image623.jpg"/><Relationship Id="rId95" Type="http://schemas.openxmlformats.org/officeDocument/2006/relationships/image" Target="../media/image99.jpg"/><Relationship Id="rId160" Type="http://schemas.openxmlformats.org/officeDocument/2006/relationships/image" Target="../media/image164.jpeg"/><Relationship Id="rId826" Type="http://schemas.openxmlformats.org/officeDocument/2006/relationships/image" Target="../media/image830.jpg"/><Relationship Id="rId258" Type="http://schemas.openxmlformats.org/officeDocument/2006/relationships/image" Target="../media/image262.jpg"/><Relationship Id="rId465" Type="http://schemas.openxmlformats.org/officeDocument/2006/relationships/image" Target="../media/image469.jpeg"/><Relationship Id="rId672" Type="http://schemas.openxmlformats.org/officeDocument/2006/relationships/image" Target="../media/image676.jpeg"/><Relationship Id="rId22" Type="http://schemas.openxmlformats.org/officeDocument/2006/relationships/image" Target="../media/image26.jpeg"/><Relationship Id="rId118" Type="http://schemas.openxmlformats.org/officeDocument/2006/relationships/image" Target="../media/image122.jpeg"/><Relationship Id="rId325" Type="http://schemas.openxmlformats.org/officeDocument/2006/relationships/image" Target="../media/image329.jpg"/><Relationship Id="rId532" Type="http://schemas.openxmlformats.org/officeDocument/2006/relationships/image" Target="../media/image536.jpeg"/><Relationship Id="rId171" Type="http://schemas.openxmlformats.org/officeDocument/2006/relationships/image" Target="../media/image175.jpg"/><Relationship Id="rId837" Type="http://schemas.openxmlformats.org/officeDocument/2006/relationships/image" Target="../media/image841.jpeg"/><Relationship Id="rId269" Type="http://schemas.openxmlformats.org/officeDocument/2006/relationships/image" Target="../media/image273.jpeg"/><Relationship Id="rId476" Type="http://schemas.openxmlformats.org/officeDocument/2006/relationships/image" Target="../media/image480.jpeg"/><Relationship Id="rId683" Type="http://schemas.openxmlformats.org/officeDocument/2006/relationships/image" Target="../media/image687.jpg"/><Relationship Id="rId33" Type="http://schemas.openxmlformats.org/officeDocument/2006/relationships/image" Target="../media/image37.jpg"/><Relationship Id="rId129" Type="http://schemas.openxmlformats.org/officeDocument/2006/relationships/image" Target="../media/image133.jpeg"/><Relationship Id="rId336" Type="http://schemas.openxmlformats.org/officeDocument/2006/relationships/image" Target="../media/image340.jpg"/><Relationship Id="rId543" Type="http://schemas.openxmlformats.org/officeDocument/2006/relationships/image" Target="../media/image547.jpg"/><Relationship Id="rId182" Type="http://schemas.openxmlformats.org/officeDocument/2006/relationships/image" Target="../media/image186.jpg"/><Relationship Id="rId403" Type="http://schemas.openxmlformats.org/officeDocument/2006/relationships/image" Target="../media/image407.jpg"/><Relationship Id="rId750" Type="http://schemas.openxmlformats.org/officeDocument/2006/relationships/image" Target="../media/image754.jpg"/><Relationship Id="rId848" Type="http://schemas.openxmlformats.org/officeDocument/2006/relationships/image" Target="../media/image852.jpg"/><Relationship Id="rId487" Type="http://schemas.openxmlformats.org/officeDocument/2006/relationships/image" Target="../media/image491.jpg"/><Relationship Id="rId610" Type="http://schemas.openxmlformats.org/officeDocument/2006/relationships/image" Target="../media/image614.jpg"/><Relationship Id="rId694" Type="http://schemas.openxmlformats.org/officeDocument/2006/relationships/image" Target="../media/image698.jpeg"/><Relationship Id="rId708" Type="http://schemas.openxmlformats.org/officeDocument/2006/relationships/image" Target="../media/image712.jpg"/><Relationship Id="rId347" Type="http://schemas.openxmlformats.org/officeDocument/2006/relationships/image" Target="../media/image351.jpg"/><Relationship Id="rId44" Type="http://schemas.openxmlformats.org/officeDocument/2006/relationships/image" Target="../media/image48.jpeg"/><Relationship Id="rId554" Type="http://schemas.openxmlformats.org/officeDocument/2006/relationships/image" Target="../media/image558.jpeg"/><Relationship Id="rId761" Type="http://schemas.openxmlformats.org/officeDocument/2006/relationships/image" Target="../media/image765.jpg"/><Relationship Id="rId859" Type="http://schemas.openxmlformats.org/officeDocument/2006/relationships/image" Target="../media/image863.jpeg"/><Relationship Id="rId193" Type="http://schemas.openxmlformats.org/officeDocument/2006/relationships/image" Target="../media/image197.jpeg"/><Relationship Id="rId207" Type="http://schemas.openxmlformats.org/officeDocument/2006/relationships/image" Target="../media/image211.jpg"/><Relationship Id="rId414" Type="http://schemas.openxmlformats.org/officeDocument/2006/relationships/image" Target="../media/image418.jpg"/><Relationship Id="rId498" Type="http://schemas.openxmlformats.org/officeDocument/2006/relationships/image" Target="../media/image502.jpg"/><Relationship Id="rId621" Type="http://schemas.openxmlformats.org/officeDocument/2006/relationships/image" Target="../media/image625.jpg"/><Relationship Id="rId260" Type="http://schemas.openxmlformats.org/officeDocument/2006/relationships/image" Target="../media/image264.jpg"/><Relationship Id="rId719" Type="http://schemas.openxmlformats.org/officeDocument/2006/relationships/image" Target="../media/image723.jpeg"/><Relationship Id="rId55" Type="http://schemas.openxmlformats.org/officeDocument/2006/relationships/image" Target="../media/image59.jpg"/><Relationship Id="rId120" Type="http://schemas.openxmlformats.org/officeDocument/2006/relationships/image" Target="../media/image124.jpeg"/><Relationship Id="rId358" Type="http://schemas.openxmlformats.org/officeDocument/2006/relationships/image" Target="../media/image362.jpeg"/><Relationship Id="rId565" Type="http://schemas.openxmlformats.org/officeDocument/2006/relationships/image" Target="../media/image569.jpg"/><Relationship Id="rId772" Type="http://schemas.openxmlformats.org/officeDocument/2006/relationships/image" Target="../media/image776.jpg"/><Relationship Id="rId218" Type="http://schemas.openxmlformats.org/officeDocument/2006/relationships/image" Target="../media/image222.jpg"/><Relationship Id="rId425" Type="http://schemas.openxmlformats.org/officeDocument/2006/relationships/image" Target="../media/image429.jpeg"/><Relationship Id="rId632" Type="http://schemas.openxmlformats.org/officeDocument/2006/relationships/image" Target="../media/image636.jpg"/><Relationship Id="rId271" Type="http://schemas.openxmlformats.org/officeDocument/2006/relationships/image" Target="../media/image275.jpeg"/><Relationship Id="rId66" Type="http://schemas.openxmlformats.org/officeDocument/2006/relationships/image" Target="../media/image70.jpg"/><Relationship Id="rId131" Type="http://schemas.openxmlformats.org/officeDocument/2006/relationships/image" Target="../media/image135.jpg"/><Relationship Id="rId369" Type="http://schemas.openxmlformats.org/officeDocument/2006/relationships/image" Target="../media/image373.jpg"/><Relationship Id="rId576" Type="http://schemas.openxmlformats.org/officeDocument/2006/relationships/image" Target="../media/image580.jpeg"/><Relationship Id="rId783" Type="http://schemas.openxmlformats.org/officeDocument/2006/relationships/image" Target="../media/image787.jpg"/><Relationship Id="rId229" Type="http://schemas.openxmlformats.org/officeDocument/2006/relationships/image" Target="../media/image233.jpg"/><Relationship Id="rId436" Type="http://schemas.openxmlformats.org/officeDocument/2006/relationships/image" Target="../media/image440.jpeg"/><Relationship Id="rId643" Type="http://schemas.openxmlformats.org/officeDocument/2006/relationships/image" Target="../media/image647.jpg"/><Relationship Id="rId850" Type="http://schemas.openxmlformats.org/officeDocument/2006/relationships/image" Target="../media/image854.jpg"/><Relationship Id="rId77" Type="http://schemas.openxmlformats.org/officeDocument/2006/relationships/image" Target="../media/image81.jpg"/><Relationship Id="rId282" Type="http://schemas.openxmlformats.org/officeDocument/2006/relationships/image" Target="../media/image286.jpeg"/><Relationship Id="rId503" Type="http://schemas.openxmlformats.org/officeDocument/2006/relationships/image" Target="../media/image507.jpg"/><Relationship Id="rId587" Type="http://schemas.openxmlformats.org/officeDocument/2006/relationships/image" Target="../media/image591.jpeg"/><Relationship Id="rId710" Type="http://schemas.openxmlformats.org/officeDocument/2006/relationships/image" Target="../media/image714.jpeg"/><Relationship Id="rId808" Type="http://schemas.openxmlformats.org/officeDocument/2006/relationships/image" Target="../media/image812.jpg"/><Relationship Id="rId8" Type="http://schemas.openxmlformats.org/officeDocument/2006/relationships/image" Target="../media/image12.jpeg"/><Relationship Id="rId142" Type="http://schemas.openxmlformats.org/officeDocument/2006/relationships/image" Target="../media/image146.jpeg"/><Relationship Id="rId447" Type="http://schemas.openxmlformats.org/officeDocument/2006/relationships/image" Target="../media/image451.jpg"/><Relationship Id="rId794" Type="http://schemas.openxmlformats.org/officeDocument/2006/relationships/image" Target="../media/image798.jpeg"/><Relationship Id="rId654" Type="http://schemas.openxmlformats.org/officeDocument/2006/relationships/image" Target="../media/image658.jpg"/><Relationship Id="rId861" Type="http://schemas.openxmlformats.org/officeDocument/2006/relationships/image" Target="../media/image865.jpeg"/><Relationship Id="rId293" Type="http://schemas.openxmlformats.org/officeDocument/2006/relationships/image" Target="../media/image297.jpg"/><Relationship Id="rId307" Type="http://schemas.openxmlformats.org/officeDocument/2006/relationships/image" Target="../media/image311.jpg"/><Relationship Id="rId514" Type="http://schemas.openxmlformats.org/officeDocument/2006/relationships/image" Target="../media/image518.jpeg"/><Relationship Id="rId721" Type="http://schemas.openxmlformats.org/officeDocument/2006/relationships/image" Target="../media/image725.jpg"/><Relationship Id="rId88" Type="http://schemas.openxmlformats.org/officeDocument/2006/relationships/image" Target="../media/image92.jpeg"/><Relationship Id="rId153" Type="http://schemas.openxmlformats.org/officeDocument/2006/relationships/image" Target="../media/image157.jpg"/><Relationship Id="rId360" Type="http://schemas.openxmlformats.org/officeDocument/2006/relationships/image" Target="../media/image364.jpeg"/><Relationship Id="rId598" Type="http://schemas.openxmlformats.org/officeDocument/2006/relationships/image" Target="../media/image602.jpeg"/><Relationship Id="rId819" Type="http://schemas.openxmlformats.org/officeDocument/2006/relationships/image" Target="../media/image823.jpg"/><Relationship Id="rId220" Type="http://schemas.openxmlformats.org/officeDocument/2006/relationships/image" Target="../media/image224.jpg"/><Relationship Id="rId458" Type="http://schemas.openxmlformats.org/officeDocument/2006/relationships/image" Target="../media/image462.jpg"/><Relationship Id="rId665" Type="http://schemas.openxmlformats.org/officeDocument/2006/relationships/image" Target="../media/image669.jpg"/><Relationship Id="rId872" Type="http://schemas.openxmlformats.org/officeDocument/2006/relationships/image" Target="../media/image876.jpg"/></Relationships>
</file>

<file path=xl/drawings/_rels/drawing3.xml.rels><?xml version="1.0" encoding="UTF-8" standalone="yes"?>
<Relationships xmlns="http://schemas.openxmlformats.org/package/2006/relationships"><Relationship Id="rId26" Type="http://schemas.openxmlformats.org/officeDocument/2006/relationships/image" Target="../media/image913.png"/><Relationship Id="rId21" Type="http://schemas.openxmlformats.org/officeDocument/2006/relationships/image" Target="../media/image908.png"/><Relationship Id="rId42" Type="http://schemas.openxmlformats.org/officeDocument/2006/relationships/image" Target="../media/image929.png"/><Relationship Id="rId47" Type="http://schemas.openxmlformats.org/officeDocument/2006/relationships/image" Target="../media/image934.png"/><Relationship Id="rId63" Type="http://schemas.openxmlformats.org/officeDocument/2006/relationships/image" Target="../media/image950.png"/><Relationship Id="rId68" Type="http://schemas.openxmlformats.org/officeDocument/2006/relationships/image" Target="../media/image955.png"/><Relationship Id="rId84" Type="http://schemas.openxmlformats.org/officeDocument/2006/relationships/image" Target="../media/image971.png"/><Relationship Id="rId89" Type="http://schemas.openxmlformats.org/officeDocument/2006/relationships/image" Target="../media/image976.png"/><Relationship Id="rId16" Type="http://schemas.openxmlformats.org/officeDocument/2006/relationships/image" Target="../media/image903.png"/><Relationship Id="rId11" Type="http://schemas.openxmlformats.org/officeDocument/2006/relationships/image" Target="../media/image898.png"/><Relationship Id="rId32" Type="http://schemas.openxmlformats.org/officeDocument/2006/relationships/image" Target="../media/image919.png"/><Relationship Id="rId37" Type="http://schemas.openxmlformats.org/officeDocument/2006/relationships/image" Target="../media/image924.png"/><Relationship Id="rId53" Type="http://schemas.openxmlformats.org/officeDocument/2006/relationships/image" Target="../media/image940.png"/><Relationship Id="rId58" Type="http://schemas.openxmlformats.org/officeDocument/2006/relationships/image" Target="../media/image945.png"/><Relationship Id="rId74" Type="http://schemas.openxmlformats.org/officeDocument/2006/relationships/image" Target="../media/image961.png"/><Relationship Id="rId79" Type="http://schemas.openxmlformats.org/officeDocument/2006/relationships/image" Target="../media/image966.png"/><Relationship Id="rId5" Type="http://schemas.openxmlformats.org/officeDocument/2006/relationships/image" Target="../media/image892.png"/><Relationship Id="rId90" Type="http://schemas.openxmlformats.org/officeDocument/2006/relationships/image" Target="../media/image977.png"/><Relationship Id="rId95" Type="http://schemas.openxmlformats.org/officeDocument/2006/relationships/image" Target="../media/image982.png"/><Relationship Id="rId22" Type="http://schemas.openxmlformats.org/officeDocument/2006/relationships/image" Target="../media/image909.png"/><Relationship Id="rId27" Type="http://schemas.openxmlformats.org/officeDocument/2006/relationships/image" Target="../media/image914.png"/><Relationship Id="rId43" Type="http://schemas.openxmlformats.org/officeDocument/2006/relationships/image" Target="../media/image930.png"/><Relationship Id="rId48" Type="http://schemas.openxmlformats.org/officeDocument/2006/relationships/image" Target="../media/image935.png"/><Relationship Id="rId64" Type="http://schemas.openxmlformats.org/officeDocument/2006/relationships/image" Target="../media/image951.png"/><Relationship Id="rId69" Type="http://schemas.openxmlformats.org/officeDocument/2006/relationships/image" Target="../media/image956.png"/><Relationship Id="rId8" Type="http://schemas.openxmlformats.org/officeDocument/2006/relationships/image" Target="../media/image895.png"/><Relationship Id="rId51" Type="http://schemas.openxmlformats.org/officeDocument/2006/relationships/image" Target="../media/image938.png"/><Relationship Id="rId72" Type="http://schemas.openxmlformats.org/officeDocument/2006/relationships/image" Target="../media/image959.png"/><Relationship Id="rId80" Type="http://schemas.openxmlformats.org/officeDocument/2006/relationships/image" Target="../media/image967.png"/><Relationship Id="rId85" Type="http://schemas.openxmlformats.org/officeDocument/2006/relationships/image" Target="../media/image972.png"/><Relationship Id="rId93" Type="http://schemas.openxmlformats.org/officeDocument/2006/relationships/image" Target="../media/image980.png"/><Relationship Id="rId3" Type="http://schemas.openxmlformats.org/officeDocument/2006/relationships/image" Target="../media/image890.png"/><Relationship Id="rId12" Type="http://schemas.openxmlformats.org/officeDocument/2006/relationships/image" Target="../media/image899.png"/><Relationship Id="rId17" Type="http://schemas.openxmlformats.org/officeDocument/2006/relationships/image" Target="../media/image904.png"/><Relationship Id="rId25" Type="http://schemas.openxmlformats.org/officeDocument/2006/relationships/image" Target="../media/image912.png"/><Relationship Id="rId33" Type="http://schemas.openxmlformats.org/officeDocument/2006/relationships/image" Target="../media/image920.png"/><Relationship Id="rId38" Type="http://schemas.openxmlformats.org/officeDocument/2006/relationships/image" Target="../media/image925.png"/><Relationship Id="rId46" Type="http://schemas.openxmlformats.org/officeDocument/2006/relationships/image" Target="../media/image933.png"/><Relationship Id="rId59" Type="http://schemas.openxmlformats.org/officeDocument/2006/relationships/image" Target="../media/image946.png"/><Relationship Id="rId67" Type="http://schemas.openxmlformats.org/officeDocument/2006/relationships/image" Target="../media/image954.png"/><Relationship Id="rId20" Type="http://schemas.openxmlformats.org/officeDocument/2006/relationships/image" Target="../media/image907.png"/><Relationship Id="rId41" Type="http://schemas.openxmlformats.org/officeDocument/2006/relationships/image" Target="../media/image928.png"/><Relationship Id="rId54" Type="http://schemas.openxmlformats.org/officeDocument/2006/relationships/image" Target="../media/image941.png"/><Relationship Id="rId62" Type="http://schemas.openxmlformats.org/officeDocument/2006/relationships/image" Target="../media/image949.png"/><Relationship Id="rId70" Type="http://schemas.openxmlformats.org/officeDocument/2006/relationships/image" Target="../media/image957.png"/><Relationship Id="rId75" Type="http://schemas.openxmlformats.org/officeDocument/2006/relationships/image" Target="../media/image962.png"/><Relationship Id="rId83" Type="http://schemas.openxmlformats.org/officeDocument/2006/relationships/image" Target="../media/image970.png"/><Relationship Id="rId88" Type="http://schemas.openxmlformats.org/officeDocument/2006/relationships/image" Target="../media/image975.png"/><Relationship Id="rId91" Type="http://schemas.openxmlformats.org/officeDocument/2006/relationships/image" Target="../media/image978.png"/><Relationship Id="rId1" Type="http://schemas.openxmlformats.org/officeDocument/2006/relationships/image" Target="../media/image888.png"/><Relationship Id="rId6" Type="http://schemas.openxmlformats.org/officeDocument/2006/relationships/image" Target="../media/image893.png"/><Relationship Id="rId15" Type="http://schemas.openxmlformats.org/officeDocument/2006/relationships/image" Target="../media/image902.png"/><Relationship Id="rId23" Type="http://schemas.openxmlformats.org/officeDocument/2006/relationships/image" Target="../media/image910.png"/><Relationship Id="rId28" Type="http://schemas.openxmlformats.org/officeDocument/2006/relationships/image" Target="../media/image915.png"/><Relationship Id="rId36" Type="http://schemas.openxmlformats.org/officeDocument/2006/relationships/image" Target="../media/image923.png"/><Relationship Id="rId49" Type="http://schemas.openxmlformats.org/officeDocument/2006/relationships/image" Target="../media/image936.png"/><Relationship Id="rId57" Type="http://schemas.openxmlformats.org/officeDocument/2006/relationships/image" Target="../media/image944.png"/><Relationship Id="rId10" Type="http://schemas.openxmlformats.org/officeDocument/2006/relationships/image" Target="../media/image897.png"/><Relationship Id="rId31" Type="http://schemas.openxmlformats.org/officeDocument/2006/relationships/image" Target="../media/image918.png"/><Relationship Id="rId44" Type="http://schemas.openxmlformats.org/officeDocument/2006/relationships/image" Target="../media/image931.png"/><Relationship Id="rId52" Type="http://schemas.openxmlformats.org/officeDocument/2006/relationships/image" Target="../media/image939.png"/><Relationship Id="rId60" Type="http://schemas.openxmlformats.org/officeDocument/2006/relationships/image" Target="../media/image947.png"/><Relationship Id="rId65" Type="http://schemas.openxmlformats.org/officeDocument/2006/relationships/image" Target="../media/image952.png"/><Relationship Id="rId73" Type="http://schemas.openxmlformats.org/officeDocument/2006/relationships/image" Target="../media/image960.png"/><Relationship Id="rId78" Type="http://schemas.openxmlformats.org/officeDocument/2006/relationships/image" Target="../media/image965.png"/><Relationship Id="rId81" Type="http://schemas.openxmlformats.org/officeDocument/2006/relationships/image" Target="../media/image968.png"/><Relationship Id="rId86" Type="http://schemas.openxmlformats.org/officeDocument/2006/relationships/image" Target="../media/image973.png"/><Relationship Id="rId94" Type="http://schemas.openxmlformats.org/officeDocument/2006/relationships/image" Target="../media/image981.png"/><Relationship Id="rId4" Type="http://schemas.openxmlformats.org/officeDocument/2006/relationships/image" Target="../media/image891.png"/><Relationship Id="rId9" Type="http://schemas.openxmlformats.org/officeDocument/2006/relationships/image" Target="../media/image896.png"/><Relationship Id="rId13" Type="http://schemas.openxmlformats.org/officeDocument/2006/relationships/image" Target="../media/image900.png"/><Relationship Id="rId18" Type="http://schemas.openxmlformats.org/officeDocument/2006/relationships/image" Target="../media/image905.png"/><Relationship Id="rId39" Type="http://schemas.openxmlformats.org/officeDocument/2006/relationships/image" Target="../media/image926.png"/><Relationship Id="rId34" Type="http://schemas.openxmlformats.org/officeDocument/2006/relationships/image" Target="../media/image921.png"/><Relationship Id="rId50" Type="http://schemas.openxmlformats.org/officeDocument/2006/relationships/image" Target="../media/image937.png"/><Relationship Id="rId55" Type="http://schemas.openxmlformats.org/officeDocument/2006/relationships/image" Target="../media/image942.png"/><Relationship Id="rId76" Type="http://schemas.openxmlformats.org/officeDocument/2006/relationships/image" Target="../media/image963.png"/><Relationship Id="rId7" Type="http://schemas.openxmlformats.org/officeDocument/2006/relationships/image" Target="../media/image894.png"/><Relationship Id="rId71" Type="http://schemas.openxmlformats.org/officeDocument/2006/relationships/image" Target="../media/image958.png"/><Relationship Id="rId92" Type="http://schemas.openxmlformats.org/officeDocument/2006/relationships/image" Target="../media/image979.png"/><Relationship Id="rId2" Type="http://schemas.openxmlformats.org/officeDocument/2006/relationships/image" Target="../media/image889.png"/><Relationship Id="rId29" Type="http://schemas.openxmlformats.org/officeDocument/2006/relationships/image" Target="../media/image916.png"/><Relationship Id="rId24" Type="http://schemas.openxmlformats.org/officeDocument/2006/relationships/image" Target="../media/image911.png"/><Relationship Id="rId40" Type="http://schemas.openxmlformats.org/officeDocument/2006/relationships/image" Target="../media/image927.png"/><Relationship Id="rId45" Type="http://schemas.openxmlformats.org/officeDocument/2006/relationships/image" Target="../media/image932.png"/><Relationship Id="rId66" Type="http://schemas.openxmlformats.org/officeDocument/2006/relationships/image" Target="../media/image953.png"/><Relationship Id="rId87" Type="http://schemas.openxmlformats.org/officeDocument/2006/relationships/image" Target="../media/image974.png"/><Relationship Id="rId61" Type="http://schemas.openxmlformats.org/officeDocument/2006/relationships/image" Target="../media/image948.png"/><Relationship Id="rId82" Type="http://schemas.openxmlformats.org/officeDocument/2006/relationships/image" Target="../media/image969.png"/><Relationship Id="rId19" Type="http://schemas.openxmlformats.org/officeDocument/2006/relationships/image" Target="../media/image906.png"/><Relationship Id="rId14" Type="http://schemas.openxmlformats.org/officeDocument/2006/relationships/image" Target="../media/image901.png"/><Relationship Id="rId30" Type="http://schemas.openxmlformats.org/officeDocument/2006/relationships/image" Target="../media/image917.png"/><Relationship Id="rId35" Type="http://schemas.openxmlformats.org/officeDocument/2006/relationships/image" Target="../media/image922.png"/><Relationship Id="rId56" Type="http://schemas.openxmlformats.org/officeDocument/2006/relationships/image" Target="../media/image943.png"/><Relationship Id="rId77" Type="http://schemas.openxmlformats.org/officeDocument/2006/relationships/image" Target="../media/image964.png"/></Relationships>
</file>

<file path=xl/drawings/_rels/drawing4.xml.rels><?xml version="1.0" encoding="UTF-8" standalone="yes"?>
<Relationships xmlns="http://schemas.openxmlformats.org/package/2006/relationships"><Relationship Id="rId117" Type="http://schemas.openxmlformats.org/officeDocument/2006/relationships/image" Target="../media/image1099.jpeg"/><Relationship Id="rId21" Type="http://schemas.openxmlformats.org/officeDocument/2006/relationships/image" Target="../media/image1003.jpeg"/><Relationship Id="rId42" Type="http://schemas.openxmlformats.org/officeDocument/2006/relationships/image" Target="../media/image1024.jpg"/><Relationship Id="rId63" Type="http://schemas.openxmlformats.org/officeDocument/2006/relationships/image" Target="../media/image1045.jpeg"/><Relationship Id="rId84" Type="http://schemas.openxmlformats.org/officeDocument/2006/relationships/image" Target="../media/image1066.jpeg"/><Relationship Id="rId138" Type="http://schemas.openxmlformats.org/officeDocument/2006/relationships/image" Target="../media/image1120.jpeg"/><Relationship Id="rId16" Type="http://schemas.openxmlformats.org/officeDocument/2006/relationships/image" Target="../media/image998.jpeg"/><Relationship Id="rId107" Type="http://schemas.openxmlformats.org/officeDocument/2006/relationships/image" Target="../media/image1089.jpg"/><Relationship Id="rId11" Type="http://schemas.openxmlformats.org/officeDocument/2006/relationships/image" Target="../media/image993.jpeg"/><Relationship Id="rId32" Type="http://schemas.openxmlformats.org/officeDocument/2006/relationships/image" Target="../media/image1014.png"/><Relationship Id="rId37" Type="http://schemas.openxmlformats.org/officeDocument/2006/relationships/image" Target="../media/image1019.jpg"/><Relationship Id="rId53" Type="http://schemas.openxmlformats.org/officeDocument/2006/relationships/image" Target="../media/image1035.jpeg"/><Relationship Id="rId58" Type="http://schemas.openxmlformats.org/officeDocument/2006/relationships/image" Target="../media/image1040.jpeg"/><Relationship Id="rId74" Type="http://schemas.openxmlformats.org/officeDocument/2006/relationships/image" Target="../media/image1056.jpeg"/><Relationship Id="rId79" Type="http://schemas.openxmlformats.org/officeDocument/2006/relationships/image" Target="../media/image1061.jpeg"/><Relationship Id="rId102" Type="http://schemas.openxmlformats.org/officeDocument/2006/relationships/image" Target="../media/image1084.jpeg"/><Relationship Id="rId123" Type="http://schemas.openxmlformats.org/officeDocument/2006/relationships/image" Target="../media/image1105.jpg"/><Relationship Id="rId128" Type="http://schemas.openxmlformats.org/officeDocument/2006/relationships/image" Target="../media/image1110.jpeg"/><Relationship Id="rId5" Type="http://schemas.openxmlformats.org/officeDocument/2006/relationships/image" Target="../media/image987.jpeg"/><Relationship Id="rId90" Type="http://schemas.openxmlformats.org/officeDocument/2006/relationships/image" Target="../media/image1072.jpeg"/><Relationship Id="rId95" Type="http://schemas.openxmlformats.org/officeDocument/2006/relationships/image" Target="../media/image1077.png"/><Relationship Id="rId22" Type="http://schemas.openxmlformats.org/officeDocument/2006/relationships/image" Target="../media/image1004.jpeg"/><Relationship Id="rId27" Type="http://schemas.openxmlformats.org/officeDocument/2006/relationships/image" Target="../media/image1009.jpeg"/><Relationship Id="rId43" Type="http://schemas.openxmlformats.org/officeDocument/2006/relationships/image" Target="../media/image1025.jpeg"/><Relationship Id="rId48" Type="http://schemas.openxmlformats.org/officeDocument/2006/relationships/image" Target="../media/image1030.jpeg"/><Relationship Id="rId64" Type="http://schemas.openxmlformats.org/officeDocument/2006/relationships/image" Target="../media/image1046.jpeg"/><Relationship Id="rId69" Type="http://schemas.openxmlformats.org/officeDocument/2006/relationships/image" Target="../media/image1051.jpeg"/><Relationship Id="rId113" Type="http://schemas.openxmlformats.org/officeDocument/2006/relationships/image" Target="../media/image1095.jpeg"/><Relationship Id="rId118" Type="http://schemas.openxmlformats.org/officeDocument/2006/relationships/image" Target="../media/image1100.jpg"/><Relationship Id="rId134" Type="http://schemas.openxmlformats.org/officeDocument/2006/relationships/image" Target="../media/image1116.jpeg"/><Relationship Id="rId80" Type="http://schemas.openxmlformats.org/officeDocument/2006/relationships/image" Target="../media/image1062.png"/><Relationship Id="rId85" Type="http://schemas.openxmlformats.org/officeDocument/2006/relationships/image" Target="../media/image1067.jpg"/><Relationship Id="rId12" Type="http://schemas.openxmlformats.org/officeDocument/2006/relationships/image" Target="../media/image994.jpeg"/><Relationship Id="rId17" Type="http://schemas.openxmlformats.org/officeDocument/2006/relationships/image" Target="../media/image999.jpeg"/><Relationship Id="rId33" Type="http://schemas.openxmlformats.org/officeDocument/2006/relationships/image" Target="../media/image1015.jpeg"/><Relationship Id="rId38" Type="http://schemas.openxmlformats.org/officeDocument/2006/relationships/image" Target="../media/image1020.jpeg"/><Relationship Id="rId59" Type="http://schemas.openxmlformats.org/officeDocument/2006/relationships/image" Target="../media/image1041.jpeg"/><Relationship Id="rId103" Type="http://schemas.openxmlformats.org/officeDocument/2006/relationships/image" Target="../media/image1085.jpeg"/><Relationship Id="rId108" Type="http://schemas.openxmlformats.org/officeDocument/2006/relationships/image" Target="../media/image1090.jpeg"/><Relationship Id="rId124" Type="http://schemas.openxmlformats.org/officeDocument/2006/relationships/image" Target="../media/image1106.jpeg"/><Relationship Id="rId129" Type="http://schemas.openxmlformats.org/officeDocument/2006/relationships/image" Target="../media/image1111.jpeg"/><Relationship Id="rId54" Type="http://schemas.openxmlformats.org/officeDocument/2006/relationships/image" Target="../media/image1036.jpeg"/><Relationship Id="rId70" Type="http://schemas.openxmlformats.org/officeDocument/2006/relationships/image" Target="../media/image1052.jpeg"/><Relationship Id="rId75" Type="http://schemas.openxmlformats.org/officeDocument/2006/relationships/image" Target="../media/image1057.jpg"/><Relationship Id="rId91" Type="http://schemas.openxmlformats.org/officeDocument/2006/relationships/image" Target="../media/image1073.jpeg"/><Relationship Id="rId96" Type="http://schemas.openxmlformats.org/officeDocument/2006/relationships/image" Target="../media/image1078.jpeg"/><Relationship Id="rId1" Type="http://schemas.openxmlformats.org/officeDocument/2006/relationships/image" Target="../media/image983.jpeg"/><Relationship Id="rId6" Type="http://schemas.openxmlformats.org/officeDocument/2006/relationships/image" Target="../media/image988.jpeg"/><Relationship Id="rId23" Type="http://schemas.openxmlformats.org/officeDocument/2006/relationships/image" Target="../media/image1005.jpg"/><Relationship Id="rId28" Type="http://schemas.openxmlformats.org/officeDocument/2006/relationships/image" Target="../media/image1010.jpeg"/><Relationship Id="rId49" Type="http://schemas.openxmlformats.org/officeDocument/2006/relationships/image" Target="../media/image1031.jpeg"/><Relationship Id="rId114" Type="http://schemas.openxmlformats.org/officeDocument/2006/relationships/image" Target="../media/image1096.jpg"/><Relationship Id="rId119" Type="http://schemas.openxmlformats.org/officeDocument/2006/relationships/image" Target="../media/image1101.jpeg"/><Relationship Id="rId44" Type="http://schemas.openxmlformats.org/officeDocument/2006/relationships/image" Target="../media/image1026.jpg"/><Relationship Id="rId60" Type="http://schemas.openxmlformats.org/officeDocument/2006/relationships/image" Target="../media/image1042.jpeg"/><Relationship Id="rId65" Type="http://schemas.openxmlformats.org/officeDocument/2006/relationships/image" Target="../media/image1047.jpeg"/><Relationship Id="rId81" Type="http://schemas.openxmlformats.org/officeDocument/2006/relationships/image" Target="../media/image1063.jpeg"/><Relationship Id="rId86" Type="http://schemas.openxmlformats.org/officeDocument/2006/relationships/image" Target="../media/image1068.jpg"/><Relationship Id="rId130" Type="http://schemas.openxmlformats.org/officeDocument/2006/relationships/image" Target="../media/image1112.jpeg"/><Relationship Id="rId135" Type="http://schemas.openxmlformats.org/officeDocument/2006/relationships/image" Target="../media/image1117.jpeg"/><Relationship Id="rId13" Type="http://schemas.openxmlformats.org/officeDocument/2006/relationships/image" Target="../media/image995.jpeg"/><Relationship Id="rId18" Type="http://schemas.openxmlformats.org/officeDocument/2006/relationships/image" Target="../media/image1000.jpeg"/><Relationship Id="rId39" Type="http://schemas.openxmlformats.org/officeDocument/2006/relationships/image" Target="../media/image1021.jpeg"/><Relationship Id="rId109" Type="http://schemas.openxmlformats.org/officeDocument/2006/relationships/image" Target="../media/image1091.jpeg"/><Relationship Id="rId34" Type="http://schemas.openxmlformats.org/officeDocument/2006/relationships/image" Target="../media/image1016.jpeg"/><Relationship Id="rId50" Type="http://schemas.openxmlformats.org/officeDocument/2006/relationships/image" Target="../media/image1032.jpeg"/><Relationship Id="rId55" Type="http://schemas.openxmlformats.org/officeDocument/2006/relationships/image" Target="../media/image1037.jpeg"/><Relationship Id="rId76" Type="http://schemas.openxmlformats.org/officeDocument/2006/relationships/image" Target="../media/image1058.jpg"/><Relationship Id="rId97" Type="http://schemas.openxmlformats.org/officeDocument/2006/relationships/image" Target="../media/image1079.jpeg"/><Relationship Id="rId104" Type="http://schemas.openxmlformats.org/officeDocument/2006/relationships/image" Target="../media/image1086.jpg"/><Relationship Id="rId120" Type="http://schemas.openxmlformats.org/officeDocument/2006/relationships/image" Target="../media/image1102.jpeg"/><Relationship Id="rId125" Type="http://schemas.openxmlformats.org/officeDocument/2006/relationships/image" Target="../media/image1107.jpeg"/><Relationship Id="rId7" Type="http://schemas.openxmlformats.org/officeDocument/2006/relationships/image" Target="../media/image989.jpeg"/><Relationship Id="rId71" Type="http://schemas.openxmlformats.org/officeDocument/2006/relationships/image" Target="../media/image1053.jpeg"/><Relationship Id="rId92" Type="http://schemas.openxmlformats.org/officeDocument/2006/relationships/image" Target="../media/image1074.jpeg"/><Relationship Id="rId2" Type="http://schemas.openxmlformats.org/officeDocument/2006/relationships/image" Target="../media/image984.jpg"/><Relationship Id="rId29" Type="http://schemas.openxmlformats.org/officeDocument/2006/relationships/image" Target="../media/image1011.jpeg"/><Relationship Id="rId24" Type="http://schemas.openxmlformats.org/officeDocument/2006/relationships/image" Target="../media/image1006.jpeg"/><Relationship Id="rId40" Type="http://schemas.openxmlformats.org/officeDocument/2006/relationships/image" Target="../media/image1022.jpeg"/><Relationship Id="rId45" Type="http://schemas.openxmlformats.org/officeDocument/2006/relationships/image" Target="../media/image1027.jpeg"/><Relationship Id="rId66" Type="http://schemas.openxmlformats.org/officeDocument/2006/relationships/image" Target="../media/image1048.jpeg"/><Relationship Id="rId87" Type="http://schemas.openxmlformats.org/officeDocument/2006/relationships/image" Target="../media/image1069.jpeg"/><Relationship Id="rId110" Type="http://schemas.openxmlformats.org/officeDocument/2006/relationships/image" Target="../media/image1092.jpeg"/><Relationship Id="rId115" Type="http://schemas.openxmlformats.org/officeDocument/2006/relationships/image" Target="../media/image1097.jpeg"/><Relationship Id="rId131" Type="http://schemas.openxmlformats.org/officeDocument/2006/relationships/image" Target="../media/image1113.jpeg"/><Relationship Id="rId136" Type="http://schemas.openxmlformats.org/officeDocument/2006/relationships/image" Target="../media/image1118.jpeg"/><Relationship Id="rId61" Type="http://schemas.openxmlformats.org/officeDocument/2006/relationships/image" Target="../media/image1043.jpg"/><Relationship Id="rId82" Type="http://schemas.openxmlformats.org/officeDocument/2006/relationships/image" Target="../media/image1064.jpeg"/><Relationship Id="rId19" Type="http://schemas.openxmlformats.org/officeDocument/2006/relationships/image" Target="../media/image1001.jpg"/><Relationship Id="rId14" Type="http://schemas.openxmlformats.org/officeDocument/2006/relationships/image" Target="../media/image996.jpeg"/><Relationship Id="rId30" Type="http://schemas.openxmlformats.org/officeDocument/2006/relationships/image" Target="../media/image1012.jpeg"/><Relationship Id="rId35" Type="http://schemas.openxmlformats.org/officeDocument/2006/relationships/image" Target="../media/image1017.jpeg"/><Relationship Id="rId56" Type="http://schemas.openxmlformats.org/officeDocument/2006/relationships/image" Target="../media/image1038.png"/><Relationship Id="rId77" Type="http://schemas.openxmlformats.org/officeDocument/2006/relationships/image" Target="../media/image1059.jpeg"/><Relationship Id="rId100" Type="http://schemas.openxmlformats.org/officeDocument/2006/relationships/image" Target="../media/image1082.jpeg"/><Relationship Id="rId105" Type="http://schemas.openxmlformats.org/officeDocument/2006/relationships/image" Target="../media/image1087.jpg"/><Relationship Id="rId126" Type="http://schemas.openxmlformats.org/officeDocument/2006/relationships/image" Target="../media/image1108.jpeg"/><Relationship Id="rId8" Type="http://schemas.openxmlformats.org/officeDocument/2006/relationships/image" Target="../media/image990.jpg"/><Relationship Id="rId51" Type="http://schemas.openxmlformats.org/officeDocument/2006/relationships/image" Target="../media/image1033.jpeg"/><Relationship Id="rId72" Type="http://schemas.openxmlformats.org/officeDocument/2006/relationships/image" Target="../media/image1054.jpeg"/><Relationship Id="rId93" Type="http://schemas.openxmlformats.org/officeDocument/2006/relationships/image" Target="../media/image1075.jpg"/><Relationship Id="rId98" Type="http://schemas.openxmlformats.org/officeDocument/2006/relationships/image" Target="../media/image1080.jpeg"/><Relationship Id="rId121" Type="http://schemas.openxmlformats.org/officeDocument/2006/relationships/image" Target="../media/image1103.jpeg"/><Relationship Id="rId3" Type="http://schemas.openxmlformats.org/officeDocument/2006/relationships/image" Target="../media/image985.jpg"/><Relationship Id="rId25" Type="http://schemas.openxmlformats.org/officeDocument/2006/relationships/image" Target="../media/image1007.jpeg"/><Relationship Id="rId46" Type="http://schemas.openxmlformats.org/officeDocument/2006/relationships/image" Target="../media/image1028.jpeg"/><Relationship Id="rId67" Type="http://schemas.openxmlformats.org/officeDocument/2006/relationships/image" Target="../media/image1049.jpeg"/><Relationship Id="rId116" Type="http://schemas.openxmlformats.org/officeDocument/2006/relationships/image" Target="../media/image1098.jpeg"/><Relationship Id="rId137" Type="http://schemas.openxmlformats.org/officeDocument/2006/relationships/image" Target="../media/image1119.jpeg"/><Relationship Id="rId20" Type="http://schemas.openxmlformats.org/officeDocument/2006/relationships/image" Target="../media/image1002.jpeg"/><Relationship Id="rId41" Type="http://schemas.openxmlformats.org/officeDocument/2006/relationships/image" Target="../media/image1023.jpg"/><Relationship Id="rId62" Type="http://schemas.openxmlformats.org/officeDocument/2006/relationships/image" Target="../media/image1044.jpeg"/><Relationship Id="rId83" Type="http://schemas.openxmlformats.org/officeDocument/2006/relationships/image" Target="../media/image1065.jpeg"/><Relationship Id="rId88" Type="http://schemas.openxmlformats.org/officeDocument/2006/relationships/image" Target="../media/image1070.jpeg"/><Relationship Id="rId111" Type="http://schemas.openxmlformats.org/officeDocument/2006/relationships/image" Target="../media/image1093.jpg"/><Relationship Id="rId132" Type="http://schemas.openxmlformats.org/officeDocument/2006/relationships/image" Target="../media/image1114.jpeg"/><Relationship Id="rId15" Type="http://schemas.openxmlformats.org/officeDocument/2006/relationships/image" Target="../media/image997.jpeg"/><Relationship Id="rId36" Type="http://schemas.openxmlformats.org/officeDocument/2006/relationships/image" Target="../media/image1018.jpeg"/><Relationship Id="rId57" Type="http://schemas.openxmlformats.org/officeDocument/2006/relationships/image" Target="../media/image1039.jpeg"/><Relationship Id="rId106" Type="http://schemas.openxmlformats.org/officeDocument/2006/relationships/image" Target="../media/image1088.jpeg"/><Relationship Id="rId127" Type="http://schemas.openxmlformats.org/officeDocument/2006/relationships/image" Target="../media/image1109.jpeg"/><Relationship Id="rId10" Type="http://schemas.openxmlformats.org/officeDocument/2006/relationships/image" Target="../media/image992.jpeg"/><Relationship Id="rId31" Type="http://schemas.openxmlformats.org/officeDocument/2006/relationships/image" Target="../media/image1013.jpeg"/><Relationship Id="rId52" Type="http://schemas.openxmlformats.org/officeDocument/2006/relationships/image" Target="../media/image1034.jpg"/><Relationship Id="rId73" Type="http://schemas.openxmlformats.org/officeDocument/2006/relationships/image" Target="../media/image1055.jpeg"/><Relationship Id="rId78" Type="http://schemas.openxmlformats.org/officeDocument/2006/relationships/image" Target="../media/image1060.jpeg"/><Relationship Id="rId94" Type="http://schemas.openxmlformats.org/officeDocument/2006/relationships/image" Target="../media/image1076.jpeg"/><Relationship Id="rId99" Type="http://schemas.openxmlformats.org/officeDocument/2006/relationships/image" Target="../media/image1081.jpeg"/><Relationship Id="rId101" Type="http://schemas.openxmlformats.org/officeDocument/2006/relationships/image" Target="../media/image1083.jpeg"/><Relationship Id="rId122" Type="http://schemas.openxmlformats.org/officeDocument/2006/relationships/image" Target="../media/image1104.jpeg"/><Relationship Id="rId4" Type="http://schemas.openxmlformats.org/officeDocument/2006/relationships/image" Target="../media/image986.jpg"/><Relationship Id="rId9" Type="http://schemas.openxmlformats.org/officeDocument/2006/relationships/image" Target="../media/image991.jpeg"/><Relationship Id="rId26" Type="http://schemas.openxmlformats.org/officeDocument/2006/relationships/image" Target="../media/image1008.jpg"/><Relationship Id="rId47" Type="http://schemas.openxmlformats.org/officeDocument/2006/relationships/image" Target="../media/image1029.jpeg"/><Relationship Id="rId68" Type="http://schemas.openxmlformats.org/officeDocument/2006/relationships/image" Target="../media/image1050.jpeg"/><Relationship Id="rId89" Type="http://schemas.openxmlformats.org/officeDocument/2006/relationships/image" Target="../media/image1071.jpeg"/><Relationship Id="rId112" Type="http://schemas.openxmlformats.org/officeDocument/2006/relationships/image" Target="../media/image1094.jpeg"/><Relationship Id="rId133" Type="http://schemas.openxmlformats.org/officeDocument/2006/relationships/image" Target="../media/image1115.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drawing1.xml><?xml version="1.0" encoding="UTF-8" standalone="yes"?>
<xdr:wsDr><mc:AlternateContent xmlns:mc="http://schemas.openxmlformats.org/markup-compatibility/2006"><mc:Choice xmlns:a14="http://schemas.microsoft.com/office/drawing/2010/main" Requires="a14"><xdr:twoCellAnchor editAs="oneCell"><xdr:from><xdr:col>4</xdr:col><xdr:colOff>6350</xdr:colOff><xdr:row>2</xdr:row><xdr:rowOff>266700</xdr:rowOff></xdr:from><xdr:to><xdr:col>4</xdr:col><xdr:colOff>1333500</xdr:colOff><xdr:row>9</xdr:row><xdr:rowOff>63500</xdr:rowOff></xdr:to><xdr:pic><xdr:nvPicPr><xdr:cNvPr id="4106" name="Picture 5"><a:extLst><a:ext uri="{FF2B5EF4-FFF2-40B4-BE49-F238E27FC236}"><a16:creationId xmlns:a16="http://schemas.microsoft.com/office/drawing/2014/main" id="{03FA591A-470B-C90C-0B46-04970E9AB3D0}"/></a:ext></a:extLst></xdr:cNvPr><xdr:cNvPicPr><a:picLocks noChangeAspect="1" noChangeArrowheads="1"/><a:extLst><a:ext uri="{84589F7E-364E-4C9E-8A38-B11213B215E9}"><a14:cameraTool cellRange="New_MLA_Pic" spid="_x0000_s4133"/></a:ext></a:extLst></xdr:cNvPicPr></xdr:nvPicPr><xdr:blipFill><a:blip xmlns:r="http://schemas.openxmlformats.org/officeDocument/2006/relationships" r:embed="rId1"/><a:srcRect/><a:stretch><a:fillRect/></a:stretch></xdr:blipFill><xdr:spPr bwMode="auto"><a:xfrm><a:off x="3575050" y="787400"/><a:ext cx="1327150" cy="1708150"/></a:xfrm><a:prstGeom prst="rect"><a:avLst/></a:prstGeom><a:noFill/><a:extLst><a:ext uri="{909E8E84-426E-40DD-AFC4-6F175D3DCCD1}"><a14:hiddenFill><a:solidFill><a:srgbClr val="FFFFFF"/></a:solidFill></a14:hiddenFill></a:ext></a:extLst></xdr:spPr></xdr:pic><xdr:clientData/></xdr:twoCellAnchor></mc:Choice><mc:Fallback/></mc:AlternateContent><mc:AlternateContent xmlns:mc="http://schemas.openxmlformats.org/markup-compatibility/2006"><mc:Choice xmlns:a14="http://schemas.microsoft.com/office/drawing/2010/main" Requires="a14"><xdr:twoCellAnchor editAs="oneCell"><xdr:from><xdr:col>7</xdr:col><xdr:colOff>0</xdr:colOff><xdr:row>3</xdr:row><xdr:rowOff>115623</xdr:rowOff></xdr:from><xdr:to><xdr:col>7</xdr:col><xdr:colOff>1180353</xdr:colOff><xdr:row>8</xdr:row><xdr:rowOff>24909</xdr:rowOff></xdr:to><xdr:pic><xdr:nvPicPr><xdr:cNvPr id="7" name="Picture 6"><a:extLst><a:ext uri="{FF2B5EF4-FFF2-40B4-BE49-F238E27FC236}"><a16:creationId xmlns:a16="http://schemas.microsoft.com/office/drawing/2014/main" id="{F020CFF5-374C-8259-7DEA-C0E8C17EB206}"/></a:ext></a:extLst></xdr:cNvPr><xdr:cNvPicPr><a:picLocks noChangeAspect="1" noChangeArrowheads="1"/><a:extLst><a:ext uri="{84589F7E-364E-4C9E-8A38-B11213B215E9}"><a14:cameraTool cellRange="Ex_MLA_Pic" spid="_x0000_s4134"/></a:ext></a:extLst></xdr:cNvPicPr></xdr:nvPicPr><xdr:blipFill rotWithShape="1"><a:blip xmlns:r="http://schemas.openxmlformats.org/officeDocument/2006/relationships" r:embed="rId2"/><a:srcRect l="14054" r="8648"/><a:stretch><a:fillRect/></a:stretch></xdr:blipFill><xdr:spPr bwMode="auto"><a:xfrm><a:off x="7402286" y="913909"/><a:ext cx="1180353" cy="1270000"/></a:xfrm><a:prstGeom prst="rect"><a:avLst/></a:prstGeom><a:noFill/><a:ln><a:noFill/></a:ln><a:effectLst><a:softEdge rad="31750"/></a:effectLst></xdr:spPr></xdr:pic><xdr:clientData/></xdr:twoCellAnchor></mc:Choice><mc:Fallback/></mc:AlternateContent></xdr:wsDr>
</file>

<file path=xl/drawings/drawing2.xml><?xml version="1.0" encoding="utf-8"?>
<xdr:wsDr xmlns:xdr="http://schemas.openxmlformats.org/drawingml/2006/spreadsheetDrawing" xmlns:a="http://schemas.openxmlformats.org/drawingml/2006/main">
  <xdr:twoCellAnchor>
    <xdr:from>
      <xdr:col>32</xdr:col>
      <xdr:colOff>0</xdr:colOff>
      <xdr:row>3</xdr:row>
      <xdr:rowOff>0</xdr:rowOff>
    </xdr:from>
    <xdr:to>
      <xdr:col>33</xdr:col>
      <xdr:colOff>0</xdr:colOff>
      <xdr:row>4</xdr:row>
      <xdr:rowOff>0</xdr:rowOff>
    </xdr:to>
    <xdr:pic>
      <xdr:nvPicPr>
        <xdr:cNvPr id="1771" name="Picture 1770">
          <a:extLst>
            <a:ext uri="{FF2B5EF4-FFF2-40B4-BE49-F238E27FC236}">
              <a16:creationId xmlns:a16="http://schemas.microsoft.com/office/drawing/2014/main" id="{97180029-9CE9-F96A-4010-0A70C90F0C1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043600" y="1327150"/>
          <a:ext cx="882650" cy="1143000"/>
        </a:xfrm>
        <a:prstGeom prst="rect">
          <a:avLst/>
        </a:prstGeom>
      </xdr:spPr>
    </xdr:pic>
    <xdr:clientData/>
  </xdr:twoCellAnchor>
  <xdr:twoCellAnchor>
    <xdr:from>
      <xdr:col>32</xdr:col>
      <xdr:colOff>0</xdr:colOff>
      <xdr:row>4</xdr:row>
      <xdr:rowOff>0</xdr:rowOff>
    </xdr:from>
    <xdr:to>
      <xdr:col>33</xdr:col>
      <xdr:colOff>0</xdr:colOff>
      <xdr:row>5</xdr:row>
      <xdr:rowOff>0</xdr:rowOff>
    </xdr:to>
    <xdr:pic>
      <xdr:nvPicPr>
        <xdr:cNvPr id="1773" name="Picture 1772">
          <a:extLst>
            <a:ext uri="{FF2B5EF4-FFF2-40B4-BE49-F238E27FC236}">
              <a16:creationId xmlns:a16="http://schemas.microsoft.com/office/drawing/2014/main" id="{BF4E5050-EA67-DC06-C1F0-47DEBB82B9AA}"/>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043600" y="2470150"/>
          <a:ext cx="882650" cy="1143000"/>
        </a:xfrm>
        <a:prstGeom prst="rect">
          <a:avLst/>
        </a:prstGeom>
      </xdr:spPr>
    </xdr:pic>
    <xdr:clientData/>
  </xdr:twoCellAnchor>
  <xdr:twoCellAnchor>
    <xdr:from>
      <xdr:col>32</xdr:col>
      <xdr:colOff>0</xdr:colOff>
      <xdr:row>5</xdr:row>
      <xdr:rowOff>0</xdr:rowOff>
    </xdr:from>
    <xdr:to>
      <xdr:col>33</xdr:col>
      <xdr:colOff>0</xdr:colOff>
      <xdr:row>6</xdr:row>
      <xdr:rowOff>0</xdr:rowOff>
    </xdr:to>
    <xdr:pic>
      <xdr:nvPicPr>
        <xdr:cNvPr id="1775" name="Picture 1774">
          <a:extLst>
            <a:ext uri="{FF2B5EF4-FFF2-40B4-BE49-F238E27FC236}">
              <a16:creationId xmlns:a16="http://schemas.microsoft.com/office/drawing/2014/main" id="{B515C6AF-E165-7BAA-10BC-C37EBD0AF7C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043600" y="3613150"/>
          <a:ext cx="882650" cy="1143000"/>
        </a:xfrm>
        <a:prstGeom prst="rect">
          <a:avLst/>
        </a:prstGeom>
      </xdr:spPr>
    </xdr:pic>
    <xdr:clientData/>
  </xdr:twoCellAnchor>
  <xdr:twoCellAnchor>
    <xdr:from>
      <xdr:col>32</xdr:col>
      <xdr:colOff>0</xdr:colOff>
      <xdr:row>6</xdr:row>
      <xdr:rowOff>0</xdr:rowOff>
    </xdr:from>
    <xdr:to>
      <xdr:col>33</xdr:col>
      <xdr:colOff>0</xdr:colOff>
      <xdr:row>7</xdr:row>
      <xdr:rowOff>0</xdr:rowOff>
    </xdr:to>
    <xdr:pic>
      <xdr:nvPicPr>
        <xdr:cNvPr id="1777" name="Picture 1776">
          <a:extLst>
            <a:ext uri="{FF2B5EF4-FFF2-40B4-BE49-F238E27FC236}">
              <a16:creationId xmlns:a16="http://schemas.microsoft.com/office/drawing/2014/main" id="{2B89AD05-C7C3-620A-EE6B-AD6041707604}"/>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043600" y="4756150"/>
          <a:ext cx="882650" cy="1143000"/>
        </a:xfrm>
        <a:prstGeom prst="rect">
          <a:avLst/>
        </a:prstGeom>
      </xdr:spPr>
    </xdr:pic>
    <xdr:clientData/>
  </xdr:twoCellAnchor>
  <xdr:twoCellAnchor>
    <xdr:from>
      <xdr:col>32</xdr:col>
      <xdr:colOff>0</xdr:colOff>
      <xdr:row>7</xdr:row>
      <xdr:rowOff>0</xdr:rowOff>
    </xdr:from>
    <xdr:to>
      <xdr:col>33</xdr:col>
      <xdr:colOff>0</xdr:colOff>
      <xdr:row>8</xdr:row>
      <xdr:rowOff>0</xdr:rowOff>
    </xdr:to>
    <xdr:pic>
      <xdr:nvPicPr>
        <xdr:cNvPr id="1779" name="Picture 1778">
          <a:extLst>
            <a:ext uri="{FF2B5EF4-FFF2-40B4-BE49-F238E27FC236}">
              <a16:creationId xmlns:a16="http://schemas.microsoft.com/office/drawing/2014/main" id="{38CCAAE6-FA39-507A-C2FC-E0EA543E3422}"/>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043600" y="5899150"/>
          <a:ext cx="882650" cy="1143000"/>
        </a:xfrm>
        <a:prstGeom prst="rect">
          <a:avLst/>
        </a:prstGeom>
      </xdr:spPr>
    </xdr:pic>
    <xdr:clientData/>
  </xdr:twoCellAnchor>
  <xdr:twoCellAnchor>
    <xdr:from>
      <xdr:col>32</xdr:col>
      <xdr:colOff>0</xdr:colOff>
      <xdr:row>8</xdr:row>
      <xdr:rowOff>0</xdr:rowOff>
    </xdr:from>
    <xdr:to>
      <xdr:col>33</xdr:col>
      <xdr:colOff>0</xdr:colOff>
      <xdr:row>9</xdr:row>
      <xdr:rowOff>0</xdr:rowOff>
    </xdr:to>
    <xdr:pic>
      <xdr:nvPicPr>
        <xdr:cNvPr id="1781" name="Picture 1780">
          <a:extLst>
            <a:ext uri="{FF2B5EF4-FFF2-40B4-BE49-F238E27FC236}">
              <a16:creationId xmlns:a16="http://schemas.microsoft.com/office/drawing/2014/main" id="{10069265-BBBD-E0E5-350E-B3A11BAEED3E}"/>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043600" y="7042150"/>
          <a:ext cx="882650" cy="1143000"/>
        </a:xfrm>
        <a:prstGeom prst="rect">
          <a:avLst/>
        </a:prstGeom>
      </xdr:spPr>
    </xdr:pic>
    <xdr:clientData/>
  </xdr:twoCellAnchor>
  <xdr:twoCellAnchor>
    <xdr:from>
      <xdr:col>32</xdr:col>
      <xdr:colOff>0</xdr:colOff>
      <xdr:row>9</xdr:row>
      <xdr:rowOff>0</xdr:rowOff>
    </xdr:from>
    <xdr:to>
      <xdr:col>33</xdr:col>
      <xdr:colOff>0</xdr:colOff>
      <xdr:row>10</xdr:row>
      <xdr:rowOff>0</xdr:rowOff>
    </xdr:to>
    <xdr:pic>
      <xdr:nvPicPr>
        <xdr:cNvPr id="1783" name="Picture 1782">
          <a:extLst>
            <a:ext uri="{FF2B5EF4-FFF2-40B4-BE49-F238E27FC236}">
              <a16:creationId xmlns:a16="http://schemas.microsoft.com/office/drawing/2014/main" id="{9FBA8704-DA2E-D28D-3BC0-648BFC0B0171}"/>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043600" y="8185150"/>
          <a:ext cx="882650" cy="1143000"/>
        </a:xfrm>
        <a:prstGeom prst="rect">
          <a:avLst/>
        </a:prstGeom>
      </xdr:spPr>
    </xdr:pic>
    <xdr:clientData/>
  </xdr:twoCellAnchor>
  <xdr:twoCellAnchor>
    <xdr:from>
      <xdr:col>32</xdr:col>
      <xdr:colOff>0</xdr:colOff>
      <xdr:row>10</xdr:row>
      <xdr:rowOff>0</xdr:rowOff>
    </xdr:from>
    <xdr:to>
      <xdr:col>33</xdr:col>
      <xdr:colOff>0</xdr:colOff>
      <xdr:row>11</xdr:row>
      <xdr:rowOff>0</xdr:rowOff>
    </xdr:to>
    <xdr:pic>
      <xdr:nvPicPr>
        <xdr:cNvPr id="1785" name="Picture 1784">
          <a:extLst>
            <a:ext uri="{FF2B5EF4-FFF2-40B4-BE49-F238E27FC236}">
              <a16:creationId xmlns:a16="http://schemas.microsoft.com/office/drawing/2014/main" id="{51229931-A599-3322-04AC-3F7F818A494F}"/>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4043600" y="9328150"/>
          <a:ext cx="882650" cy="1143000"/>
        </a:xfrm>
        <a:prstGeom prst="rect">
          <a:avLst/>
        </a:prstGeom>
      </xdr:spPr>
    </xdr:pic>
    <xdr:clientData/>
  </xdr:twoCellAnchor>
  <xdr:twoCellAnchor>
    <xdr:from>
      <xdr:col>32</xdr:col>
      <xdr:colOff>0</xdr:colOff>
      <xdr:row>11</xdr:row>
      <xdr:rowOff>0</xdr:rowOff>
    </xdr:from>
    <xdr:to>
      <xdr:col>33</xdr:col>
      <xdr:colOff>0</xdr:colOff>
      <xdr:row>12</xdr:row>
      <xdr:rowOff>0</xdr:rowOff>
    </xdr:to>
    <xdr:pic>
      <xdr:nvPicPr>
        <xdr:cNvPr id="1787" name="Picture 1786">
          <a:extLst>
            <a:ext uri="{FF2B5EF4-FFF2-40B4-BE49-F238E27FC236}">
              <a16:creationId xmlns:a16="http://schemas.microsoft.com/office/drawing/2014/main" id="{2FC6A9D1-E012-9A5F-556B-684B1C72A54B}"/>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043600" y="10471150"/>
          <a:ext cx="882650" cy="1143000"/>
        </a:xfrm>
        <a:prstGeom prst="rect">
          <a:avLst/>
        </a:prstGeom>
      </xdr:spPr>
    </xdr:pic>
    <xdr:clientData/>
  </xdr:twoCellAnchor>
  <xdr:twoCellAnchor>
    <xdr:from>
      <xdr:col>32</xdr:col>
      <xdr:colOff>0</xdr:colOff>
      <xdr:row>12</xdr:row>
      <xdr:rowOff>0</xdr:rowOff>
    </xdr:from>
    <xdr:to>
      <xdr:col>33</xdr:col>
      <xdr:colOff>0</xdr:colOff>
      <xdr:row>13</xdr:row>
      <xdr:rowOff>0</xdr:rowOff>
    </xdr:to>
    <xdr:pic>
      <xdr:nvPicPr>
        <xdr:cNvPr id="1789" name="Picture 1788">
          <a:extLst>
            <a:ext uri="{FF2B5EF4-FFF2-40B4-BE49-F238E27FC236}">
              <a16:creationId xmlns:a16="http://schemas.microsoft.com/office/drawing/2014/main" id="{4F9A09A2-73AB-0494-B498-27A322E5993E}"/>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4043600" y="11614150"/>
          <a:ext cx="882650" cy="1143000"/>
        </a:xfrm>
        <a:prstGeom prst="rect">
          <a:avLst/>
        </a:prstGeom>
      </xdr:spPr>
    </xdr:pic>
    <xdr:clientData/>
  </xdr:twoCellAnchor>
  <xdr:twoCellAnchor>
    <xdr:from>
      <xdr:col>32</xdr:col>
      <xdr:colOff>0</xdr:colOff>
      <xdr:row>13</xdr:row>
      <xdr:rowOff>0</xdr:rowOff>
    </xdr:from>
    <xdr:to>
      <xdr:col>33</xdr:col>
      <xdr:colOff>0</xdr:colOff>
      <xdr:row>14</xdr:row>
      <xdr:rowOff>0</xdr:rowOff>
    </xdr:to>
    <xdr:pic>
      <xdr:nvPicPr>
        <xdr:cNvPr id="1791" name="Picture 1790">
          <a:extLst>
            <a:ext uri="{FF2B5EF4-FFF2-40B4-BE49-F238E27FC236}">
              <a16:creationId xmlns:a16="http://schemas.microsoft.com/office/drawing/2014/main" id="{06B31CA1-E836-C626-2A24-6CAE6BCF9E61}"/>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4043600" y="12757150"/>
          <a:ext cx="882650" cy="1143000"/>
        </a:xfrm>
        <a:prstGeom prst="rect">
          <a:avLst/>
        </a:prstGeom>
      </xdr:spPr>
    </xdr:pic>
    <xdr:clientData/>
  </xdr:twoCellAnchor>
  <xdr:twoCellAnchor>
    <xdr:from>
      <xdr:col>32</xdr:col>
      <xdr:colOff>0</xdr:colOff>
      <xdr:row>14</xdr:row>
      <xdr:rowOff>0</xdr:rowOff>
    </xdr:from>
    <xdr:to>
      <xdr:col>33</xdr:col>
      <xdr:colOff>0</xdr:colOff>
      <xdr:row>15</xdr:row>
      <xdr:rowOff>0</xdr:rowOff>
    </xdr:to>
    <xdr:pic>
      <xdr:nvPicPr>
        <xdr:cNvPr id="1793" name="Picture 1792">
          <a:extLst>
            <a:ext uri="{FF2B5EF4-FFF2-40B4-BE49-F238E27FC236}">
              <a16:creationId xmlns:a16="http://schemas.microsoft.com/office/drawing/2014/main" id="{EA191D9C-7D5C-A620-A5D6-118A6DC4F88C}"/>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4043600" y="13900150"/>
          <a:ext cx="882650" cy="1143000"/>
        </a:xfrm>
        <a:prstGeom prst="rect">
          <a:avLst/>
        </a:prstGeom>
      </xdr:spPr>
    </xdr:pic>
    <xdr:clientData/>
  </xdr:twoCellAnchor>
  <xdr:twoCellAnchor>
    <xdr:from>
      <xdr:col>32</xdr:col>
      <xdr:colOff>0</xdr:colOff>
      <xdr:row>15</xdr:row>
      <xdr:rowOff>0</xdr:rowOff>
    </xdr:from>
    <xdr:to>
      <xdr:col>33</xdr:col>
      <xdr:colOff>0</xdr:colOff>
      <xdr:row>16</xdr:row>
      <xdr:rowOff>0</xdr:rowOff>
    </xdr:to>
    <xdr:pic>
      <xdr:nvPicPr>
        <xdr:cNvPr id="1795" name="Picture 1794">
          <a:extLst>
            <a:ext uri="{FF2B5EF4-FFF2-40B4-BE49-F238E27FC236}">
              <a16:creationId xmlns:a16="http://schemas.microsoft.com/office/drawing/2014/main" id="{10E0BD17-F5FC-57AE-15EC-BB85F0668BA3}"/>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043600" y="15043150"/>
          <a:ext cx="882650" cy="1143000"/>
        </a:xfrm>
        <a:prstGeom prst="rect">
          <a:avLst/>
        </a:prstGeom>
      </xdr:spPr>
    </xdr:pic>
    <xdr:clientData/>
  </xdr:twoCellAnchor>
  <xdr:twoCellAnchor>
    <xdr:from>
      <xdr:col>32</xdr:col>
      <xdr:colOff>0</xdr:colOff>
      <xdr:row>16</xdr:row>
      <xdr:rowOff>0</xdr:rowOff>
    </xdr:from>
    <xdr:to>
      <xdr:col>33</xdr:col>
      <xdr:colOff>0</xdr:colOff>
      <xdr:row>17</xdr:row>
      <xdr:rowOff>0</xdr:rowOff>
    </xdr:to>
    <xdr:pic>
      <xdr:nvPicPr>
        <xdr:cNvPr id="1797" name="Picture 1796">
          <a:extLst>
            <a:ext uri="{FF2B5EF4-FFF2-40B4-BE49-F238E27FC236}">
              <a16:creationId xmlns:a16="http://schemas.microsoft.com/office/drawing/2014/main" id="{A3BC30D0-28A6-D335-2E0B-B6FA8DA41664}"/>
            </a:ext>
          </a:extLst>
        </xdr:cNvPr>
        <xdr:cNvPicPr>
          <a:picLocks/>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1703818" y="16556182"/>
          <a:ext cx="877455" cy="1143000"/>
        </a:xfrm>
        <a:prstGeom prst="rect">
          <a:avLst/>
        </a:prstGeom>
      </xdr:spPr>
    </xdr:pic>
    <xdr:clientData/>
  </xdr:twoCellAnchor>
  <xdr:twoCellAnchor>
    <xdr:from>
      <xdr:col>32</xdr:col>
      <xdr:colOff>0</xdr:colOff>
      <xdr:row>17</xdr:row>
      <xdr:rowOff>0</xdr:rowOff>
    </xdr:from>
    <xdr:to>
      <xdr:col>33</xdr:col>
      <xdr:colOff>0</xdr:colOff>
      <xdr:row>18</xdr:row>
      <xdr:rowOff>0</xdr:rowOff>
    </xdr:to>
    <xdr:pic>
      <xdr:nvPicPr>
        <xdr:cNvPr id="1799" name="Picture 1798">
          <a:extLst>
            <a:ext uri="{FF2B5EF4-FFF2-40B4-BE49-F238E27FC236}">
              <a16:creationId xmlns:a16="http://schemas.microsoft.com/office/drawing/2014/main" id="{A5D448AC-26FB-7725-C9E5-C0EACD608DDC}"/>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4043600" y="17329150"/>
          <a:ext cx="882650" cy="1143000"/>
        </a:xfrm>
        <a:prstGeom prst="rect">
          <a:avLst/>
        </a:prstGeom>
      </xdr:spPr>
    </xdr:pic>
    <xdr:clientData/>
  </xdr:twoCellAnchor>
  <xdr:twoCellAnchor>
    <xdr:from>
      <xdr:col>32</xdr:col>
      <xdr:colOff>0</xdr:colOff>
      <xdr:row>18</xdr:row>
      <xdr:rowOff>0</xdr:rowOff>
    </xdr:from>
    <xdr:to>
      <xdr:col>33</xdr:col>
      <xdr:colOff>0</xdr:colOff>
      <xdr:row>19</xdr:row>
      <xdr:rowOff>0</xdr:rowOff>
    </xdr:to>
    <xdr:pic>
      <xdr:nvPicPr>
        <xdr:cNvPr id="1801" name="Picture 1800">
          <a:extLst>
            <a:ext uri="{FF2B5EF4-FFF2-40B4-BE49-F238E27FC236}">
              <a16:creationId xmlns:a16="http://schemas.microsoft.com/office/drawing/2014/main" id="{6DF3D329-AD4F-6523-A920-A46EA93DCBB0}"/>
            </a:ext>
          </a:extLst>
        </xdr:cNvPr>
        <xdr:cNvPicPr>
          <a:picLocks/>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4043600" y="18472150"/>
          <a:ext cx="882650" cy="1143000"/>
        </a:xfrm>
        <a:prstGeom prst="rect">
          <a:avLst/>
        </a:prstGeom>
      </xdr:spPr>
    </xdr:pic>
    <xdr:clientData/>
  </xdr:twoCellAnchor>
  <xdr:twoCellAnchor>
    <xdr:from>
      <xdr:col>32</xdr:col>
      <xdr:colOff>0</xdr:colOff>
      <xdr:row>19</xdr:row>
      <xdr:rowOff>0</xdr:rowOff>
    </xdr:from>
    <xdr:to>
      <xdr:col>33</xdr:col>
      <xdr:colOff>0</xdr:colOff>
      <xdr:row>20</xdr:row>
      <xdr:rowOff>0</xdr:rowOff>
    </xdr:to>
    <xdr:pic>
      <xdr:nvPicPr>
        <xdr:cNvPr id="1803" name="Picture 1802">
          <a:extLst>
            <a:ext uri="{FF2B5EF4-FFF2-40B4-BE49-F238E27FC236}">
              <a16:creationId xmlns:a16="http://schemas.microsoft.com/office/drawing/2014/main" id="{741E03C0-9A4F-4D68-5AD4-AB4E18F352AE}"/>
            </a:ext>
          </a:extLst>
        </xdr:cNvPr>
        <xdr:cNvPicPr>
          <a:picLocks/>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4043600" y="19615150"/>
          <a:ext cx="882650" cy="1143000"/>
        </a:xfrm>
        <a:prstGeom prst="rect">
          <a:avLst/>
        </a:prstGeom>
      </xdr:spPr>
    </xdr:pic>
    <xdr:clientData/>
  </xdr:twoCellAnchor>
  <xdr:twoCellAnchor>
    <xdr:from>
      <xdr:col>32</xdr:col>
      <xdr:colOff>0</xdr:colOff>
      <xdr:row>20</xdr:row>
      <xdr:rowOff>0</xdr:rowOff>
    </xdr:from>
    <xdr:to>
      <xdr:col>33</xdr:col>
      <xdr:colOff>0</xdr:colOff>
      <xdr:row>21</xdr:row>
      <xdr:rowOff>0</xdr:rowOff>
    </xdr:to>
    <xdr:pic>
      <xdr:nvPicPr>
        <xdr:cNvPr id="1805" name="Picture 1804">
          <a:extLst>
            <a:ext uri="{FF2B5EF4-FFF2-40B4-BE49-F238E27FC236}">
              <a16:creationId xmlns:a16="http://schemas.microsoft.com/office/drawing/2014/main" id="{34BEB890-0BE2-BCF7-C967-FAA92562C0A3}"/>
            </a:ext>
          </a:extLst>
        </xdr:cNvPr>
        <xdr:cNvPicPr>
          <a:picLocks/>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4043600" y="20758150"/>
          <a:ext cx="882650" cy="1143000"/>
        </a:xfrm>
        <a:prstGeom prst="rect">
          <a:avLst/>
        </a:prstGeom>
      </xdr:spPr>
    </xdr:pic>
    <xdr:clientData/>
  </xdr:twoCellAnchor>
  <xdr:twoCellAnchor>
    <xdr:from>
      <xdr:col>32</xdr:col>
      <xdr:colOff>0</xdr:colOff>
      <xdr:row>21</xdr:row>
      <xdr:rowOff>0</xdr:rowOff>
    </xdr:from>
    <xdr:to>
      <xdr:col>33</xdr:col>
      <xdr:colOff>0</xdr:colOff>
      <xdr:row>22</xdr:row>
      <xdr:rowOff>0</xdr:rowOff>
    </xdr:to>
    <xdr:pic>
      <xdr:nvPicPr>
        <xdr:cNvPr id="1807" name="Picture 1806">
          <a:extLst>
            <a:ext uri="{FF2B5EF4-FFF2-40B4-BE49-F238E27FC236}">
              <a16:creationId xmlns:a16="http://schemas.microsoft.com/office/drawing/2014/main" id="{9A1BA9B0-296D-A4E6-6B6D-CBEE83DE2DEC}"/>
            </a:ext>
          </a:extLst>
        </xdr:cNvPr>
        <xdr:cNvPicPr>
          <a:picLocks/>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4043600" y="21901150"/>
          <a:ext cx="882650" cy="1143000"/>
        </a:xfrm>
        <a:prstGeom prst="rect">
          <a:avLst/>
        </a:prstGeom>
      </xdr:spPr>
    </xdr:pic>
    <xdr:clientData/>
  </xdr:twoCellAnchor>
  <xdr:twoCellAnchor>
    <xdr:from>
      <xdr:col>32</xdr:col>
      <xdr:colOff>0</xdr:colOff>
      <xdr:row>22</xdr:row>
      <xdr:rowOff>0</xdr:rowOff>
    </xdr:from>
    <xdr:to>
      <xdr:col>33</xdr:col>
      <xdr:colOff>0</xdr:colOff>
      <xdr:row>23</xdr:row>
      <xdr:rowOff>0</xdr:rowOff>
    </xdr:to>
    <xdr:pic>
      <xdr:nvPicPr>
        <xdr:cNvPr id="1809" name="Picture 1808">
          <a:extLst>
            <a:ext uri="{FF2B5EF4-FFF2-40B4-BE49-F238E27FC236}">
              <a16:creationId xmlns:a16="http://schemas.microsoft.com/office/drawing/2014/main" id="{A896780E-B754-0514-F7A8-EEA075DC6BC6}"/>
            </a:ext>
          </a:extLst>
        </xdr:cNvPr>
        <xdr:cNvPicPr>
          <a:picLocks/>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4043600" y="23044150"/>
          <a:ext cx="882650" cy="1143000"/>
        </a:xfrm>
        <a:prstGeom prst="rect">
          <a:avLst/>
        </a:prstGeom>
      </xdr:spPr>
    </xdr:pic>
    <xdr:clientData/>
  </xdr:twoCellAnchor>
  <xdr:twoCellAnchor>
    <xdr:from>
      <xdr:col>32</xdr:col>
      <xdr:colOff>0</xdr:colOff>
      <xdr:row>23</xdr:row>
      <xdr:rowOff>0</xdr:rowOff>
    </xdr:from>
    <xdr:to>
      <xdr:col>33</xdr:col>
      <xdr:colOff>0</xdr:colOff>
      <xdr:row>24</xdr:row>
      <xdr:rowOff>0</xdr:rowOff>
    </xdr:to>
    <xdr:pic>
      <xdr:nvPicPr>
        <xdr:cNvPr id="1811" name="Picture 1810">
          <a:extLst>
            <a:ext uri="{FF2B5EF4-FFF2-40B4-BE49-F238E27FC236}">
              <a16:creationId xmlns:a16="http://schemas.microsoft.com/office/drawing/2014/main" id="{8B1738C7-41E7-152C-358C-C5EB02E79D3E}"/>
            </a:ext>
          </a:extLst>
        </xdr:cNvPr>
        <xdr:cNvPicPr>
          <a:picLocks/>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4043600" y="24187150"/>
          <a:ext cx="882650" cy="1143000"/>
        </a:xfrm>
        <a:prstGeom prst="rect">
          <a:avLst/>
        </a:prstGeom>
      </xdr:spPr>
    </xdr:pic>
    <xdr:clientData/>
  </xdr:twoCellAnchor>
  <xdr:twoCellAnchor>
    <xdr:from>
      <xdr:col>32</xdr:col>
      <xdr:colOff>0</xdr:colOff>
      <xdr:row>24</xdr:row>
      <xdr:rowOff>0</xdr:rowOff>
    </xdr:from>
    <xdr:to>
      <xdr:col>33</xdr:col>
      <xdr:colOff>0</xdr:colOff>
      <xdr:row>25</xdr:row>
      <xdr:rowOff>0</xdr:rowOff>
    </xdr:to>
    <xdr:pic>
      <xdr:nvPicPr>
        <xdr:cNvPr id="1813" name="Picture 1812">
          <a:extLst>
            <a:ext uri="{FF2B5EF4-FFF2-40B4-BE49-F238E27FC236}">
              <a16:creationId xmlns:a16="http://schemas.microsoft.com/office/drawing/2014/main" id="{8772E312-DAB6-AB49-258A-5EEFF029BEC5}"/>
            </a:ext>
          </a:extLst>
        </xdr:cNvPr>
        <xdr:cNvPicPr>
          <a:picLocks/>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4043600" y="25330150"/>
          <a:ext cx="882650" cy="1143000"/>
        </a:xfrm>
        <a:prstGeom prst="rect">
          <a:avLst/>
        </a:prstGeom>
      </xdr:spPr>
    </xdr:pic>
    <xdr:clientData/>
  </xdr:twoCellAnchor>
  <xdr:twoCellAnchor>
    <xdr:from>
      <xdr:col>32</xdr:col>
      <xdr:colOff>0</xdr:colOff>
      <xdr:row>25</xdr:row>
      <xdr:rowOff>0</xdr:rowOff>
    </xdr:from>
    <xdr:to>
      <xdr:col>33</xdr:col>
      <xdr:colOff>0</xdr:colOff>
      <xdr:row>26</xdr:row>
      <xdr:rowOff>0</xdr:rowOff>
    </xdr:to>
    <xdr:pic>
      <xdr:nvPicPr>
        <xdr:cNvPr id="1815" name="Picture 1814">
          <a:extLst>
            <a:ext uri="{FF2B5EF4-FFF2-40B4-BE49-F238E27FC236}">
              <a16:creationId xmlns:a16="http://schemas.microsoft.com/office/drawing/2014/main" id="{06FFE1B3-2AB7-CCAD-9151-62D60CF017B8}"/>
            </a:ext>
          </a:extLst>
        </xdr:cNvPr>
        <xdr:cNvPicPr>
          <a:picLocks/>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4043600" y="26473150"/>
          <a:ext cx="882650" cy="1143000"/>
        </a:xfrm>
        <a:prstGeom prst="rect">
          <a:avLst/>
        </a:prstGeom>
      </xdr:spPr>
    </xdr:pic>
    <xdr:clientData/>
  </xdr:twoCellAnchor>
  <xdr:twoCellAnchor>
    <xdr:from>
      <xdr:col>32</xdr:col>
      <xdr:colOff>0</xdr:colOff>
      <xdr:row>26</xdr:row>
      <xdr:rowOff>0</xdr:rowOff>
    </xdr:from>
    <xdr:to>
      <xdr:col>33</xdr:col>
      <xdr:colOff>0</xdr:colOff>
      <xdr:row>27</xdr:row>
      <xdr:rowOff>0</xdr:rowOff>
    </xdr:to>
    <xdr:pic>
      <xdr:nvPicPr>
        <xdr:cNvPr id="1817" name="Picture 1816">
          <a:extLst>
            <a:ext uri="{FF2B5EF4-FFF2-40B4-BE49-F238E27FC236}">
              <a16:creationId xmlns:a16="http://schemas.microsoft.com/office/drawing/2014/main" id="{F4D1C2FB-2380-0FDC-9755-75C112381CEE}"/>
            </a:ext>
          </a:extLst>
        </xdr:cNvPr>
        <xdr:cNvPicPr>
          <a:picLocks/>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44043600" y="27616150"/>
          <a:ext cx="882650" cy="1143000"/>
        </a:xfrm>
        <a:prstGeom prst="rect">
          <a:avLst/>
        </a:prstGeom>
      </xdr:spPr>
    </xdr:pic>
    <xdr:clientData/>
  </xdr:twoCellAnchor>
  <xdr:twoCellAnchor>
    <xdr:from>
      <xdr:col>32</xdr:col>
      <xdr:colOff>0</xdr:colOff>
      <xdr:row>27</xdr:row>
      <xdr:rowOff>0</xdr:rowOff>
    </xdr:from>
    <xdr:to>
      <xdr:col>33</xdr:col>
      <xdr:colOff>0</xdr:colOff>
      <xdr:row>28</xdr:row>
      <xdr:rowOff>0</xdr:rowOff>
    </xdr:to>
    <xdr:pic>
      <xdr:nvPicPr>
        <xdr:cNvPr id="1819" name="Picture 1818">
          <a:extLst>
            <a:ext uri="{FF2B5EF4-FFF2-40B4-BE49-F238E27FC236}">
              <a16:creationId xmlns:a16="http://schemas.microsoft.com/office/drawing/2014/main" id="{27B464F9-90B4-CD63-8C11-23B03E63B0C9}"/>
            </a:ext>
          </a:extLst>
        </xdr:cNvPr>
        <xdr:cNvPicPr>
          <a:picLocks/>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4043600" y="28759150"/>
          <a:ext cx="882650" cy="1143000"/>
        </a:xfrm>
        <a:prstGeom prst="rect">
          <a:avLst/>
        </a:prstGeom>
      </xdr:spPr>
    </xdr:pic>
    <xdr:clientData/>
  </xdr:twoCellAnchor>
  <xdr:twoCellAnchor>
    <xdr:from>
      <xdr:col>32</xdr:col>
      <xdr:colOff>0</xdr:colOff>
      <xdr:row>28</xdr:row>
      <xdr:rowOff>0</xdr:rowOff>
    </xdr:from>
    <xdr:to>
      <xdr:col>33</xdr:col>
      <xdr:colOff>0</xdr:colOff>
      <xdr:row>29</xdr:row>
      <xdr:rowOff>0</xdr:rowOff>
    </xdr:to>
    <xdr:pic>
      <xdr:nvPicPr>
        <xdr:cNvPr id="1821" name="Picture 1820">
          <a:extLst>
            <a:ext uri="{FF2B5EF4-FFF2-40B4-BE49-F238E27FC236}">
              <a16:creationId xmlns:a16="http://schemas.microsoft.com/office/drawing/2014/main" id="{7CAD50FE-86BC-12DA-18EE-781EA8185C0C}"/>
            </a:ext>
          </a:extLst>
        </xdr:cNvPr>
        <xdr:cNvPicPr>
          <a:picLocks/>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4043600" y="29902150"/>
          <a:ext cx="882650" cy="1143000"/>
        </a:xfrm>
        <a:prstGeom prst="rect">
          <a:avLst/>
        </a:prstGeom>
      </xdr:spPr>
    </xdr:pic>
    <xdr:clientData/>
  </xdr:twoCellAnchor>
  <xdr:twoCellAnchor>
    <xdr:from>
      <xdr:col>32</xdr:col>
      <xdr:colOff>0</xdr:colOff>
      <xdr:row>30</xdr:row>
      <xdr:rowOff>0</xdr:rowOff>
    </xdr:from>
    <xdr:to>
      <xdr:col>33</xdr:col>
      <xdr:colOff>0</xdr:colOff>
      <xdr:row>31</xdr:row>
      <xdr:rowOff>0</xdr:rowOff>
    </xdr:to>
    <xdr:pic>
      <xdr:nvPicPr>
        <xdr:cNvPr id="1825" name="Picture 1824">
          <a:extLst>
            <a:ext uri="{FF2B5EF4-FFF2-40B4-BE49-F238E27FC236}">
              <a16:creationId xmlns:a16="http://schemas.microsoft.com/office/drawing/2014/main" id="{185E9B35-C1F1-FABC-C250-76F158EBCAA2}"/>
            </a:ext>
          </a:extLst>
        </xdr:cNvPr>
        <xdr:cNvPicPr>
          <a:picLocks/>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4043600" y="32188150"/>
          <a:ext cx="882650" cy="1143000"/>
        </a:xfrm>
        <a:prstGeom prst="rect">
          <a:avLst/>
        </a:prstGeom>
      </xdr:spPr>
    </xdr:pic>
    <xdr:clientData/>
  </xdr:twoCellAnchor>
  <xdr:twoCellAnchor>
    <xdr:from>
      <xdr:col>32</xdr:col>
      <xdr:colOff>0</xdr:colOff>
      <xdr:row>31</xdr:row>
      <xdr:rowOff>0</xdr:rowOff>
    </xdr:from>
    <xdr:to>
      <xdr:col>33</xdr:col>
      <xdr:colOff>0</xdr:colOff>
      <xdr:row>32</xdr:row>
      <xdr:rowOff>0</xdr:rowOff>
    </xdr:to>
    <xdr:pic>
      <xdr:nvPicPr>
        <xdr:cNvPr id="1827" name="Picture 1826">
          <a:extLst>
            <a:ext uri="{FF2B5EF4-FFF2-40B4-BE49-F238E27FC236}">
              <a16:creationId xmlns:a16="http://schemas.microsoft.com/office/drawing/2014/main" id="{5536D640-850A-EA84-02D1-0F5C06EDBB76}"/>
            </a:ext>
          </a:extLst>
        </xdr:cNvPr>
        <xdr:cNvPicPr>
          <a:picLocks/>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4043600" y="33331150"/>
          <a:ext cx="882650" cy="1143000"/>
        </a:xfrm>
        <a:prstGeom prst="rect">
          <a:avLst/>
        </a:prstGeom>
      </xdr:spPr>
    </xdr:pic>
    <xdr:clientData/>
  </xdr:twoCellAnchor>
  <xdr:twoCellAnchor>
    <xdr:from>
      <xdr:col>32</xdr:col>
      <xdr:colOff>0</xdr:colOff>
      <xdr:row>32</xdr:row>
      <xdr:rowOff>0</xdr:rowOff>
    </xdr:from>
    <xdr:to>
      <xdr:col>33</xdr:col>
      <xdr:colOff>0</xdr:colOff>
      <xdr:row>33</xdr:row>
      <xdr:rowOff>0</xdr:rowOff>
    </xdr:to>
    <xdr:pic>
      <xdr:nvPicPr>
        <xdr:cNvPr id="1829" name="Picture 1828">
          <a:extLst>
            <a:ext uri="{FF2B5EF4-FFF2-40B4-BE49-F238E27FC236}">
              <a16:creationId xmlns:a16="http://schemas.microsoft.com/office/drawing/2014/main" id="{817331B5-EA0B-FEB3-6A48-4315C5B2C21F}"/>
            </a:ext>
          </a:extLst>
        </xdr:cNvPr>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4043600" y="34474150"/>
          <a:ext cx="882650" cy="1143000"/>
        </a:xfrm>
        <a:prstGeom prst="rect">
          <a:avLst/>
        </a:prstGeom>
      </xdr:spPr>
    </xdr:pic>
    <xdr:clientData/>
  </xdr:twoCellAnchor>
  <xdr:twoCellAnchor>
    <xdr:from>
      <xdr:col>32</xdr:col>
      <xdr:colOff>0</xdr:colOff>
      <xdr:row>33</xdr:row>
      <xdr:rowOff>0</xdr:rowOff>
    </xdr:from>
    <xdr:to>
      <xdr:col>33</xdr:col>
      <xdr:colOff>0</xdr:colOff>
      <xdr:row>34</xdr:row>
      <xdr:rowOff>0</xdr:rowOff>
    </xdr:to>
    <xdr:pic>
      <xdr:nvPicPr>
        <xdr:cNvPr id="1831" name="Picture 1830">
          <a:extLst>
            <a:ext uri="{FF2B5EF4-FFF2-40B4-BE49-F238E27FC236}">
              <a16:creationId xmlns:a16="http://schemas.microsoft.com/office/drawing/2014/main" id="{9D47EA44-258C-3E62-7825-8EDE9531A322}"/>
            </a:ext>
          </a:extLst>
        </xdr:cNvPr>
        <xdr:cNvPicPr>
          <a:picLocks/>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4043600" y="35617150"/>
          <a:ext cx="882650" cy="1143000"/>
        </a:xfrm>
        <a:prstGeom prst="rect">
          <a:avLst/>
        </a:prstGeom>
      </xdr:spPr>
    </xdr:pic>
    <xdr:clientData/>
  </xdr:twoCellAnchor>
  <xdr:twoCellAnchor>
    <xdr:from>
      <xdr:col>32</xdr:col>
      <xdr:colOff>0</xdr:colOff>
      <xdr:row>34</xdr:row>
      <xdr:rowOff>0</xdr:rowOff>
    </xdr:from>
    <xdr:to>
      <xdr:col>33</xdr:col>
      <xdr:colOff>0</xdr:colOff>
      <xdr:row>35</xdr:row>
      <xdr:rowOff>0</xdr:rowOff>
    </xdr:to>
    <xdr:pic>
      <xdr:nvPicPr>
        <xdr:cNvPr id="1833" name="Picture 1832">
          <a:extLst>
            <a:ext uri="{FF2B5EF4-FFF2-40B4-BE49-F238E27FC236}">
              <a16:creationId xmlns:a16="http://schemas.microsoft.com/office/drawing/2014/main" id="{6C4C580A-B846-96C9-6A98-9CB1B01EE20C}"/>
            </a:ext>
          </a:extLst>
        </xdr:cNvPr>
        <xdr:cNvPicPr>
          <a:picLocks/>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44043600" y="36760150"/>
          <a:ext cx="882650" cy="1143000"/>
        </a:xfrm>
        <a:prstGeom prst="rect">
          <a:avLst/>
        </a:prstGeom>
      </xdr:spPr>
    </xdr:pic>
    <xdr:clientData/>
  </xdr:twoCellAnchor>
  <xdr:twoCellAnchor>
    <xdr:from>
      <xdr:col>32</xdr:col>
      <xdr:colOff>0</xdr:colOff>
      <xdr:row>35</xdr:row>
      <xdr:rowOff>0</xdr:rowOff>
    </xdr:from>
    <xdr:to>
      <xdr:col>33</xdr:col>
      <xdr:colOff>0</xdr:colOff>
      <xdr:row>36</xdr:row>
      <xdr:rowOff>0</xdr:rowOff>
    </xdr:to>
    <xdr:pic>
      <xdr:nvPicPr>
        <xdr:cNvPr id="1835" name="Picture 1834">
          <a:extLst>
            <a:ext uri="{FF2B5EF4-FFF2-40B4-BE49-F238E27FC236}">
              <a16:creationId xmlns:a16="http://schemas.microsoft.com/office/drawing/2014/main" id="{8E138506-5AED-CEDE-1379-FCB1ACFCFFAF}"/>
            </a:ext>
          </a:extLst>
        </xdr:cNvPr>
        <xdr:cNvPicPr>
          <a:picLocks/>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44043600" y="37903150"/>
          <a:ext cx="882650" cy="1143000"/>
        </a:xfrm>
        <a:prstGeom prst="rect">
          <a:avLst/>
        </a:prstGeom>
      </xdr:spPr>
    </xdr:pic>
    <xdr:clientData/>
  </xdr:twoCellAnchor>
  <xdr:twoCellAnchor>
    <xdr:from>
      <xdr:col>32</xdr:col>
      <xdr:colOff>0</xdr:colOff>
      <xdr:row>36</xdr:row>
      <xdr:rowOff>0</xdr:rowOff>
    </xdr:from>
    <xdr:to>
      <xdr:col>33</xdr:col>
      <xdr:colOff>0</xdr:colOff>
      <xdr:row>37</xdr:row>
      <xdr:rowOff>0</xdr:rowOff>
    </xdr:to>
    <xdr:pic>
      <xdr:nvPicPr>
        <xdr:cNvPr id="1837" name="Picture 1836">
          <a:extLst>
            <a:ext uri="{FF2B5EF4-FFF2-40B4-BE49-F238E27FC236}">
              <a16:creationId xmlns:a16="http://schemas.microsoft.com/office/drawing/2014/main" id="{AD604AA7-D9A3-B95F-F783-6ED900693427}"/>
            </a:ext>
          </a:extLst>
        </xdr:cNvPr>
        <xdr:cNvPicPr>
          <a:picLocks/>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4043600" y="39046150"/>
          <a:ext cx="882650" cy="1143000"/>
        </a:xfrm>
        <a:prstGeom prst="rect">
          <a:avLst/>
        </a:prstGeom>
      </xdr:spPr>
    </xdr:pic>
    <xdr:clientData/>
  </xdr:twoCellAnchor>
  <xdr:twoCellAnchor>
    <xdr:from>
      <xdr:col>32</xdr:col>
      <xdr:colOff>0</xdr:colOff>
      <xdr:row>37</xdr:row>
      <xdr:rowOff>0</xdr:rowOff>
    </xdr:from>
    <xdr:to>
      <xdr:col>33</xdr:col>
      <xdr:colOff>0</xdr:colOff>
      <xdr:row>38</xdr:row>
      <xdr:rowOff>0</xdr:rowOff>
    </xdr:to>
    <xdr:pic>
      <xdr:nvPicPr>
        <xdr:cNvPr id="1839" name="Picture 1838">
          <a:extLst>
            <a:ext uri="{FF2B5EF4-FFF2-40B4-BE49-F238E27FC236}">
              <a16:creationId xmlns:a16="http://schemas.microsoft.com/office/drawing/2014/main" id="{A007AF6E-F5FE-643A-A666-67BE8E8CD6AD}"/>
            </a:ext>
          </a:extLst>
        </xdr:cNvPr>
        <xdr:cNvPicPr>
          <a:picLocks/>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44043600" y="40189150"/>
          <a:ext cx="882650" cy="1143000"/>
        </a:xfrm>
        <a:prstGeom prst="rect">
          <a:avLst/>
        </a:prstGeom>
      </xdr:spPr>
    </xdr:pic>
    <xdr:clientData/>
  </xdr:twoCellAnchor>
  <xdr:twoCellAnchor>
    <xdr:from>
      <xdr:col>32</xdr:col>
      <xdr:colOff>0</xdr:colOff>
      <xdr:row>38</xdr:row>
      <xdr:rowOff>0</xdr:rowOff>
    </xdr:from>
    <xdr:to>
      <xdr:col>33</xdr:col>
      <xdr:colOff>0</xdr:colOff>
      <xdr:row>39</xdr:row>
      <xdr:rowOff>0</xdr:rowOff>
    </xdr:to>
    <xdr:pic>
      <xdr:nvPicPr>
        <xdr:cNvPr id="1841" name="Picture 1840">
          <a:extLst>
            <a:ext uri="{FF2B5EF4-FFF2-40B4-BE49-F238E27FC236}">
              <a16:creationId xmlns:a16="http://schemas.microsoft.com/office/drawing/2014/main" id="{F8986018-C96F-8C49-AFD8-DB9F1D5B37B9}"/>
            </a:ext>
          </a:extLst>
        </xdr:cNvPr>
        <xdr:cNvPicPr>
          <a:picLocks/>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44043600" y="41332150"/>
          <a:ext cx="882650" cy="1143000"/>
        </a:xfrm>
        <a:prstGeom prst="rect">
          <a:avLst/>
        </a:prstGeom>
      </xdr:spPr>
    </xdr:pic>
    <xdr:clientData/>
  </xdr:twoCellAnchor>
  <xdr:twoCellAnchor>
    <xdr:from>
      <xdr:col>32</xdr:col>
      <xdr:colOff>0</xdr:colOff>
      <xdr:row>39</xdr:row>
      <xdr:rowOff>0</xdr:rowOff>
    </xdr:from>
    <xdr:to>
      <xdr:col>33</xdr:col>
      <xdr:colOff>0</xdr:colOff>
      <xdr:row>40</xdr:row>
      <xdr:rowOff>0</xdr:rowOff>
    </xdr:to>
    <xdr:pic>
      <xdr:nvPicPr>
        <xdr:cNvPr id="1843" name="Picture 1842">
          <a:extLst>
            <a:ext uri="{FF2B5EF4-FFF2-40B4-BE49-F238E27FC236}">
              <a16:creationId xmlns:a16="http://schemas.microsoft.com/office/drawing/2014/main" id="{A97B8A18-D21E-3E96-5587-F328C65B6914}"/>
            </a:ext>
          </a:extLst>
        </xdr:cNvPr>
        <xdr:cNvPicPr>
          <a:picLocks/>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44043600" y="42475150"/>
          <a:ext cx="882650" cy="1143000"/>
        </a:xfrm>
        <a:prstGeom prst="rect">
          <a:avLst/>
        </a:prstGeom>
      </xdr:spPr>
    </xdr:pic>
    <xdr:clientData/>
  </xdr:twoCellAnchor>
  <xdr:twoCellAnchor>
    <xdr:from>
      <xdr:col>32</xdr:col>
      <xdr:colOff>0</xdr:colOff>
      <xdr:row>40</xdr:row>
      <xdr:rowOff>0</xdr:rowOff>
    </xdr:from>
    <xdr:to>
      <xdr:col>33</xdr:col>
      <xdr:colOff>0</xdr:colOff>
      <xdr:row>41</xdr:row>
      <xdr:rowOff>0</xdr:rowOff>
    </xdr:to>
    <xdr:pic>
      <xdr:nvPicPr>
        <xdr:cNvPr id="1845" name="Picture 1844">
          <a:extLst>
            <a:ext uri="{FF2B5EF4-FFF2-40B4-BE49-F238E27FC236}">
              <a16:creationId xmlns:a16="http://schemas.microsoft.com/office/drawing/2014/main" id="{FAED0C30-62C0-9081-6326-0E93F8A3192F}"/>
            </a:ext>
          </a:extLst>
        </xdr:cNvPr>
        <xdr:cNvPicPr>
          <a:picLocks/>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44043600" y="43618150"/>
          <a:ext cx="882650" cy="1143000"/>
        </a:xfrm>
        <a:prstGeom prst="rect">
          <a:avLst/>
        </a:prstGeom>
      </xdr:spPr>
    </xdr:pic>
    <xdr:clientData/>
  </xdr:twoCellAnchor>
  <xdr:twoCellAnchor>
    <xdr:from>
      <xdr:col>32</xdr:col>
      <xdr:colOff>0</xdr:colOff>
      <xdr:row>41</xdr:row>
      <xdr:rowOff>0</xdr:rowOff>
    </xdr:from>
    <xdr:to>
      <xdr:col>33</xdr:col>
      <xdr:colOff>0</xdr:colOff>
      <xdr:row>42</xdr:row>
      <xdr:rowOff>0</xdr:rowOff>
    </xdr:to>
    <xdr:pic>
      <xdr:nvPicPr>
        <xdr:cNvPr id="1847" name="Picture 1846">
          <a:extLst>
            <a:ext uri="{FF2B5EF4-FFF2-40B4-BE49-F238E27FC236}">
              <a16:creationId xmlns:a16="http://schemas.microsoft.com/office/drawing/2014/main" id="{755BE02E-8E53-5B9E-D2D7-C5137492C3EC}"/>
            </a:ext>
          </a:extLst>
        </xdr:cNvPr>
        <xdr:cNvPicPr>
          <a:picLocks/>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44043600" y="44761150"/>
          <a:ext cx="882650" cy="1143000"/>
        </a:xfrm>
        <a:prstGeom prst="rect">
          <a:avLst/>
        </a:prstGeom>
      </xdr:spPr>
    </xdr:pic>
    <xdr:clientData/>
  </xdr:twoCellAnchor>
  <xdr:twoCellAnchor>
    <xdr:from>
      <xdr:col>32</xdr:col>
      <xdr:colOff>0</xdr:colOff>
      <xdr:row>42</xdr:row>
      <xdr:rowOff>0</xdr:rowOff>
    </xdr:from>
    <xdr:to>
      <xdr:col>33</xdr:col>
      <xdr:colOff>0</xdr:colOff>
      <xdr:row>43</xdr:row>
      <xdr:rowOff>0</xdr:rowOff>
    </xdr:to>
    <xdr:pic>
      <xdr:nvPicPr>
        <xdr:cNvPr id="1849" name="Picture 1848">
          <a:extLst>
            <a:ext uri="{FF2B5EF4-FFF2-40B4-BE49-F238E27FC236}">
              <a16:creationId xmlns:a16="http://schemas.microsoft.com/office/drawing/2014/main" id="{605AD4B2-35AE-6CD1-58A7-BD76A6FDE9D5}"/>
            </a:ext>
          </a:extLst>
        </xdr:cNvPr>
        <xdr:cNvPicPr>
          <a:picLocks/>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44043600" y="45904150"/>
          <a:ext cx="882650" cy="1143000"/>
        </a:xfrm>
        <a:prstGeom prst="rect">
          <a:avLst/>
        </a:prstGeom>
      </xdr:spPr>
    </xdr:pic>
    <xdr:clientData/>
  </xdr:twoCellAnchor>
  <xdr:twoCellAnchor>
    <xdr:from>
      <xdr:col>32</xdr:col>
      <xdr:colOff>0</xdr:colOff>
      <xdr:row>43</xdr:row>
      <xdr:rowOff>0</xdr:rowOff>
    </xdr:from>
    <xdr:to>
      <xdr:col>33</xdr:col>
      <xdr:colOff>0</xdr:colOff>
      <xdr:row>44</xdr:row>
      <xdr:rowOff>0</xdr:rowOff>
    </xdr:to>
    <xdr:pic>
      <xdr:nvPicPr>
        <xdr:cNvPr id="1851" name="Picture 1850">
          <a:extLst>
            <a:ext uri="{FF2B5EF4-FFF2-40B4-BE49-F238E27FC236}">
              <a16:creationId xmlns:a16="http://schemas.microsoft.com/office/drawing/2014/main" id="{F794D1F0-BBE3-B4D0-DCD1-7956E91AA53C}"/>
            </a:ext>
          </a:extLst>
        </xdr:cNvPr>
        <xdr:cNvPicPr>
          <a:picLocks/>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4043600" y="47047150"/>
          <a:ext cx="882650" cy="1143000"/>
        </a:xfrm>
        <a:prstGeom prst="rect">
          <a:avLst/>
        </a:prstGeom>
      </xdr:spPr>
    </xdr:pic>
    <xdr:clientData/>
  </xdr:twoCellAnchor>
  <xdr:twoCellAnchor>
    <xdr:from>
      <xdr:col>32</xdr:col>
      <xdr:colOff>0</xdr:colOff>
      <xdr:row>44</xdr:row>
      <xdr:rowOff>0</xdr:rowOff>
    </xdr:from>
    <xdr:to>
      <xdr:col>33</xdr:col>
      <xdr:colOff>0</xdr:colOff>
      <xdr:row>45</xdr:row>
      <xdr:rowOff>0</xdr:rowOff>
    </xdr:to>
    <xdr:pic>
      <xdr:nvPicPr>
        <xdr:cNvPr id="1853" name="Picture 1852">
          <a:extLst>
            <a:ext uri="{FF2B5EF4-FFF2-40B4-BE49-F238E27FC236}">
              <a16:creationId xmlns:a16="http://schemas.microsoft.com/office/drawing/2014/main" id="{985E42AF-8A2F-B986-75C8-AF09F1E46D47}"/>
            </a:ext>
          </a:extLst>
        </xdr:cNvPr>
        <xdr:cNvPicPr>
          <a:picLocks/>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44043600" y="48190150"/>
          <a:ext cx="882650" cy="1143000"/>
        </a:xfrm>
        <a:prstGeom prst="rect">
          <a:avLst/>
        </a:prstGeom>
      </xdr:spPr>
    </xdr:pic>
    <xdr:clientData/>
  </xdr:twoCellAnchor>
  <xdr:twoCellAnchor>
    <xdr:from>
      <xdr:col>32</xdr:col>
      <xdr:colOff>0</xdr:colOff>
      <xdr:row>45</xdr:row>
      <xdr:rowOff>0</xdr:rowOff>
    </xdr:from>
    <xdr:to>
      <xdr:col>33</xdr:col>
      <xdr:colOff>0</xdr:colOff>
      <xdr:row>46</xdr:row>
      <xdr:rowOff>0</xdr:rowOff>
    </xdr:to>
    <xdr:pic>
      <xdr:nvPicPr>
        <xdr:cNvPr id="1855" name="Picture 1854">
          <a:extLst>
            <a:ext uri="{FF2B5EF4-FFF2-40B4-BE49-F238E27FC236}">
              <a16:creationId xmlns:a16="http://schemas.microsoft.com/office/drawing/2014/main" id="{24FD0E74-4983-698D-FCF6-EC98F5251E4A}"/>
            </a:ext>
          </a:extLst>
        </xdr:cNvPr>
        <xdr:cNvPicPr>
          <a:picLocks/>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44043600" y="49333150"/>
          <a:ext cx="882650" cy="1143000"/>
        </a:xfrm>
        <a:prstGeom prst="rect">
          <a:avLst/>
        </a:prstGeom>
      </xdr:spPr>
    </xdr:pic>
    <xdr:clientData/>
  </xdr:twoCellAnchor>
  <xdr:twoCellAnchor>
    <xdr:from>
      <xdr:col>32</xdr:col>
      <xdr:colOff>0</xdr:colOff>
      <xdr:row>46</xdr:row>
      <xdr:rowOff>0</xdr:rowOff>
    </xdr:from>
    <xdr:to>
      <xdr:col>33</xdr:col>
      <xdr:colOff>0</xdr:colOff>
      <xdr:row>47</xdr:row>
      <xdr:rowOff>0</xdr:rowOff>
    </xdr:to>
    <xdr:pic>
      <xdr:nvPicPr>
        <xdr:cNvPr id="1857" name="Picture 1856">
          <a:extLst>
            <a:ext uri="{FF2B5EF4-FFF2-40B4-BE49-F238E27FC236}">
              <a16:creationId xmlns:a16="http://schemas.microsoft.com/office/drawing/2014/main" id="{329FDAAB-8ED6-E4C2-8E8A-70C1D0909B38}"/>
            </a:ext>
          </a:extLst>
        </xdr:cNvPr>
        <xdr:cNvPicPr>
          <a:picLocks/>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44043600" y="50476150"/>
          <a:ext cx="882650" cy="1143000"/>
        </a:xfrm>
        <a:prstGeom prst="rect">
          <a:avLst/>
        </a:prstGeom>
      </xdr:spPr>
    </xdr:pic>
    <xdr:clientData/>
  </xdr:twoCellAnchor>
  <xdr:twoCellAnchor>
    <xdr:from>
      <xdr:col>32</xdr:col>
      <xdr:colOff>0</xdr:colOff>
      <xdr:row>47</xdr:row>
      <xdr:rowOff>0</xdr:rowOff>
    </xdr:from>
    <xdr:to>
      <xdr:col>33</xdr:col>
      <xdr:colOff>0</xdr:colOff>
      <xdr:row>48</xdr:row>
      <xdr:rowOff>0</xdr:rowOff>
    </xdr:to>
    <xdr:pic>
      <xdr:nvPicPr>
        <xdr:cNvPr id="1859" name="Picture 1858">
          <a:extLst>
            <a:ext uri="{FF2B5EF4-FFF2-40B4-BE49-F238E27FC236}">
              <a16:creationId xmlns:a16="http://schemas.microsoft.com/office/drawing/2014/main" id="{3CC1CFBF-BBC6-ED1F-AA03-7EDE8E333845}"/>
            </a:ext>
          </a:extLst>
        </xdr:cNvPr>
        <xdr:cNvPicPr>
          <a:picLocks/>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44043600" y="51619150"/>
          <a:ext cx="882650" cy="1143000"/>
        </a:xfrm>
        <a:prstGeom prst="rect">
          <a:avLst/>
        </a:prstGeom>
      </xdr:spPr>
    </xdr:pic>
    <xdr:clientData/>
  </xdr:twoCellAnchor>
  <xdr:twoCellAnchor>
    <xdr:from>
      <xdr:col>32</xdr:col>
      <xdr:colOff>0</xdr:colOff>
      <xdr:row>48</xdr:row>
      <xdr:rowOff>0</xdr:rowOff>
    </xdr:from>
    <xdr:to>
      <xdr:col>33</xdr:col>
      <xdr:colOff>0</xdr:colOff>
      <xdr:row>49</xdr:row>
      <xdr:rowOff>0</xdr:rowOff>
    </xdr:to>
    <xdr:pic>
      <xdr:nvPicPr>
        <xdr:cNvPr id="1861" name="Picture 1860">
          <a:extLst>
            <a:ext uri="{FF2B5EF4-FFF2-40B4-BE49-F238E27FC236}">
              <a16:creationId xmlns:a16="http://schemas.microsoft.com/office/drawing/2014/main" id="{D50818FA-B5B4-0B9F-AFC2-2A425EBE149C}"/>
            </a:ext>
          </a:extLst>
        </xdr:cNvPr>
        <xdr:cNvPicPr>
          <a:picLocks/>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44043600" y="52762150"/>
          <a:ext cx="882650" cy="1143000"/>
        </a:xfrm>
        <a:prstGeom prst="rect">
          <a:avLst/>
        </a:prstGeom>
      </xdr:spPr>
    </xdr:pic>
    <xdr:clientData/>
  </xdr:twoCellAnchor>
  <xdr:twoCellAnchor>
    <xdr:from>
      <xdr:col>32</xdr:col>
      <xdr:colOff>0</xdr:colOff>
      <xdr:row>49</xdr:row>
      <xdr:rowOff>0</xdr:rowOff>
    </xdr:from>
    <xdr:to>
      <xdr:col>33</xdr:col>
      <xdr:colOff>0</xdr:colOff>
      <xdr:row>50</xdr:row>
      <xdr:rowOff>0</xdr:rowOff>
    </xdr:to>
    <xdr:pic>
      <xdr:nvPicPr>
        <xdr:cNvPr id="1863" name="Picture 1862">
          <a:extLst>
            <a:ext uri="{FF2B5EF4-FFF2-40B4-BE49-F238E27FC236}">
              <a16:creationId xmlns:a16="http://schemas.microsoft.com/office/drawing/2014/main" id="{B0A74F94-4818-50FF-FC01-D4B92A78DA60}"/>
            </a:ext>
          </a:extLst>
        </xdr:cNvPr>
        <xdr:cNvPicPr>
          <a:picLocks/>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44043600" y="53905150"/>
          <a:ext cx="882650" cy="1143000"/>
        </a:xfrm>
        <a:prstGeom prst="rect">
          <a:avLst/>
        </a:prstGeom>
      </xdr:spPr>
    </xdr:pic>
    <xdr:clientData/>
  </xdr:twoCellAnchor>
  <xdr:twoCellAnchor>
    <xdr:from>
      <xdr:col>32</xdr:col>
      <xdr:colOff>0</xdr:colOff>
      <xdr:row>50</xdr:row>
      <xdr:rowOff>0</xdr:rowOff>
    </xdr:from>
    <xdr:to>
      <xdr:col>33</xdr:col>
      <xdr:colOff>0</xdr:colOff>
      <xdr:row>51</xdr:row>
      <xdr:rowOff>0</xdr:rowOff>
    </xdr:to>
    <xdr:pic>
      <xdr:nvPicPr>
        <xdr:cNvPr id="1865" name="Picture 1864">
          <a:extLst>
            <a:ext uri="{FF2B5EF4-FFF2-40B4-BE49-F238E27FC236}">
              <a16:creationId xmlns:a16="http://schemas.microsoft.com/office/drawing/2014/main" id="{F749EED3-6E2E-3F8C-79CF-9DFC2749E4B0}"/>
            </a:ext>
          </a:extLst>
        </xdr:cNvPr>
        <xdr:cNvPicPr>
          <a:picLocks/>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44043600" y="55048150"/>
          <a:ext cx="882650" cy="1143000"/>
        </a:xfrm>
        <a:prstGeom prst="rect">
          <a:avLst/>
        </a:prstGeom>
      </xdr:spPr>
    </xdr:pic>
    <xdr:clientData/>
  </xdr:twoCellAnchor>
  <xdr:twoCellAnchor>
    <xdr:from>
      <xdr:col>32</xdr:col>
      <xdr:colOff>0</xdr:colOff>
      <xdr:row>51</xdr:row>
      <xdr:rowOff>0</xdr:rowOff>
    </xdr:from>
    <xdr:to>
      <xdr:col>33</xdr:col>
      <xdr:colOff>0</xdr:colOff>
      <xdr:row>52</xdr:row>
      <xdr:rowOff>0</xdr:rowOff>
    </xdr:to>
    <xdr:pic>
      <xdr:nvPicPr>
        <xdr:cNvPr id="1867" name="Picture 1866">
          <a:extLst>
            <a:ext uri="{FF2B5EF4-FFF2-40B4-BE49-F238E27FC236}">
              <a16:creationId xmlns:a16="http://schemas.microsoft.com/office/drawing/2014/main" id="{33D53417-8F52-E0F5-2CB4-E6E6BB28FBE2}"/>
            </a:ext>
          </a:extLst>
        </xdr:cNvPr>
        <xdr:cNvPicPr>
          <a:picLocks/>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44043600" y="56191150"/>
          <a:ext cx="882650" cy="1143000"/>
        </a:xfrm>
        <a:prstGeom prst="rect">
          <a:avLst/>
        </a:prstGeom>
      </xdr:spPr>
    </xdr:pic>
    <xdr:clientData/>
  </xdr:twoCellAnchor>
  <xdr:twoCellAnchor>
    <xdr:from>
      <xdr:col>32</xdr:col>
      <xdr:colOff>0</xdr:colOff>
      <xdr:row>52</xdr:row>
      <xdr:rowOff>0</xdr:rowOff>
    </xdr:from>
    <xdr:to>
      <xdr:col>33</xdr:col>
      <xdr:colOff>0</xdr:colOff>
      <xdr:row>53</xdr:row>
      <xdr:rowOff>0</xdr:rowOff>
    </xdr:to>
    <xdr:pic>
      <xdr:nvPicPr>
        <xdr:cNvPr id="1869" name="Picture 1868">
          <a:extLst>
            <a:ext uri="{FF2B5EF4-FFF2-40B4-BE49-F238E27FC236}">
              <a16:creationId xmlns:a16="http://schemas.microsoft.com/office/drawing/2014/main" id="{3D1538E5-C420-79AD-86B5-1D3667147DD9}"/>
            </a:ext>
          </a:extLst>
        </xdr:cNvPr>
        <xdr:cNvPicPr>
          <a:picLocks/>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44043600" y="57334150"/>
          <a:ext cx="882650" cy="1143000"/>
        </a:xfrm>
        <a:prstGeom prst="rect">
          <a:avLst/>
        </a:prstGeom>
      </xdr:spPr>
    </xdr:pic>
    <xdr:clientData/>
  </xdr:twoCellAnchor>
  <xdr:twoCellAnchor>
    <xdr:from>
      <xdr:col>32</xdr:col>
      <xdr:colOff>0</xdr:colOff>
      <xdr:row>53</xdr:row>
      <xdr:rowOff>0</xdr:rowOff>
    </xdr:from>
    <xdr:to>
      <xdr:col>33</xdr:col>
      <xdr:colOff>0</xdr:colOff>
      <xdr:row>54</xdr:row>
      <xdr:rowOff>0</xdr:rowOff>
    </xdr:to>
    <xdr:pic>
      <xdr:nvPicPr>
        <xdr:cNvPr id="1871" name="Picture 1870">
          <a:extLst>
            <a:ext uri="{FF2B5EF4-FFF2-40B4-BE49-F238E27FC236}">
              <a16:creationId xmlns:a16="http://schemas.microsoft.com/office/drawing/2014/main" id="{5011116D-8341-E32D-ADD6-1449614AA59C}"/>
            </a:ext>
          </a:extLst>
        </xdr:cNvPr>
        <xdr:cNvPicPr>
          <a:picLocks/>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44043600" y="58477150"/>
          <a:ext cx="882650" cy="1143000"/>
        </a:xfrm>
        <a:prstGeom prst="rect">
          <a:avLst/>
        </a:prstGeom>
      </xdr:spPr>
    </xdr:pic>
    <xdr:clientData/>
  </xdr:twoCellAnchor>
  <xdr:twoCellAnchor>
    <xdr:from>
      <xdr:col>32</xdr:col>
      <xdr:colOff>0</xdr:colOff>
      <xdr:row>54</xdr:row>
      <xdr:rowOff>0</xdr:rowOff>
    </xdr:from>
    <xdr:to>
      <xdr:col>33</xdr:col>
      <xdr:colOff>0</xdr:colOff>
      <xdr:row>55</xdr:row>
      <xdr:rowOff>0</xdr:rowOff>
    </xdr:to>
    <xdr:pic>
      <xdr:nvPicPr>
        <xdr:cNvPr id="1873" name="Picture 1872">
          <a:extLst>
            <a:ext uri="{FF2B5EF4-FFF2-40B4-BE49-F238E27FC236}">
              <a16:creationId xmlns:a16="http://schemas.microsoft.com/office/drawing/2014/main" id="{C3A4C265-2FAC-8CAC-6B48-48418540A373}"/>
            </a:ext>
          </a:extLst>
        </xdr:cNvPr>
        <xdr:cNvPicPr>
          <a:picLocks/>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44043600" y="59620150"/>
          <a:ext cx="882650" cy="1143000"/>
        </a:xfrm>
        <a:prstGeom prst="rect">
          <a:avLst/>
        </a:prstGeom>
      </xdr:spPr>
    </xdr:pic>
    <xdr:clientData/>
  </xdr:twoCellAnchor>
  <xdr:twoCellAnchor>
    <xdr:from>
      <xdr:col>32</xdr:col>
      <xdr:colOff>0</xdr:colOff>
      <xdr:row>55</xdr:row>
      <xdr:rowOff>0</xdr:rowOff>
    </xdr:from>
    <xdr:to>
      <xdr:col>33</xdr:col>
      <xdr:colOff>0</xdr:colOff>
      <xdr:row>56</xdr:row>
      <xdr:rowOff>0</xdr:rowOff>
    </xdr:to>
    <xdr:pic>
      <xdr:nvPicPr>
        <xdr:cNvPr id="1875" name="Picture 1874">
          <a:extLst>
            <a:ext uri="{FF2B5EF4-FFF2-40B4-BE49-F238E27FC236}">
              <a16:creationId xmlns:a16="http://schemas.microsoft.com/office/drawing/2014/main" id="{E7930460-3555-93B0-6F0B-7052509DD827}"/>
            </a:ext>
          </a:extLst>
        </xdr:cNvPr>
        <xdr:cNvPicPr>
          <a:picLocks/>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44043600" y="60763150"/>
          <a:ext cx="882650" cy="1143000"/>
        </a:xfrm>
        <a:prstGeom prst="rect">
          <a:avLst/>
        </a:prstGeom>
      </xdr:spPr>
    </xdr:pic>
    <xdr:clientData/>
  </xdr:twoCellAnchor>
  <xdr:twoCellAnchor>
    <xdr:from>
      <xdr:col>32</xdr:col>
      <xdr:colOff>0</xdr:colOff>
      <xdr:row>56</xdr:row>
      <xdr:rowOff>0</xdr:rowOff>
    </xdr:from>
    <xdr:to>
      <xdr:col>33</xdr:col>
      <xdr:colOff>0</xdr:colOff>
      <xdr:row>57</xdr:row>
      <xdr:rowOff>0</xdr:rowOff>
    </xdr:to>
    <xdr:pic>
      <xdr:nvPicPr>
        <xdr:cNvPr id="1877" name="Picture 1876">
          <a:extLst>
            <a:ext uri="{FF2B5EF4-FFF2-40B4-BE49-F238E27FC236}">
              <a16:creationId xmlns:a16="http://schemas.microsoft.com/office/drawing/2014/main" id="{C482242B-138C-58A4-BD31-D092C7AECEE9}"/>
            </a:ext>
          </a:extLst>
        </xdr:cNvPr>
        <xdr:cNvPicPr>
          <a:picLocks/>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44043600" y="61906150"/>
          <a:ext cx="882650" cy="1143000"/>
        </a:xfrm>
        <a:prstGeom prst="rect">
          <a:avLst/>
        </a:prstGeom>
      </xdr:spPr>
    </xdr:pic>
    <xdr:clientData/>
  </xdr:twoCellAnchor>
  <xdr:twoCellAnchor>
    <xdr:from>
      <xdr:col>32</xdr:col>
      <xdr:colOff>0</xdr:colOff>
      <xdr:row>57</xdr:row>
      <xdr:rowOff>0</xdr:rowOff>
    </xdr:from>
    <xdr:to>
      <xdr:col>33</xdr:col>
      <xdr:colOff>0</xdr:colOff>
      <xdr:row>58</xdr:row>
      <xdr:rowOff>0</xdr:rowOff>
    </xdr:to>
    <xdr:pic>
      <xdr:nvPicPr>
        <xdr:cNvPr id="1879" name="Picture 1878">
          <a:extLst>
            <a:ext uri="{FF2B5EF4-FFF2-40B4-BE49-F238E27FC236}">
              <a16:creationId xmlns:a16="http://schemas.microsoft.com/office/drawing/2014/main" id="{6093E6B4-7D3E-B37E-5231-43AD07A324D2}"/>
            </a:ext>
          </a:extLst>
        </xdr:cNvPr>
        <xdr:cNvPicPr>
          <a:picLocks/>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44043600" y="63049150"/>
          <a:ext cx="882650" cy="1143000"/>
        </a:xfrm>
        <a:prstGeom prst="rect">
          <a:avLst/>
        </a:prstGeom>
      </xdr:spPr>
    </xdr:pic>
    <xdr:clientData/>
  </xdr:twoCellAnchor>
  <xdr:twoCellAnchor>
    <xdr:from>
      <xdr:col>32</xdr:col>
      <xdr:colOff>0</xdr:colOff>
      <xdr:row>58</xdr:row>
      <xdr:rowOff>0</xdr:rowOff>
    </xdr:from>
    <xdr:to>
      <xdr:col>33</xdr:col>
      <xdr:colOff>0</xdr:colOff>
      <xdr:row>59</xdr:row>
      <xdr:rowOff>0</xdr:rowOff>
    </xdr:to>
    <xdr:pic>
      <xdr:nvPicPr>
        <xdr:cNvPr id="1881" name="Picture 1880">
          <a:extLst>
            <a:ext uri="{FF2B5EF4-FFF2-40B4-BE49-F238E27FC236}">
              <a16:creationId xmlns:a16="http://schemas.microsoft.com/office/drawing/2014/main" id="{8747646F-D3C1-71DE-3A5E-41E2E0DAACEC}"/>
            </a:ext>
          </a:extLst>
        </xdr:cNvPr>
        <xdr:cNvPicPr>
          <a:picLocks/>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44043600" y="64192150"/>
          <a:ext cx="882650" cy="1143000"/>
        </a:xfrm>
        <a:prstGeom prst="rect">
          <a:avLst/>
        </a:prstGeom>
      </xdr:spPr>
    </xdr:pic>
    <xdr:clientData/>
  </xdr:twoCellAnchor>
  <xdr:twoCellAnchor>
    <xdr:from>
      <xdr:col>32</xdr:col>
      <xdr:colOff>0</xdr:colOff>
      <xdr:row>59</xdr:row>
      <xdr:rowOff>0</xdr:rowOff>
    </xdr:from>
    <xdr:to>
      <xdr:col>33</xdr:col>
      <xdr:colOff>0</xdr:colOff>
      <xdr:row>60</xdr:row>
      <xdr:rowOff>0</xdr:rowOff>
    </xdr:to>
    <xdr:pic>
      <xdr:nvPicPr>
        <xdr:cNvPr id="1883" name="Picture 1882">
          <a:extLst>
            <a:ext uri="{FF2B5EF4-FFF2-40B4-BE49-F238E27FC236}">
              <a16:creationId xmlns:a16="http://schemas.microsoft.com/office/drawing/2014/main" id="{700837C1-4E76-DA90-B488-2CD07FBED3B3}"/>
            </a:ext>
          </a:extLst>
        </xdr:cNvPr>
        <xdr:cNvPicPr>
          <a:picLocks/>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44043600" y="65335150"/>
          <a:ext cx="882650" cy="1143000"/>
        </a:xfrm>
        <a:prstGeom prst="rect">
          <a:avLst/>
        </a:prstGeom>
      </xdr:spPr>
    </xdr:pic>
    <xdr:clientData/>
  </xdr:twoCellAnchor>
  <xdr:twoCellAnchor>
    <xdr:from>
      <xdr:col>32</xdr:col>
      <xdr:colOff>0</xdr:colOff>
      <xdr:row>60</xdr:row>
      <xdr:rowOff>0</xdr:rowOff>
    </xdr:from>
    <xdr:to>
      <xdr:col>33</xdr:col>
      <xdr:colOff>0</xdr:colOff>
      <xdr:row>61</xdr:row>
      <xdr:rowOff>0</xdr:rowOff>
    </xdr:to>
    <xdr:pic>
      <xdr:nvPicPr>
        <xdr:cNvPr id="1885" name="Picture 1884">
          <a:extLst>
            <a:ext uri="{FF2B5EF4-FFF2-40B4-BE49-F238E27FC236}">
              <a16:creationId xmlns:a16="http://schemas.microsoft.com/office/drawing/2014/main" id="{EF364AB8-0BF9-94DD-85BA-82BB5C73AEF2}"/>
            </a:ext>
          </a:extLst>
        </xdr:cNvPr>
        <xdr:cNvPicPr>
          <a:picLocks/>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44043600" y="66478150"/>
          <a:ext cx="882650" cy="1143000"/>
        </a:xfrm>
        <a:prstGeom prst="rect">
          <a:avLst/>
        </a:prstGeom>
      </xdr:spPr>
    </xdr:pic>
    <xdr:clientData/>
  </xdr:twoCellAnchor>
  <xdr:twoCellAnchor>
    <xdr:from>
      <xdr:col>32</xdr:col>
      <xdr:colOff>0</xdr:colOff>
      <xdr:row>61</xdr:row>
      <xdr:rowOff>0</xdr:rowOff>
    </xdr:from>
    <xdr:to>
      <xdr:col>33</xdr:col>
      <xdr:colOff>0</xdr:colOff>
      <xdr:row>62</xdr:row>
      <xdr:rowOff>0</xdr:rowOff>
    </xdr:to>
    <xdr:pic>
      <xdr:nvPicPr>
        <xdr:cNvPr id="1887" name="Picture 1886">
          <a:extLst>
            <a:ext uri="{FF2B5EF4-FFF2-40B4-BE49-F238E27FC236}">
              <a16:creationId xmlns:a16="http://schemas.microsoft.com/office/drawing/2014/main" id="{AC9DDF5D-48CF-8BF7-71B4-933CE4629548}"/>
            </a:ext>
          </a:extLst>
        </xdr:cNvPr>
        <xdr:cNvPicPr>
          <a:picLocks/>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44043600" y="67621150"/>
          <a:ext cx="882650" cy="1143000"/>
        </a:xfrm>
        <a:prstGeom prst="rect">
          <a:avLst/>
        </a:prstGeom>
      </xdr:spPr>
    </xdr:pic>
    <xdr:clientData/>
  </xdr:twoCellAnchor>
  <xdr:twoCellAnchor>
    <xdr:from>
      <xdr:col>32</xdr:col>
      <xdr:colOff>0</xdr:colOff>
      <xdr:row>62</xdr:row>
      <xdr:rowOff>0</xdr:rowOff>
    </xdr:from>
    <xdr:to>
      <xdr:col>33</xdr:col>
      <xdr:colOff>0</xdr:colOff>
      <xdr:row>63</xdr:row>
      <xdr:rowOff>0</xdr:rowOff>
    </xdr:to>
    <xdr:pic>
      <xdr:nvPicPr>
        <xdr:cNvPr id="1889" name="Picture 1888">
          <a:extLst>
            <a:ext uri="{FF2B5EF4-FFF2-40B4-BE49-F238E27FC236}">
              <a16:creationId xmlns:a16="http://schemas.microsoft.com/office/drawing/2014/main" id="{6096CAC8-3C0C-AAFC-A122-74296FE9EEC9}"/>
            </a:ext>
          </a:extLst>
        </xdr:cNvPr>
        <xdr:cNvPicPr>
          <a:picLocks/>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4043600" y="68764150"/>
          <a:ext cx="882650" cy="1143000"/>
        </a:xfrm>
        <a:prstGeom prst="rect">
          <a:avLst/>
        </a:prstGeom>
      </xdr:spPr>
    </xdr:pic>
    <xdr:clientData/>
  </xdr:twoCellAnchor>
  <xdr:twoCellAnchor>
    <xdr:from>
      <xdr:col>32</xdr:col>
      <xdr:colOff>0</xdr:colOff>
      <xdr:row>63</xdr:row>
      <xdr:rowOff>0</xdr:rowOff>
    </xdr:from>
    <xdr:to>
      <xdr:col>33</xdr:col>
      <xdr:colOff>0</xdr:colOff>
      <xdr:row>64</xdr:row>
      <xdr:rowOff>0</xdr:rowOff>
    </xdr:to>
    <xdr:pic>
      <xdr:nvPicPr>
        <xdr:cNvPr id="1891" name="Picture 1890">
          <a:extLst>
            <a:ext uri="{FF2B5EF4-FFF2-40B4-BE49-F238E27FC236}">
              <a16:creationId xmlns:a16="http://schemas.microsoft.com/office/drawing/2014/main" id="{7C7CC9BD-D1DD-5F84-7FAE-971D52771C6D}"/>
            </a:ext>
          </a:extLst>
        </xdr:cNvPr>
        <xdr:cNvPicPr>
          <a:picLocks/>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44043600" y="69907150"/>
          <a:ext cx="882650" cy="1143000"/>
        </a:xfrm>
        <a:prstGeom prst="rect">
          <a:avLst/>
        </a:prstGeom>
      </xdr:spPr>
    </xdr:pic>
    <xdr:clientData/>
  </xdr:twoCellAnchor>
  <xdr:twoCellAnchor>
    <xdr:from>
      <xdr:col>32</xdr:col>
      <xdr:colOff>0</xdr:colOff>
      <xdr:row>64</xdr:row>
      <xdr:rowOff>0</xdr:rowOff>
    </xdr:from>
    <xdr:to>
      <xdr:col>33</xdr:col>
      <xdr:colOff>0</xdr:colOff>
      <xdr:row>65</xdr:row>
      <xdr:rowOff>0</xdr:rowOff>
    </xdr:to>
    <xdr:pic>
      <xdr:nvPicPr>
        <xdr:cNvPr id="1893" name="Picture 1892">
          <a:extLst>
            <a:ext uri="{FF2B5EF4-FFF2-40B4-BE49-F238E27FC236}">
              <a16:creationId xmlns:a16="http://schemas.microsoft.com/office/drawing/2014/main" id="{11089B20-69BE-A4AC-388B-766EC7E38652}"/>
            </a:ext>
          </a:extLst>
        </xdr:cNvPr>
        <xdr:cNvPicPr>
          <a:picLocks/>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44043600" y="71050150"/>
          <a:ext cx="882650" cy="1143000"/>
        </a:xfrm>
        <a:prstGeom prst="rect">
          <a:avLst/>
        </a:prstGeom>
      </xdr:spPr>
    </xdr:pic>
    <xdr:clientData/>
  </xdr:twoCellAnchor>
  <xdr:twoCellAnchor>
    <xdr:from>
      <xdr:col>32</xdr:col>
      <xdr:colOff>0</xdr:colOff>
      <xdr:row>65</xdr:row>
      <xdr:rowOff>0</xdr:rowOff>
    </xdr:from>
    <xdr:to>
      <xdr:col>33</xdr:col>
      <xdr:colOff>0</xdr:colOff>
      <xdr:row>66</xdr:row>
      <xdr:rowOff>0</xdr:rowOff>
    </xdr:to>
    <xdr:pic>
      <xdr:nvPicPr>
        <xdr:cNvPr id="1895" name="Picture 1894">
          <a:extLst>
            <a:ext uri="{FF2B5EF4-FFF2-40B4-BE49-F238E27FC236}">
              <a16:creationId xmlns:a16="http://schemas.microsoft.com/office/drawing/2014/main" id="{BDCF6F4F-1BAB-7168-33CE-76FFF46011D9}"/>
            </a:ext>
          </a:extLst>
        </xdr:cNvPr>
        <xdr:cNvPicPr>
          <a:picLocks/>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44043600" y="72193150"/>
          <a:ext cx="882650" cy="1143000"/>
        </a:xfrm>
        <a:prstGeom prst="rect">
          <a:avLst/>
        </a:prstGeom>
      </xdr:spPr>
    </xdr:pic>
    <xdr:clientData/>
  </xdr:twoCellAnchor>
  <xdr:twoCellAnchor>
    <xdr:from>
      <xdr:col>32</xdr:col>
      <xdr:colOff>0</xdr:colOff>
      <xdr:row>66</xdr:row>
      <xdr:rowOff>0</xdr:rowOff>
    </xdr:from>
    <xdr:to>
      <xdr:col>33</xdr:col>
      <xdr:colOff>0</xdr:colOff>
      <xdr:row>67</xdr:row>
      <xdr:rowOff>0</xdr:rowOff>
    </xdr:to>
    <xdr:pic>
      <xdr:nvPicPr>
        <xdr:cNvPr id="1897" name="Picture 1896">
          <a:extLst>
            <a:ext uri="{FF2B5EF4-FFF2-40B4-BE49-F238E27FC236}">
              <a16:creationId xmlns:a16="http://schemas.microsoft.com/office/drawing/2014/main" id="{0345DCEC-AB55-A2C0-070B-A13A937B3348}"/>
            </a:ext>
          </a:extLst>
        </xdr:cNvPr>
        <xdr:cNvPicPr>
          <a:picLocks/>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44043600" y="73336150"/>
          <a:ext cx="882650" cy="1143000"/>
        </a:xfrm>
        <a:prstGeom prst="rect">
          <a:avLst/>
        </a:prstGeom>
      </xdr:spPr>
    </xdr:pic>
    <xdr:clientData/>
  </xdr:twoCellAnchor>
  <xdr:twoCellAnchor>
    <xdr:from>
      <xdr:col>32</xdr:col>
      <xdr:colOff>0</xdr:colOff>
      <xdr:row>67</xdr:row>
      <xdr:rowOff>0</xdr:rowOff>
    </xdr:from>
    <xdr:to>
      <xdr:col>33</xdr:col>
      <xdr:colOff>0</xdr:colOff>
      <xdr:row>68</xdr:row>
      <xdr:rowOff>0</xdr:rowOff>
    </xdr:to>
    <xdr:pic>
      <xdr:nvPicPr>
        <xdr:cNvPr id="1899" name="Picture 1898">
          <a:extLst>
            <a:ext uri="{FF2B5EF4-FFF2-40B4-BE49-F238E27FC236}">
              <a16:creationId xmlns:a16="http://schemas.microsoft.com/office/drawing/2014/main" id="{86EFE246-3710-18FB-F487-BF7DC694A1FE}"/>
            </a:ext>
          </a:extLst>
        </xdr:cNvPr>
        <xdr:cNvPicPr>
          <a:picLocks/>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44043600" y="74479150"/>
          <a:ext cx="882650" cy="1143000"/>
        </a:xfrm>
        <a:prstGeom prst="rect">
          <a:avLst/>
        </a:prstGeom>
      </xdr:spPr>
    </xdr:pic>
    <xdr:clientData/>
  </xdr:twoCellAnchor>
  <xdr:twoCellAnchor>
    <xdr:from>
      <xdr:col>32</xdr:col>
      <xdr:colOff>0</xdr:colOff>
      <xdr:row>68</xdr:row>
      <xdr:rowOff>0</xdr:rowOff>
    </xdr:from>
    <xdr:to>
      <xdr:col>33</xdr:col>
      <xdr:colOff>0</xdr:colOff>
      <xdr:row>69</xdr:row>
      <xdr:rowOff>0</xdr:rowOff>
    </xdr:to>
    <xdr:pic>
      <xdr:nvPicPr>
        <xdr:cNvPr id="1901" name="Picture 1900">
          <a:extLst>
            <a:ext uri="{FF2B5EF4-FFF2-40B4-BE49-F238E27FC236}">
              <a16:creationId xmlns:a16="http://schemas.microsoft.com/office/drawing/2014/main" id="{2724AF87-B2FD-82EA-23D1-98F4A584D1E8}"/>
            </a:ext>
          </a:extLst>
        </xdr:cNvPr>
        <xdr:cNvPicPr>
          <a:picLocks/>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44043600" y="75622150"/>
          <a:ext cx="882650" cy="1143000"/>
        </a:xfrm>
        <a:prstGeom prst="rect">
          <a:avLst/>
        </a:prstGeom>
      </xdr:spPr>
    </xdr:pic>
    <xdr:clientData/>
  </xdr:twoCellAnchor>
  <xdr:twoCellAnchor>
    <xdr:from>
      <xdr:col>32</xdr:col>
      <xdr:colOff>0</xdr:colOff>
      <xdr:row>69</xdr:row>
      <xdr:rowOff>0</xdr:rowOff>
    </xdr:from>
    <xdr:to>
      <xdr:col>33</xdr:col>
      <xdr:colOff>0</xdr:colOff>
      <xdr:row>70</xdr:row>
      <xdr:rowOff>0</xdr:rowOff>
    </xdr:to>
    <xdr:pic>
      <xdr:nvPicPr>
        <xdr:cNvPr id="1903" name="Picture 1902">
          <a:extLst>
            <a:ext uri="{FF2B5EF4-FFF2-40B4-BE49-F238E27FC236}">
              <a16:creationId xmlns:a16="http://schemas.microsoft.com/office/drawing/2014/main" id="{16CBFECA-A3BE-3A73-CA30-402C47BFFF43}"/>
            </a:ext>
          </a:extLst>
        </xdr:cNvPr>
        <xdr:cNvPicPr>
          <a:picLocks/>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44043600" y="76765150"/>
          <a:ext cx="882650" cy="1143000"/>
        </a:xfrm>
        <a:prstGeom prst="rect">
          <a:avLst/>
        </a:prstGeom>
      </xdr:spPr>
    </xdr:pic>
    <xdr:clientData/>
  </xdr:twoCellAnchor>
  <xdr:twoCellAnchor>
    <xdr:from>
      <xdr:col>32</xdr:col>
      <xdr:colOff>0</xdr:colOff>
      <xdr:row>70</xdr:row>
      <xdr:rowOff>0</xdr:rowOff>
    </xdr:from>
    <xdr:to>
      <xdr:col>33</xdr:col>
      <xdr:colOff>0</xdr:colOff>
      <xdr:row>71</xdr:row>
      <xdr:rowOff>0</xdr:rowOff>
    </xdr:to>
    <xdr:pic>
      <xdr:nvPicPr>
        <xdr:cNvPr id="1905" name="Picture 1904">
          <a:extLst>
            <a:ext uri="{FF2B5EF4-FFF2-40B4-BE49-F238E27FC236}">
              <a16:creationId xmlns:a16="http://schemas.microsoft.com/office/drawing/2014/main" id="{A7FDF589-535D-2BCA-F70E-5BEE27AC08B4}"/>
            </a:ext>
          </a:extLst>
        </xdr:cNvPr>
        <xdr:cNvPicPr>
          <a:picLocks/>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44043600" y="77908150"/>
          <a:ext cx="882650" cy="1143000"/>
        </a:xfrm>
        <a:prstGeom prst="rect">
          <a:avLst/>
        </a:prstGeom>
      </xdr:spPr>
    </xdr:pic>
    <xdr:clientData/>
  </xdr:twoCellAnchor>
  <xdr:twoCellAnchor>
    <xdr:from>
      <xdr:col>32</xdr:col>
      <xdr:colOff>0</xdr:colOff>
      <xdr:row>71</xdr:row>
      <xdr:rowOff>0</xdr:rowOff>
    </xdr:from>
    <xdr:to>
      <xdr:col>33</xdr:col>
      <xdr:colOff>0</xdr:colOff>
      <xdr:row>72</xdr:row>
      <xdr:rowOff>0</xdr:rowOff>
    </xdr:to>
    <xdr:pic>
      <xdr:nvPicPr>
        <xdr:cNvPr id="1907" name="Picture 1906">
          <a:extLst>
            <a:ext uri="{FF2B5EF4-FFF2-40B4-BE49-F238E27FC236}">
              <a16:creationId xmlns:a16="http://schemas.microsoft.com/office/drawing/2014/main" id="{20C7A10F-78AD-B150-1865-3E3EFD086DF5}"/>
            </a:ext>
          </a:extLst>
        </xdr:cNvPr>
        <xdr:cNvPicPr>
          <a:picLocks/>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44043600" y="79051150"/>
          <a:ext cx="882650" cy="1143000"/>
        </a:xfrm>
        <a:prstGeom prst="rect">
          <a:avLst/>
        </a:prstGeom>
      </xdr:spPr>
    </xdr:pic>
    <xdr:clientData/>
  </xdr:twoCellAnchor>
  <xdr:twoCellAnchor>
    <xdr:from>
      <xdr:col>32</xdr:col>
      <xdr:colOff>0</xdr:colOff>
      <xdr:row>72</xdr:row>
      <xdr:rowOff>0</xdr:rowOff>
    </xdr:from>
    <xdr:to>
      <xdr:col>33</xdr:col>
      <xdr:colOff>0</xdr:colOff>
      <xdr:row>73</xdr:row>
      <xdr:rowOff>0</xdr:rowOff>
    </xdr:to>
    <xdr:pic>
      <xdr:nvPicPr>
        <xdr:cNvPr id="1909" name="Picture 1908">
          <a:extLst>
            <a:ext uri="{FF2B5EF4-FFF2-40B4-BE49-F238E27FC236}">
              <a16:creationId xmlns:a16="http://schemas.microsoft.com/office/drawing/2014/main" id="{5A280076-7DCB-5104-2404-86571EF732E6}"/>
            </a:ext>
          </a:extLst>
        </xdr:cNvPr>
        <xdr:cNvPicPr>
          <a:picLocks/>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44043600" y="80194150"/>
          <a:ext cx="882650" cy="1143000"/>
        </a:xfrm>
        <a:prstGeom prst="rect">
          <a:avLst/>
        </a:prstGeom>
      </xdr:spPr>
    </xdr:pic>
    <xdr:clientData/>
  </xdr:twoCellAnchor>
  <xdr:twoCellAnchor>
    <xdr:from>
      <xdr:col>32</xdr:col>
      <xdr:colOff>0</xdr:colOff>
      <xdr:row>73</xdr:row>
      <xdr:rowOff>0</xdr:rowOff>
    </xdr:from>
    <xdr:to>
      <xdr:col>33</xdr:col>
      <xdr:colOff>0</xdr:colOff>
      <xdr:row>74</xdr:row>
      <xdr:rowOff>0</xdr:rowOff>
    </xdr:to>
    <xdr:pic>
      <xdr:nvPicPr>
        <xdr:cNvPr id="1911" name="Picture 1910">
          <a:extLst>
            <a:ext uri="{FF2B5EF4-FFF2-40B4-BE49-F238E27FC236}">
              <a16:creationId xmlns:a16="http://schemas.microsoft.com/office/drawing/2014/main" id="{C2538885-A1AA-1D4E-A3ED-63341C05898F}"/>
            </a:ext>
          </a:extLst>
        </xdr:cNvPr>
        <xdr:cNvPicPr>
          <a:picLocks/>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44043600" y="81337150"/>
          <a:ext cx="882650" cy="1143000"/>
        </a:xfrm>
        <a:prstGeom prst="rect">
          <a:avLst/>
        </a:prstGeom>
      </xdr:spPr>
    </xdr:pic>
    <xdr:clientData/>
  </xdr:twoCellAnchor>
  <xdr:twoCellAnchor>
    <xdr:from>
      <xdr:col>32</xdr:col>
      <xdr:colOff>0</xdr:colOff>
      <xdr:row>74</xdr:row>
      <xdr:rowOff>0</xdr:rowOff>
    </xdr:from>
    <xdr:to>
      <xdr:col>33</xdr:col>
      <xdr:colOff>0</xdr:colOff>
      <xdr:row>75</xdr:row>
      <xdr:rowOff>0</xdr:rowOff>
    </xdr:to>
    <xdr:pic>
      <xdr:nvPicPr>
        <xdr:cNvPr id="1913" name="Picture 1912">
          <a:extLst>
            <a:ext uri="{FF2B5EF4-FFF2-40B4-BE49-F238E27FC236}">
              <a16:creationId xmlns:a16="http://schemas.microsoft.com/office/drawing/2014/main" id="{8EE065B2-9246-30D8-E7F2-4BDF99E1C0C4}"/>
            </a:ext>
          </a:extLst>
        </xdr:cNvPr>
        <xdr:cNvPicPr>
          <a:picLocks/>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44043600" y="82480150"/>
          <a:ext cx="882650" cy="1143000"/>
        </a:xfrm>
        <a:prstGeom prst="rect">
          <a:avLst/>
        </a:prstGeom>
      </xdr:spPr>
    </xdr:pic>
    <xdr:clientData/>
  </xdr:twoCellAnchor>
  <xdr:twoCellAnchor>
    <xdr:from>
      <xdr:col>32</xdr:col>
      <xdr:colOff>0</xdr:colOff>
      <xdr:row>75</xdr:row>
      <xdr:rowOff>0</xdr:rowOff>
    </xdr:from>
    <xdr:to>
      <xdr:col>33</xdr:col>
      <xdr:colOff>0</xdr:colOff>
      <xdr:row>76</xdr:row>
      <xdr:rowOff>0</xdr:rowOff>
    </xdr:to>
    <xdr:pic>
      <xdr:nvPicPr>
        <xdr:cNvPr id="1915" name="Picture 1914">
          <a:extLst>
            <a:ext uri="{FF2B5EF4-FFF2-40B4-BE49-F238E27FC236}">
              <a16:creationId xmlns:a16="http://schemas.microsoft.com/office/drawing/2014/main" id="{EE3FD951-9329-5EFA-F3D9-610EE222DB15}"/>
            </a:ext>
          </a:extLst>
        </xdr:cNvPr>
        <xdr:cNvPicPr>
          <a:picLocks/>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44043600" y="83623150"/>
          <a:ext cx="882650" cy="1143000"/>
        </a:xfrm>
        <a:prstGeom prst="rect">
          <a:avLst/>
        </a:prstGeom>
      </xdr:spPr>
    </xdr:pic>
    <xdr:clientData/>
  </xdr:twoCellAnchor>
  <xdr:twoCellAnchor>
    <xdr:from>
      <xdr:col>32</xdr:col>
      <xdr:colOff>0</xdr:colOff>
      <xdr:row>76</xdr:row>
      <xdr:rowOff>0</xdr:rowOff>
    </xdr:from>
    <xdr:to>
      <xdr:col>33</xdr:col>
      <xdr:colOff>0</xdr:colOff>
      <xdr:row>77</xdr:row>
      <xdr:rowOff>0</xdr:rowOff>
    </xdr:to>
    <xdr:pic>
      <xdr:nvPicPr>
        <xdr:cNvPr id="1917" name="Picture 1916">
          <a:extLst>
            <a:ext uri="{FF2B5EF4-FFF2-40B4-BE49-F238E27FC236}">
              <a16:creationId xmlns:a16="http://schemas.microsoft.com/office/drawing/2014/main" id="{F49FFE82-04EA-FB33-926A-12A9C075CAD1}"/>
            </a:ext>
          </a:extLst>
        </xdr:cNvPr>
        <xdr:cNvPicPr>
          <a:picLocks/>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44043600" y="84766150"/>
          <a:ext cx="882650" cy="1143000"/>
        </a:xfrm>
        <a:prstGeom prst="rect">
          <a:avLst/>
        </a:prstGeom>
      </xdr:spPr>
    </xdr:pic>
    <xdr:clientData/>
  </xdr:twoCellAnchor>
  <xdr:twoCellAnchor>
    <xdr:from>
      <xdr:col>32</xdr:col>
      <xdr:colOff>0</xdr:colOff>
      <xdr:row>77</xdr:row>
      <xdr:rowOff>0</xdr:rowOff>
    </xdr:from>
    <xdr:to>
      <xdr:col>33</xdr:col>
      <xdr:colOff>0</xdr:colOff>
      <xdr:row>78</xdr:row>
      <xdr:rowOff>0</xdr:rowOff>
    </xdr:to>
    <xdr:pic>
      <xdr:nvPicPr>
        <xdr:cNvPr id="1919" name="Picture 1918">
          <a:extLst>
            <a:ext uri="{FF2B5EF4-FFF2-40B4-BE49-F238E27FC236}">
              <a16:creationId xmlns:a16="http://schemas.microsoft.com/office/drawing/2014/main" id="{451A6C85-DB14-D9DA-B23E-6947DBF64DB8}"/>
            </a:ext>
          </a:extLst>
        </xdr:cNvPr>
        <xdr:cNvPicPr>
          <a:picLocks/>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44043600" y="85909150"/>
          <a:ext cx="882650" cy="1143000"/>
        </a:xfrm>
        <a:prstGeom prst="rect">
          <a:avLst/>
        </a:prstGeom>
      </xdr:spPr>
    </xdr:pic>
    <xdr:clientData/>
  </xdr:twoCellAnchor>
  <xdr:twoCellAnchor>
    <xdr:from>
      <xdr:col>32</xdr:col>
      <xdr:colOff>0</xdr:colOff>
      <xdr:row>78</xdr:row>
      <xdr:rowOff>0</xdr:rowOff>
    </xdr:from>
    <xdr:to>
      <xdr:col>33</xdr:col>
      <xdr:colOff>0</xdr:colOff>
      <xdr:row>79</xdr:row>
      <xdr:rowOff>0</xdr:rowOff>
    </xdr:to>
    <xdr:pic>
      <xdr:nvPicPr>
        <xdr:cNvPr id="1921" name="Picture 1920">
          <a:extLst>
            <a:ext uri="{FF2B5EF4-FFF2-40B4-BE49-F238E27FC236}">
              <a16:creationId xmlns:a16="http://schemas.microsoft.com/office/drawing/2014/main" id="{4638308A-1DBE-4F90-01DA-D57B71029BCF}"/>
            </a:ext>
          </a:extLst>
        </xdr:cNvPr>
        <xdr:cNvPicPr>
          <a:picLocks/>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44043600" y="87052150"/>
          <a:ext cx="882650" cy="1143000"/>
        </a:xfrm>
        <a:prstGeom prst="rect">
          <a:avLst/>
        </a:prstGeom>
      </xdr:spPr>
    </xdr:pic>
    <xdr:clientData/>
  </xdr:twoCellAnchor>
  <xdr:twoCellAnchor>
    <xdr:from>
      <xdr:col>32</xdr:col>
      <xdr:colOff>0</xdr:colOff>
      <xdr:row>79</xdr:row>
      <xdr:rowOff>0</xdr:rowOff>
    </xdr:from>
    <xdr:to>
      <xdr:col>33</xdr:col>
      <xdr:colOff>0</xdr:colOff>
      <xdr:row>80</xdr:row>
      <xdr:rowOff>0</xdr:rowOff>
    </xdr:to>
    <xdr:pic>
      <xdr:nvPicPr>
        <xdr:cNvPr id="1923" name="Picture 1922">
          <a:extLst>
            <a:ext uri="{FF2B5EF4-FFF2-40B4-BE49-F238E27FC236}">
              <a16:creationId xmlns:a16="http://schemas.microsoft.com/office/drawing/2014/main" id="{E1880BE1-BAA4-1164-7520-628592305D62}"/>
            </a:ext>
          </a:extLst>
        </xdr:cNvPr>
        <xdr:cNvPicPr>
          <a:picLocks/>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44043600" y="88195150"/>
          <a:ext cx="882650" cy="1143000"/>
        </a:xfrm>
        <a:prstGeom prst="rect">
          <a:avLst/>
        </a:prstGeom>
      </xdr:spPr>
    </xdr:pic>
    <xdr:clientData/>
  </xdr:twoCellAnchor>
  <xdr:twoCellAnchor>
    <xdr:from>
      <xdr:col>32</xdr:col>
      <xdr:colOff>0</xdr:colOff>
      <xdr:row>80</xdr:row>
      <xdr:rowOff>0</xdr:rowOff>
    </xdr:from>
    <xdr:to>
      <xdr:col>33</xdr:col>
      <xdr:colOff>0</xdr:colOff>
      <xdr:row>81</xdr:row>
      <xdr:rowOff>0</xdr:rowOff>
    </xdr:to>
    <xdr:pic>
      <xdr:nvPicPr>
        <xdr:cNvPr id="1925" name="Picture 1924">
          <a:extLst>
            <a:ext uri="{FF2B5EF4-FFF2-40B4-BE49-F238E27FC236}">
              <a16:creationId xmlns:a16="http://schemas.microsoft.com/office/drawing/2014/main" id="{8DD34475-3601-1025-37E2-55B10D84D2EC}"/>
            </a:ext>
          </a:extLst>
        </xdr:cNvPr>
        <xdr:cNvPicPr>
          <a:picLocks/>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44043600" y="89338150"/>
          <a:ext cx="882650" cy="1143000"/>
        </a:xfrm>
        <a:prstGeom prst="rect">
          <a:avLst/>
        </a:prstGeom>
      </xdr:spPr>
    </xdr:pic>
    <xdr:clientData/>
  </xdr:twoCellAnchor>
  <xdr:twoCellAnchor>
    <xdr:from>
      <xdr:col>32</xdr:col>
      <xdr:colOff>0</xdr:colOff>
      <xdr:row>81</xdr:row>
      <xdr:rowOff>0</xdr:rowOff>
    </xdr:from>
    <xdr:to>
      <xdr:col>33</xdr:col>
      <xdr:colOff>0</xdr:colOff>
      <xdr:row>82</xdr:row>
      <xdr:rowOff>0</xdr:rowOff>
    </xdr:to>
    <xdr:pic>
      <xdr:nvPicPr>
        <xdr:cNvPr id="1927" name="Picture 1926">
          <a:extLst>
            <a:ext uri="{FF2B5EF4-FFF2-40B4-BE49-F238E27FC236}">
              <a16:creationId xmlns:a16="http://schemas.microsoft.com/office/drawing/2014/main" id="{24530D0C-2F12-1EBA-4869-7E3C78B20C21}"/>
            </a:ext>
          </a:extLst>
        </xdr:cNvPr>
        <xdr:cNvPicPr>
          <a:picLocks/>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44043600" y="90481150"/>
          <a:ext cx="882650" cy="1143000"/>
        </a:xfrm>
        <a:prstGeom prst="rect">
          <a:avLst/>
        </a:prstGeom>
      </xdr:spPr>
    </xdr:pic>
    <xdr:clientData/>
  </xdr:twoCellAnchor>
  <xdr:twoCellAnchor>
    <xdr:from>
      <xdr:col>32</xdr:col>
      <xdr:colOff>0</xdr:colOff>
      <xdr:row>82</xdr:row>
      <xdr:rowOff>0</xdr:rowOff>
    </xdr:from>
    <xdr:to>
      <xdr:col>33</xdr:col>
      <xdr:colOff>0</xdr:colOff>
      <xdr:row>83</xdr:row>
      <xdr:rowOff>0</xdr:rowOff>
    </xdr:to>
    <xdr:pic>
      <xdr:nvPicPr>
        <xdr:cNvPr id="1929" name="Picture 1928">
          <a:extLst>
            <a:ext uri="{FF2B5EF4-FFF2-40B4-BE49-F238E27FC236}">
              <a16:creationId xmlns:a16="http://schemas.microsoft.com/office/drawing/2014/main" id="{3BAE7AA5-23EF-8A2B-3FA4-3596B2687728}"/>
            </a:ext>
          </a:extLst>
        </xdr:cNvPr>
        <xdr:cNvPicPr>
          <a:picLocks/>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44043600" y="91624150"/>
          <a:ext cx="882650" cy="1143000"/>
        </a:xfrm>
        <a:prstGeom prst="rect">
          <a:avLst/>
        </a:prstGeom>
      </xdr:spPr>
    </xdr:pic>
    <xdr:clientData/>
  </xdr:twoCellAnchor>
  <xdr:twoCellAnchor>
    <xdr:from>
      <xdr:col>32</xdr:col>
      <xdr:colOff>0</xdr:colOff>
      <xdr:row>83</xdr:row>
      <xdr:rowOff>0</xdr:rowOff>
    </xdr:from>
    <xdr:to>
      <xdr:col>33</xdr:col>
      <xdr:colOff>0</xdr:colOff>
      <xdr:row>84</xdr:row>
      <xdr:rowOff>0</xdr:rowOff>
    </xdr:to>
    <xdr:pic>
      <xdr:nvPicPr>
        <xdr:cNvPr id="1931" name="Picture 1930">
          <a:extLst>
            <a:ext uri="{FF2B5EF4-FFF2-40B4-BE49-F238E27FC236}">
              <a16:creationId xmlns:a16="http://schemas.microsoft.com/office/drawing/2014/main" id="{B528A2C7-A80D-4370-213F-67573ED76DD6}"/>
            </a:ext>
          </a:extLst>
        </xdr:cNvPr>
        <xdr:cNvPicPr>
          <a:picLocks/>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44043600" y="92767150"/>
          <a:ext cx="882650" cy="1143000"/>
        </a:xfrm>
        <a:prstGeom prst="rect">
          <a:avLst/>
        </a:prstGeom>
      </xdr:spPr>
    </xdr:pic>
    <xdr:clientData/>
  </xdr:twoCellAnchor>
  <xdr:twoCellAnchor>
    <xdr:from>
      <xdr:col>32</xdr:col>
      <xdr:colOff>0</xdr:colOff>
      <xdr:row>84</xdr:row>
      <xdr:rowOff>0</xdr:rowOff>
    </xdr:from>
    <xdr:to>
      <xdr:col>33</xdr:col>
      <xdr:colOff>0</xdr:colOff>
      <xdr:row>85</xdr:row>
      <xdr:rowOff>0</xdr:rowOff>
    </xdr:to>
    <xdr:pic>
      <xdr:nvPicPr>
        <xdr:cNvPr id="1933" name="Picture 1932">
          <a:extLst>
            <a:ext uri="{FF2B5EF4-FFF2-40B4-BE49-F238E27FC236}">
              <a16:creationId xmlns:a16="http://schemas.microsoft.com/office/drawing/2014/main" id="{DD3BEC53-BEC0-76FC-90AA-FDA8FB948CC8}"/>
            </a:ext>
          </a:extLst>
        </xdr:cNvPr>
        <xdr:cNvPicPr>
          <a:picLocks/>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44043600" y="93910150"/>
          <a:ext cx="882650" cy="1143000"/>
        </a:xfrm>
        <a:prstGeom prst="rect">
          <a:avLst/>
        </a:prstGeom>
      </xdr:spPr>
    </xdr:pic>
    <xdr:clientData/>
  </xdr:twoCellAnchor>
  <xdr:twoCellAnchor>
    <xdr:from>
      <xdr:col>32</xdr:col>
      <xdr:colOff>0</xdr:colOff>
      <xdr:row>85</xdr:row>
      <xdr:rowOff>0</xdr:rowOff>
    </xdr:from>
    <xdr:to>
      <xdr:col>33</xdr:col>
      <xdr:colOff>0</xdr:colOff>
      <xdr:row>86</xdr:row>
      <xdr:rowOff>0</xdr:rowOff>
    </xdr:to>
    <xdr:pic>
      <xdr:nvPicPr>
        <xdr:cNvPr id="1935" name="Picture 1934">
          <a:extLst>
            <a:ext uri="{FF2B5EF4-FFF2-40B4-BE49-F238E27FC236}">
              <a16:creationId xmlns:a16="http://schemas.microsoft.com/office/drawing/2014/main" id="{6C6501A8-44B9-DD71-97CC-2AEEB693E0ED}"/>
            </a:ext>
          </a:extLst>
        </xdr:cNvPr>
        <xdr:cNvPicPr>
          <a:picLocks/>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44043600" y="95053150"/>
          <a:ext cx="882650" cy="1143000"/>
        </a:xfrm>
        <a:prstGeom prst="rect">
          <a:avLst/>
        </a:prstGeom>
      </xdr:spPr>
    </xdr:pic>
    <xdr:clientData/>
  </xdr:twoCellAnchor>
  <xdr:twoCellAnchor>
    <xdr:from>
      <xdr:col>32</xdr:col>
      <xdr:colOff>0</xdr:colOff>
      <xdr:row>86</xdr:row>
      <xdr:rowOff>0</xdr:rowOff>
    </xdr:from>
    <xdr:to>
      <xdr:col>33</xdr:col>
      <xdr:colOff>0</xdr:colOff>
      <xdr:row>87</xdr:row>
      <xdr:rowOff>0</xdr:rowOff>
    </xdr:to>
    <xdr:pic>
      <xdr:nvPicPr>
        <xdr:cNvPr id="1937" name="Picture 1936">
          <a:extLst>
            <a:ext uri="{FF2B5EF4-FFF2-40B4-BE49-F238E27FC236}">
              <a16:creationId xmlns:a16="http://schemas.microsoft.com/office/drawing/2014/main" id="{C0F1D6D2-2C57-6FC1-BB90-D3CA4B5C0A1D}"/>
            </a:ext>
          </a:extLst>
        </xdr:cNvPr>
        <xdr:cNvPicPr>
          <a:picLocks/>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44043600" y="96196150"/>
          <a:ext cx="882650" cy="1143000"/>
        </a:xfrm>
        <a:prstGeom prst="rect">
          <a:avLst/>
        </a:prstGeom>
      </xdr:spPr>
    </xdr:pic>
    <xdr:clientData/>
  </xdr:twoCellAnchor>
  <xdr:twoCellAnchor>
    <xdr:from>
      <xdr:col>32</xdr:col>
      <xdr:colOff>0</xdr:colOff>
      <xdr:row>87</xdr:row>
      <xdr:rowOff>0</xdr:rowOff>
    </xdr:from>
    <xdr:to>
      <xdr:col>33</xdr:col>
      <xdr:colOff>0</xdr:colOff>
      <xdr:row>88</xdr:row>
      <xdr:rowOff>0</xdr:rowOff>
    </xdr:to>
    <xdr:pic>
      <xdr:nvPicPr>
        <xdr:cNvPr id="1939" name="Picture 1938">
          <a:extLst>
            <a:ext uri="{FF2B5EF4-FFF2-40B4-BE49-F238E27FC236}">
              <a16:creationId xmlns:a16="http://schemas.microsoft.com/office/drawing/2014/main" id="{6D5EF413-F8CB-682C-258C-B5E7A9AF9415}"/>
            </a:ext>
          </a:extLst>
        </xdr:cNvPr>
        <xdr:cNvPicPr>
          <a:picLocks/>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44043600" y="97339150"/>
          <a:ext cx="882650" cy="1143000"/>
        </a:xfrm>
        <a:prstGeom prst="rect">
          <a:avLst/>
        </a:prstGeom>
      </xdr:spPr>
    </xdr:pic>
    <xdr:clientData/>
  </xdr:twoCellAnchor>
  <xdr:twoCellAnchor>
    <xdr:from>
      <xdr:col>32</xdr:col>
      <xdr:colOff>0</xdr:colOff>
      <xdr:row>88</xdr:row>
      <xdr:rowOff>0</xdr:rowOff>
    </xdr:from>
    <xdr:to>
      <xdr:col>33</xdr:col>
      <xdr:colOff>0</xdr:colOff>
      <xdr:row>89</xdr:row>
      <xdr:rowOff>0</xdr:rowOff>
    </xdr:to>
    <xdr:pic>
      <xdr:nvPicPr>
        <xdr:cNvPr id="1941" name="Picture 1940">
          <a:extLst>
            <a:ext uri="{FF2B5EF4-FFF2-40B4-BE49-F238E27FC236}">
              <a16:creationId xmlns:a16="http://schemas.microsoft.com/office/drawing/2014/main" id="{51B5F2E0-5533-0FE7-78D7-DB203E3F0A58}"/>
            </a:ext>
          </a:extLst>
        </xdr:cNvPr>
        <xdr:cNvPicPr>
          <a:picLocks/>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44043600" y="98482150"/>
          <a:ext cx="882650" cy="1143000"/>
        </a:xfrm>
        <a:prstGeom prst="rect">
          <a:avLst/>
        </a:prstGeom>
      </xdr:spPr>
    </xdr:pic>
    <xdr:clientData/>
  </xdr:twoCellAnchor>
  <xdr:twoCellAnchor>
    <xdr:from>
      <xdr:col>32</xdr:col>
      <xdr:colOff>0</xdr:colOff>
      <xdr:row>89</xdr:row>
      <xdr:rowOff>0</xdr:rowOff>
    </xdr:from>
    <xdr:to>
      <xdr:col>33</xdr:col>
      <xdr:colOff>0</xdr:colOff>
      <xdr:row>90</xdr:row>
      <xdr:rowOff>0</xdr:rowOff>
    </xdr:to>
    <xdr:pic>
      <xdr:nvPicPr>
        <xdr:cNvPr id="1943" name="Picture 1942">
          <a:extLst>
            <a:ext uri="{FF2B5EF4-FFF2-40B4-BE49-F238E27FC236}">
              <a16:creationId xmlns:a16="http://schemas.microsoft.com/office/drawing/2014/main" id="{7D1998FE-FE23-EFDF-26D6-1796D7A52A60}"/>
            </a:ext>
          </a:extLst>
        </xdr:cNvPr>
        <xdr:cNvPicPr>
          <a:picLocks/>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44043600" y="99625150"/>
          <a:ext cx="882650" cy="1143000"/>
        </a:xfrm>
        <a:prstGeom prst="rect">
          <a:avLst/>
        </a:prstGeom>
      </xdr:spPr>
    </xdr:pic>
    <xdr:clientData/>
  </xdr:twoCellAnchor>
  <xdr:twoCellAnchor>
    <xdr:from>
      <xdr:col>32</xdr:col>
      <xdr:colOff>0</xdr:colOff>
      <xdr:row>90</xdr:row>
      <xdr:rowOff>0</xdr:rowOff>
    </xdr:from>
    <xdr:to>
      <xdr:col>33</xdr:col>
      <xdr:colOff>0</xdr:colOff>
      <xdr:row>91</xdr:row>
      <xdr:rowOff>0</xdr:rowOff>
    </xdr:to>
    <xdr:pic>
      <xdr:nvPicPr>
        <xdr:cNvPr id="1945" name="Picture 1944">
          <a:extLst>
            <a:ext uri="{FF2B5EF4-FFF2-40B4-BE49-F238E27FC236}">
              <a16:creationId xmlns:a16="http://schemas.microsoft.com/office/drawing/2014/main" id="{B13C40AD-AE07-A283-CD7A-A9EE87081F58}"/>
            </a:ext>
          </a:extLst>
        </xdr:cNvPr>
        <xdr:cNvPicPr>
          <a:picLocks/>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44043600" y="100768150"/>
          <a:ext cx="882650" cy="1143000"/>
        </a:xfrm>
        <a:prstGeom prst="rect">
          <a:avLst/>
        </a:prstGeom>
      </xdr:spPr>
    </xdr:pic>
    <xdr:clientData/>
  </xdr:twoCellAnchor>
  <xdr:twoCellAnchor>
    <xdr:from>
      <xdr:col>32</xdr:col>
      <xdr:colOff>0</xdr:colOff>
      <xdr:row>91</xdr:row>
      <xdr:rowOff>0</xdr:rowOff>
    </xdr:from>
    <xdr:to>
      <xdr:col>33</xdr:col>
      <xdr:colOff>0</xdr:colOff>
      <xdr:row>92</xdr:row>
      <xdr:rowOff>0</xdr:rowOff>
    </xdr:to>
    <xdr:pic>
      <xdr:nvPicPr>
        <xdr:cNvPr id="1947" name="Picture 1946">
          <a:extLst>
            <a:ext uri="{FF2B5EF4-FFF2-40B4-BE49-F238E27FC236}">
              <a16:creationId xmlns:a16="http://schemas.microsoft.com/office/drawing/2014/main" id="{6FBA2B71-9260-0259-BCEF-D844AB99B887}"/>
            </a:ext>
          </a:extLst>
        </xdr:cNvPr>
        <xdr:cNvPicPr>
          <a:picLocks/>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44043600" y="101911150"/>
          <a:ext cx="882650" cy="1143000"/>
        </a:xfrm>
        <a:prstGeom prst="rect">
          <a:avLst/>
        </a:prstGeom>
      </xdr:spPr>
    </xdr:pic>
    <xdr:clientData/>
  </xdr:twoCellAnchor>
  <xdr:twoCellAnchor>
    <xdr:from>
      <xdr:col>32</xdr:col>
      <xdr:colOff>0</xdr:colOff>
      <xdr:row>92</xdr:row>
      <xdr:rowOff>0</xdr:rowOff>
    </xdr:from>
    <xdr:to>
      <xdr:col>33</xdr:col>
      <xdr:colOff>0</xdr:colOff>
      <xdr:row>93</xdr:row>
      <xdr:rowOff>0</xdr:rowOff>
    </xdr:to>
    <xdr:pic>
      <xdr:nvPicPr>
        <xdr:cNvPr id="1949" name="Picture 1948">
          <a:extLst>
            <a:ext uri="{FF2B5EF4-FFF2-40B4-BE49-F238E27FC236}">
              <a16:creationId xmlns:a16="http://schemas.microsoft.com/office/drawing/2014/main" id="{682D68E5-B777-7CF1-9AEB-61BCF96472FC}"/>
            </a:ext>
          </a:extLst>
        </xdr:cNvPr>
        <xdr:cNvPicPr>
          <a:picLocks/>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44043600" y="103054150"/>
          <a:ext cx="882650" cy="1143000"/>
        </a:xfrm>
        <a:prstGeom prst="rect">
          <a:avLst/>
        </a:prstGeom>
      </xdr:spPr>
    </xdr:pic>
    <xdr:clientData/>
  </xdr:twoCellAnchor>
  <xdr:twoCellAnchor>
    <xdr:from>
      <xdr:col>32</xdr:col>
      <xdr:colOff>0</xdr:colOff>
      <xdr:row>93</xdr:row>
      <xdr:rowOff>0</xdr:rowOff>
    </xdr:from>
    <xdr:to>
      <xdr:col>33</xdr:col>
      <xdr:colOff>0</xdr:colOff>
      <xdr:row>94</xdr:row>
      <xdr:rowOff>0</xdr:rowOff>
    </xdr:to>
    <xdr:pic>
      <xdr:nvPicPr>
        <xdr:cNvPr id="1951" name="Picture 1950">
          <a:extLst>
            <a:ext uri="{FF2B5EF4-FFF2-40B4-BE49-F238E27FC236}">
              <a16:creationId xmlns:a16="http://schemas.microsoft.com/office/drawing/2014/main" id="{01D1735D-55E2-0FE3-F319-14FCC1F5A6F8}"/>
            </a:ext>
          </a:extLst>
        </xdr:cNvPr>
        <xdr:cNvPicPr>
          <a:picLocks/>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44043600" y="104197150"/>
          <a:ext cx="882650" cy="1143000"/>
        </a:xfrm>
        <a:prstGeom prst="rect">
          <a:avLst/>
        </a:prstGeom>
      </xdr:spPr>
    </xdr:pic>
    <xdr:clientData/>
  </xdr:twoCellAnchor>
  <xdr:twoCellAnchor>
    <xdr:from>
      <xdr:col>32</xdr:col>
      <xdr:colOff>0</xdr:colOff>
      <xdr:row>94</xdr:row>
      <xdr:rowOff>0</xdr:rowOff>
    </xdr:from>
    <xdr:to>
      <xdr:col>33</xdr:col>
      <xdr:colOff>0</xdr:colOff>
      <xdr:row>95</xdr:row>
      <xdr:rowOff>0</xdr:rowOff>
    </xdr:to>
    <xdr:pic>
      <xdr:nvPicPr>
        <xdr:cNvPr id="1953" name="Picture 1952">
          <a:extLst>
            <a:ext uri="{FF2B5EF4-FFF2-40B4-BE49-F238E27FC236}">
              <a16:creationId xmlns:a16="http://schemas.microsoft.com/office/drawing/2014/main" id="{367FF0E4-3772-F23F-F6BE-4E650B6B8181}"/>
            </a:ext>
          </a:extLst>
        </xdr:cNvPr>
        <xdr:cNvPicPr>
          <a:picLocks/>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44043600" y="105340150"/>
          <a:ext cx="882650" cy="1143000"/>
        </a:xfrm>
        <a:prstGeom prst="rect">
          <a:avLst/>
        </a:prstGeom>
      </xdr:spPr>
    </xdr:pic>
    <xdr:clientData/>
  </xdr:twoCellAnchor>
  <xdr:twoCellAnchor>
    <xdr:from>
      <xdr:col>32</xdr:col>
      <xdr:colOff>0</xdr:colOff>
      <xdr:row>95</xdr:row>
      <xdr:rowOff>0</xdr:rowOff>
    </xdr:from>
    <xdr:to>
      <xdr:col>33</xdr:col>
      <xdr:colOff>0</xdr:colOff>
      <xdr:row>96</xdr:row>
      <xdr:rowOff>0</xdr:rowOff>
    </xdr:to>
    <xdr:pic>
      <xdr:nvPicPr>
        <xdr:cNvPr id="1955" name="Picture 1954">
          <a:extLst>
            <a:ext uri="{FF2B5EF4-FFF2-40B4-BE49-F238E27FC236}">
              <a16:creationId xmlns:a16="http://schemas.microsoft.com/office/drawing/2014/main" id="{FB62B751-D133-5BAB-4D28-5240CBD8625A}"/>
            </a:ext>
          </a:extLst>
        </xdr:cNvPr>
        <xdr:cNvPicPr>
          <a:picLocks/>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44043600" y="106483150"/>
          <a:ext cx="882650" cy="1143000"/>
        </a:xfrm>
        <a:prstGeom prst="rect">
          <a:avLst/>
        </a:prstGeom>
      </xdr:spPr>
    </xdr:pic>
    <xdr:clientData/>
  </xdr:twoCellAnchor>
  <xdr:twoCellAnchor>
    <xdr:from>
      <xdr:col>32</xdr:col>
      <xdr:colOff>0</xdr:colOff>
      <xdr:row>96</xdr:row>
      <xdr:rowOff>0</xdr:rowOff>
    </xdr:from>
    <xdr:to>
      <xdr:col>33</xdr:col>
      <xdr:colOff>0</xdr:colOff>
      <xdr:row>97</xdr:row>
      <xdr:rowOff>0</xdr:rowOff>
    </xdr:to>
    <xdr:pic>
      <xdr:nvPicPr>
        <xdr:cNvPr id="1957" name="Picture 1956">
          <a:extLst>
            <a:ext uri="{FF2B5EF4-FFF2-40B4-BE49-F238E27FC236}">
              <a16:creationId xmlns:a16="http://schemas.microsoft.com/office/drawing/2014/main" id="{C3C27C5D-4882-1DBC-2DAB-3B0A43180E8C}"/>
            </a:ext>
          </a:extLst>
        </xdr:cNvPr>
        <xdr:cNvPicPr>
          <a:picLocks/>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44043600" y="107626150"/>
          <a:ext cx="882650" cy="1143000"/>
        </a:xfrm>
        <a:prstGeom prst="rect">
          <a:avLst/>
        </a:prstGeom>
      </xdr:spPr>
    </xdr:pic>
    <xdr:clientData/>
  </xdr:twoCellAnchor>
  <xdr:twoCellAnchor>
    <xdr:from>
      <xdr:col>32</xdr:col>
      <xdr:colOff>0</xdr:colOff>
      <xdr:row>97</xdr:row>
      <xdr:rowOff>0</xdr:rowOff>
    </xdr:from>
    <xdr:to>
      <xdr:col>33</xdr:col>
      <xdr:colOff>0</xdr:colOff>
      <xdr:row>98</xdr:row>
      <xdr:rowOff>0</xdr:rowOff>
    </xdr:to>
    <xdr:pic>
      <xdr:nvPicPr>
        <xdr:cNvPr id="1959" name="Picture 1958">
          <a:extLst>
            <a:ext uri="{FF2B5EF4-FFF2-40B4-BE49-F238E27FC236}">
              <a16:creationId xmlns:a16="http://schemas.microsoft.com/office/drawing/2014/main" id="{ACD778D5-10D5-8F66-E1FB-21CF3A9D9C17}"/>
            </a:ext>
          </a:extLst>
        </xdr:cNvPr>
        <xdr:cNvPicPr>
          <a:picLocks/>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44043600" y="108769150"/>
          <a:ext cx="882650" cy="1143000"/>
        </a:xfrm>
        <a:prstGeom prst="rect">
          <a:avLst/>
        </a:prstGeom>
      </xdr:spPr>
    </xdr:pic>
    <xdr:clientData/>
  </xdr:twoCellAnchor>
  <xdr:twoCellAnchor>
    <xdr:from>
      <xdr:col>32</xdr:col>
      <xdr:colOff>0</xdr:colOff>
      <xdr:row>98</xdr:row>
      <xdr:rowOff>0</xdr:rowOff>
    </xdr:from>
    <xdr:to>
      <xdr:col>33</xdr:col>
      <xdr:colOff>0</xdr:colOff>
      <xdr:row>99</xdr:row>
      <xdr:rowOff>0</xdr:rowOff>
    </xdr:to>
    <xdr:pic>
      <xdr:nvPicPr>
        <xdr:cNvPr id="1961" name="Picture 1960">
          <a:extLst>
            <a:ext uri="{FF2B5EF4-FFF2-40B4-BE49-F238E27FC236}">
              <a16:creationId xmlns:a16="http://schemas.microsoft.com/office/drawing/2014/main" id="{668632B7-0ECC-DB2D-9DF7-658FCB2EA66F}"/>
            </a:ext>
          </a:extLst>
        </xdr:cNvPr>
        <xdr:cNvPicPr>
          <a:picLocks/>
        </xdr:cNvPicPr>
      </xdr:nvPicPr>
      <xdr:blipFill>
        <a:blip xmlns:r="http://schemas.openxmlformats.org/officeDocument/2006/relationships" r:embed="rId95" cstate="print">
          <a:extLst>
            <a:ext uri="{28A0092B-C50C-407E-A947-70E740481C1C}">
              <a14:useLocalDpi xmlns:a14="http://schemas.microsoft.com/office/drawing/2010/main" val="0"/>
            </a:ext>
          </a:extLst>
        </a:blip>
        <a:stretch>
          <a:fillRect/>
        </a:stretch>
      </xdr:blipFill>
      <xdr:spPr>
        <a:xfrm>
          <a:off x="44043600" y="109912150"/>
          <a:ext cx="882650" cy="1143000"/>
        </a:xfrm>
        <a:prstGeom prst="rect">
          <a:avLst/>
        </a:prstGeom>
      </xdr:spPr>
    </xdr:pic>
    <xdr:clientData/>
  </xdr:twoCellAnchor>
  <xdr:twoCellAnchor>
    <xdr:from>
      <xdr:col>32</xdr:col>
      <xdr:colOff>0</xdr:colOff>
      <xdr:row>99</xdr:row>
      <xdr:rowOff>0</xdr:rowOff>
    </xdr:from>
    <xdr:to>
      <xdr:col>33</xdr:col>
      <xdr:colOff>0</xdr:colOff>
      <xdr:row>100</xdr:row>
      <xdr:rowOff>0</xdr:rowOff>
    </xdr:to>
    <xdr:pic>
      <xdr:nvPicPr>
        <xdr:cNvPr id="1963" name="Picture 1962">
          <a:extLst>
            <a:ext uri="{FF2B5EF4-FFF2-40B4-BE49-F238E27FC236}">
              <a16:creationId xmlns:a16="http://schemas.microsoft.com/office/drawing/2014/main" id="{026851D1-843F-490E-170F-4122C9A79171}"/>
            </a:ext>
          </a:extLst>
        </xdr:cNvPr>
        <xdr:cNvPicPr>
          <a:picLocks/>
        </xdr:cNvPicPr>
      </xdr:nvPicPr>
      <xdr:blipFill>
        <a:blip xmlns:r="http://schemas.openxmlformats.org/officeDocument/2006/relationships" r:embed="rId96" cstate="print">
          <a:extLst>
            <a:ext uri="{28A0092B-C50C-407E-A947-70E740481C1C}">
              <a14:useLocalDpi xmlns:a14="http://schemas.microsoft.com/office/drawing/2010/main" val="0"/>
            </a:ext>
          </a:extLst>
        </a:blip>
        <a:stretch>
          <a:fillRect/>
        </a:stretch>
      </xdr:blipFill>
      <xdr:spPr>
        <a:xfrm>
          <a:off x="44043600" y="111055150"/>
          <a:ext cx="882650" cy="1143000"/>
        </a:xfrm>
        <a:prstGeom prst="rect">
          <a:avLst/>
        </a:prstGeom>
      </xdr:spPr>
    </xdr:pic>
    <xdr:clientData/>
  </xdr:twoCellAnchor>
  <xdr:twoCellAnchor>
    <xdr:from>
      <xdr:col>32</xdr:col>
      <xdr:colOff>0</xdr:colOff>
      <xdr:row>100</xdr:row>
      <xdr:rowOff>0</xdr:rowOff>
    </xdr:from>
    <xdr:to>
      <xdr:col>33</xdr:col>
      <xdr:colOff>0</xdr:colOff>
      <xdr:row>101</xdr:row>
      <xdr:rowOff>0</xdr:rowOff>
    </xdr:to>
    <xdr:pic>
      <xdr:nvPicPr>
        <xdr:cNvPr id="1965" name="Picture 1964">
          <a:extLst>
            <a:ext uri="{FF2B5EF4-FFF2-40B4-BE49-F238E27FC236}">
              <a16:creationId xmlns:a16="http://schemas.microsoft.com/office/drawing/2014/main" id="{4071364C-578D-D51E-3DB3-9018CCA0BD5A}"/>
            </a:ext>
          </a:extLst>
        </xdr:cNvPr>
        <xdr:cNvPicPr>
          <a:picLocks/>
        </xdr:cNvPicPr>
      </xdr:nvPicPr>
      <xdr:blipFill>
        <a:blip xmlns:r="http://schemas.openxmlformats.org/officeDocument/2006/relationships" r:embed="rId97" cstate="print">
          <a:extLst>
            <a:ext uri="{28A0092B-C50C-407E-A947-70E740481C1C}">
              <a14:useLocalDpi xmlns:a14="http://schemas.microsoft.com/office/drawing/2010/main" val="0"/>
            </a:ext>
          </a:extLst>
        </a:blip>
        <a:stretch>
          <a:fillRect/>
        </a:stretch>
      </xdr:blipFill>
      <xdr:spPr>
        <a:xfrm>
          <a:off x="44043600" y="112198150"/>
          <a:ext cx="882650" cy="1143000"/>
        </a:xfrm>
        <a:prstGeom prst="rect">
          <a:avLst/>
        </a:prstGeom>
      </xdr:spPr>
    </xdr:pic>
    <xdr:clientData/>
  </xdr:twoCellAnchor>
  <xdr:twoCellAnchor>
    <xdr:from>
      <xdr:col>32</xdr:col>
      <xdr:colOff>0</xdr:colOff>
      <xdr:row>101</xdr:row>
      <xdr:rowOff>0</xdr:rowOff>
    </xdr:from>
    <xdr:to>
      <xdr:col>33</xdr:col>
      <xdr:colOff>0</xdr:colOff>
      <xdr:row>102</xdr:row>
      <xdr:rowOff>0</xdr:rowOff>
    </xdr:to>
    <xdr:pic>
      <xdr:nvPicPr>
        <xdr:cNvPr id="1967" name="Picture 1966">
          <a:extLst>
            <a:ext uri="{FF2B5EF4-FFF2-40B4-BE49-F238E27FC236}">
              <a16:creationId xmlns:a16="http://schemas.microsoft.com/office/drawing/2014/main" id="{20770E68-0006-99AF-E984-47C85888E8F0}"/>
            </a:ext>
          </a:extLst>
        </xdr:cNvPr>
        <xdr:cNvPicPr>
          <a:picLocks/>
        </xdr:cNvPicPr>
      </xdr:nvPicPr>
      <xdr:blipFill>
        <a:blip xmlns:r="http://schemas.openxmlformats.org/officeDocument/2006/relationships" r:embed="rId98" cstate="print">
          <a:extLst>
            <a:ext uri="{28A0092B-C50C-407E-A947-70E740481C1C}">
              <a14:useLocalDpi xmlns:a14="http://schemas.microsoft.com/office/drawing/2010/main" val="0"/>
            </a:ext>
          </a:extLst>
        </a:blip>
        <a:stretch>
          <a:fillRect/>
        </a:stretch>
      </xdr:blipFill>
      <xdr:spPr>
        <a:xfrm>
          <a:off x="44043600" y="113341150"/>
          <a:ext cx="882650" cy="1143000"/>
        </a:xfrm>
        <a:prstGeom prst="rect">
          <a:avLst/>
        </a:prstGeom>
      </xdr:spPr>
    </xdr:pic>
    <xdr:clientData/>
  </xdr:twoCellAnchor>
  <xdr:twoCellAnchor>
    <xdr:from>
      <xdr:col>32</xdr:col>
      <xdr:colOff>0</xdr:colOff>
      <xdr:row>102</xdr:row>
      <xdr:rowOff>0</xdr:rowOff>
    </xdr:from>
    <xdr:to>
      <xdr:col>33</xdr:col>
      <xdr:colOff>0</xdr:colOff>
      <xdr:row>103</xdr:row>
      <xdr:rowOff>0</xdr:rowOff>
    </xdr:to>
    <xdr:pic>
      <xdr:nvPicPr>
        <xdr:cNvPr id="1969" name="Picture 1968">
          <a:extLst>
            <a:ext uri="{FF2B5EF4-FFF2-40B4-BE49-F238E27FC236}">
              <a16:creationId xmlns:a16="http://schemas.microsoft.com/office/drawing/2014/main" id="{FCC81578-4879-10A8-2703-0DA47955B7E4}"/>
            </a:ext>
          </a:extLst>
        </xdr:cNvPr>
        <xdr:cNvPicPr>
          <a:picLocks/>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44043600" y="114484150"/>
          <a:ext cx="882650" cy="1143000"/>
        </a:xfrm>
        <a:prstGeom prst="rect">
          <a:avLst/>
        </a:prstGeom>
      </xdr:spPr>
    </xdr:pic>
    <xdr:clientData/>
  </xdr:twoCellAnchor>
  <xdr:twoCellAnchor>
    <xdr:from>
      <xdr:col>32</xdr:col>
      <xdr:colOff>0</xdr:colOff>
      <xdr:row>103</xdr:row>
      <xdr:rowOff>0</xdr:rowOff>
    </xdr:from>
    <xdr:to>
      <xdr:col>33</xdr:col>
      <xdr:colOff>0</xdr:colOff>
      <xdr:row>104</xdr:row>
      <xdr:rowOff>0</xdr:rowOff>
    </xdr:to>
    <xdr:pic>
      <xdr:nvPicPr>
        <xdr:cNvPr id="1971" name="Picture 1970">
          <a:extLst>
            <a:ext uri="{FF2B5EF4-FFF2-40B4-BE49-F238E27FC236}">
              <a16:creationId xmlns:a16="http://schemas.microsoft.com/office/drawing/2014/main" id="{F7C0ED66-739B-D2D5-B449-7C54A068BD2F}"/>
            </a:ext>
          </a:extLst>
        </xdr:cNvPr>
        <xdr:cNvPicPr>
          <a:picLocks/>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44043600" y="115627150"/>
          <a:ext cx="882650" cy="1143000"/>
        </a:xfrm>
        <a:prstGeom prst="rect">
          <a:avLst/>
        </a:prstGeom>
      </xdr:spPr>
    </xdr:pic>
    <xdr:clientData/>
  </xdr:twoCellAnchor>
  <xdr:twoCellAnchor>
    <xdr:from>
      <xdr:col>32</xdr:col>
      <xdr:colOff>0</xdr:colOff>
      <xdr:row>104</xdr:row>
      <xdr:rowOff>0</xdr:rowOff>
    </xdr:from>
    <xdr:to>
      <xdr:col>33</xdr:col>
      <xdr:colOff>0</xdr:colOff>
      <xdr:row>105</xdr:row>
      <xdr:rowOff>0</xdr:rowOff>
    </xdr:to>
    <xdr:pic>
      <xdr:nvPicPr>
        <xdr:cNvPr id="1973" name="Picture 1972">
          <a:extLst>
            <a:ext uri="{FF2B5EF4-FFF2-40B4-BE49-F238E27FC236}">
              <a16:creationId xmlns:a16="http://schemas.microsoft.com/office/drawing/2014/main" id="{CEC4F598-3A8C-4299-9AA3-D04BF6AC1EF6}"/>
            </a:ext>
          </a:extLst>
        </xdr:cNvPr>
        <xdr:cNvPicPr>
          <a:picLocks/>
        </xdr:cNvPicPr>
      </xdr:nvPicPr>
      <xdr:blipFill>
        <a:blip xmlns:r="http://schemas.openxmlformats.org/officeDocument/2006/relationships" r:embed="rId101" cstate="print">
          <a:extLst>
            <a:ext uri="{28A0092B-C50C-407E-A947-70E740481C1C}">
              <a14:useLocalDpi xmlns:a14="http://schemas.microsoft.com/office/drawing/2010/main" val="0"/>
            </a:ext>
          </a:extLst>
        </a:blip>
        <a:stretch>
          <a:fillRect/>
        </a:stretch>
      </xdr:blipFill>
      <xdr:spPr>
        <a:xfrm>
          <a:off x="44043600" y="116770150"/>
          <a:ext cx="882650" cy="1143000"/>
        </a:xfrm>
        <a:prstGeom prst="rect">
          <a:avLst/>
        </a:prstGeom>
      </xdr:spPr>
    </xdr:pic>
    <xdr:clientData/>
  </xdr:twoCellAnchor>
  <xdr:twoCellAnchor>
    <xdr:from>
      <xdr:col>32</xdr:col>
      <xdr:colOff>0</xdr:colOff>
      <xdr:row>105</xdr:row>
      <xdr:rowOff>0</xdr:rowOff>
    </xdr:from>
    <xdr:to>
      <xdr:col>33</xdr:col>
      <xdr:colOff>0</xdr:colOff>
      <xdr:row>106</xdr:row>
      <xdr:rowOff>0</xdr:rowOff>
    </xdr:to>
    <xdr:pic>
      <xdr:nvPicPr>
        <xdr:cNvPr id="1975" name="Picture 1974">
          <a:extLst>
            <a:ext uri="{FF2B5EF4-FFF2-40B4-BE49-F238E27FC236}">
              <a16:creationId xmlns:a16="http://schemas.microsoft.com/office/drawing/2014/main" id="{9C241695-05D0-ADD2-A08A-99FBC803A6EB}"/>
            </a:ext>
          </a:extLst>
        </xdr:cNvPr>
        <xdr:cNvPicPr>
          <a:picLocks/>
        </xdr:cNvPicPr>
      </xdr:nvPicPr>
      <xdr:blipFill>
        <a:blip xmlns:r="http://schemas.openxmlformats.org/officeDocument/2006/relationships" r:embed="rId102" cstate="print">
          <a:extLst>
            <a:ext uri="{28A0092B-C50C-407E-A947-70E740481C1C}">
              <a14:useLocalDpi xmlns:a14="http://schemas.microsoft.com/office/drawing/2010/main" val="0"/>
            </a:ext>
          </a:extLst>
        </a:blip>
        <a:stretch>
          <a:fillRect/>
        </a:stretch>
      </xdr:blipFill>
      <xdr:spPr>
        <a:xfrm>
          <a:off x="44043600" y="117913150"/>
          <a:ext cx="882650" cy="1143000"/>
        </a:xfrm>
        <a:prstGeom prst="rect">
          <a:avLst/>
        </a:prstGeom>
      </xdr:spPr>
    </xdr:pic>
    <xdr:clientData/>
  </xdr:twoCellAnchor>
  <xdr:twoCellAnchor>
    <xdr:from>
      <xdr:col>32</xdr:col>
      <xdr:colOff>0</xdr:colOff>
      <xdr:row>106</xdr:row>
      <xdr:rowOff>0</xdr:rowOff>
    </xdr:from>
    <xdr:to>
      <xdr:col>33</xdr:col>
      <xdr:colOff>0</xdr:colOff>
      <xdr:row>107</xdr:row>
      <xdr:rowOff>0</xdr:rowOff>
    </xdr:to>
    <xdr:pic>
      <xdr:nvPicPr>
        <xdr:cNvPr id="1977" name="Picture 1976">
          <a:extLst>
            <a:ext uri="{FF2B5EF4-FFF2-40B4-BE49-F238E27FC236}">
              <a16:creationId xmlns:a16="http://schemas.microsoft.com/office/drawing/2014/main" id="{2408FC56-393E-9024-FA55-4ECA5916C8F5}"/>
            </a:ext>
          </a:extLst>
        </xdr:cNvPr>
        <xdr:cNvPicPr>
          <a:picLocks/>
        </xdr:cNvPicPr>
      </xdr:nvPicPr>
      <xdr:blipFill>
        <a:blip xmlns:r="http://schemas.openxmlformats.org/officeDocument/2006/relationships" r:embed="rId103" cstate="print">
          <a:extLst>
            <a:ext uri="{28A0092B-C50C-407E-A947-70E740481C1C}">
              <a14:useLocalDpi xmlns:a14="http://schemas.microsoft.com/office/drawing/2010/main" val="0"/>
            </a:ext>
          </a:extLst>
        </a:blip>
        <a:stretch>
          <a:fillRect/>
        </a:stretch>
      </xdr:blipFill>
      <xdr:spPr>
        <a:xfrm>
          <a:off x="44043600" y="119056150"/>
          <a:ext cx="882650" cy="1143000"/>
        </a:xfrm>
        <a:prstGeom prst="rect">
          <a:avLst/>
        </a:prstGeom>
      </xdr:spPr>
    </xdr:pic>
    <xdr:clientData/>
  </xdr:twoCellAnchor>
  <xdr:twoCellAnchor>
    <xdr:from>
      <xdr:col>32</xdr:col>
      <xdr:colOff>0</xdr:colOff>
      <xdr:row>107</xdr:row>
      <xdr:rowOff>0</xdr:rowOff>
    </xdr:from>
    <xdr:to>
      <xdr:col>33</xdr:col>
      <xdr:colOff>0</xdr:colOff>
      <xdr:row>108</xdr:row>
      <xdr:rowOff>0</xdr:rowOff>
    </xdr:to>
    <xdr:pic>
      <xdr:nvPicPr>
        <xdr:cNvPr id="1979" name="Picture 1978">
          <a:extLst>
            <a:ext uri="{FF2B5EF4-FFF2-40B4-BE49-F238E27FC236}">
              <a16:creationId xmlns:a16="http://schemas.microsoft.com/office/drawing/2014/main" id="{E70596F6-01A1-1F5F-F60D-4C6295E8CD9B}"/>
            </a:ext>
          </a:extLst>
        </xdr:cNvPr>
        <xdr:cNvPicPr>
          <a:picLocks/>
        </xdr:cNvPicPr>
      </xdr:nvPicPr>
      <xdr:blipFill>
        <a:blip xmlns:r="http://schemas.openxmlformats.org/officeDocument/2006/relationships" r:embed="rId104" cstate="print">
          <a:extLst>
            <a:ext uri="{28A0092B-C50C-407E-A947-70E740481C1C}">
              <a14:useLocalDpi xmlns:a14="http://schemas.microsoft.com/office/drawing/2010/main" val="0"/>
            </a:ext>
          </a:extLst>
        </a:blip>
        <a:stretch>
          <a:fillRect/>
        </a:stretch>
      </xdr:blipFill>
      <xdr:spPr>
        <a:xfrm>
          <a:off x="44043600" y="120199150"/>
          <a:ext cx="882650" cy="1143000"/>
        </a:xfrm>
        <a:prstGeom prst="rect">
          <a:avLst/>
        </a:prstGeom>
      </xdr:spPr>
    </xdr:pic>
    <xdr:clientData/>
  </xdr:twoCellAnchor>
  <xdr:twoCellAnchor>
    <xdr:from>
      <xdr:col>32</xdr:col>
      <xdr:colOff>0</xdr:colOff>
      <xdr:row>108</xdr:row>
      <xdr:rowOff>0</xdr:rowOff>
    </xdr:from>
    <xdr:to>
      <xdr:col>33</xdr:col>
      <xdr:colOff>0</xdr:colOff>
      <xdr:row>109</xdr:row>
      <xdr:rowOff>0</xdr:rowOff>
    </xdr:to>
    <xdr:pic>
      <xdr:nvPicPr>
        <xdr:cNvPr id="1981" name="Picture 1980">
          <a:extLst>
            <a:ext uri="{FF2B5EF4-FFF2-40B4-BE49-F238E27FC236}">
              <a16:creationId xmlns:a16="http://schemas.microsoft.com/office/drawing/2014/main" id="{04304E3F-18C8-60CE-0B19-038BAB5D55D5}"/>
            </a:ext>
          </a:extLst>
        </xdr:cNvPr>
        <xdr:cNvPicPr>
          <a:picLocks/>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44043600" y="121342150"/>
          <a:ext cx="882650" cy="1143000"/>
        </a:xfrm>
        <a:prstGeom prst="rect">
          <a:avLst/>
        </a:prstGeom>
      </xdr:spPr>
    </xdr:pic>
    <xdr:clientData/>
  </xdr:twoCellAnchor>
  <xdr:twoCellAnchor>
    <xdr:from>
      <xdr:col>32</xdr:col>
      <xdr:colOff>0</xdr:colOff>
      <xdr:row>109</xdr:row>
      <xdr:rowOff>0</xdr:rowOff>
    </xdr:from>
    <xdr:to>
      <xdr:col>33</xdr:col>
      <xdr:colOff>0</xdr:colOff>
      <xdr:row>110</xdr:row>
      <xdr:rowOff>0</xdr:rowOff>
    </xdr:to>
    <xdr:pic>
      <xdr:nvPicPr>
        <xdr:cNvPr id="1983" name="Picture 1982">
          <a:extLst>
            <a:ext uri="{FF2B5EF4-FFF2-40B4-BE49-F238E27FC236}">
              <a16:creationId xmlns:a16="http://schemas.microsoft.com/office/drawing/2014/main" id="{9D0976AA-BB8A-8213-FA0C-22F064E7E66D}"/>
            </a:ext>
          </a:extLst>
        </xdr:cNvPr>
        <xdr:cNvPicPr>
          <a:picLocks/>
        </xdr:cNvPicPr>
      </xdr:nvPicPr>
      <xdr:blipFill>
        <a:blip xmlns:r="http://schemas.openxmlformats.org/officeDocument/2006/relationships" r:embed="rId106" cstate="print">
          <a:extLst>
            <a:ext uri="{28A0092B-C50C-407E-A947-70E740481C1C}">
              <a14:useLocalDpi xmlns:a14="http://schemas.microsoft.com/office/drawing/2010/main" val="0"/>
            </a:ext>
          </a:extLst>
        </a:blip>
        <a:stretch>
          <a:fillRect/>
        </a:stretch>
      </xdr:blipFill>
      <xdr:spPr>
        <a:xfrm>
          <a:off x="44043600" y="122485150"/>
          <a:ext cx="882650" cy="1143000"/>
        </a:xfrm>
        <a:prstGeom prst="rect">
          <a:avLst/>
        </a:prstGeom>
      </xdr:spPr>
    </xdr:pic>
    <xdr:clientData/>
  </xdr:twoCellAnchor>
  <xdr:twoCellAnchor>
    <xdr:from>
      <xdr:col>32</xdr:col>
      <xdr:colOff>0</xdr:colOff>
      <xdr:row>110</xdr:row>
      <xdr:rowOff>0</xdr:rowOff>
    </xdr:from>
    <xdr:to>
      <xdr:col>33</xdr:col>
      <xdr:colOff>0</xdr:colOff>
      <xdr:row>111</xdr:row>
      <xdr:rowOff>0</xdr:rowOff>
    </xdr:to>
    <xdr:pic>
      <xdr:nvPicPr>
        <xdr:cNvPr id="1985" name="Picture 1984">
          <a:extLst>
            <a:ext uri="{FF2B5EF4-FFF2-40B4-BE49-F238E27FC236}">
              <a16:creationId xmlns:a16="http://schemas.microsoft.com/office/drawing/2014/main" id="{13CE0012-182A-9969-40EB-9BCF484C0B42}"/>
            </a:ext>
          </a:extLst>
        </xdr:cNvPr>
        <xdr:cNvPicPr>
          <a:picLocks/>
        </xdr:cNvPicPr>
      </xdr:nvPicPr>
      <xdr:blipFill>
        <a:blip xmlns:r="http://schemas.openxmlformats.org/officeDocument/2006/relationships" r:embed="rId107" cstate="print">
          <a:extLst>
            <a:ext uri="{28A0092B-C50C-407E-A947-70E740481C1C}">
              <a14:useLocalDpi xmlns:a14="http://schemas.microsoft.com/office/drawing/2010/main" val="0"/>
            </a:ext>
          </a:extLst>
        </a:blip>
        <a:stretch>
          <a:fillRect/>
        </a:stretch>
      </xdr:blipFill>
      <xdr:spPr>
        <a:xfrm>
          <a:off x="44043600" y="123628150"/>
          <a:ext cx="882650" cy="1143000"/>
        </a:xfrm>
        <a:prstGeom prst="rect">
          <a:avLst/>
        </a:prstGeom>
      </xdr:spPr>
    </xdr:pic>
    <xdr:clientData/>
  </xdr:twoCellAnchor>
  <xdr:twoCellAnchor>
    <xdr:from>
      <xdr:col>32</xdr:col>
      <xdr:colOff>0</xdr:colOff>
      <xdr:row>111</xdr:row>
      <xdr:rowOff>0</xdr:rowOff>
    </xdr:from>
    <xdr:to>
      <xdr:col>33</xdr:col>
      <xdr:colOff>0</xdr:colOff>
      <xdr:row>112</xdr:row>
      <xdr:rowOff>0</xdr:rowOff>
    </xdr:to>
    <xdr:pic>
      <xdr:nvPicPr>
        <xdr:cNvPr id="1987" name="Picture 1986">
          <a:extLst>
            <a:ext uri="{FF2B5EF4-FFF2-40B4-BE49-F238E27FC236}">
              <a16:creationId xmlns:a16="http://schemas.microsoft.com/office/drawing/2014/main" id="{DF944E56-DFCB-DDBC-A8AC-5FA1B1D3536A}"/>
            </a:ext>
          </a:extLst>
        </xdr:cNvPr>
        <xdr:cNvPicPr>
          <a:picLocks/>
        </xdr:cNvPicPr>
      </xdr:nvPicPr>
      <xdr:blipFill>
        <a:blip xmlns:r="http://schemas.openxmlformats.org/officeDocument/2006/relationships" r:embed="rId108" cstate="print">
          <a:extLst>
            <a:ext uri="{28A0092B-C50C-407E-A947-70E740481C1C}">
              <a14:useLocalDpi xmlns:a14="http://schemas.microsoft.com/office/drawing/2010/main" val="0"/>
            </a:ext>
          </a:extLst>
        </a:blip>
        <a:stretch>
          <a:fillRect/>
        </a:stretch>
      </xdr:blipFill>
      <xdr:spPr>
        <a:xfrm>
          <a:off x="44043600" y="124771150"/>
          <a:ext cx="882650" cy="1143000"/>
        </a:xfrm>
        <a:prstGeom prst="rect">
          <a:avLst/>
        </a:prstGeom>
      </xdr:spPr>
    </xdr:pic>
    <xdr:clientData/>
  </xdr:twoCellAnchor>
  <xdr:twoCellAnchor>
    <xdr:from>
      <xdr:col>32</xdr:col>
      <xdr:colOff>0</xdr:colOff>
      <xdr:row>112</xdr:row>
      <xdr:rowOff>0</xdr:rowOff>
    </xdr:from>
    <xdr:to>
      <xdr:col>33</xdr:col>
      <xdr:colOff>0</xdr:colOff>
      <xdr:row>113</xdr:row>
      <xdr:rowOff>0</xdr:rowOff>
    </xdr:to>
    <xdr:pic>
      <xdr:nvPicPr>
        <xdr:cNvPr id="1989" name="Picture 1988">
          <a:extLst>
            <a:ext uri="{FF2B5EF4-FFF2-40B4-BE49-F238E27FC236}">
              <a16:creationId xmlns:a16="http://schemas.microsoft.com/office/drawing/2014/main" id="{BE0FD8D9-4C6D-7ADD-6E31-49F39E821B29}"/>
            </a:ext>
          </a:extLst>
        </xdr:cNvPr>
        <xdr:cNvPicPr>
          <a:picLocks/>
        </xdr:cNvPicPr>
      </xdr:nvPicPr>
      <xdr:blipFill>
        <a:blip xmlns:r="http://schemas.openxmlformats.org/officeDocument/2006/relationships" r:embed="rId109" cstate="print">
          <a:extLst>
            <a:ext uri="{28A0092B-C50C-407E-A947-70E740481C1C}">
              <a14:useLocalDpi xmlns:a14="http://schemas.microsoft.com/office/drawing/2010/main" val="0"/>
            </a:ext>
          </a:extLst>
        </a:blip>
        <a:stretch>
          <a:fillRect/>
        </a:stretch>
      </xdr:blipFill>
      <xdr:spPr>
        <a:xfrm>
          <a:off x="44043600" y="125914150"/>
          <a:ext cx="882650" cy="1143000"/>
        </a:xfrm>
        <a:prstGeom prst="rect">
          <a:avLst/>
        </a:prstGeom>
      </xdr:spPr>
    </xdr:pic>
    <xdr:clientData/>
  </xdr:twoCellAnchor>
  <xdr:twoCellAnchor>
    <xdr:from>
      <xdr:col>32</xdr:col>
      <xdr:colOff>0</xdr:colOff>
      <xdr:row>113</xdr:row>
      <xdr:rowOff>0</xdr:rowOff>
    </xdr:from>
    <xdr:to>
      <xdr:col>33</xdr:col>
      <xdr:colOff>0</xdr:colOff>
      <xdr:row>114</xdr:row>
      <xdr:rowOff>0</xdr:rowOff>
    </xdr:to>
    <xdr:pic>
      <xdr:nvPicPr>
        <xdr:cNvPr id="1991" name="Picture 1990">
          <a:extLst>
            <a:ext uri="{FF2B5EF4-FFF2-40B4-BE49-F238E27FC236}">
              <a16:creationId xmlns:a16="http://schemas.microsoft.com/office/drawing/2014/main" id="{B0F3CF52-B816-E6E1-1DBA-919F6718F847}"/>
            </a:ext>
          </a:extLst>
        </xdr:cNvPr>
        <xdr:cNvPicPr>
          <a:picLocks/>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44043600" y="127057150"/>
          <a:ext cx="882650" cy="1143000"/>
        </a:xfrm>
        <a:prstGeom prst="rect">
          <a:avLst/>
        </a:prstGeom>
      </xdr:spPr>
    </xdr:pic>
    <xdr:clientData/>
  </xdr:twoCellAnchor>
  <xdr:twoCellAnchor>
    <xdr:from>
      <xdr:col>32</xdr:col>
      <xdr:colOff>0</xdr:colOff>
      <xdr:row>114</xdr:row>
      <xdr:rowOff>0</xdr:rowOff>
    </xdr:from>
    <xdr:to>
      <xdr:col>33</xdr:col>
      <xdr:colOff>0</xdr:colOff>
      <xdr:row>115</xdr:row>
      <xdr:rowOff>0</xdr:rowOff>
    </xdr:to>
    <xdr:pic>
      <xdr:nvPicPr>
        <xdr:cNvPr id="1993" name="Picture 1992">
          <a:extLst>
            <a:ext uri="{FF2B5EF4-FFF2-40B4-BE49-F238E27FC236}">
              <a16:creationId xmlns:a16="http://schemas.microsoft.com/office/drawing/2014/main" id="{264CF93F-4395-872D-CE8B-531B6759B806}"/>
            </a:ext>
          </a:extLst>
        </xdr:cNvPr>
        <xdr:cNvPicPr>
          <a:picLocks/>
        </xdr:cNvPicPr>
      </xdr:nvPicPr>
      <xdr:blipFill>
        <a:blip xmlns:r="http://schemas.openxmlformats.org/officeDocument/2006/relationships" r:embed="rId111" cstate="print">
          <a:extLst>
            <a:ext uri="{28A0092B-C50C-407E-A947-70E740481C1C}">
              <a14:useLocalDpi xmlns:a14="http://schemas.microsoft.com/office/drawing/2010/main" val="0"/>
            </a:ext>
          </a:extLst>
        </a:blip>
        <a:stretch>
          <a:fillRect/>
        </a:stretch>
      </xdr:blipFill>
      <xdr:spPr>
        <a:xfrm>
          <a:off x="44043600" y="128200150"/>
          <a:ext cx="882650" cy="1143000"/>
        </a:xfrm>
        <a:prstGeom prst="rect">
          <a:avLst/>
        </a:prstGeom>
      </xdr:spPr>
    </xdr:pic>
    <xdr:clientData/>
  </xdr:twoCellAnchor>
  <xdr:twoCellAnchor>
    <xdr:from>
      <xdr:col>32</xdr:col>
      <xdr:colOff>0</xdr:colOff>
      <xdr:row>115</xdr:row>
      <xdr:rowOff>0</xdr:rowOff>
    </xdr:from>
    <xdr:to>
      <xdr:col>33</xdr:col>
      <xdr:colOff>0</xdr:colOff>
      <xdr:row>116</xdr:row>
      <xdr:rowOff>0</xdr:rowOff>
    </xdr:to>
    <xdr:pic>
      <xdr:nvPicPr>
        <xdr:cNvPr id="1995" name="Picture 1994">
          <a:extLst>
            <a:ext uri="{FF2B5EF4-FFF2-40B4-BE49-F238E27FC236}">
              <a16:creationId xmlns:a16="http://schemas.microsoft.com/office/drawing/2014/main" id="{9A35C19F-0983-A6A4-2085-23A7346BF140}"/>
            </a:ext>
          </a:extLst>
        </xdr:cNvPr>
        <xdr:cNvPicPr>
          <a:picLocks/>
        </xdr:cNvPicPr>
      </xdr:nvPicPr>
      <xdr:blipFill>
        <a:blip xmlns:r="http://schemas.openxmlformats.org/officeDocument/2006/relationships" r:embed="rId112" cstate="print">
          <a:extLst>
            <a:ext uri="{28A0092B-C50C-407E-A947-70E740481C1C}">
              <a14:useLocalDpi xmlns:a14="http://schemas.microsoft.com/office/drawing/2010/main" val="0"/>
            </a:ext>
          </a:extLst>
        </a:blip>
        <a:stretch>
          <a:fillRect/>
        </a:stretch>
      </xdr:blipFill>
      <xdr:spPr>
        <a:xfrm>
          <a:off x="44043600" y="129343150"/>
          <a:ext cx="882650" cy="1143000"/>
        </a:xfrm>
        <a:prstGeom prst="rect">
          <a:avLst/>
        </a:prstGeom>
      </xdr:spPr>
    </xdr:pic>
    <xdr:clientData/>
  </xdr:twoCellAnchor>
  <xdr:twoCellAnchor>
    <xdr:from>
      <xdr:col>32</xdr:col>
      <xdr:colOff>0</xdr:colOff>
      <xdr:row>116</xdr:row>
      <xdr:rowOff>0</xdr:rowOff>
    </xdr:from>
    <xdr:to>
      <xdr:col>33</xdr:col>
      <xdr:colOff>0</xdr:colOff>
      <xdr:row>117</xdr:row>
      <xdr:rowOff>0</xdr:rowOff>
    </xdr:to>
    <xdr:pic>
      <xdr:nvPicPr>
        <xdr:cNvPr id="1997" name="Picture 1996">
          <a:extLst>
            <a:ext uri="{FF2B5EF4-FFF2-40B4-BE49-F238E27FC236}">
              <a16:creationId xmlns:a16="http://schemas.microsoft.com/office/drawing/2014/main" id="{C2B38E89-9EE1-4C6C-D544-4606548925F4}"/>
            </a:ext>
          </a:extLst>
        </xdr:cNvPr>
        <xdr:cNvPicPr>
          <a:picLocks/>
        </xdr:cNvPicPr>
      </xdr:nvPicPr>
      <xdr:blipFill>
        <a:blip xmlns:r="http://schemas.openxmlformats.org/officeDocument/2006/relationships" r:embed="rId113" cstate="print">
          <a:extLst>
            <a:ext uri="{28A0092B-C50C-407E-A947-70E740481C1C}">
              <a14:useLocalDpi xmlns:a14="http://schemas.microsoft.com/office/drawing/2010/main" val="0"/>
            </a:ext>
          </a:extLst>
        </a:blip>
        <a:stretch>
          <a:fillRect/>
        </a:stretch>
      </xdr:blipFill>
      <xdr:spPr>
        <a:xfrm>
          <a:off x="44043600" y="130486150"/>
          <a:ext cx="882650" cy="1143000"/>
        </a:xfrm>
        <a:prstGeom prst="rect">
          <a:avLst/>
        </a:prstGeom>
      </xdr:spPr>
    </xdr:pic>
    <xdr:clientData/>
  </xdr:twoCellAnchor>
  <xdr:twoCellAnchor>
    <xdr:from>
      <xdr:col>32</xdr:col>
      <xdr:colOff>0</xdr:colOff>
      <xdr:row>117</xdr:row>
      <xdr:rowOff>0</xdr:rowOff>
    </xdr:from>
    <xdr:to>
      <xdr:col>33</xdr:col>
      <xdr:colOff>0</xdr:colOff>
      <xdr:row>118</xdr:row>
      <xdr:rowOff>0</xdr:rowOff>
    </xdr:to>
    <xdr:pic>
      <xdr:nvPicPr>
        <xdr:cNvPr id="1999" name="Picture 1998">
          <a:extLst>
            <a:ext uri="{FF2B5EF4-FFF2-40B4-BE49-F238E27FC236}">
              <a16:creationId xmlns:a16="http://schemas.microsoft.com/office/drawing/2014/main" id="{2C171ADB-32C4-8613-EA9B-63B2C024EE80}"/>
            </a:ext>
          </a:extLst>
        </xdr:cNvPr>
        <xdr:cNvPicPr>
          <a:picLocks/>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44043600" y="131629150"/>
          <a:ext cx="882650" cy="1143000"/>
        </a:xfrm>
        <a:prstGeom prst="rect">
          <a:avLst/>
        </a:prstGeom>
      </xdr:spPr>
    </xdr:pic>
    <xdr:clientData/>
  </xdr:twoCellAnchor>
  <xdr:twoCellAnchor>
    <xdr:from>
      <xdr:col>32</xdr:col>
      <xdr:colOff>0</xdr:colOff>
      <xdr:row>118</xdr:row>
      <xdr:rowOff>0</xdr:rowOff>
    </xdr:from>
    <xdr:to>
      <xdr:col>33</xdr:col>
      <xdr:colOff>0</xdr:colOff>
      <xdr:row>119</xdr:row>
      <xdr:rowOff>0</xdr:rowOff>
    </xdr:to>
    <xdr:pic>
      <xdr:nvPicPr>
        <xdr:cNvPr id="2001" name="Picture 2000">
          <a:extLst>
            <a:ext uri="{FF2B5EF4-FFF2-40B4-BE49-F238E27FC236}">
              <a16:creationId xmlns:a16="http://schemas.microsoft.com/office/drawing/2014/main" id="{A8B38313-1749-2C1C-CBC7-4E5445B76AAB}"/>
            </a:ext>
          </a:extLst>
        </xdr:cNvPr>
        <xdr:cNvPicPr>
          <a:picLocks/>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44043600" y="132772150"/>
          <a:ext cx="882650" cy="1143000"/>
        </a:xfrm>
        <a:prstGeom prst="rect">
          <a:avLst/>
        </a:prstGeom>
      </xdr:spPr>
    </xdr:pic>
    <xdr:clientData/>
  </xdr:twoCellAnchor>
  <xdr:twoCellAnchor>
    <xdr:from>
      <xdr:col>32</xdr:col>
      <xdr:colOff>0</xdr:colOff>
      <xdr:row>119</xdr:row>
      <xdr:rowOff>0</xdr:rowOff>
    </xdr:from>
    <xdr:to>
      <xdr:col>33</xdr:col>
      <xdr:colOff>0</xdr:colOff>
      <xdr:row>120</xdr:row>
      <xdr:rowOff>0</xdr:rowOff>
    </xdr:to>
    <xdr:pic>
      <xdr:nvPicPr>
        <xdr:cNvPr id="2003" name="Picture 2002">
          <a:extLst>
            <a:ext uri="{FF2B5EF4-FFF2-40B4-BE49-F238E27FC236}">
              <a16:creationId xmlns:a16="http://schemas.microsoft.com/office/drawing/2014/main" id="{760825E0-CCFD-F1B6-87E7-3083F1570F13}"/>
            </a:ext>
          </a:extLst>
        </xdr:cNvPr>
        <xdr:cNvPicPr>
          <a:picLocks/>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44043600" y="133915150"/>
          <a:ext cx="882650" cy="1143000"/>
        </a:xfrm>
        <a:prstGeom prst="rect">
          <a:avLst/>
        </a:prstGeom>
      </xdr:spPr>
    </xdr:pic>
    <xdr:clientData/>
  </xdr:twoCellAnchor>
  <xdr:twoCellAnchor>
    <xdr:from>
      <xdr:col>32</xdr:col>
      <xdr:colOff>0</xdr:colOff>
      <xdr:row>120</xdr:row>
      <xdr:rowOff>0</xdr:rowOff>
    </xdr:from>
    <xdr:to>
      <xdr:col>33</xdr:col>
      <xdr:colOff>0</xdr:colOff>
      <xdr:row>121</xdr:row>
      <xdr:rowOff>0</xdr:rowOff>
    </xdr:to>
    <xdr:pic>
      <xdr:nvPicPr>
        <xdr:cNvPr id="2005" name="Picture 2004">
          <a:extLst>
            <a:ext uri="{FF2B5EF4-FFF2-40B4-BE49-F238E27FC236}">
              <a16:creationId xmlns:a16="http://schemas.microsoft.com/office/drawing/2014/main" id="{146E8F3F-AEB8-9F22-1FFD-EA0F4121E76D}"/>
            </a:ext>
          </a:extLst>
        </xdr:cNvPr>
        <xdr:cNvPicPr>
          <a:picLocks/>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44043600" y="135058150"/>
          <a:ext cx="882650" cy="1143000"/>
        </a:xfrm>
        <a:prstGeom prst="rect">
          <a:avLst/>
        </a:prstGeom>
      </xdr:spPr>
    </xdr:pic>
    <xdr:clientData/>
  </xdr:twoCellAnchor>
  <xdr:twoCellAnchor>
    <xdr:from>
      <xdr:col>32</xdr:col>
      <xdr:colOff>0</xdr:colOff>
      <xdr:row>121</xdr:row>
      <xdr:rowOff>0</xdr:rowOff>
    </xdr:from>
    <xdr:to>
      <xdr:col>33</xdr:col>
      <xdr:colOff>0</xdr:colOff>
      <xdr:row>122</xdr:row>
      <xdr:rowOff>0</xdr:rowOff>
    </xdr:to>
    <xdr:pic>
      <xdr:nvPicPr>
        <xdr:cNvPr id="2007" name="Picture 2006">
          <a:extLst>
            <a:ext uri="{FF2B5EF4-FFF2-40B4-BE49-F238E27FC236}">
              <a16:creationId xmlns:a16="http://schemas.microsoft.com/office/drawing/2014/main" id="{4AF8D053-D859-DCA3-B0D9-A39D14A487FB}"/>
            </a:ext>
          </a:extLst>
        </xdr:cNvPr>
        <xdr:cNvPicPr>
          <a:picLocks/>
        </xdr:cNvPicPr>
      </xdr:nvPicPr>
      <xdr:blipFill>
        <a:blip xmlns:r="http://schemas.openxmlformats.org/officeDocument/2006/relationships" r:embed="rId118" cstate="print">
          <a:extLst>
            <a:ext uri="{28A0092B-C50C-407E-A947-70E740481C1C}">
              <a14:useLocalDpi xmlns:a14="http://schemas.microsoft.com/office/drawing/2010/main" val="0"/>
            </a:ext>
          </a:extLst>
        </a:blip>
        <a:stretch>
          <a:fillRect/>
        </a:stretch>
      </xdr:blipFill>
      <xdr:spPr>
        <a:xfrm>
          <a:off x="44043600" y="136201150"/>
          <a:ext cx="882650" cy="1143000"/>
        </a:xfrm>
        <a:prstGeom prst="rect">
          <a:avLst/>
        </a:prstGeom>
      </xdr:spPr>
    </xdr:pic>
    <xdr:clientData/>
  </xdr:twoCellAnchor>
  <xdr:twoCellAnchor>
    <xdr:from>
      <xdr:col>32</xdr:col>
      <xdr:colOff>0</xdr:colOff>
      <xdr:row>122</xdr:row>
      <xdr:rowOff>0</xdr:rowOff>
    </xdr:from>
    <xdr:to>
      <xdr:col>33</xdr:col>
      <xdr:colOff>0</xdr:colOff>
      <xdr:row>123</xdr:row>
      <xdr:rowOff>0</xdr:rowOff>
    </xdr:to>
    <xdr:pic>
      <xdr:nvPicPr>
        <xdr:cNvPr id="2009" name="Picture 2008">
          <a:extLst>
            <a:ext uri="{FF2B5EF4-FFF2-40B4-BE49-F238E27FC236}">
              <a16:creationId xmlns:a16="http://schemas.microsoft.com/office/drawing/2014/main" id="{AE76D36A-9995-7BA5-D30E-68A14AF28A7B}"/>
            </a:ext>
          </a:extLst>
        </xdr:cNvPr>
        <xdr:cNvPicPr>
          <a:picLocks/>
        </xdr:cNvPicPr>
      </xdr:nvPicPr>
      <xdr:blipFill>
        <a:blip xmlns:r="http://schemas.openxmlformats.org/officeDocument/2006/relationships" r:embed="rId119" cstate="print">
          <a:extLst>
            <a:ext uri="{28A0092B-C50C-407E-A947-70E740481C1C}">
              <a14:useLocalDpi xmlns:a14="http://schemas.microsoft.com/office/drawing/2010/main" val="0"/>
            </a:ext>
          </a:extLst>
        </a:blip>
        <a:stretch>
          <a:fillRect/>
        </a:stretch>
      </xdr:blipFill>
      <xdr:spPr>
        <a:xfrm>
          <a:off x="44043600" y="137344150"/>
          <a:ext cx="882650" cy="1143000"/>
        </a:xfrm>
        <a:prstGeom prst="rect">
          <a:avLst/>
        </a:prstGeom>
      </xdr:spPr>
    </xdr:pic>
    <xdr:clientData/>
  </xdr:twoCellAnchor>
  <xdr:twoCellAnchor>
    <xdr:from>
      <xdr:col>32</xdr:col>
      <xdr:colOff>0</xdr:colOff>
      <xdr:row>123</xdr:row>
      <xdr:rowOff>0</xdr:rowOff>
    </xdr:from>
    <xdr:to>
      <xdr:col>33</xdr:col>
      <xdr:colOff>0</xdr:colOff>
      <xdr:row>124</xdr:row>
      <xdr:rowOff>0</xdr:rowOff>
    </xdr:to>
    <xdr:pic>
      <xdr:nvPicPr>
        <xdr:cNvPr id="2011" name="Picture 2010">
          <a:extLst>
            <a:ext uri="{FF2B5EF4-FFF2-40B4-BE49-F238E27FC236}">
              <a16:creationId xmlns:a16="http://schemas.microsoft.com/office/drawing/2014/main" id="{F1D5DB0E-7158-B2B6-3966-2EA3D6D3DD44}"/>
            </a:ext>
          </a:extLst>
        </xdr:cNvPr>
        <xdr:cNvPicPr>
          <a:picLocks/>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44043600" y="138487150"/>
          <a:ext cx="882650" cy="1143000"/>
        </a:xfrm>
        <a:prstGeom prst="rect">
          <a:avLst/>
        </a:prstGeom>
      </xdr:spPr>
    </xdr:pic>
    <xdr:clientData/>
  </xdr:twoCellAnchor>
  <xdr:twoCellAnchor>
    <xdr:from>
      <xdr:col>32</xdr:col>
      <xdr:colOff>0</xdr:colOff>
      <xdr:row>124</xdr:row>
      <xdr:rowOff>0</xdr:rowOff>
    </xdr:from>
    <xdr:to>
      <xdr:col>33</xdr:col>
      <xdr:colOff>0</xdr:colOff>
      <xdr:row>125</xdr:row>
      <xdr:rowOff>0</xdr:rowOff>
    </xdr:to>
    <xdr:pic>
      <xdr:nvPicPr>
        <xdr:cNvPr id="2013" name="Picture 2012">
          <a:extLst>
            <a:ext uri="{FF2B5EF4-FFF2-40B4-BE49-F238E27FC236}">
              <a16:creationId xmlns:a16="http://schemas.microsoft.com/office/drawing/2014/main" id="{05F5FD7A-EC8C-20B3-A730-CB3765F48F28}"/>
            </a:ext>
          </a:extLst>
        </xdr:cNvPr>
        <xdr:cNvPicPr>
          <a:picLocks/>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44043600" y="139630150"/>
          <a:ext cx="882650" cy="1143000"/>
        </a:xfrm>
        <a:prstGeom prst="rect">
          <a:avLst/>
        </a:prstGeom>
      </xdr:spPr>
    </xdr:pic>
    <xdr:clientData/>
  </xdr:twoCellAnchor>
  <xdr:twoCellAnchor>
    <xdr:from>
      <xdr:col>32</xdr:col>
      <xdr:colOff>0</xdr:colOff>
      <xdr:row>125</xdr:row>
      <xdr:rowOff>0</xdr:rowOff>
    </xdr:from>
    <xdr:to>
      <xdr:col>33</xdr:col>
      <xdr:colOff>0</xdr:colOff>
      <xdr:row>126</xdr:row>
      <xdr:rowOff>0</xdr:rowOff>
    </xdr:to>
    <xdr:pic>
      <xdr:nvPicPr>
        <xdr:cNvPr id="2015" name="Picture 2014">
          <a:extLst>
            <a:ext uri="{FF2B5EF4-FFF2-40B4-BE49-F238E27FC236}">
              <a16:creationId xmlns:a16="http://schemas.microsoft.com/office/drawing/2014/main" id="{29E92F17-5AEB-1BED-75C5-B69DFFFDA8A3}"/>
            </a:ext>
          </a:extLst>
        </xdr:cNvPr>
        <xdr:cNvPicPr>
          <a:picLocks/>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44043600" y="140773150"/>
          <a:ext cx="882650" cy="1143000"/>
        </a:xfrm>
        <a:prstGeom prst="rect">
          <a:avLst/>
        </a:prstGeom>
      </xdr:spPr>
    </xdr:pic>
    <xdr:clientData/>
  </xdr:twoCellAnchor>
  <xdr:twoCellAnchor>
    <xdr:from>
      <xdr:col>32</xdr:col>
      <xdr:colOff>0</xdr:colOff>
      <xdr:row>126</xdr:row>
      <xdr:rowOff>0</xdr:rowOff>
    </xdr:from>
    <xdr:to>
      <xdr:col>33</xdr:col>
      <xdr:colOff>0</xdr:colOff>
      <xdr:row>127</xdr:row>
      <xdr:rowOff>0</xdr:rowOff>
    </xdr:to>
    <xdr:pic>
      <xdr:nvPicPr>
        <xdr:cNvPr id="2017" name="Picture 2016">
          <a:extLst>
            <a:ext uri="{FF2B5EF4-FFF2-40B4-BE49-F238E27FC236}">
              <a16:creationId xmlns:a16="http://schemas.microsoft.com/office/drawing/2014/main" id="{38480BD0-D66A-0BE1-2BC9-D3379555F592}"/>
            </a:ext>
          </a:extLst>
        </xdr:cNvPr>
        <xdr:cNvPicPr>
          <a:picLocks/>
        </xdr:cNvPicPr>
      </xdr:nvPicPr>
      <xdr:blipFill>
        <a:blip xmlns:r="http://schemas.openxmlformats.org/officeDocument/2006/relationships" r:embed="rId123" cstate="print">
          <a:extLst>
            <a:ext uri="{28A0092B-C50C-407E-A947-70E740481C1C}">
              <a14:useLocalDpi xmlns:a14="http://schemas.microsoft.com/office/drawing/2010/main" val="0"/>
            </a:ext>
          </a:extLst>
        </a:blip>
        <a:stretch>
          <a:fillRect/>
        </a:stretch>
      </xdr:blipFill>
      <xdr:spPr>
        <a:xfrm>
          <a:off x="44043600" y="141916150"/>
          <a:ext cx="882650" cy="1143000"/>
        </a:xfrm>
        <a:prstGeom prst="rect">
          <a:avLst/>
        </a:prstGeom>
      </xdr:spPr>
    </xdr:pic>
    <xdr:clientData/>
  </xdr:twoCellAnchor>
  <xdr:twoCellAnchor>
    <xdr:from>
      <xdr:col>32</xdr:col>
      <xdr:colOff>0</xdr:colOff>
      <xdr:row>127</xdr:row>
      <xdr:rowOff>0</xdr:rowOff>
    </xdr:from>
    <xdr:to>
      <xdr:col>33</xdr:col>
      <xdr:colOff>0</xdr:colOff>
      <xdr:row>128</xdr:row>
      <xdr:rowOff>0</xdr:rowOff>
    </xdr:to>
    <xdr:pic>
      <xdr:nvPicPr>
        <xdr:cNvPr id="2019" name="Picture 2018">
          <a:extLst>
            <a:ext uri="{FF2B5EF4-FFF2-40B4-BE49-F238E27FC236}">
              <a16:creationId xmlns:a16="http://schemas.microsoft.com/office/drawing/2014/main" id="{DA76EC37-7384-A53D-D338-77F5908EF33C}"/>
            </a:ext>
          </a:extLst>
        </xdr:cNvPr>
        <xdr:cNvPicPr>
          <a:picLocks/>
        </xdr:cNvPicPr>
      </xdr:nvPicPr>
      <xdr:blipFill>
        <a:blip xmlns:r="http://schemas.openxmlformats.org/officeDocument/2006/relationships" r:embed="rId124" cstate="print">
          <a:extLst>
            <a:ext uri="{28A0092B-C50C-407E-A947-70E740481C1C}">
              <a14:useLocalDpi xmlns:a14="http://schemas.microsoft.com/office/drawing/2010/main" val="0"/>
            </a:ext>
          </a:extLst>
        </a:blip>
        <a:stretch>
          <a:fillRect/>
        </a:stretch>
      </xdr:blipFill>
      <xdr:spPr>
        <a:xfrm>
          <a:off x="44043600" y="143059150"/>
          <a:ext cx="882650" cy="1143000"/>
        </a:xfrm>
        <a:prstGeom prst="rect">
          <a:avLst/>
        </a:prstGeom>
      </xdr:spPr>
    </xdr:pic>
    <xdr:clientData/>
  </xdr:twoCellAnchor>
  <xdr:twoCellAnchor>
    <xdr:from>
      <xdr:col>32</xdr:col>
      <xdr:colOff>0</xdr:colOff>
      <xdr:row>128</xdr:row>
      <xdr:rowOff>0</xdr:rowOff>
    </xdr:from>
    <xdr:to>
      <xdr:col>33</xdr:col>
      <xdr:colOff>0</xdr:colOff>
      <xdr:row>129</xdr:row>
      <xdr:rowOff>0</xdr:rowOff>
    </xdr:to>
    <xdr:pic>
      <xdr:nvPicPr>
        <xdr:cNvPr id="2021" name="Picture 2020">
          <a:extLst>
            <a:ext uri="{FF2B5EF4-FFF2-40B4-BE49-F238E27FC236}">
              <a16:creationId xmlns:a16="http://schemas.microsoft.com/office/drawing/2014/main" id="{61515019-22DA-3908-22A7-FB8504B47A1E}"/>
            </a:ext>
          </a:extLst>
        </xdr:cNvPr>
        <xdr:cNvPicPr>
          <a:picLocks/>
        </xdr:cNvPicPr>
      </xdr:nvPicPr>
      <xdr:blipFill>
        <a:blip xmlns:r="http://schemas.openxmlformats.org/officeDocument/2006/relationships" r:embed="rId125" cstate="print">
          <a:extLst>
            <a:ext uri="{28A0092B-C50C-407E-A947-70E740481C1C}">
              <a14:useLocalDpi xmlns:a14="http://schemas.microsoft.com/office/drawing/2010/main" val="0"/>
            </a:ext>
          </a:extLst>
        </a:blip>
        <a:stretch>
          <a:fillRect/>
        </a:stretch>
      </xdr:blipFill>
      <xdr:spPr>
        <a:xfrm>
          <a:off x="44043600" y="144202150"/>
          <a:ext cx="882650" cy="1143000"/>
        </a:xfrm>
        <a:prstGeom prst="rect">
          <a:avLst/>
        </a:prstGeom>
      </xdr:spPr>
    </xdr:pic>
    <xdr:clientData/>
  </xdr:twoCellAnchor>
  <xdr:twoCellAnchor>
    <xdr:from>
      <xdr:col>32</xdr:col>
      <xdr:colOff>0</xdr:colOff>
      <xdr:row>129</xdr:row>
      <xdr:rowOff>0</xdr:rowOff>
    </xdr:from>
    <xdr:to>
      <xdr:col>33</xdr:col>
      <xdr:colOff>0</xdr:colOff>
      <xdr:row>130</xdr:row>
      <xdr:rowOff>0</xdr:rowOff>
    </xdr:to>
    <xdr:pic>
      <xdr:nvPicPr>
        <xdr:cNvPr id="2023" name="Picture 2022">
          <a:extLst>
            <a:ext uri="{FF2B5EF4-FFF2-40B4-BE49-F238E27FC236}">
              <a16:creationId xmlns:a16="http://schemas.microsoft.com/office/drawing/2014/main" id="{256639D4-A6B9-AFFF-8DCC-26BD8364CBDA}"/>
            </a:ext>
          </a:extLst>
        </xdr:cNvPr>
        <xdr:cNvPicPr>
          <a:picLocks/>
        </xdr:cNvPicPr>
      </xdr:nvPicPr>
      <xdr:blipFill>
        <a:blip xmlns:r="http://schemas.openxmlformats.org/officeDocument/2006/relationships" r:embed="rId126" cstate="print">
          <a:extLst>
            <a:ext uri="{28A0092B-C50C-407E-A947-70E740481C1C}">
              <a14:useLocalDpi xmlns:a14="http://schemas.microsoft.com/office/drawing/2010/main" val="0"/>
            </a:ext>
          </a:extLst>
        </a:blip>
        <a:stretch>
          <a:fillRect/>
        </a:stretch>
      </xdr:blipFill>
      <xdr:spPr>
        <a:xfrm>
          <a:off x="44043600" y="145345150"/>
          <a:ext cx="882650" cy="1143000"/>
        </a:xfrm>
        <a:prstGeom prst="rect">
          <a:avLst/>
        </a:prstGeom>
      </xdr:spPr>
    </xdr:pic>
    <xdr:clientData/>
  </xdr:twoCellAnchor>
  <xdr:twoCellAnchor>
    <xdr:from>
      <xdr:col>32</xdr:col>
      <xdr:colOff>0</xdr:colOff>
      <xdr:row>130</xdr:row>
      <xdr:rowOff>0</xdr:rowOff>
    </xdr:from>
    <xdr:to>
      <xdr:col>33</xdr:col>
      <xdr:colOff>0</xdr:colOff>
      <xdr:row>131</xdr:row>
      <xdr:rowOff>0</xdr:rowOff>
    </xdr:to>
    <xdr:pic>
      <xdr:nvPicPr>
        <xdr:cNvPr id="2025" name="Picture 2024">
          <a:extLst>
            <a:ext uri="{FF2B5EF4-FFF2-40B4-BE49-F238E27FC236}">
              <a16:creationId xmlns:a16="http://schemas.microsoft.com/office/drawing/2014/main" id="{556A7DDD-A3E8-A136-8117-DEE25656DBBF}"/>
            </a:ext>
          </a:extLst>
        </xdr:cNvPr>
        <xdr:cNvPicPr>
          <a:picLocks/>
        </xdr:cNvPicPr>
      </xdr:nvPicPr>
      <xdr:blipFill>
        <a:blip xmlns:r="http://schemas.openxmlformats.org/officeDocument/2006/relationships" r:embed="rId127" cstate="print">
          <a:extLst>
            <a:ext uri="{28A0092B-C50C-407E-A947-70E740481C1C}">
              <a14:useLocalDpi xmlns:a14="http://schemas.microsoft.com/office/drawing/2010/main" val="0"/>
            </a:ext>
          </a:extLst>
        </a:blip>
        <a:stretch>
          <a:fillRect/>
        </a:stretch>
      </xdr:blipFill>
      <xdr:spPr>
        <a:xfrm>
          <a:off x="44043600" y="146488150"/>
          <a:ext cx="882650" cy="1143000"/>
        </a:xfrm>
        <a:prstGeom prst="rect">
          <a:avLst/>
        </a:prstGeom>
      </xdr:spPr>
    </xdr:pic>
    <xdr:clientData/>
  </xdr:twoCellAnchor>
  <xdr:twoCellAnchor>
    <xdr:from>
      <xdr:col>32</xdr:col>
      <xdr:colOff>0</xdr:colOff>
      <xdr:row>131</xdr:row>
      <xdr:rowOff>0</xdr:rowOff>
    </xdr:from>
    <xdr:to>
      <xdr:col>33</xdr:col>
      <xdr:colOff>0</xdr:colOff>
      <xdr:row>132</xdr:row>
      <xdr:rowOff>0</xdr:rowOff>
    </xdr:to>
    <xdr:pic>
      <xdr:nvPicPr>
        <xdr:cNvPr id="2027" name="Picture 2026">
          <a:extLst>
            <a:ext uri="{FF2B5EF4-FFF2-40B4-BE49-F238E27FC236}">
              <a16:creationId xmlns:a16="http://schemas.microsoft.com/office/drawing/2014/main" id="{7D8FA753-29EE-20F9-D91A-EDFF391B3999}"/>
            </a:ext>
          </a:extLst>
        </xdr:cNvPr>
        <xdr:cNvPicPr>
          <a:picLocks/>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44043600" y="147631150"/>
          <a:ext cx="882650" cy="1143000"/>
        </a:xfrm>
        <a:prstGeom prst="rect">
          <a:avLst/>
        </a:prstGeom>
      </xdr:spPr>
    </xdr:pic>
    <xdr:clientData/>
  </xdr:twoCellAnchor>
  <xdr:twoCellAnchor>
    <xdr:from>
      <xdr:col>32</xdr:col>
      <xdr:colOff>0</xdr:colOff>
      <xdr:row>132</xdr:row>
      <xdr:rowOff>0</xdr:rowOff>
    </xdr:from>
    <xdr:to>
      <xdr:col>33</xdr:col>
      <xdr:colOff>0</xdr:colOff>
      <xdr:row>133</xdr:row>
      <xdr:rowOff>0</xdr:rowOff>
    </xdr:to>
    <xdr:pic>
      <xdr:nvPicPr>
        <xdr:cNvPr id="2029" name="Picture 2028">
          <a:extLst>
            <a:ext uri="{FF2B5EF4-FFF2-40B4-BE49-F238E27FC236}">
              <a16:creationId xmlns:a16="http://schemas.microsoft.com/office/drawing/2014/main" id="{E2616CA3-9415-4918-5C38-D975F806A8E5}"/>
            </a:ext>
          </a:extLst>
        </xdr:cNvPr>
        <xdr:cNvPicPr>
          <a:picLocks/>
        </xdr:cNvPicPr>
      </xdr:nvPicPr>
      <xdr:blipFill>
        <a:blip xmlns:r="http://schemas.openxmlformats.org/officeDocument/2006/relationships" r:embed="rId129" cstate="print">
          <a:extLst>
            <a:ext uri="{28A0092B-C50C-407E-A947-70E740481C1C}">
              <a14:useLocalDpi xmlns:a14="http://schemas.microsoft.com/office/drawing/2010/main" val="0"/>
            </a:ext>
          </a:extLst>
        </a:blip>
        <a:stretch>
          <a:fillRect/>
        </a:stretch>
      </xdr:blipFill>
      <xdr:spPr>
        <a:xfrm>
          <a:off x="44043600" y="148774150"/>
          <a:ext cx="882650" cy="1143000"/>
        </a:xfrm>
        <a:prstGeom prst="rect">
          <a:avLst/>
        </a:prstGeom>
      </xdr:spPr>
    </xdr:pic>
    <xdr:clientData/>
  </xdr:twoCellAnchor>
  <xdr:twoCellAnchor>
    <xdr:from>
      <xdr:col>32</xdr:col>
      <xdr:colOff>0</xdr:colOff>
      <xdr:row>133</xdr:row>
      <xdr:rowOff>0</xdr:rowOff>
    </xdr:from>
    <xdr:to>
      <xdr:col>33</xdr:col>
      <xdr:colOff>0</xdr:colOff>
      <xdr:row>134</xdr:row>
      <xdr:rowOff>0</xdr:rowOff>
    </xdr:to>
    <xdr:pic>
      <xdr:nvPicPr>
        <xdr:cNvPr id="2031" name="Picture 2030">
          <a:extLst>
            <a:ext uri="{FF2B5EF4-FFF2-40B4-BE49-F238E27FC236}">
              <a16:creationId xmlns:a16="http://schemas.microsoft.com/office/drawing/2014/main" id="{15AF19D3-AE00-5260-83F0-82BFE73BAB33}"/>
            </a:ext>
          </a:extLst>
        </xdr:cNvPr>
        <xdr:cNvPicPr>
          <a:picLocks/>
        </xdr:cNvPicPr>
      </xdr:nvPicPr>
      <xdr:blipFill>
        <a:blip xmlns:r="http://schemas.openxmlformats.org/officeDocument/2006/relationships" r:embed="rId130" cstate="print">
          <a:extLst>
            <a:ext uri="{28A0092B-C50C-407E-A947-70E740481C1C}">
              <a14:useLocalDpi xmlns:a14="http://schemas.microsoft.com/office/drawing/2010/main" val="0"/>
            </a:ext>
          </a:extLst>
        </a:blip>
        <a:stretch>
          <a:fillRect/>
        </a:stretch>
      </xdr:blipFill>
      <xdr:spPr>
        <a:xfrm>
          <a:off x="44043600" y="149917150"/>
          <a:ext cx="882650" cy="1143000"/>
        </a:xfrm>
        <a:prstGeom prst="rect">
          <a:avLst/>
        </a:prstGeom>
      </xdr:spPr>
    </xdr:pic>
    <xdr:clientData/>
  </xdr:twoCellAnchor>
  <xdr:twoCellAnchor>
    <xdr:from>
      <xdr:col>32</xdr:col>
      <xdr:colOff>0</xdr:colOff>
      <xdr:row>134</xdr:row>
      <xdr:rowOff>0</xdr:rowOff>
    </xdr:from>
    <xdr:to>
      <xdr:col>33</xdr:col>
      <xdr:colOff>0</xdr:colOff>
      <xdr:row>135</xdr:row>
      <xdr:rowOff>0</xdr:rowOff>
    </xdr:to>
    <xdr:pic>
      <xdr:nvPicPr>
        <xdr:cNvPr id="2033" name="Picture 2032">
          <a:extLst>
            <a:ext uri="{FF2B5EF4-FFF2-40B4-BE49-F238E27FC236}">
              <a16:creationId xmlns:a16="http://schemas.microsoft.com/office/drawing/2014/main" id="{E9DC0660-558A-9ECB-41EC-6BC375A6E7AA}"/>
            </a:ext>
          </a:extLst>
        </xdr:cNvPr>
        <xdr:cNvPicPr>
          <a:picLocks/>
        </xdr:cNvPicPr>
      </xdr:nvPicPr>
      <xdr:blipFill>
        <a:blip xmlns:r="http://schemas.openxmlformats.org/officeDocument/2006/relationships" r:embed="rId131" cstate="print">
          <a:extLst>
            <a:ext uri="{28A0092B-C50C-407E-A947-70E740481C1C}">
              <a14:useLocalDpi xmlns:a14="http://schemas.microsoft.com/office/drawing/2010/main" val="0"/>
            </a:ext>
          </a:extLst>
        </a:blip>
        <a:stretch>
          <a:fillRect/>
        </a:stretch>
      </xdr:blipFill>
      <xdr:spPr>
        <a:xfrm>
          <a:off x="44043600" y="151060150"/>
          <a:ext cx="882650" cy="1143000"/>
        </a:xfrm>
        <a:prstGeom prst="rect">
          <a:avLst/>
        </a:prstGeom>
      </xdr:spPr>
    </xdr:pic>
    <xdr:clientData/>
  </xdr:twoCellAnchor>
  <xdr:twoCellAnchor>
    <xdr:from>
      <xdr:col>32</xdr:col>
      <xdr:colOff>0</xdr:colOff>
      <xdr:row>135</xdr:row>
      <xdr:rowOff>0</xdr:rowOff>
    </xdr:from>
    <xdr:to>
      <xdr:col>33</xdr:col>
      <xdr:colOff>0</xdr:colOff>
      <xdr:row>136</xdr:row>
      <xdr:rowOff>0</xdr:rowOff>
    </xdr:to>
    <xdr:pic>
      <xdr:nvPicPr>
        <xdr:cNvPr id="2035" name="Picture 2034">
          <a:extLst>
            <a:ext uri="{FF2B5EF4-FFF2-40B4-BE49-F238E27FC236}">
              <a16:creationId xmlns:a16="http://schemas.microsoft.com/office/drawing/2014/main" id="{EA04E152-78CE-54AF-C394-BE2A4FF35EBF}"/>
            </a:ext>
          </a:extLst>
        </xdr:cNvPr>
        <xdr:cNvPicPr>
          <a:picLocks/>
        </xdr:cNvPicPr>
      </xdr:nvPicPr>
      <xdr:blipFill>
        <a:blip xmlns:r="http://schemas.openxmlformats.org/officeDocument/2006/relationships" r:embed="rId132" cstate="print">
          <a:extLst>
            <a:ext uri="{28A0092B-C50C-407E-A947-70E740481C1C}">
              <a14:useLocalDpi xmlns:a14="http://schemas.microsoft.com/office/drawing/2010/main" val="0"/>
            </a:ext>
          </a:extLst>
        </a:blip>
        <a:stretch>
          <a:fillRect/>
        </a:stretch>
      </xdr:blipFill>
      <xdr:spPr>
        <a:xfrm>
          <a:off x="44043600" y="152203150"/>
          <a:ext cx="882650" cy="1143000"/>
        </a:xfrm>
        <a:prstGeom prst="rect">
          <a:avLst/>
        </a:prstGeom>
      </xdr:spPr>
    </xdr:pic>
    <xdr:clientData/>
  </xdr:twoCellAnchor>
  <xdr:twoCellAnchor>
    <xdr:from>
      <xdr:col>32</xdr:col>
      <xdr:colOff>0</xdr:colOff>
      <xdr:row>136</xdr:row>
      <xdr:rowOff>0</xdr:rowOff>
    </xdr:from>
    <xdr:to>
      <xdr:col>33</xdr:col>
      <xdr:colOff>0</xdr:colOff>
      <xdr:row>137</xdr:row>
      <xdr:rowOff>0</xdr:rowOff>
    </xdr:to>
    <xdr:pic>
      <xdr:nvPicPr>
        <xdr:cNvPr id="2037" name="Picture 2036">
          <a:extLst>
            <a:ext uri="{FF2B5EF4-FFF2-40B4-BE49-F238E27FC236}">
              <a16:creationId xmlns:a16="http://schemas.microsoft.com/office/drawing/2014/main" id="{14B71A9C-6836-CA02-41E5-3F5D8742FFAD}"/>
            </a:ext>
          </a:extLst>
        </xdr:cNvPr>
        <xdr:cNvPicPr>
          <a:picLocks/>
        </xdr:cNvPicPr>
      </xdr:nvPicPr>
      <xdr:blipFill>
        <a:blip xmlns:r="http://schemas.openxmlformats.org/officeDocument/2006/relationships" r:embed="rId133" cstate="print">
          <a:extLst>
            <a:ext uri="{28A0092B-C50C-407E-A947-70E740481C1C}">
              <a14:useLocalDpi xmlns:a14="http://schemas.microsoft.com/office/drawing/2010/main" val="0"/>
            </a:ext>
          </a:extLst>
        </a:blip>
        <a:stretch>
          <a:fillRect/>
        </a:stretch>
      </xdr:blipFill>
      <xdr:spPr>
        <a:xfrm>
          <a:off x="44043600" y="153346150"/>
          <a:ext cx="882650" cy="1143000"/>
        </a:xfrm>
        <a:prstGeom prst="rect">
          <a:avLst/>
        </a:prstGeom>
      </xdr:spPr>
    </xdr:pic>
    <xdr:clientData/>
  </xdr:twoCellAnchor>
  <xdr:twoCellAnchor>
    <xdr:from>
      <xdr:col>32</xdr:col>
      <xdr:colOff>0</xdr:colOff>
      <xdr:row>137</xdr:row>
      <xdr:rowOff>0</xdr:rowOff>
    </xdr:from>
    <xdr:to>
      <xdr:col>33</xdr:col>
      <xdr:colOff>0</xdr:colOff>
      <xdr:row>138</xdr:row>
      <xdr:rowOff>0</xdr:rowOff>
    </xdr:to>
    <xdr:pic>
      <xdr:nvPicPr>
        <xdr:cNvPr id="2039" name="Picture 2038">
          <a:extLst>
            <a:ext uri="{FF2B5EF4-FFF2-40B4-BE49-F238E27FC236}">
              <a16:creationId xmlns:a16="http://schemas.microsoft.com/office/drawing/2014/main" id="{83C9455E-DB35-9F8B-FF3D-F2685B1D326E}"/>
            </a:ext>
          </a:extLst>
        </xdr:cNvPr>
        <xdr:cNvPicPr>
          <a:picLocks/>
        </xdr:cNvPicPr>
      </xdr:nvPicPr>
      <xdr:blipFill>
        <a:blip xmlns:r="http://schemas.openxmlformats.org/officeDocument/2006/relationships" r:embed="rId134" cstate="print">
          <a:extLst>
            <a:ext uri="{28A0092B-C50C-407E-A947-70E740481C1C}">
              <a14:useLocalDpi xmlns:a14="http://schemas.microsoft.com/office/drawing/2010/main" val="0"/>
            </a:ext>
          </a:extLst>
        </a:blip>
        <a:stretch>
          <a:fillRect/>
        </a:stretch>
      </xdr:blipFill>
      <xdr:spPr>
        <a:xfrm>
          <a:off x="44043600" y="154489150"/>
          <a:ext cx="882650" cy="1143000"/>
        </a:xfrm>
        <a:prstGeom prst="rect">
          <a:avLst/>
        </a:prstGeom>
      </xdr:spPr>
    </xdr:pic>
    <xdr:clientData/>
  </xdr:twoCellAnchor>
  <xdr:twoCellAnchor>
    <xdr:from>
      <xdr:col>32</xdr:col>
      <xdr:colOff>0</xdr:colOff>
      <xdr:row>138</xdr:row>
      <xdr:rowOff>0</xdr:rowOff>
    </xdr:from>
    <xdr:to>
      <xdr:col>33</xdr:col>
      <xdr:colOff>0</xdr:colOff>
      <xdr:row>139</xdr:row>
      <xdr:rowOff>0</xdr:rowOff>
    </xdr:to>
    <xdr:pic>
      <xdr:nvPicPr>
        <xdr:cNvPr id="2041" name="Picture 2040">
          <a:extLst>
            <a:ext uri="{FF2B5EF4-FFF2-40B4-BE49-F238E27FC236}">
              <a16:creationId xmlns:a16="http://schemas.microsoft.com/office/drawing/2014/main" id="{0ECB191C-53CE-F34F-2574-73AC59B48F17}"/>
            </a:ext>
          </a:extLst>
        </xdr:cNvPr>
        <xdr:cNvPicPr>
          <a:picLocks/>
        </xdr:cNvPicPr>
      </xdr:nvPicPr>
      <xdr:blipFill>
        <a:blip xmlns:r="http://schemas.openxmlformats.org/officeDocument/2006/relationships" r:embed="rId135" cstate="print">
          <a:extLst>
            <a:ext uri="{28A0092B-C50C-407E-A947-70E740481C1C}">
              <a14:useLocalDpi xmlns:a14="http://schemas.microsoft.com/office/drawing/2010/main" val="0"/>
            </a:ext>
          </a:extLst>
        </a:blip>
        <a:stretch>
          <a:fillRect/>
        </a:stretch>
      </xdr:blipFill>
      <xdr:spPr>
        <a:xfrm>
          <a:off x="44043600" y="155632150"/>
          <a:ext cx="882650" cy="1143000"/>
        </a:xfrm>
        <a:prstGeom prst="rect">
          <a:avLst/>
        </a:prstGeom>
      </xdr:spPr>
    </xdr:pic>
    <xdr:clientData/>
  </xdr:twoCellAnchor>
  <xdr:twoCellAnchor>
    <xdr:from>
      <xdr:col>32</xdr:col>
      <xdr:colOff>0</xdr:colOff>
      <xdr:row>139</xdr:row>
      <xdr:rowOff>0</xdr:rowOff>
    </xdr:from>
    <xdr:to>
      <xdr:col>33</xdr:col>
      <xdr:colOff>0</xdr:colOff>
      <xdr:row>140</xdr:row>
      <xdr:rowOff>0</xdr:rowOff>
    </xdr:to>
    <xdr:pic>
      <xdr:nvPicPr>
        <xdr:cNvPr id="2043" name="Picture 2042">
          <a:extLst>
            <a:ext uri="{FF2B5EF4-FFF2-40B4-BE49-F238E27FC236}">
              <a16:creationId xmlns:a16="http://schemas.microsoft.com/office/drawing/2014/main" id="{39A78B0C-41E0-5A3E-1F6C-0C958A4AB1B7}"/>
            </a:ext>
          </a:extLst>
        </xdr:cNvPr>
        <xdr:cNvPicPr>
          <a:picLocks/>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44043600" y="156775150"/>
          <a:ext cx="882650" cy="1143000"/>
        </a:xfrm>
        <a:prstGeom prst="rect">
          <a:avLst/>
        </a:prstGeom>
      </xdr:spPr>
    </xdr:pic>
    <xdr:clientData/>
  </xdr:twoCellAnchor>
  <xdr:twoCellAnchor>
    <xdr:from>
      <xdr:col>32</xdr:col>
      <xdr:colOff>0</xdr:colOff>
      <xdr:row>140</xdr:row>
      <xdr:rowOff>0</xdr:rowOff>
    </xdr:from>
    <xdr:to>
      <xdr:col>33</xdr:col>
      <xdr:colOff>0</xdr:colOff>
      <xdr:row>141</xdr:row>
      <xdr:rowOff>0</xdr:rowOff>
    </xdr:to>
    <xdr:pic>
      <xdr:nvPicPr>
        <xdr:cNvPr id="2045" name="Picture 2044">
          <a:extLst>
            <a:ext uri="{FF2B5EF4-FFF2-40B4-BE49-F238E27FC236}">
              <a16:creationId xmlns:a16="http://schemas.microsoft.com/office/drawing/2014/main" id="{C8AAD61B-8843-7FFD-B9DD-5BB52214E5EF}"/>
            </a:ext>
          </a:extLst>
        </xdr:cNvPr>
        <xdr:cNvPicPr>
          <a:picLocks/>
        </xdr:cNvPicPr>
      </xdr:nvPicPr>
      <xdr:blipFill>
        <a:blip xmlns:r="http://schemas.openxmlformats.org/officeDocument/2006/relationships" r:embed="rId137" cstate="print">
          <a:extLst>
            <a:ext uri="{28A0092B-C50C-407E-A947-70E740481C1C}">
              <a14:useLocalDpi xmlns:a14="http://schemas.microsoft.com/office/drawing/2010/main" val="0"/>
            </a:ext>
          </a:extLst>
        </a:blip>
        <a:stretch>
          <a:fillRect/>
        </a:stretch>
      </xdr:blipFill>
      <xdr:spPr>
        <a:xfrm>
          <a:off x="44043600" y="157918150"/>
          <a:ext cx="882650" cy="1143000"/>
        </a:xfrm>
        <a:prstGeom prst="rect">
          <a:avLst/>
        </a:prstGeom>
      </xdr:spPr>
    </xdr:pic>
    <xdr:clientData/>
  </xdr:twoCellAnchor>
  <xdr:twoCellAnchor>
    <xdr:from>
      <xdr:col>32</xdr:col>
      <xdr:colOff>0</xdr:colOff>
      <xdr:row>141</xdr:row>
      <xdr:rowOff>0</xdr:rowOff>
    </xdr:from>
    <xdr:to>
      <xdr:col>33</xdr:col>
      <xdr:colOff>0</xdr:colOff>
      <xdr:row>142</xdr:row>
      <xdr:rowOff>0</xdr:rowOff>
    </xdr:to>
    <xdr:pic>
      <xdr:nvPicPr>
        <xdr:cNvPr id="2047" name="Picture 2046">
          <a:extLst>
            <a:ext uri="{FF2B5EF4-FFF2-40B4-BE49-F238E27FC236}">
              <a16:creationId xmlns:a16="http://schemas.microsoft.com/office/drawing/2014/main" id="{CDC5DFA6-92DA-5AB6-109B-53675A24CB37}"/>
            </a:ext>
          </a:extLst>
        </xdr:cNvPr>
        <xdr:cNvPicPr>
          <a:picLocks/>
        </xdr:cNvPicPr>
      </xdr:nvPicPr>
      <xdr:blipFill>
        <a:blip xmlns:r="http://schemas.openxmlformats.org/officeDocument/2006/relationships" r:embed="rId138" cstate="print">
          <a:extLst>
            <a:ext uri="{28A0092B-C50C-407E-A947-70E740481C1C}">
              <a14:useLocalDpi xmlns:a14="http://schemas.microsoft.com/office/drawing/2010/main" val="0"/>
            </a:ext>
          </a:extLst>
        </a:blip>
        <a:stretch>
          <a:fillRect/>
        </a:stretch>
      </xdr:blipFill>
      <xdr:spPr>
        <a:xfrm>
          <a:off x="44043600" y="159061150"/>
          <a:ext cx="882650" cy="1143000"/>
        </a:xfrm>
        <a:prstGeom prst="rect">
          <a:avLst/>
        </a:prstGeom>
      </xdr:spPr>
    </xdr:pic>
    <xdr:clientData/>
  </xdr:twoCellAnchor>
  <xdr:twoCellAnchor>
    <xdr:from>
      <xdr:col>32</xdr:col>
      <xdr:colOff>0</xdr:colOff>
      <xdr:row>142</xdr:row>
      <xdr:rowOff>0</xdr:rowOff>
    </xdr:from>
    <xdr:to>
      <xdr:col>33</xdr:col>
      <xdr:colOff>0</xdr:colOff>
      <xdr:row>143</xdr:row>
      <xdr:rowOff>0</xdr:rowOff>
    </xdr:to>
    <xdr:pic>
      <xdr:nvPicPr>
        <xdr:cNvPr id="2049" name="Picture 2048">
          <a:extLst>
            <a:ext uri="{FF2B5EF4-FFF2-40B4-BE49-F238E27FC236}">
              <a16:creationId xmlns:a16="http://schemas.microsoft.com/office/drawing/2014/main" id="{49F2A777-D01E-8703-4E04-60640A3CB2B4}"/>
            </a:ext>
          </a:extLst>
        </xdr:cNvPr>
        <xdr:cNvPicPr>
          <a:picLocks/>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44043600" y="160204150"/>
          <a:ext cx="882650" cy="1143000"/>
        </a:xfrm>
        <a:prstGeom prst="rect">
          <a:avLst/>
        </a:prstGeom>
      </xdr:spPr>
    </xdr:pic>
    <xdr:clientData/>
  </xdr:twoCellAnchor>
  <xdr:twoCellAnchor>
    <xdr:from>
      <xdr:col>32</xdr:col>
      <xdr:colOff>0</xdr:colOff>
      <xdr:row>143</xdr:row>
      <xdr:rowOff>0</xdr:rowOff>
    </xdr:from>
    <xdr:to>
      <xdr:col>33</xdr:col>
      <xdr:colOff>0</xdr:colOff>
      <xdr:row>144</xdr:row>
      <xdr:rowOff>0</xdr:rowOff>
    </xdr:to>
    <xdr:pic>
      <xdr:nvPicPr>
        <xdr:cNvPr id="2051" name="Picture 2050">
          <a:extLst>
            <a:ext uri="{FF2B5EF4-FFF2-40B4-BE49-F238E27FC236}">
              <a16:creationId xmlns:a16="http://schemas.microsoft.com/office/drawing/2014/main" id="{5FBB5AB8-39EF-5D3F-E50A-628C6B0C34F4}"/>
            </a:ext>
          </a:extLst>
        </xdr:cNvPr>
        <xdr:cNvPicPr>
          <a:picLocks/>
        </xdr:cNvPicPr>
      </xdr:nvPicPr>
      <xdr:blipFill>
        <a:blip xmlns:r="http://schemas.openxmlformats.org/officeDocument/2006/relationships" r:embed="rId140" cstate="print">
          <a:extLst>
            <a:ext uri="{28A0092B-C50C-407E-A947-70E740481C1C}">
              <a14:useLocalDpi xmlns:a14="http://schemas.microsoft.com/office/drawing/2010/main" val="0"/>
            </a:ext>
          </a:extLst>
        </a:blip>
        <a:stretch>
          <a:fillRect/>
        </a:stretch>
      </xdr:blipFill>
      <xdr:spPr>
        <a:xfrm>
          <a:off x="44043600" y="161347150"/>
          <a:ext cx="882650" cy="1143000"/>
        </a:xfrm>
        <a:prstGeom prst="rect">
          <a:avLst/>
        </a:prstGeom>
      </xdr:spPr>
    </xdr:pic>
    <xdr:clientData/>
  </xdr:twoCellAnchor>
  <xdr:twoCellAnchor>
    <xdr:from>
      <xdr:col>32</xdr:col>
      <xdr:colOff>0</xdr:colOff>
      <xdr:row>144</xdr:row>
      <xdr:rowOff>0</xdr:rowOff>
    </xdr:from>
    <xdr:to>
      <xdr:col>33</xdr:col>
      <xdr:colOff>0</xdr:colOff>
      <xdr:row>145</xdr:row>
      <xdr:rowOff>0</xdr:rowOff>
    </xdr:to>
    <xdr:pic>
      <xdr:nvPicPr>
        <xdr:cNvPr id="2053" name="Picture 2052">
          <a:extLst>
            <a:ext uri="{FF2B5EF4-FFF2-40B4-BE49-F238E27FC236}">
              <a16:creationId xmlns:a16="http://schemas.microsoft.com/office/drawing/2014/main" id="{C17E1C5E-CAC9-77E6-DC8C-D25E6F8C31A8}"/>
            </a:ext>
          </a:extLst>
        </xdr:cNvPr>
        <xdr:cNvPicPr>
          <a:picLocks/>
        </xdr:cNvPicPr>
      </xdr:nvPicPr>
      <xdr:blipFill>
        <a:blip xmlns:r="http://schemas.openxmlformats.org/officeDocument/2006/relationships" r:embed="rId141" cstate="print">
          <a:extLst>
            <a:ext uri="{28A0092B-C50C-407E-A947-70E740481C1C}">
              <a14:useLocalDpi xmlns:a14="http://schemas.microsoft.com/office/drawing/2010/main" val="0"/>
            </a:ext>
          </a:extLst>
        </a:blip>
        <a:stretch>
          <a:fillRect/>
        </a:stretch>
      </xdr:blipFill>
      <xdr:spPr>
        <a:xfrm>
          <a:off x="44043600" y="162490150"/>
          <a:ext cx="882650" cy="1143000"/>
        </a:xfrm>
        <a:prstGeom prst="rect">
          <a:avLst/>
        </a:prstGeom>
      </xdr:spPr>
    </xdr:pic>
    <xdr:clientData/>
  </xdr:twoCellAnchor>
  <xdr:twoCellAnchor>
    <xdr:from>
      <xdr:col>32</xdr:col>
      <xdr:colOff>0</xdr:colOff>
      <xdr:row>145</xdr:row>
      <xdr:rowOff>0</xdr:rowOff>
    </xdr:from>
    <xdr:to>
      <xdr:col>33</xdr:col>
      <xdr:colOff>0</xdr:colOff>
      <xdr:row>146</xdr:row>
      <xdr:rowOff>0</xdr:rowOff>
    </xdr:to>
    <xdr:pic>
      <xdr:nvPicPr>
        <xdr:cNvPr id="2055" name="Picture 2054">
          <a:extLst>
            <a:ext uri="{FF2B5EF4-FFF2-40B4-BE49-F238E27FC236}">
              <a16:creationId xmlns:a16="http://schemas.microsoft.com/office/drawing/2014/main" id="{0A50CF5B-F73D-6155-0223-B94F0BC66672}"/>
            </a:ext>
          </a:extLst>
        </xdr:cNvPr>
        <xdr:cNvPicPr>
          <a:picLocks/>
        </xdr:cNvPicPr>
      </xdr:nvPicPr>
      <xdr:blipFill>
        <a:blip xmlns:r="http://schemas.openxmlformats.org/officeDocument/2006/relationships" r:embed="rId142" cstate="print">
          <a:extLst>
            <a:ext uri="{28A0092B-C50C-407E-A947-70E740481C1C}">
              <a14:useLocalDpi xmlns:a14="http://schemas.microsoft.com/office/drawing/2010/main" val="0"/>
            </a:ext>
          </a:extLst>
        </a:blip>
        <a:stretch>
          <a:fillRect/>
        </a:stretch>
      </xdr:blipFill>
      <xdr:spPr>
        <a:xfrm>
          <a:off x="44043600" y="163633150"/>
          <a:ext cx="882650" cy="1143000"/>
        </a:xfrm>
        <a:prstGeom prst="rect">
          <a:avLst/>
        </a:prstGeom>
      </xdr:spPr>
    </xdr:pic>
    <xdr:clientData/>
  </xdr:twoCellAnchor>
  <xdr:twoCellAnchor>
    <xdr:from>
      <xdr:col>32</xdr:col>
      <xdr:colOff>0</xdr:colOff>
      <xdr:row>146</xdr:row>
      <xdr:rowOff>0</xdr:rowOff>
    </xdr:from>
    <xdr:to>
      <xdr:col>33</xdr:col>
      <xdr:colOff>0</xdr:colOff>
      <xdr:row>147</xdr:row>
      <xdr:rowOff>0</xdr:rowOff>
    </xdr:to>
    <xdr:pic>
      <xdr:nvPicPr>
        <xdr:cNvPr id="2057" name="Picture 2056">
          <a:extLst>
            <a:ext uri="{FF2B5EF4-FFF2-40B4-BE49-F238E27FC236}">
              <a16:creationId xmlns:a16="http://schemas.microsoft.com/office/drawing/2014/main" id="{910EC0FA-3EC4-3118-6C30-9D488ACCB513}"/>
            </a:ext>
          </a:extLst>
        </xdr:cNvPr>
        <xdr:cNvPicPr>
          <a:picLocks/>
        </xdr:cNvPicPr>
      </xdr:nvPicPr>
      <xdr:blipFill>
        <a:blip xmlns:r="http://schemas.openxmlformats.org/officeDocument/2006/relationships" r:embed="rId143">
          <a:extLst>
            <a:ext uri="{28A0092B-C50C-407E-A947-70E740481C1C}">
              <a14:useLocalDpi xmlns:a14="http://schemas.microsoft.com/office/drawing/2010/main" val="0"/>
            </a:ext>
          </a:extLst>
        </a:blip>
        <a:stretch>
          <a:fillRect/>
        </a:stretch>
      </xdr:blipFill>
      <xdr:spPr>
        <a:xfrm>
          <a:off x="44043600" y="164776150"/>
          <a:ext cx="882650" cy="1143000"/>
        </a:xfrm>
        <a:prstGeom prst="rect">
          <a:avLst/>
        </a:prstGeom>
      </xdr:spPr>
    </xdr:pic>
    <xdr:clientData/>
  </xdr:twoCellAnchor>
  <xdr:twoCellAnchor>
    <xdr:from>
      <xdr:col>32</xdr:col>
      <xdr:colOff>0</xdr:colOff>
      <xdr:row>147</xdr:row>
      <xdr:rowOff>0</xdr:rowOff>
    </xdr:from>
    <xdr:to>
      <xdr:col>33</xdr:col>
      <xdr:colOff>0</xdr:colOff>
      <xdr:row>148</xdr:row>
      <xdr:rowOff>0</xdr:rowOff>
    </xdr:to>
    <xdr:pic>
      <xdr:nvPicPr>
        <xdr:cNvPr id="2059" name="Picture 2058">
          <a:extLst>
            <a:ext uri="{FF2B5EF4-FFF2-40B4-BE49-F238E27FC236}">
              <a16:creationId xmlns:a16="http://schemas.microsoft.com/office/drawing/2014/main" id="{A2413E55-4F7B-6BE7-E69D-85688B559295}"/>
            </a:ext>
          </a:extLst>
        </xdr:cNvPr>
        <xdr:cNvPicPr>
          <a:picLocks/>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44043600" y="165919150"/>
          <a:ext cx="882650" cy="1143000"/>
        </a:xfrm>
        <a:prstGeom prst="rect">
          <a:avLst/>
        </a:prstGeom>
      </xdr:spPr>
    </xdr:pic>
    <xdr:clientData/>
  </xdr:twoCellAnchor>
  <xdr:twoCellAnchor>
    <xdr:from>
      <xdr:col>32</xdr:col>
      <xdr:colOff>0</xdr:colOff>
      <xdr:row>148</xdr:row>
      <xdr:rowOff>0</xdr:rowOff>
    </xdr:from>
    <xdr:to>
      <xdr:col>33</xdr:col>
      <xdr:colOff>0</xdr:colOff>
      <xdr:row>149</xdr:row>
      <xdr:rowOff>0</xdr:rowOff>
    </xdr:to>
    <xdr:pic>
      <xdr:nvPicPr>
        <xdr:cNvPr id="2061" name="Picture 2060">
          <a:extLst>
            <a:ext uri="{FF2B5EF4-FFF2-40B4-BE49-F238E27FC236}">
              <a16:creationId xmlns:a16="http://schemas.microsoft.com/office/drawing/2014/main" id="{4FB72AB9-28B0-59D0-E9A9-280C2169D69D}"/>
            </a:ext>
          </a:extLst>
        </xdr:cNvPr>
        <xdr:cNvPicPr>
          <a:picLocks/>
        </xdr:cNvPicPr>
      </xdr:nvPicPr>
      <xdr:blipFill>
        <a:blip xmlns:r="http://schemas.openxmlformats.org/officeDocument/2006/relationships" r:embed="rId145" cstate="print">
          <a:extLst>
            <a:ext uri="{28A0092B-C50C-407E-A947-70E740481C1C}">
              <a14:useLocalDpi xmlns:a14="http://schemas.microsoft.com/office/drawing/2010/main" val="0"/>
            </a:ext>
          </a:extLst>
        </a:blip>
        <a:stretch>
          <a:fillRect/>
        </a:stretch>
      </xdr:blipFill>
      <xdr:spPr>
        <a:xfrm>
          <a:off x="44043600" y="167062150"/>
          <a:ext cx="882650" cy="1143000"/>
        </a:xfrm>
        <a:prstGeom prst="rect">
          <a:avLst/>
        </a:prstGeom>
      </xdr:spPr>
    </xdr:pic>
    <xdr:clientData/>
  </xdr:twoCellAnchor>
  <xdr:twoCellAnchor>
    <xdr:from>
      <xdr:col>32</xdr:col>
      <xdr:colOff>0</xdr:colOff>
      <xdr:row>149</xdr:row>
      <xdr:rowOff>0</xdr:rowOff>
    </xdr:from>
    <xdr:to>
      <xdr:col>33</xdr:col>
      <xdr:colOff>0</xdr:colOff>
      <xdr:row>150</xdr:row>
      <xdr:rowOff>0</xdr:rowOff>
    </xdr:to>
    <xdr:pic>
      <xdr:nvPicPr>
        <xdr:cNvPr id="2063" name="Picture 2062">
          <a:extLst>
            <a:ext uri="{FF2B5EF4-FFF2-40B4-BE49-F238E27FC236}">
              <a16:creationId xmlns:a16="http://schemas.microsoft.com/office/drawing/2014/main" id="{11FCD305-622E-8065-7501-1F4B75081B7F}"/>
            </a:ext>
          </a:extLst>
        </xdr:cNvPr>
        <xdr:cNvPicPr>
          <a:picLocks/>
        </xdr:cNvPicPr>
      </xdr:nvPicPr>
      <xdr:blipFill>
        <a:blip xmlns:r="http://schemas.openxmlformats.org/officeDocument/2006/relationships" r:embed="rId146" cstate="print">
          <a:extLst>
            <a:ext uri="{28A0092B-C50C-407E-A947-70E740481C1C}">
              <a14:useLocalDpi xmlns:a14="http://schemas.microsoft.com/office/drawing/2010/main" val="0"/>
            </a:ext>
          </a:extLst>
        </a:blip>
        <a:stretch>
          <a:fillRect/>
        </a:stretch>
      </xdr:blipFill>
      <xdr:spPr>
        <a:xfrm>
          <a:off x="44043600" y="168205150"/>
          <a:ext cx="882650" cy="1143000"/>
        </a:xfrm>
        <a:prstGeom prst="rect">
          <a:avLst/>
        </a:prstGeom>
      </xdr:spPr>
    </xdr:pic>
    <xdr:clientData/>
  </xdr:twoCellAnchor>
  <xdr:twoCellAnchor>
    <xdr:from>
      <xdr:col>32</xdr:col>
      <xdr:colOff>0</xdr:colOff>
      <xdr:row>150</xdr:row>
      <xdr:rowOff>0</xdr:rowOff>
    </xdr:from>
    <xdr:to>
      <xdr:col>33</xdr:col>
      <xdr:colOff>0</xdr:colOff>
      <xdr:row>151</xdr:row>
      <xdr:rowOff>0</xdr:rowOff>
    </xdr:to>
    <xdr:pic>
      <xdr:nvPicPr>
        <xdr:cNvPr id="2065" name="Picture 2064">
          <a:extLst>
            <a:ext uri="{FF2B5EF4-FFF2-40B4-BE49-F238E27FC236}">
              <a16:creationId xmlns:a16="http://schemas.microsoft.com/office/drawing/2014/main" id="{82F9BA0B-7C32-3BA0-1EEE-82C3349C94BD}"/>
            </a:ext>
          </a:extLst>
        </xdr:cNvPr>
        <xdr:cNvPicPr>
          <a:picLocks/>
        </xdr:cNvPicPr>
      </xdr:nvPicPr>
      <xdr:blipFill>
        <a:blip xmlns:r="http://schemas.openxmlformats.org/officeDocument/2006/relationships" r:embed="rId147" cstate="print">
          <a:extLst>
            <a:ext uri="{28A0092B-C50C-407E-A947-70E740481C1C}">
              <a14:useLocalDpi xmlns:a14="http://schemas.microsoft.com/office/drawing/2010/main" val="0"/>
            </a:ext>
          </a:extLst>
        </a:blip>
        <a:stretch>
          <a:fillRect/>
        </a:stretch>
      </xdr:blipFill>
      <xdr:spPr>
        <a:xfrm>
          <a:off x="44043600" y="169348150"/>
          <a:ext cx="882650" cy="1143000"/>
        </a:xfrm>
        <a:prstGeom prst="rect">
          <a:avLst/>
        </a:prstGeom>
      </xdr:spPr>
    </xdr:pic>
    <xdr:clientData/>
  </xdr:twoCellAnchor>
  <xdr:twoCellAnchor>
    <xdr:from>
      <xdr:col>32</xdr:col>
      <xdr:colOff>0</xdr:colOff>
      <xdr:row>151</xdr:row>
      <xdr:rowOff>0</xdr:rowOff>
    </xdr:from>
    <xdr:to>
      <xdr:col>33</xdr:col>
      <xdr:colOff>0</xdr:colOff>
      <xdr:row>152</xdr:row>
      <xdr:rowOff>0</xdr:rowOff>
    </xdr:to>
    <xdr:pic>
      <xdr:nvPicPr>
        <xdr:cNvPr id="2067" name="Picture 2066">
          <a:extLst>
            <a:ext uri="{FF2B5EF4-FFF2-40B4-BE49-F238E27FC236}">
              <a16:creationId xmlns:a16="http://schemas.microsoft.com/office/drawing/2014/main" id="{A01ABC2B-6609-1D18-12FC-B5B39E2C396D}"/>
            </a:ext>
          </a:extLst>
        </xdr:cNvPr>
        <xdr:cNvPicPr>
          <a:picLocks/>
        </xdr:cNvPicPr>
      </xdr:nvPicPr>
      <xdr:blipFill>
        <a:blip xmlns:r="http://schemas.openxmlformats.org/officeDocument/2006/relationships" r:embed="rId148" cstate="print">
          <a:extLst>
            <a:ext uri="{28A0092B-C50C-407E-A947-70E740481C1C}">
              <a14:useLocalDpi xmlns:a14="http://schemas.microsoft.com/office/drawing/2010/main" val="0"/>
            </a:ext>
          </a:extLst>
        </a:blip>
        <a:stretch>
          <a:fillRect/>
        </a:stretch>
      </xdr:blipFill>
      <xdr:spPr>
        <a:xfrm>
          <a:off x="44043600" y="170491150"/>
          <a:ext cx="882650" cy="1143000"/>
        </a:xfrm>
        <a:prstGeom prst="rect">
          <a:avLst/>
        </a:prstGeom>
      </xdr:spPr>
    </xdr:pic>
    <xdr:clientData/>
  </xdr:twoCellAnchor>
  <xdr:twoCellAnchor>
    <xdr:from>
      <xdr:col>32</xdr:col>
      <xdr:colOff>0</xdr:colOff>
      <xdr:row>152</xdr:row>
      <xdr:rowOff>0</xdr:rowOff>
    </xdr:from>
    <xdr:to>
      <xdr:col>33</xdr:col>
      <xdr:colOff>0</xdr:colOff>
      <xdr:row>153</xdr:row>
      <xdr:rowOff>0</xdr:rowOff>
    </xdr:to>
    <xdr:pic>
      <xdr:nvPicPr>
        <xdr:cNvPr id="2069" name="Picture 2068">
          <a:extLst>
            <a:ext uri="{FF2B5EF4-FFF2-40B4-BE49-F238E27FC236}">
              <a16:creationId xmlns:a16="http://schemas.microsoft.com/office/drawing/2014/main" id="{6D13D042-EE66-CF4F-33D6-EEB136006488}"/>
            </a:ext>
          </a:extLst>
        </xdr:cNvPr>
        <xdr:cNvPicPr>
          <a:picLocks/>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44043600" y="171634150"/>
          <a:ext cx="882650" cy="1143000"/>
        </a:xfrm>
        <a:prstGeom prst="rect">
          <a:avLst/>
        </a:prstGeom>
      </xdr:spPr>
    </xdr:pic>
    <xdr:clientData/>
  </xdr:twoCellAnchor>
  <xdr:twoCellAnchor>
    <xdr:from>
      <xdr:col>32</xdr:col>
      <xdr:colOff>0</xdr:colOff>
      <xdr:row>153</xdr:row>
      <xdr:rowOff>0</xdr:rowOff>
    </xdr:from>
    <xdr:to>
      <xdr:col>33</xdr:col>
      <xdr:colOff>0</xdr:colOff>
      <xdr:row>154</xdr:row>
      <xdr:rowOff>0</xdr:rowOff>
    </xdr:to>
    <xdr:pic>
      <xdr:nvPicPr>
        <xdr:cNvPr id="2071" name="Picture 2070">
          <a:extLst>
            <a:ext uri="{FF2B5EF4-FFF2-40B4-BE49-F238E27FC236}">
              <a16:creationId xmlns:a16="http://schemas.microsoft.com/office/drawing/2014/main" id="{82D5DFC3-7D4C-C76F-E341-880E3D72F653}"/>
            </a:ext>
          </a:extLst>
        </xdr:cNvPr>
        <xdr:cNvPicPr>
          <a:picLocks/>
        </xdr:cNvPicPr>
      </xdr:nvPicPr>
      <xdr:blipFill>
        <a:blip xmlns:r="http://schemas.openxmlformats.org/officeDocument/2006/relationships" r:embed="rId150" cstate="print">
          <a:extLst>
            <a:ext uri="{28A0092B-C50C-407E-A947-70E740481C1C}">
              <a14:useLocalDpi xmlns:a14="http://schemas.microsoft.com/office/drawing/2010/main" val="0"/>
            </a:ext>
          </a:extLst>
        </a:blip>
        <a:stretch>
          <a:fillRect/>
        </a:stretch>
      </xdr:blipFill>
      <xdr:spPr>
        <a:xfrm>
          <a:off x="44043600" y="172777150"/>
          <a:ext cx="882650" cy="1143000"/>
        </a:xfrm>
        <a:prstGeom prst="rect">
          <a:avLst/>
        </a:prstGeom>
      </xdr:spPr>
    </xdr:pic>
    <xdr:clientData/>
  </xdr:twoCellAnchor>
  <xdr:twoCellAnchor>
    <xdr:from>
      <xdr:col>32</xdr:col>
      <xdr:colOff>0</xdr:colOff>
      <xdr:row>154</xdr:row>
      <xdr:rowOff>0</xdr:rowOff>
    </xdr:from>
    <xdr:to>
      <xdr:col>33</xdr:col>
      <xdr:colOff>0</xdr:colOff>
      <xdr:row>155</xdr:row>
      <xdr:rowOff>0</xdr:rowOff>
    </xdr:to>
    <xdr:pic>
      <xdr:nvPicPr>
        <xdr:cNvPr id="2073" name="Picture 2072">
          <a:extLst>
            <a:ext uri="{FF2B5EF4-FFF2-40B4-BE49-F238E27FC236}">
              <a16:creationId xmlns:a16="http://schemas.microsoft.com/office/drawing/2014/main" id="{FD7758B1-B3CB-5E56-BE15-C2CDB2EE7C58}"/>
            </a:ext>
          </a:extLst>
        </xdr:cNvPr>
        <xdr:cNvPicPr>
          <a:picLocks/>
        </xdr:cNvPicPr>
      </xdr:nvPicPr>
      <xdr:blipFill>
        <a:blip xmlns:r="http://schemas.openxmlformats.org/officeDocument/2006/relationships" r:embed="rId151" cstate="print">
          <a:extLst>
            <a:ext uri="{28A0092B-C50C-407E-A947-70E740481C1C}">
              <a14:useLocalDpi xmlns:a14="http://schemas.microsoft.com/office/drawing/2010/main" val="0"/>
            </a:ext>
          </a:extLst>
        </a:blip>
        <a:stretch>
          <a:fillRect/>
        </a:stretch>
      </xdr:blipFill>
      <xdr:spPr>
        <a:xfrm>
          <a:off x="44043600" y="173920150"/>
          <a:ext cx="882650" cy="1143000"/>
        </a:xfrm>
        <a:prstGeom prst="rect">
          <a:avLst/>
        </a:prstGeom>
      </xdr:spPr>
    </xdr:pic>
    <xdr:clientData/>
  </xdr:twoCellAnchor>
  <xdr:twoCellAnchor>
    <xdr:from>
      <xdr:col>32</xdr:col>
      <xdr:colOff>0</xdr:colOff>
      <xdr:row>155</xdr:row>
      <xdr:rowOff>0</xdr:rowOff>
    </xdr:from>
    <xdr:to>
      <xdr:col>33</xdr:col>
      <xdr:colOff>0</xdr:colOff>
      <xdr:row>156</xdr:row>
      <xdr:rowOff>0</xdr:rowOff>
    </xdr:to>
    <xdr:pic>
      <xdr:nvPicPr>
        <xdr:cNvPr id="2075" name="Picture 2074">
          <a:extLst>
            <a:ext uri="{FF2B5EF4-FFF2-40B4-BE49-F238E27FC236}">
              <a16:creationId xmlns:a16="http://schemas.microsoft.com/office/drawing/2014/main" id="{8C52FF74-6FDA-F375-65BE-7918AD223BC0}"/>
            </a:ext>
          </a:extLst>
        </xdr:cNvPr>
        <xdr:cNvPicPr>
          <a:picLocks/>
        </xdr:cNvPicPr>
      </xdr:nvPicPr>
      <xdr:blipFill>
        <a:blip xmlns:r="http://schemas.openxmlformats.org/officeDocument/2006/relationships" r:embed="rId152" cstate="print">
          <a:extLst>
            <a:ext uri="{28A0092B-C50C-407E-A947-70E740481C1C}">
              <a14:useLocalDpi xmlns:a14="http://schemas.microsoft.com/office/drawing/2010/main" val="0"/>
            </a:ext>
          </a:extLst>
        </a:blip>
        <a:stretch>
          <a:fillRect/>
        </a:stretch>
      </xdr:blipFill>
      <xdr:spPr>
        <a:xfrm>
          <a:off x="44043600" y="175063150"/>
          <a:ext cx="882650" cy="1143000"/>
        </a:xfrm>
        <a:prstGeom prst="rect">
          <a:avLst/>
        </a:prstGeom>
      </xdr:spPr>
    </xdr:pic>
    <xdr:clientData/>
  </xdr:twoCellAnchor>
  <xdr:twoCellAnchor>
    <xdr:from>
      <xdr:col>32</xdr:col>
      <xdr:colOff>0</xdr:colOff>
      <xdr:row>156</xdr:row>
      <xdr:rowOff>0</xdr:rowOff>
    </xdr:from>
    <xdr:to>
      <xdr:col>33</xdr:col>
      <xdr:colOff>0</xdr:colOff>
      <xdr:row>157</xdr:row>
      <xdr:rowOff>0</xdr:rowOff>
    </xdr:to>
    <xdr:pic>
      <xdr:nvPicPr>
        <xdr:cNvPr id="2077" name="Picture 2076">
          <a:extLst>
            <a:ext uri="{FF2B5EF4-FFF2-40B4-BE49-F238E27FC236}">
              <a16:creationId xmlns:a16="http://schemas.microsoft.com/office/drawing/2014/main" id="{5AB44C1F-7234-38B4-72CD-3BD1074F991B}"/>
            </a:ext>
          </a:extLst>
        </xdr:cNvPr>
        <xdr:cNvPicPr>
          <a:picLocks/>
        </xdr:cNvPicPr>
      </xdr:nvPicPr>
      <xdr:blipFill>
        <a:blip xmlns:r="http://schemas.openxmlformats.org/officeDocument/2006/relationships" r:embed="rId153" cstate="print">
          <a:extLst>
            <a:ext uri="{28A0092B-C50C-407E-A947-70E740481C1C}">
              <a14:useLocalDpi xmlns:a14="http://schemas.microsoft.com/office/drawing/2010/main" val="0"/>
            </a:ext>
          </a:extLst>
        </a:blip>
        <a:stretch>
          <a:fillRect/>
        </a:stretch>
      </xdr:blipFill>
      <xdr:spPr>
        <a:xfrm>
          <a:off x="44043600" y="176206150"/>
          <a:ext cx="882650" cy="1143000"/>
        </a:xfrm>
        <a:prstGeom prst="rect">
          <a:avLst/>
        </a:prstGeom>
      </xdr:spPr>
    </xdr:pic>
    <xdr:clientData/>
  </xdr:twoCellAnchor>
  <xdr:twoCellAnchor>
    <xdr:from>
      <xdr:col>32</xdr:col>
      <xdr:colOff>0</xdr:colOff>
      <xdr:row>157</xdr:row>
      <xdr:rowOff>0</xdr:rowOff>
    </xdr:from>
    <xdr:to>
      <xdr:col>33</xdr:col>
      <xdr:colOff>0</xdr:colOff>
      <xdr:row>158</xdr:row>
      <xdr:rowOff>0</xdr:rowOff>
    </xdr:to>
    <xdr:pic>
      <xdr:nvPicPr>
        <xdr:cNvPr id="2079" name="Picture 2078">
          <a:extLst>
            <a:ext uri="{FF2B5EF4-FFF2-40B4-BE49-F238E27FC236}">
              <a16:creationId xmlns:a16="http://schemas.microsoft.com/office/drawing/2014/main" id="{9D1196A8-125B-D1B9-4F99-A6378C33CDC8}"/>
            </a:ext>
          </a:extLst>
        </xdr:cNvPr>
        <xdr:cNvPicPr>
          <a:picLocks/>
        </xdr:cNvPicPr>
      </xdr:nvPicPr>
      <xdr:blipFill>
        <a:blip xmlns:r="http://schemas.openxmlformats.org/officeDocument/2006/relationships" r:embed="rId154" cstate="print">
          <a:extLst>
            <a:ext uri="{28A0092B-C50C-407E-A947-70E740481C1C}">
              <a14:useLocalDpi xmlns:a14="http://schemas.microsoft.com/office/drawing/2010/main" val="0"/>
            </a:ext>
          </a:extLst>
        </a:blip>
        <a:stretch>
          <a:fillRect/>
        </a:stretch>
      </xdr:blipFill>
      <xdr:spPr>
        <a:xfrm>
          <a:off x="44043600" y="177349150"/>
          <a:ext cx="882650" cy="1143000"/>
        </a:xfrm>
        <a:prstGeom prst="rect">
          <a:avLst/>
        </a:prstGeom>
      </xdr:spPr>
    </xdr:pic>
    <xdr:clientData/>
  </xdr:twoCellAnchor>
  <xdr:twoCellAnchor>
    <xdr:from>
      <xdr:col>32</xdr:col>
      <xdr:colOff>0</xdr:colOff>
      <xdr:row>158</xdr:row>
      <xdr:rowOff>0</xdr:rowOff>
    </xdr:from>
    <xdr:to>
      <xdr:col>33</xdr:col>
      <xdr:colOff>0</xdr:colOff>
      <xdr:row>159</xdr:row>
      <xdr:rowOff>0</xdr:rowOff>
    </xdr:to>
    <xdr:pic>
      <xdr:nvPicPr>
        <xdr:cNvPr id="2081" name="Picture 2080">
          <a:extLst>
            <a:ext uri="{FF2B5EF4-FFF2-40B4-BE49-F238E27FC236}">
              <a16:creationId xmlns:a16="http://schemas.microsoft.com/office/drawing/2014/main" id="{C222AA2D-F7D7-65D5-404F-C1A8152B6CC0}"/>
            </a:ext>
          </a:extLst>
        </xdr:cNvPr>
        <xdr:cNvPicPr>
          <a:picLocks/>
        </xdr:cNvPicPr>
      </xdr:nvPicPr>
      <xdr:blipFill>
        <a:blip xmlns:r="http://schemas.openxmlformats.org/officeDocument/2006/relationships" r:embed="rId155" cstate="print">
          <a:extLst>
            <a:ext uri="{28A0092B-C50C-407E-A947-70E740481C1C}">
              <a14:useLocalDpi xmlns:a14="http://schemas.microsoft.com/office/drawing/2010/main" val="0"/>
            </a:ext>
          </a:extLst>
        </a:blip>
        <a:stretch>
          <a:fillRect/>
        </a:stretch>
      </xdr:blipFill>
      <xdr:spPr>
        <a:xfrm>
          <a:off x="44043600" y="178492150"/>
          <a:ext cx="882650" cy="1143000"/>
        </a:xfrm>
        <a:prstGeom prst="rect">
          <a:avLst/>
        </a:prstGeom>
      </xdr:spPr>
    </xdr:pic>
    <xdr:clientData/>
  </xdr:twoCellAnchor>
  <xdr:twoCellAnchor>
    <xdr:from>
      <xdr:col>32</xdr:col>
      <xdr:colOff>0</xdr:colOff>
      <xdr:row>159</xdr:row>
      <xdr:rowOff>0</xdr:rowOff>
    </xdr:from>
    <xdr:to>
      <xdr:col>33</xdr:col>
      <xdr:colOff>0</xdr:colOff>
      <xdr:row>160</xdr:row>
      <xdr:rowOff>0</xdr:rowOff>
    </xdr:to>
    <xdr:pic>
      <xdr:nvPicPr>
        <xdr:cNvPr id="2083" name="Picture 2082">
          <a:extLst>
            <a:ext uri="{FF2B5EF4-FFF2-40B4-BE49-F238E27FC236}">
              <a16:creationId xmlns:a16="http://schemas.microsoft.com/office/drawing/2014/main" id="{4C99B297-58F8-02F9-F966-7746B38E7EEF}"/>
            </a:ext>
          </a:extLst>
        </xdr:cNvPr>
        <xdr:cNvPicPr>
          <a:picLocks/>
        </xdr:cNvPicPr>
      </xdr:nvPicPr>
      <xdr:blipFill>
        <a:blip xmlns:r="http://schemas.openxmlformats.org/officeDocument/2006/relationships" r:embed="rId156" cstate="print">
          <a:extLst>
            <a:ext uri="{28A0092B-C50C-407E-A947-70E740481C1C}">
              <a14:useLocalDpi xmlns:a14="http://schemas.microsoft.com/office/drawing/2010/main" val="0"/>
            </a:ext>
          </a:extLst>
        </a:blip>
        <a:stretch>
          <a:fillRect/>
        </a:stretch>
      </xdr:blipFill>
      <xdr:spPr>
        <a:xfrm>
          <a:off x="44043600" y="179635150"/>
          <a:ext cx="882650" cy="1143000"/>
        </a:xfrm>
        <a:prstGeom prst="rect">
          <a:avLst/>
        </a:prstGeom>
      </xdr:spPr>
    </xdr:pic>
    <xdr:clientData/>
  </xdr:twoCellAnchor>
  <xdr:twoCellAnchor>
    <xdr:from>
      <xdr:col>32</xdr:col>
      <xdr:colOff>0</xdr:colOff>
      <xdr:row>160</xdr:row>
      <xdr:rowOff>0</xdr:rowOff>
    </xdr:from>
    <xdr:to>
      <xdr:col>33</xdr:col>
      <xdr:colOff>0</xdr:colOff>
      <xdr:row>161</xdr:row>
      <xdr:rowOff>0</xdr:rowOff>
    </xdr:to>
    <xdr:pic>
      <xdr:nvPicPr>
        <xdr:cNvPr id="2085" name="Picture 2084">
          <a:extLst>
            <a:ext uri="{FF2B5EF4-FFF2-40B4-BE49-F238E27FC236}">
              <a16:creationId xmlns:a16="http://schemas.microsoft.com/office/drawing/2014/main" id="{0BFFF6E6-0744-A855-9286-A2E8A0D6ACE9}"/>
            </a:ext>
          </a:extLst>
        </xdr:cNvPr>
        <xdr:cNvPicPr>
          <a:picLocks/>
        </xdr:cNvPicPr>
      </xdr:nvPicPr>
      <xdr:blipFill>
        <a:blip xmlns:r="http://schemas.openxmlformats.org/officeDocument/2006/relationships" r:embed="rId157" cstate="print">
          <a:extLst>
            <a:ext uri="{28A0092B-C50C-407E-A947-70E740481C1C}">
              <a14:useLocalDpi xmlns:a14="http://schemas.microsoft.com/office/drawing/2010/main" val="0"/>
            </a:ext>
          </a:extLst>
        </a:blip>
        <a:stretch>
          <a:fillRect/>
        </a:stretch>
      </xdr:blipFill>
      <xdr:spPr>
        <a:xfrm>
          <a:off x="44043600" y="180778150"/>
          <a:ext cx="882650" cy="1143000"/>
        </a:xfrm>
        <a:prstGeom prst="rect">
          <a:avLst/>
        </a:prstGeom>
      </xdr:spPr>
    </xdr:pic>
    <xdr:clientData/>
  </xdr:twoCellAnchor>
  <xdr:twoCellAnchor>
    <xdr:from>
      <xdr:col>32</xdr:col>
      <xdr:colOff>0</xdr:colOff>
      <xdr:row>161</xdr:row>
      <xdr:rowOff>0</xdr:rowOff>
    </xdr:from>
    <xdr:to>
      <xdr:col>33</xdr:col>
      <xdr:colOff>0</xdr:colOff>
      <xdr:row>162</xdr:row>
      <xdr:rowOff>0</xdr:rowOff>
    </xdr:to>
    <xdr:pic>
      <xdr:nvPicPr>
        <xdr:cNvPr id="2087" name="Picture 2086">
          <a:extLst>
            <a:ext uri="{FF2B5EF4-FFF2-40B4-BE49-F238E27FC236}">
              <a16:creationId xmlns:a16="http://schemas.microsoft.com/office/drawing/2014/main" id="{AEFE0C1E-39D8-6681-50BB-4FE393AF631F}"/>
            </a:ext>
          </a:extLst>
        </xdr:cNvPr>
        <xdr:cNvPicPr>
          <a:picLocks/>
        </xdr:cNvPicPr>
      </xdr:nvPicPr>
      <xdr:blipFill>
        <a:blip xmlns:r="http://schemas.openxmlformats.org/officeDocument/2006/relationships" r:embed="rId158" cstate="print">
          <a:extLst>
            <a:ext uri="{28A0092B-C50C-407E-A947-70E740481C1C}">
              <a14:useLocalDpi xmlns:a14="http://schemas.microsoft.com/office/drawing/2010/main" val="0"/>
            </a:ext>
          </a:extLst>
        </a:blip>
        <a:stretch>
          <a:fillRect/>
        </a:stretch>
      </xdr:blipFill>
      <xdr:spPr>
        <a:xfrm>
          <a:off x="44043600" y="181921150"/>
          <a:ext cx="882650" cy="1143000"/>
        </a:xfrm>
        <a:prstGeom prst="rect">
          <a:avLst/>
        </a:prstGeom>
      </xdr:spPr>
    </xdr:pic>
    <xdr:clientData/>
  </xdr:twoCellAnchor>
  <xdr:twoCellAnchor>
    <xdr:from>
      <xdr:col>32</xdr:col>
      <xdr:colOff>0</xdr:colOff>
      <xdr:row>162</xdr:row>
      <xdr:rowOff>0</xdr:rowOff>
    </xdr:from>
    <xdr:to>
      <xdr:col>33</xdr:col>
      <xdr:colOff>0</xdr:colOff>
      <xdr:row>163</xdr:row>
      <xdr:rowOff>0</xdr:rowOff>
    </xdr:to>
    <xdr:pic>
      <xdr:nvPicPr>
        <xdr:cNvPr id="2089" name="Picture 2088">
          <a:extLst>
            <a:ext uri="{FF2B5EF4-FFF2-40B4-BE49-F238E27FC236}">
              <a16:creationId xmlns:a16="http://schemas.microsoft.com/office/drawing/2014/main" id="{4C905930-E165-3551-3D80-43EEDFDA3B35}"/>
            </a:ext>
          </a:extLst>
        </xdr:cNvPr>
        <xdr:cNvPicPr>
          <a:picLocks/>
        </xdr:cNvPicPr>
      </xdr:nvPicPr>
      <xdr:blipFill>
        <a:blip xmlns:r="http://schemas.openxmlformats.org/officeDocument/2006/relationships" r:embed="rId159" cstate="print">
          <a:extLst>
            <a:ext uri="{28A0092B-C50C-407E-A947-70E740481C1C}">
              <a14:useLocalDpi xmlns:a14="http://schemas.microsoft.com/office/drawing/2010/main" val="0"/>
            </a:ext>
          </a:extLst>
        </a:blip>
        <a:stretch>
          <a:fillRect/>
        </a:stretch>
      </xdr:blipFill>
      <xdr:spPr>
        <a:xfrm>
          <a:off x="44043600" y="183064150"/>
          <a:ext cx="882650" cy="1143000"/>
        </a:xfrm>
        <a:prstGeom prst="rect">
          <a:avLst/>
        </a:prstGeom>
      </xdr:spPr>
    </xdr:pic>
    <xdr:clientData/>
  </xdr:twoCellAnchor>
  <xdr:twoCellAnchor>
    <xdr:from>
      <xdr:col>32</xdr:col>
      <xdr:colOff>0</xdr:colOff>
      <xdr:row>163</xdr:row>
      <xdr:rowOff>0</xdr:rowOff>
    </xdr:from>
    <xdr:to>
      <xdr:col>33</xdr:col>
      <xdr:colOff>0</xdr:colOff>
      <xdr:row>164</xdr:row>
      <xdr:rowOff>0</xdr:rowOff>
    </xdr:to>
    <xdr:pic>
      <xdr:nvPicPr>
        <xdr:cNvPr id="2091" name="Picture 2090">
          <a:extLst>
            <a:ext uri="{FF2B5EF4-FFF2-40B4-BE49-F238E27FC236}">
              <a16:creationId xmlns:a16="http://schemas.microsoft.com/office/drawing/2014/main" id="{685BBB8E-9264-1B5E-5E32-802042EA22E1}"/>
            </a:ext>
          </a:extLst>
        </xdr:cNvPr>
        <xdr:cNvPicPr>
          <a:picLocks/>
        </xdr:cNvPicPr>
      </xdr:nvPicPr>
      <xdr:blipFill>
        <a:blip xmlns:r="http://schemas.openxmlformats.org/officeDocument/2006/relationships" r:embed="rId160" cstate="print">
          <a:extLst>
            <a:ext uri="{28A0092B-C50C-407E-A947-70E740481C1C}">
              <a14:useLocalDpi xmlns:a14="http://schemas.microsoft.com/office/drawing/2010/main" val="0"/>
            </a:ext>
          </a:extLst>
        </a:blip>
        <a:stretch>
          <a:fillRect/>
        </a:stretch>
      </xdr:blipFill>
      <xdr:spPr>
        <a:xfrm>
          <a:off x="44043600" y="184207150"/>
          <a:ext cx="882650" cy="1143000"/>
        </a:xfrm>
        <a:prstGeom prst="rect">
          <a:avLst/>
        </a:prstGeom>
      </xdr:spPr>
    </xdr:pic>
    <xdr:clientData/>
  </xdr:twoCellAnchor>
  <xdr:twoCellAnchor>
    <xdr:from>
      <xdr:col>32</xdr:col>
      <xdr:colOff>0</xdr:colOff>
      <xdr:row>164</xdr:row>
      <xdr:rowOff>0</xdr:rowOff>
    </xdr:from>
    <xdr:to>
      <xdr:col>33</xdr:col>
      <xdr:colOff>0</xdr:colOff>
      <xdr:row>165</xdr:row>
      <xdr:rowOff>0</xdr:rowOff>
    </xdr:to>
    <xdr:pic>
      <xdr:nvPicPr>
        <xdr:cNvPr id="2093" name="Picture 2092">
          <a:extLst>
            <a:ext uri="{FF2B5EF4-FFF2-40B4-BE49-F238E27FC236}">
              <a16:creationId xmlns:a16="http://schemas.microsoft.com/office/drawing/2014/main" id="{AAA3082B-D34D-193F-A5E3-DAEB6EB499FA}"/>
            </a:ext>
          </a:extLst>
        </xdr:cNvPr>
        <xdr:cNvPicPr>
          <a:picLocks/>
        </xdr:cNvPicPr>
      </xdr:nvPicPr>
      <xdr:blipFill>
        <a:blip xmlns:r="http://schemas.openxmlformats.org/officeDocument/2006/relationships" r:embed="rId161" cstate="print">
          <a:extLst>
            <a:ext uri="{28A0092B-C50C-407E-A947-70E740481C1C}">
              <a14:useLocalDpi xmlns:a14="http://schemas.microsoft.com/office/drawing/2010/main" val="0"/>
            </a:ext>
          </a:extLst>
        </a:blip>
        <a:stretch>
          <a:fillRect/>
        </a:stretch>
      </xdr:blipFill>
      <xdr:spPr>
        <a:xfrm>
          <a:off x="44043600" y="185350150"/>
          <a:ext cx="882650" cy="1143000"/>
        </a:xfrm>
        <a:prstGeom prst="rect">
          <a:avLst/>
        </a:prstGeom>
      </xdr:spPr>
    </xdr:pic>
    <xdr:clientData/>
  </xdr:twoCellAnchor>
  <xdr:twoCellAnchor>
    <xdr:from>
      <xdr:col>32</xdr:col>
      <xdr:colOff>0</xdr:colOff>
      <xdr:row>165</xdr:row>
      <xdr:rowOff>0</xdr:rowOff>
    </xdr:from>
    <xdr:to>
      <xdr:col>33</xdr:col>
      <xdr:colOff>0</xdr:colOff>
      <xdr:row>166</xdr:row>
      <xdr:rowOff>0</xdr:rowOff>
    </xdr:to>
    <xdr:pic>
      <xdr:nvPicPr>
        <xdr:cNvPr id="2095" name="Picture 2094">
          <a:extLst>
            <a:ext uri="{FF2B5EF4-FFF2-40B4-BE49-F238E27FC236}">
              <a16:creationId xmlns:a16="http://schemas.microsoft.com/office/drawing/2014/main" id="{4B86C1FC-EAF6-5F50-05C5-087196C9D141}"/>
            </a:ext>
          </a:extLst>
        </xdr:cNvPr>
        <xdr:cNvPicPr>
          <a:picLocks/>
        </xdr:cNvPicPr>
      </xdr:nvPicPr>
      <xdr:blipFill>
        <a:blip xmlns:r="http://schemas.openxmlformats.org/officeDocument/2006/relationships" r:embed="rId162" cstate="print">
          <a:extLst>
            <a:ext uri="{28A0092B-C50C-407E-A947-70E740481C1C}">
              <a14:useLocalDpi xmlns:a14="http://schemas.microsoft.com/office/drawing/2010/main" val="0"/>
            </a:ext>
          </a:extLst>
        </a:blip>
        <a:stretch>
          <a:fillRect/>
        </a:stretch>
      </xdr:blipFill>
      <xdr:spPr>
        <a:xfrm>
          <a:off x="44043600" y="186493150"/>
          <a:ext cx="882650" cy="1143000"/>
        </a:xfrm>
        <a:prstGeom prst="rect">
          <a:avLst/>
        </a:prstGeom>
      </xdr:spPr>
    </xdr:pic>
    <xdr:clientData/>
  </xdr:twoCellAnchor>
  <xdr:twoCellAnchor>
    <xdr:from>
      <xdr:col>32</xdr:col>
      <xdr:colOff>0</xdr:colOff>
      <xdr:row>166</xdr:row>
      <xdr:rowOff>0</xdr:rowOff>
    </xdr:from>
    <xdr:to>
      <xdr:col>33</xdr:col>
      <xdr:colOff>0</xdr:colOff>
      <xdr:row>167</xdr:row>
      <xdr:rowOff>0</xdr:rowOff>
    </xdr:to>
    <xdr:pic>
      <xdr:nvPicPr>
        <xdr:cNvPr id="2097" name="Picture 2096">
          <a:extLst>
            <a:ext uri="{FF2B5EF4-FFF2-40B4-BE49-F238E27FC236}">
              <a16:creationId xmlns:a16="http://schemas.microsoft.com/office/drawing/2014/main" id="{8C1C968B-E274-384C-5271-A57A51A7A07F}"/>
            </a:ext>
          </a:extLst>
        </xdr:cNvPr>
        <xdr:cNvPicPr>
          <a:picLocks/>
        </xdr:cNvPicPr>
      </xdr:nvPicPr>
      <xdr:blipFill>
        <a:blip xmlns:r="http://schemas.openxmlformats.org/officeDocument/2006/relationships" r:embed="rId163" cstate="print">
          <a:extLst>
            <a:ext uri="{28A0092B-C50C-407E-A947-70E740481C1C}">
              <a14:useLocalDpi xmlns:a14="http://schemas.microsoft.com/office/drawing/2010/main" val="0"/>
            </a:ext>
          </a:extLst>
        </a:blip>
        <a:stretch>
          <a:fillRect/>
        </a:stretch>
      </xdr:blipFill>
      <xdr:spPr>
        <a:xfrm>
          <a:off x="44043600" y="187636150"/>
          <a:ext cx="882650" cy="1143000"/>
        </a:xfrm>
        <a:prstGeom prst="rect">
          <a:avLst/>
        </a:prstGeom>
      </xdr:spPr>
    </xdr:pic>
    <xdr:clientData/>
  </xdr:twoCellAnchor>
  <xdr:twoCellAnchor>
    <xdr:from>
      <xdr:col>32</xdr:col>
      <xdr:colOff>0</xdr:colOff>
      <xdr:row>167</xdr:row>
      <xdr:rowOff>0</xdr:rowOff>
    </xdr:from>
    <xdr:to>
      <xdr:col>33</xdr:col>
      <xdr:colOff>0</xdr:colOff>
      <xdr:row>168</xdr:row>
      <xdr:rowOff>0</xdr:rowOff>
    </xdr:to>
    <xdr:pic>
      <xdr:nvPicPr>
        <xdr:cNvPr id="2099" name="Picture 2098">
          <a:extLst>
            <a:ext uri="{FF2B5EF4-FFF2-40B4-BE49-F238E27FC236}">
              <a16:creationId xmlns:a16="http://schemas.microsoft.com/office/drawing/2014/main" id="{5E323465-422A-2117-B5A3-5083E6F2241F}"/>
            </a:ext>
          </a:extLst>
        </xdr:cNvPr>
        <xdr:cNvPicPr>
          <a:picLocks/>
        </xdr:cNvPicPr>
      </xdr:nvPicPr>
      <xdr:blipFill>
        <a:blip xmlns:r="http://schemas.openxmlformats.org/officeDocument/2006/relationships" r:embed="rId164" cstate="print">
          <a:extLst>
            <a:ext uri="{28A0092B-C50C-407E-A947-70E740481C1C}">
              <a14:useLocalDpi xmlns:a14="http://schemas.microsoft.com/office/drawing/2010/main" val="0"/>
            </a:ext>
          </a:extLst>
        </a:blip>
        <a:stretch>
          <a:fillRect/>
        </a:stretch>
      </xdr:blipFill>
      <xdr:spPr>
        <a:xfrm>
          <a:off x="44043600" y="188779150"/>
          <a:ext cx="882650" cy="1143000"/>
        </a:xfrm>
        <a:prstGeom prst="rect">
          <a:avLst/>
        </a:prstGeom>
      </xdr:spPr>
    </xdr:pic>
    <xdr:clientData/>
  </xdr:twoCellAnchor>
  <xdr:twoCellAnchor>
    <xdr:from>
      <xdr:col>32</xdr:col>
      <xdr:colOff>0</xdr:colOff>
      <xdr:row>168</xdr:row>
      <xdr:rowOff>0</xdr:rowOff>
    </xdr:from>
    <xdr:to>
      <xdr:col>33</xdr:col>
      <xdr:colOff>0</xdr:colOff>
      <xdr:row>169</xdr:row>
      <xdr:rowOff>0</xdr:rowOff>
    </xdr:to>
    <xdr:pic>
      <xdr:nvPicPr>
        <xdr:cNvPr id="2101" name="Picture 2100">
          <a:extLst>
            <a:ext uri="{FF2B5EF4-FFF2-40B4-BE49-F238E27FC236}">
              <a16:creationId xmlns:a16="http://schemas.microsoft.com/office/drawing/2014/main" id="{F639F5DC-3B56-CA2C-B83C-7F408AACC4EF}"/>
            </a:ext>
          </a:extLst>
        </xdr:cNvPr>
        <xdr:cNvPicPr>
          <a:picLocks/>
        </xdr:cNvPicPr>
      </xdr:nvPicPr>
      <xdr:blipFill>
        <a:blip xmlns:r="http://schemas.openxmlformats.org/officeDocument/2006/relationships" r:embed="rId165" cstate="print">
          <a:extLst>
            <a:ext uri="{28A0092B-C50C-407E-A947-70E740481C1C}">
              <a14:useLocalDpi xmlns:a14="http://schemas.microsoft.com/office/drawing/2010/main" val="0"/>
            </a:ext>
          </a:extLst>
        </a:blip>
        <a:stretch>
          <a:fillRect/>
        </a:stretch>
      </xdr:blipFill>
      <xdr:spPr>
        <a:xfrm>
          <a:off x="44043600" y="189922150"/>
          <a:ext cx="882650" cy="1143000"/>
        </a:xfrm>
        <a:prstGeom prst="rect">
          <a:avLst/>
        </a:prstGeom>
      </xdr:spPr>
    </xdr:pic>
    <xdr:clientData/>
  </xdr:twoCellAnchor>
  <xdr:twoCellAnchor>
    <xdr:from>
      <xdr:col>32</xdr:col>
      <xdr:colOff>0</xdr:colOff>
      <xdr:row>169</xdr:row>
      <xdr:rowOff>0</xdr:rowOff>
    </xdr:from>
    <xdr:to>
      <xdr:col>33</xdr:col>
      <xdr:colOff>0</xdr:colOff>
      <xdr:row>170</xdr:row>
      <xdr:rowOff>0</xdr:rowOff>
    </xdr:to>
    <xdr:pic>
      <xdr:nvPicPr>
        <xdr:cNvPr id="2103" name="Picture 2102">
          <a:extLst>
            <a:ext uri="{FF2B5EF4-FFF2-40B4-BE49-F238E27FC236}">
              <a16:creationId xmlns:a16="http://schemas.microsoft.com/office/drawing/2014/main" id="{033AEDE6-6D55-A909-B095-C41C9D524930}"/>
            </a:ext>
          </a:extLst>
        </xdr:cNvPr>
        <xdr:cNvPicPr>
          <a:picLocks/>
        </xdr:cNvPicPr>
      </xdr:nvPicPr>
      <xdr:blipFill>
        <a:blip xmlns:r="http://schemas.openxmlformats.org/officeDocument/2006/relationships" r:embed="rId166" cstate="print">
          <a:extLst>
            <a:ext uri="{28A0092B-C50C-407E-A947-70E740481C1C}">
              <a14:useLocalDpi xmlns:a14="http://schemas.microsoft.com/office/drawing/2010/main" val="0"/>
            </a:ext>
          </a:extLst>
        </a:blip>
        <a:stretch>
          <a:fillRect/>
        </a:stretch>
      </xdr:blipFill>
      <xdr:spPr>
        <a:xfrm>
          <a:off x="44043600" y="191065150"/>
          <a:ext cx="882650" cy="1143000"/>
        </a:xfrm>
        <a:prstGeom prst="rect">
          <a:avLst/>
        </a:prstGeom>
      </xdr:spPr>
    </xdr:pic>
    <xdr:clientData/>
  </xdr:twoCellAnchor>
  <xdr:twoCellAnchor>
    <xdr:from>
      <xdr:col>32</xdr:col>
      <xdr:colOff>0</xdr:colOff>
      <xdr:row>170</xdr:row>
      <xdr:rowOff>0</xdr:rowOff>
    </xdr:from>
    <xdr:to>
      <xdr:col>33</xdr:col>
      <xdr:colOff>0</xdr:colOff>
      <xdr:row>171</xdr:row>
      <xdr:rowOff>0</xdr:rowOff>
    </xdr:to>
    <xdr:pic>
      <xdr:nvPicPr>
        <xdr:cNvPr id="2105" name="Picture 2104">
          <a:extLst>
            <a:ext uri="{FF2B5EF4-FFF2-40B4-BE49-F238E27FC236}">
              <a16:creationId xmlns:a16="http://schemas.microsoft.com/office/drawing/2014/main" id="{FEF06E07-09FA-24E2-69DE-92E3FB0ED61C}"/>
            </a:ext>
          </a:extLst>
        </xdr:cNvPr>
        <xdr:cNvPicPr>
          <a:picLocks/>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44043600" y="192208150"/>
          <a:ext cx="882650" cy="1143000"/>
        </a:xfrm>
        <a:prstGeom prst="rect">
          <a:avLst/>
        </a:prstGeom>
      </xdr:spPr>
    </xdr:pic>
    <xdr:clientData/>
  </xdr:twoCellAnchor>
  <xdr:twoCellAnchor>
    <xdr:from>
      <xdr:col>32</xdr:col>
      <xdr:colOff>0</xdr:colOff>
      <xdr:row>171</xdr:row>
      <xdr:rowOff>0</xdr:rowOff>
    </xdr:from>
    <xdr:to>
      <xdr:col>33</xdr:col>
      <xdr:colOff>0</xdr:colOff>
      <xdr:row>172</xdr:row>
      <xdr:rowOff>0</xdr:rowOff>
    </xdr:to>
    <xdr:pic>
      <xdr:nvPicPr>
        <xdr:cNvPr id="2107" name="Picture 2106">
          <a:extLst>
            <a:ext uri="{FF2B5EF4-FFF2-40B4-BE49-F238E27FC236}">
              <a16:creationId xmlns:a16="http://schemas.microsoft.com/office/drawing/2014/main" id="{44CE2A71-C444-1BED-2285-FD8643ADEB66}"/>
            </a:ext>
          </a:extLst>
        </xdr:cNvPr>
        <xdr:cNvPicPr>
          <a:picLocks/>
        </xdr:cNvPicPr>
      </xdr:nvPicPr>
      <xdr:blipFill>
        <a:blip xmlns:r="http://schemas.openxmlformats.org/officeDocument/2006/relationships" r:embed="rId168" cstate="print">
          <a:extLst>
            <a:ext uri="{28A0092B-C50C-407E-A947-70E740481C1C}">
              <a14:useLocalDpi xmlns:a14="http://schemas.microsoft.com/office/drawing/2010/main" val="0"/>
            </a:ext>
          </a:extLst>
        </a:blip>
        <a:stretch>
          <a:fillRect/>
        </a:stretch>
      </xdr:blipFill>
      <xdr:spPr>
        <a:xfrm>
          <a:off x="44043600" y="193351150"/>
          <a:ext cx="882650" cy="1143000"/>
        </a:xfrm>
        <a:prstGeom prst="rect">
          <a:avLst/>
        </a:prstGeom>
      </xdr:spPr>
    </xdr:pic>
    <xdr:clientData/>
  </xdr:twoCellAnchor>
  <xdr:twoCellAnchor>
    <xdr:from>
      <xdr:col>32</xdr:col>
      <xdr:colOff>0</xdr:colOff>
      <xdr:row>172</xdr:row>
      <xdr:rowOff>0</xdr:rowOff>
    </xdr:from>
    <xdr:to>
      <xdr:col>33</xdr:col>
      <xdr:colOff>0</xdr:colOff>
      <xdr:row>173</xdr:row>
      <xdr:rowOff>0</xdr:rowOff>
    </xdr:to>
    <xdr:pic>
      <xdr:nvPicPr>
        <xdr:cNvPr id="2109" name="Picture 2108">
          <a:extLst>
            <a:ext uri="{FF2B5EF4-FFF2-40B4-BE49-F238E27FC236}">
              <a16:creationId xmlns:a16="http://schemas.microsoft.com/office/drawing/2014/main" id="{0F25A4E9-507E-48D6-C7C5-6727D9B3F9A1}"/>
            </a:ext>
          </a:extLst>
        </xdr:cNvPr>
        <xdr:cNvPicPr>
          <a:picLocks/>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44043600" y="194494150"/>
          <a:ext cx="882650" cy="1143000"/>
        </a:xfrm>
        <a:prstGeom prst="rect">
          <a:avLst/>
        </a:prstGeom>
      </xdr:spPr>
    </xdr:pic>
    <xdr:clientData/>
  </xdr:twoCellAnchor>
  <xdr:twoCellAnchor>
    <xdr:from>
      <xdr:col>32</xdr:col>
      <xdr:colOff>0</xdr:colOff>
      <xdr:row>173</xdr:row>
      <xdr:rowOff>0</xdr:rowOff>
    </xdr:from>
    <xdr:to>
      <xdr:col>33</xdr:col>
      <xdr:colOff>0</xdr:colOff>
      <xdr:row>174</xdr:row>
      <xdr:rowOff>0</xdr:rowOff>
    </xdr:to>
    <xdr:pic>
      <xdr:nvPicPr>
        <xdr:cNvPr id="2111" name="Picture 2110">
          <a:extLst>
            <a:ext uri="{FF2B5EF4-FFF2-40B4-BE49-F238E27FC236}">
              <a16:creationId xmlns:a16="http://schemas.microsoft.com/office/drawing/2014/main" id="{9A56F7BD-962C-F966-0B7C-3A6CE81AA0B1}"/>
            </a:ext>
          </a:extLst>
        </xdr:cNvPr>
        <xdr:cNvPicPr>
          <a:picLocks/>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44043600" y="195637150"/>
          <a:ext cx="882650" cy="1143000"/>
        </a:xfrm>
        <a:prstGeom prst="rect">
          <a:avLst/>
        </a:prstGeom>
      </xdr:spPr>
    </xdr:pic>
    <xdr:clientData/>
  </xdr:twoCellAnchor>
  <xdr:twoCellAnchor>
    <xdr:from>
      <xdr:col>32</xdr:col>
      <xdr:colOff>0</xdr:colOff>
      <xdr:row>174</xdr:row>
      <xdr:rowOff>0</xdr:rowOff>
    </xdr:from>
    <xdr:to>
      <xdr:col>33</xdr:col>
      <xdr:colOff>0</xdr:colOff>
      <xdr:row>175</xdr:row>
      <xdr:rowOff>0</xdr:rowOff>
    </xdr:to>
    <xdr:pic>
      <xdr:nvPicPr>
        <xdr:cNvPr id="2113" name="Picture 2112">
          <a:extLst>
            <a:ext uri="{FF2B5EF4-FFF2-40B4-BE49-F238E27FC236}">
              <a16:creationId xmlns:a16="http://schemas.microsoft.com/office/drawing/2014/main" id="{154804B0-8D21-DEF5-B333-7E882FFF355F}"/>
            </a:ext>
          </a:extLst>
        </xdr:cNvPr>
        <xdr:cNvPicPr>
          <a:picLocks/>
        </xdr:cNvPicPr>
      </xdr:nvPicPr>
      <xdr:blipFill>
        <a:blip xmlns:r="http://schemas.openxmlformats.org/officeDocument/2006/relationships" r:embed="rId171" cstate="print">
          <a:extLst>
            <a:ext uri="{28A0092B-C50C-407E-A947-70E740481C1C}">
              <a14:useLocalDpi xmlns:a14="http://schemas.microsoft.com/office/drawing/2010/main" val="0"/>
            </a:ext>
          </a:extLst>
        </a:blip>
        <a:stretch>
          <a:fillRect/>
        </a:stretch>
      </xdr:blipFill>
      <xdr:spPr>
        <a:xfrm>
          <a:off x="44043600" y="196780150"/>
          <a:ext cx="882650" cy="1143000"/>
        </a:xfrm>
        <a:prstGeom prst="rect">
          <a:avLst/>
        </a:prstGeom>
      </xdr:spPr>
    </xdr:pic>
    <xdr:clientData/>
  </xdr:twoCellAnchor>
  <xdr:twoCellAnchor>
    <xdr:from>
      <xdr:col>32</xdr:col>
      <xdr:colOff>0</xdr:colOff>
      <xdr:row>175</xdr:row>
      <xdr:rowOff>0</xdr:rowOff>
    </xdr:from>
    <xdr:to>
      <xdr:col>33</xdr:col>
      <xdr:colOff>0</xdr:colOff>
      <xdr:row>176</xdr:row>
      <xdr:rowOff>0</xdr:rowOff>
    </xdr:to>
    <xdr:pic>
      <xdr:nvPicPr>
        <xdr:cNvPr id="2115" name="Picture 2114">
          <a:extLst>
            <a:ext uri="{FF2B5EF4-FFF2-40B4-BE49-F238E27FC236}">
              <a16:creationId xmlns:a16="http://schemas.microsoft.com/office/drawing/2014/main" id="{D92E976B-DB47-B70B-D2A0-2C42E78A640F}"/>
            </a:ext>
          </a:extLst>
        </xdr:cNvPr>
        <xdr:cNvPicPr>
          <a:picLocks/>
        </xdr:cNvPicPr>
      </xdr:nvPicPr>
      <xdr:blipFill>
        <a:blip xmlns:r="http://schemas.openxmlformats.org/officeDocument/2006/relationships" r:embed="rId172">
          <a:extLst>
            <a:ext uri="{28A0092B-C50C-407E-A947-70E740481C1C}">
              <a14:useLocalDpi xmlns:a14="http://schemas.microsoft.com/office/drawing/2010/main" val="0"/>
            </a:ext>
          </a:extLst>
        </a:blip>
        <a:stretch>
          <a:fillRect/>
        </a:stretch>
      </xdr:blipFill>
      <xdr:spPr>
        <a:xfrm>
          <a:off x="44043600" y="197923150"/>
          <a:ext cx="882650" cy="1143000"/>
        </a:xfrm>
        <a:prstGeom prst="rect">
          <a:avLst/>
        </a:prstGeom>
      </xdr:spPr>
    </xdr:pic>
    <xdr:clientData/>
  </xdr:twoCellAnchor>
  <xdr:twoCellAnchor>
    <xdr:from>
      <xdr:col>32</xdr:col>
      <xdr:colOff>0</xdr:colOff>
      <xdr:row>176</xdr:row>
      <xdr:rowOff>0</xdr:rowOff>
    </xdr:from>
    <xdr:to>
      <xdr:col>33</xdr:col>
      <xdr:colOff>0</xdr:colOff>
      <xdr:row>177</xdr:row>
      <xdr:rowOff>0</xdr:rowOff>
    </xdr:to>
    <xdr:pic>
      <xdr:nvPicPr>
        <xdr:cNvPr id="2117" name="Picture 2116">
          <a:extLst>
            <a:ext uri="{FF2B5EF4-FFF2-40B4-BE49-F238E27FC236}">
              <a16:creationId xmlns:a16="http://schemas.microsoft.com/office/drawing/2014/main" id="{9029D59C-3C57-73E5-D234-8E5A7D023505}"/>
            </a:ext>
          </a:extLst>
        </xdr:cNvPr>
        <xdr:cNvPicPr>
          <a:picLocks/>
        </xdr:cNvPicPr>
      </xdr:nvPicPr>
      <xdr:blipFill>
        <a:blip xmlns:r="http://schemas.openxmlformats.org/officeDocument/2006/relationships" r:embed="rId173">
          <a:extLst>
            <a:ext uri="{28A0092B-C50C-407E-A947-70E740481C1C}">
              <a14:useLocalDpi xmlns:a14="http://schemas.microsoft.com/office/drawing/2010/main" val="0"/>
            </a:ext>
          </a:extLst>
        </a:blip>
        <a:stretch>
          <a:fillRect/>
        </a:stretch>
      </xdr:blipFill>
      <xdr:spPr>
        <a:xfrm>
          <a:off x="44043600" y="199066150"/>
          <a:ext cx="882650" cy="1143000"/>
        </a:xfrm>
        <a:prstGeom prst="rect">
          <a:avLst/>
        </a:prstGeom>
      </xdr:spPr>
    </xdr:pic>
    <xdr:clientData/>
  </xdr:twoCellAnchor>
  <xdr:twoCellAnchor>
    <xdr:from>
      <xdr:col>32</xdr:col>
      <xdr:colOff>0</xdr:colOff>
      <xdr:row>177</xdr:row>
      <xdr:rowOff>0</xdr:rowOff>
    </xdr:from>
    <xdr:to>
      <xdr:col>33</xdr:col>
      <xdr:colOff>0</xdr:colOff>
      <xdr:row>178</xdr:row>
      <xdr:rowOff>0</xdr:rowOff>
    </xdr:to>
    <xdr:pic>
      <xdr:nvPicPr>
        <xdr:cNvPr id="2119" name="Picture 2118">
          <a:extLst>
            <a:ext uri="{FF2B5EF4-FFF2-40B4-BE49-F238E27FC236}">
              <a16:creationId xmlns:a16="http://schemas.microsoft.com/office/drawing/2014/main" id="{BAA87A21-21D5-E2A0-10F3-34C05AC01CCE}"/>
            </a:ext>
          </a:extLst>
        </xdr:cNvPr>
        <xdr:cNvPicPr>
          <a:picLocks/>
        </xdr:cNvPicPr>
      </xdr:nvPicPr>
      <xdr:blipFill>
        <a:blip xmlns:r="http://schemas.openxmlformats.org/officeDocument/2006/relationships" r:embed="rId174">
          <a:extLst>
            <a:ext uri="{28A0092B-C50C-407E-A947-70E740481C1C}">
              <a14:useLocalDpi xmlns:a14="http://schemas.microsoft.com/office/drawing/2010/main" val="0"/>
            </a:ext>
          </a:extLst>
        </a:blip>
        <a:stretch>
          <a:fillRect/>
        </a:stretch>
      </xdr:blipFill>
      <xdr:spPr>
        <a:xfrm>
          <a:off x="44043600" y="200209150"/>
          <a:ext cx="882650" cy="1143000"/>
        </a:xfrm>
        <a:prstGeom prst="rect">
          <a:avLst/>
        </a:prstGeom>
      </xdr:spPr>
    </xdr:pic>
    <xdr:clientData/>
  </xdr:twoCellAnchor>
  <xdr:twoCellAnchor>
    <xdr:from>
      <xdr:col>32</xdr:col>
      <xdr:colOff>0</xdr:colOff>
      <xdr:row>178</xdr:row>
      <xdr:rowOff>0</xdr:rowOff>
    </xdr:from>
    <xdr:to>
      <xdr:col>33</xdr:col>
      <xdr:colOff>0</xdr:colOff>
      <xdr:row>179</xdr:row>
      <xdr:rowOff>0</xdr:rowOff>
    </xdr:to>
    <xdr:pic>
      <xdr:nvPicPr>
        <xdr:cNvPr id="2121" name="Picture 2120">
          <a:extLst>
            <a:ext uri="{FF2B5EF4-FFF2-40B4-BE49-F238E27FC236}">
              <a16:creationId xmlns:a16="http://schemas.microsoft.com/office/drawing/2014/main" id="{243F9401-93A6-46E9-06B5-97E55E0F9672}"/>
            </a:ext>
          </a:extLst>
        </xdr:cNvPr>
        <xdr:cNvPicPr>
          <a:picLocks/>
        </xdr:cNvPicPr>
      </xdr:nvPicPr>
      <xdr:blipFill>
        <a:blip xmlns:r="http://schemas.openxmlformats.org/officeDocument/2006/relationships" r:embed="rId175">
          <a:extLst>
            <a:ext uri="{28A0092B-C50C-407E-A947-70E740481C1C}">
              <a14:useLocalDpi xmlns:a14="http://schemas.microsoft.com/office/drawing/2010/main" val="0"/>
            </a:ext>
          </a:extLst>
        </a:blip>
        <a:stretch>
          <a:fillRect/>
        </a:stretch>
      </xdr:blipFill>
      <xdr:spPr>
        <a:xfrm>
          <a:off x="44043600" y="201352150"/>
          <a:ext cx="882650" cy="1143000"/>
        </a:xfrm>
        <a:prstGeom prst="rect">
          <a:avLst/>
        </a:prstGeom>
      </xdr:spPr>
    </xdr:pic>
    <xdr:clientData/>
  </xdr:twoCellAnchor>
  <xdr:twoCellAnchor>
    <xdr:from>
      <xdr:col>32</xdr:col>
      <xdr:colOff>0</xdr:colOff>
      <xdr:row>179</xdr:row>
      <xdr:rowOff>0</xdr:rowOff>
    </xdr:from>
    <xdr:to>
      <xdr:col>33</xdr:col>
      <xdr:colOff>0</xdr:colOff>
      <xdr:row>180</xdr:row>
      <xdr:rowOff>0</xdr:rowOff>
    </xdr:to>
    <xdr:pic>
      <xdr:nvPicPr>
        <xdr:cNvPr id="2123" name="Picture 2122">
          <a:extLst>
            <a:ext uri="{FF2B5EF4-FFF2-40B4-BE49-F238E27FC236}">
              <a16:creationId xmlns:a16="http://schemas.microsoft.com/office/drawing/2014/main" id="{A671B61A-0737-5C0F-A21C-849C15CC527D}"/>
            </a:ext>
          </a:extLst>
        </xdr:cNvPr>
        <xdr:cNvPicPr>
          <a:picLocks/>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44043600" y="202495150"/>
          <a:ext cx="882650" cy="1143000"/>
        </a:xfrm>
        <a:prstGeom prst="rect">
          <a:avLst/>
        </a:prstGeom>
      </xdr:spPr>
    </xdr:pic>
    <xdr:clientData/>
  </xdr:twoCellAnchor>
  <xdr:twoCellAnchor>
    <xdr:from>
      <xdr:col>32</xdr:col>
      <xdr:colOff>0</xdr:colOff>
      <xdr:row>180</xdr:row>
      <xdr:rowOff>0</xdr:rowOff>
    </xdr:from>
    <xdr:to>
      <xdr:col>33</xdr:col>
      <xdr:colOff>0</xdr:colOff>
      <xdr:row>181</xdr:row>
      <xdr:rowOff>0</xdr:rowOff>
    </xdr:to>
    <xdr:pic>
      <xdr:nvPicPr>
        <xdr:cNvPr id="2125" name="Picture 2124">
          <a:extLst>
            <a:ext uri="{FF2B5EF4-FFF2-40B4-BE49-F238E27FC236}">
              <a16:creationId xmlns:a16="http://schemas.microsoft.com/office/drawing/2014/main" id="{1DB3C982-1F69-65E6-0D0A-3C5EC687A376}"/>
            </a:ext>
          </a:extLst>
        </xdr:cNvPr>
        <xdr:cNvPicPr>
          <a:picLocks/>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44043600" y="203638150"/>
          <a:ext cx="882650" cy="1143000"/>
        </a:xfrm>
        <a:prstGeom prst="rect">
          <a:avLst/>
        </a:prstGeom>
      </xdr:spPr>
    </xdr:pic>
    <xdr:clientData/>
  </xdr:twoCellAnchor>
  <xdr:twoCellAnchor>
    <xdr:from>
      <xdr:col>32</xdr:col>
      <xdr:colOff>0</xdr:colOff>
      <xdr:row>181</xdr:row>
      <xdr:rowOff>0</xdr:rowOff>
    </xdr:from>
    <xdr:to>
      <xdr:col>33</xdr:col>
      <xdr:colOff>0</xdr:colOff>
      <xdr:row>182</xdr:row>
      <xdr:rowOff>0</xdr:rowOff>
    </xdr:to>
    <xdr:pic>
      <xdr:nvPicPr>
        <xdr:cNvPr id="2127" name="Picture 2126">
          <a:extLst>
            <a:ext uri="{FF2B5EF4-FFF2-40B4-BE49-F238E27FC236}">
              <a16:creationId xmlns:a16="http://schemas.microsoft.com/office/drawing/2014/main" id="{08DF3552-46DB-6C5C-3EC5-584F51B86673}"/>
            </a:ext>
          </a:extLst>
        </xdr:cNvPr>
        <xdr:cNvPicPr>
          <a:picLocks/>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44043600" y="204781150"/>
          <a:ext cx="882650" cy="1143000"/>
        </a:xfrm>
        <a:prstGeom prst="rect">
          <a:avLst/>
        </a:prstGeom>
      </xdr:spPr>
    </xdr:pic>
    <xdr:clientData/>
  </xdr:twoCellAnchor>
  <xdr:twoCellAnchor>
    <xdr:from>
      <xdr:col>32</xdr:col>
      <xdr:colOff>0</xdr:colOff>
      <xdr:row>182</xdr:row>
      <xdr:rowOff>0</xdr:rowOff>
    </xdr:from>
    <xdr:to>
      <xdr:col>33</xdr:col>
      <xdr:colOff>0</xdr:colOff>
      <xdr:row>183</xdr:row>
      <xdr:rowOff>0</xdr:rowOff>
    </xdr:to>
    <xdr:pic>
      <xdr:nvPicPr>
        <xdr:cNvPr id="2129" name="Picture 2128">
          <a:extLst>
            <a:ext uri="{FF2B5EF4-FFF2-40B4-BE49-F238E27FC236}">
              <a16:creationId xmlns:a16="http://schemas.microsoft.com/office/drawing/2014/main" id="{3B800551-36EC-C3D3-8EB0-EF5F593D7A68}"/>
            </a:ext>
          </a:extLst>
        </xdr:cNvPr>
        <xdr:cNvPicPr>
          <a:picLocks/>
        </xdr:cNvPicPr>
      </xdr:nvPicPr>
      <xdr:blipFill>
        <a:blip xmlns:r="http://schemas.openxmlformats.org/officeDocument/2006/relationships" r:embed="rId179" cstate="print">
          <a:extLst>
            <a:ext uri="{28A0092B-C50C-407E-A947-70E740481C1C}">
              <a14:useLocalDpi xmlns:a14="http://schemas.microsoft.com/office/drawing/2010/main" val="0"/>
            </a:ext>
          </a:extLst>
        </a:blip>
        <a:stretch>
          <a:fillRect/>
        </a:stretch>
      </xdr:blipFill>
      <xdr:spPr>
        <a:xfrm>
          <a:off x="44043600" y="205924150"/>
          <a:ext cx="882650" cy="1143000"/>
        </a:xfrm>
        <a:prstGeom prst="rect">
          <a:avLst/>
        </a:prstGeom>
      </xdr:spPr>
    </xdr:pic>
    <xdr:clientData/>
  </xdr:twoCellAnchor>
  <xdr:twoCellAnchor>
    <xdr:from>
      <xdr:col>32</xdr:col>
      <xdr:colOff>0</xdr:colOff>
      <xdr:row>183</xdr:row>
      <xdr:rowOff>0</xdr:rowOff>
    </xdr:from>
    <xdr:to>
      <xdr:col>33</xdr:col>
      <xdr:colOff>0</xdr:colOff>
      <xdr:row>184</xdr:row>
      <xdr:rowOff>0</xdr:rowOff>
    </xdr:to>
    <xdr:pic>
      <xdr:nvPicPr>
        <xdr:cNvPr id="2131" name="Picture 2130">
          <a:extLst>
            <a:ext uri="{FF2B5EF4-FFF2-40B4-BE49-F238E27FC236}">
              <a16:creationId xmlns:a16="http://schemas.microsoft.com/office/drawing/2014/main" id="{16FC2C2C-83A2-0E3B-A204-B2E776E1BF53}"/>
            </a:ext>
          </a:extLst>
        </xdr:cNvPr>
        <xdr:cNvPicPr>
          <a:picLocks/>
        </xdr:cNvPicPr>
      </xdr:nvPicPr>
      <xdr:blipFill>
        <a:blip xmlns:r="http://schemas.openxmlformats.org/officeDocument/2006/relationships" r:embed="rId180" cstate="print">
          <a:extLst>
            <a:ext uri="{28A0092B-C50C-407E-A947-70E740481C1C}">
              <a14:useLocalDpi xmlns:a14="http://schemas.microsoft.com/office/drawing/2010/main" val="0"/>
            </a:ext>
          </a:extLst>
        </a:blip>
        <a:stretch>
          <a:fillRect/>
        </a:stretch>
      </xdr:blipFill>
      <xdr:spPr>
        <a:xfrm>
          <a:off x="44043600" y="207067150"/>
          <a:ext cx="882650" cy="1143000"/>
        </a:xfrm>
        <a:prstGeom prst="rect">
          <a:avLst/>
        </a:prstGeom>
      </xdr:spPr>
    </xdr:pic>
    <xdr:clientData/>
  </xdr:twoCellAnchor>
  <xdr:twoCellAnchor>
    <xdr:from>
      <xdr:col>32</xdr:col>
      <xdr:colOff>0</xdr:colOff>
      <xdr:row>184</xdr:row>
      <xdr:rowOff>0</xdr:rowOff>
    </xdr:from>
    <xdr:to>
      <xdr:col>33</xdr:col>
      <xdr:colOff>0</xdr:colOff>
      <xdr:row>185</xdr:row>
      <xdr:rowOff>0</xdr:rowOff>
    </xdr:to>
    <xdr:pic>
      <xdr:nvPicPr>
        <xdr:cNvPr id="2133" name="Picture 2132">
          <a:extLst>
            <a:ext uri="{FF2B5EF4-FFF2-40B4-BE49-F238E27FC236}">
              <a16:creationId xmlns:a16="http://schemas.microsoft.com/office/drawing/2014/main" id="{0667672D-3E74-340C-63A5-CDD416FDBB9B}"/>
            </a:ext>
          </a:extLst>
        </xdr:cNvPr>
        <xdr:cNvPicPr>
          <a:picLocks/>
        </xdr:cNvPicPr>
      </xdr:nvPicPr>
      <xdr:blipFill>
        <a:blip xmlns:r="http://schemas.openxmlformats.org/officeDocument/2006/relationships" r:embed="rId181" cstate="print">
          <a:extLst>
            <a:ext uri="{28A0092B-C50C-407E-A947-70E740481C1C}">
              <a14:useLocalDpi xmlns:a14="http://schemas.microsoft.com/office/drawing/2010/main" val="0"/>
            </a:ext>
          </a:extLst>
        </a:blip>
        <a:stretch>
          <a:fillRect/>
        </a:stretch>
      </xdr:blipFill>
      <xdr:spPr>
        <a:xfrm>
          <a:off x="44043600" y="208210150"/>
          <a:ext cx="882650" cy="1143000"/>
        </a:xfrm>
        <a:prstGeom prst="rect">
          <a:avLst/>
        </a:prstGeom>
      </xdr:spPr>
    </xdr:pic>
    <xdr:clientData/>
  </xdr:twoCellAnchor>
  <xdr:twoCellAnchor>
    <xdr:from>
      <xdr:col>32</xdr:col>
      <xdr:colOff>0</xdr:colOff>
      <xdr:row>185</xdr:row>
      <xdr:rowOff>0</xdr:rowOff>
    </xdr:from>
    <xdr:to>
      <xdr:col>33</xdr:col>
      <xdr:colOff>0</xdr:colOff>
      <xdr:row>186</xdr:row>
      <xdr:rowOff>0</xdr:rowOff>
    </xdr:to>
    <xdr:pic>
      <xdr:nvPicPr>
        <xdr:cNvPr id="2135" name="Picture 2134">
          <a:extLst>
            <a:ext uri="{FF2B5EF4-FFF2-40B4-BE49-F238E27FC236}">
              <a16:creationId xmlns:a16="http://schemas.microsoft.com/office/drawing/2014/main" id="{9796FB35-1647-1D41-EA3A-AE1775559AC7}"/>
            </a:ext>
          </a:extLst>
        </xdr:cNvPr>
        <xdr:cNvPicPr>
          <a:picLocks/>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44043600" y="209353150"/>
          <a:ext cx="882650" cy="1143000"/>
        </a:xfrm>
        <a:prstGeom prst="rect">
          <a:avLst/>
        </a:prstGeom>
      </xdr:spPr>
    </xdr:pic>
    <xdr:clientData/>
  </xdr:twoCellAnchor>
  <xdr:twoCellAnchor>
    <xdr:from>
      <xdr:col>32</xdr:col>
      <xdr:colOff>0</xdr:colOff>
      <xdr:row>186</xdr:row>
      <xdr:rowOff>0</xdr:rowOff>
    </xdr:from>
    <xdr:to>
      <xdr:col>33</xdr:col>
      <xdr:colOff>0</xdr:colOff>
      <xdr:row>187</xdr:row>
      <xdr:rowOff>0</xdr:rowOff>
    </xdr:to>
    <xdr:pic>
      <xdr:nvPicPr>
        <xdr:cNvPr id="2137" name="Picture 2136">
          <a:extLst>
            <a:ext uri="{FF2B5EF4-FFF2-40B4-BE49-F238E27FC236}">
              <a16:creationId xmlns:a16="http://schemas.microsoft.com/office/drawing/2014/main" id="{892C8295-B6C0-90F8-A616-C66C6FE26A1E}"/>
            </a:ext>
          </a:extLst>
        </xdr:cNvPr>
        <xdr:cNvPicPr>
          <a:picLocks/>
        </xdr:cNvPicPr>
      </xdr:nvPicPr>
      <xdr:blipFill>
        <a:blip xmlns:r="http://schemas.openxmlformats.org/officeDocument/2006/relationships" r:embed="rId183" cstate="print">
          <a:extLst>
            <a:ext uri="{28A0092B-C50C-407E-A947-70E740481C1C}">
              <a14:useLocalDpi xmlns:a14="http://schemas.microsoft.com/office/drawing/2010/main" val="0"/>
            </a:ext>
          </a:extLst>
        </a:blip>
        <a:stretch>
          <a:fillRect/>
        </a:stretch>
      </xdr:blipFill>
      <xdr:spPr>
        <a:xfrm>
          <a:off x="44043600" y="210496150"/>
          <a:ext cx="882650" cy="1143000"/>
        </a:xfrm>
        <a:prstGeom prst="rect">
          <a:avLst/>
        </a:prstGeom>
      </xdr:spPr>
    </xdr:pic>
    <xdr:clientData/>
  </xdr:twoCellAnchor>
  <xdr:twoCellAnchor>
    <xdr:from>
      <xdr:col>32</xdr:col>
      <xdr:colOff>0</xdr:colOff>
      <xdr:row>187</xdr:row>
      <xdr:rowOff>0</xdr:rowOff>
    </xdr:from>
    <xdr:to>
      <xdr:col>33</xdr:col>
      <xdr:colOff>0</xdr:colOff>
      <xdr:row>188</xdr:row>
      <xdr:rowOff>0</xdr:rowOff>
    </xdr:to>
    <xdr:pic>
      <xdr:nvPicPr>
        <xdr:cNvPr id="2139" name="Picture 2138">
          <a:extLst>
            <a:ext uri="{FF2B5EF4-FFF2-40B4-BE49-F238E27FC236}">
              <a16:creationId xmlns:a16="http://schemas.microsoft.com/office/drawing/2014/main" id="{541E3F88-0BC3-8405-5444-234AB2D6A878}"/>
            </a:ext>
          </a:extLst>
        </xdr:cNvPr>
        <xdr:cNvPicPr>
          <a:picLocks/>
        </xdr:cNvPicPr>
      </xdr:nvPicPr>
      <xdr:blipFill>
        <a:blip xmlns:r="http://schemas.openxmlformats.org/officeDocument/2006/relationships" r:embed="rId184" cstate="print">
          <a:extLst>
            <a:ext uri="{28A0092B-C50C-407E-A947-70E740481C1C}">
              <a14:useLocalDpi xmlns:a14="http://schemas.microsoft.com/office/drawing/2010/main" val="0"/>
            </a:ext>
          </a:extLst>
        </a:blip>
        <a:stretch>
          <a:fillRect/>
        </a:stretch>
      </xdr:blipFill>
      <xdr:spPr>
        <a:xfrm>
          <a:off x="44043600" y="211639150"/>
          <a:ext cx="882650" cy="1143000"/>
        </a:xfrm>
        <a:prstGeom prst="rect">
          <a:avLst/>
        </a:prstGeom>
      </xdr:spPr>
    </xdr:pic>
    <xdr:clientData/>
  </xdr:twoCellAnchor>
  <xdr:twoCellAnchor>
    <xdr:from>
      <xdr:col>32</xdr:col>
      <xdr:colOff>0</xdr:colOff>
      <xdr:row>188</xdr:row>
      <xdr:rowOff>0</xdr:rowOff>
    </xdr:from>
    <xdr:to>
      <xdr:col>33</xdr:col>
      <xdr:colOff>0</xdr:colOff>
      <xdr:row>189</xdr:row>
      <xdr:rowOff>0</xdr:rowOff>
    </xdr:to>
    <xdr:pic>
      <xdr:nvPicPr>
        <xdr:cNvPr id="2141" name="Picture 2140">
          <a:extLst>
            <a:ext uri="{FF2B5EF4-FFF2-40B4-BE49-F238E27FC236}">
              <a16:creationId xmlns:a16="http://schemas.microsoft.com/office/drawing/2014/main" id="{FA81CD7C-E631-798D-0CE0-4D7DE66C042F}"/>
            </a:ext>
          </a:extLst>
        </xdr:cNvPr>
        <xdr:cNvPicPr>
          <a:picLocks/>
        </xdr:cNvPicPr>
      </xdr:nvPicPr>
      <xdr:blipFill>
        <a:blip xmlns:r="http://schemas.openxmlformats.org/officeDocument/2006/relationships" r:embed="rId185" cstate="print">
          <a:extLst>
            <a:ext uri="{28A0092B-C50C-407E-A947-70E740481C1C}">
              <a14:useLocalDpi xmlns:a14="http://schemas.microsoft.com/office/drawing/2010/main" val="0"/>
            </a:ext>
          </a:extLst>
        </a:blip>
        <a:stretch>
          <a:fillRect/>
        </a:stretch>
      </xdr:blipFill>
      <xdr:spPr>
        <a:xfrm>
          <a:off x="44043600" y="212782150"/>
          <a:ext cx="882650" cy="1143000"/>
        </a:xfrm>
        <a:prstGeom prst="rect">
          <a:avLst/>
        </a:prstGeom>
      </xdr:spPr>
    </xdr:pic>
    <xdr:clientData/>
  </xdr:twoCellAnchor>
  <xdr:twoCellAnchor>
    <xdr:from>
      <xdr:col>32</xdr:col>
      <xdr:colOff>0</xdr:colOff>
      <xdr:row>189</xdr:row>
      <xdr:rowOff>0</xdr:rowOff>
    </xdr:from>
    <xdr:to>
      <xdr:col>33</xdr:col>
      <xdr:colOff>0</xdr:colOff>
      <xdr:row>190</xdr:row>
      <xdr:rowOff>0</xdr:rowOff>
    </xdr:to>
    <xdr:pic>
      <xdr:nvPicPr>
        <xdr:cNvPr id="2143" name="Picture 2142">
          <a:extLst>
            <a:ext uri="{FF2B5EF4-FFF2-40B4-BE49-F238E27FC236}">
              <a16:creationId xmlns:a16="http://schemas.microsoft.com/office/drawing/2014/main" id="{C9BDA3B2-D998-2D73-B412-00E3788560C8}"/>
            </a:ext>
          </a:extLst>
        </xdr:cNvPr>
        <xdr:cNvPicPr>
          <a:picLocks/>
        </xdr:cNvPicPr>
      </xdr:nvPicPr>
      <xdr:blipFill>
        <a:blip xmlns:r="http://schemas.openxmlformats.org/officeDocument/2006/relationships" r:embed="rId186" cstate="print">
          <a:extLst>
            <a:ext uri="{28A0092B-C50C-407E-A947-70E740481C1C}">
              <a14:useLocalDpi xmlns:a14="http://schemas.microsoft.com/office/drawing/2010/main" val="0"/>
            </a:ext>
          </a:extLst>
        </a:blip>
        <a:stretch>
          <a:fillRect/>
        </a:stretch>
      </xdr:blipFill>
      <xdr:spPr>
        <a:xfrm>
          <a:off x="44043600" y="213925150"/>
          <a:ext cx="882650" cy="1143000"/>
        </a:xfrm>
        <a:prstGeom prst="rect">
          <a:avLst/>
        </a:prstGeom>
      </xdr:spPr>
    </xdr:pic>
    <xdr:clientData/>
  </xdr:twoCellAnchor>
  <xdr:twoCellAnchor>
    <xdr:from>
      <xdr:col>32</xdr:col>
      <xdr:colOff>0</xdr:colOff>
      <xdr:row>190</xdr:row>
      <xdr:rowOff>0</xdr:rowOff>
    </xdr:from>
    <xdr:to>
      <xdr:col>33</xdr:col>
      <xdr:colOff>0</xdr:colOff>
      <xdr:row>191</xdr:row>
      <xdr:rowOff>0</xdr:rowOff>
    </xdr:to>
    <xdr:pic>
      <xdr:nvPicPr>
        <xdr:cNvPr id="2145" name="Picture 2144">
          <a:extLst>
            <a:ext uri="{FF2B5EF4-FFF2-40B4-BE49-F238E27FC236}">
              <a16:creationId xmlns:a16="http://schemas.microsoft.com/office/drawing/2014/main" id="{200D1299-6ABD-CC7D-6388-44F20E9D6AB1}"/>
            </a:ext>
          </a:extLst>
        </xdr:cNvPr>
        <xdr:cNvPicPr>
          <a:picLocks/>
        </xdr:cNvPicPr>
      </xdr:nvPicPr>
      <xdr:blipFill>
        <a:blip xmlns:r="http://schemas.openxmlformats.org/officeDocument/2006/relationships" r:embed="rId187" cstate="print">
          <a:extLst>
            <a:ext uri="{28A0092B-C50C-407E-A947-70E740481C1C}">
              <a14:useLocalDpi xmlns:a14="http://schemas.microsoft.com/office/drawing/2010/main" val="0"/>
            </a:ext>
          </a:extLst>
        </a:blip>
        <a:stretch>
          <a:fillRect/>
        </a:stretch>
      </xdr:blipFill>
      <xdr:spPr>
        <a:xfrm>
          <a:off x="44043600" y="215068150"/>
          <a:ext cx="882650" cy="1143000"/>
        </a:xfrm>
        <a:prstGeom prst="rect">
          <a:avLst/>
        </a:prstGeom>
      </xdr:spPr>
    </xdr:pic>
    <xdr:clientData/>
  </xdr:twoCellAnchor>
  <xdr:twoCellAnchor>
    <xdr:from>
      <xdr:col>32</xdr:col>
      <xdr:colOff>0</xdr:colOff>
      <xdr:row>191</xdr:row>
      <xdr:rowOff>0</xdr:rowOff>
    </xdr:from>
    <xdr:to>
      <xdr:col>33</xdr:col>
      <xdr:colOff>0</xdr:colOff>
      <xdr:row>192</xdr:row>
      <xdr:rowOff>0</xdr:rowOff>
    </xdr:to>
    <xdr:pic>
      <xdr:nvPicPr>
        <xdr:cNvPr id="2147" name="Picture 2146">
          <a:extLst>
            <a:ext uri="{FF2B5EF4-FFF2-40B4-BE49-F238E27FC236}">
              <a16:creationId xmlns:a16="http://schemas.microsoft.com/office/drawing/2014/main" id="{37507540-5656-80AF-A1A9-E7E5638F04B0}"/>
            </a:ext>
          </a:extLst>
        </xdr:cNvPr>
        <xdr:cNvPicPr>
          <a:picLocks/>
        </xdr:cNvPicPr>
      </xdr:nvPicPr>
      <xdr:blipFill>
        <a:blip xmlns:r="http://schemas.openxmlformats.org/officeDocument/2006/relationships" r:embed="rId188" cstate="print">
          <a:extLst>
            <a:ext uri="{28A0092B-C50C-407E-A947-70E740481C1C}">
              <a14:useLocalDpi xmlns:a14="http://schemas.microsoft.com/office/drawing/2010/main" val="0"/>
            </a:ext>
          </a:extLst>
        </a:blip>
        <a:stretch>
          <a:fillRect/>
        </a:stretch>
      </xdr:blipFill>
      <xdr:spPr>
        <a:xfrm>
          <a:off x="44043600" y="216211150"/>
          <a:ext cx="882650" cy="1143000"/>
        </a:xfrm>
        <a:prstGeom prst="rect">
          <a:avLst/>
        </a:prstGeom>
      </xdr:spPr>
    </xdr:pic>
    <xdr:clientData/>
  </xdr:twoCellAnchor>
  <xdr:twoCellAnchor>
    <xdr:from>
      <xdr:col>32</xdr:col>
      <xdr:colOff>0</xdr:colOff>
      <xdr:row>192</xdr:row>
      <xdr:rowOff>0</xdr:rowOff>
    </xdr:from>
    <xdr:to>
      <xdr:col>33</xdr:col>
      <xdr:colOff>0</xdr:colOff>
      <xdr:row>193</xdr:row>
      <xdr:rowOff>0</xdr:rowOff>
    </xdr:to>
    <xdr:pic>
      <xdr:nvPicPr>
        <xdr:cNvPr id="2149" name="Picture 2148">
          <a:extLst>
            <a:ext uri="{FF2B5EF4-FFF2-40B4-BE49-F238E27FC236}">
              <a16:creationId xmlns:a16="http://schemas.microsoft.com/office/drawing/2014/main" id="{C37F0708-C961-CA80-98BE-E42D7069CE29}"/>
            </a:ext>
          </a:extLst>
        </xdr:cNvPr>
        <xdr:cNvPicPr>
          <a:picLocks/>
        </xdr:cNvPicPr>
      </xdr:nvPicPr>
      <xdr:blipFill>
        <a:blip xmlns:r="http://schemas.openxmlformats.org/officeDocument/2006/relationships" r:embed="rId189" cstate="print">
          <a:extLst>
            <a:ext uri="{28A0092B-C50C-407E-A947-70E740481C1C}">
              <a14:useLocalDpi xmlns:a14="http://schemas.microsoft.com/office/drawing/2010/main" val="0"/>
            </a:ext>
          </a:extLst>
        </a:blip>
        <a:stretch>
          <a:fillRect/>
        </a:stretch>
      </xdr:blipFill>
      <xdr:spPr>
        <a:xfrm>
          <a:off x="44043600" y="217354150"/>
          <a:ext cx="882650" cy="1143000"/>
        </a:xfrm>
        <a:prstGeom prst="rect">
          <a:avLst/>
        </a:prstGeom>
      </xdr:spPr>
    </xdr:pic>
    <xdr:clientData/>
  </xdr:twoCellAnchor>
  <xdr:twoCellAnchor>
    <xdr:from>
      <xdr:col>32</xdr:col>
      <xdr:colOff>0</xdr:colOff>
      <xdr:row>193</xdr:row>
      <xdr:rowOff>0</xdr:rowOff>
    </xdr:from>
    <xdr:to>
      <xdr:col>33</xdr:col>
      <xdr:colOff>0</xdr:colOff>
      <xdr:row>194</xdr:row>
      <xdr:rowOff>0</xdr:rowOff>
    </xdr:to>
    <xdr:pic>
      <xdr:nvPicPr>
        <xdr:cNvPr id="2151" name="Picture 2150">
          <a:extLst>
            <a:ext uri="{FF2B5EF4-FFF2-40B4-BE49-F238E27FC236}">
              <a16:creationId xmlns:a16="http://schemas.microsoft.com/office/drawing/2014/main" id="{E120BDED-07E6-41D6-F1A1-F906DF6E0668}"/>
            </a:ext>
          </a:extLst>
        </xdr:cNvPr>
        <xdr:cNvPicPr>
          <a:picLocks/>
        </xdr:cNvPicPr>
      </xdr:nvPicPr>
      <xdr:blipFill>
        <a:blip xmlns:r="http://schemas.openxmlformats.org/officeDocument/2006/relationships" r:embed="rId190" cstate="print">
          <a:extLst>
            <a:ext uri="{28A0092B-C50C-407E-A947-70E740481C1C}">
              <a14:useLocalDpi xmlns:a14="http://schemas.microsoft.com/office/drawing/2010/main" val="0"/>
            </a:ext>
          </a:extLst>
        </a:blip>
        <a:stretch>
          <a:fillRect/>
        </a:stretch>
      </xdr:blipFill>
      <xdr:spPr>
        <a:xfrm>
          <a:off x="44043600" y="218497150"/>
          <a:ext cx="882650" cy="1143000"/>
        </a:xfrm>
        <a:prstGeom prst="rect">
          <a:avLst/>
        </a:prstGeom>
      </xdr:spPr>
    </xdr:pic>
    <xdr:clientData/>
  </xdr:twoCellAnchor>
  <xdr:twoCellAnchor>
    <xdr:from>
      <xdr:col>32</xdr:col>
      <xdr:colOff>0</xdr:colOff>
      <xdr:row>194</xdr:row>
      <xdr:rowOff>0</xdr:rowOff>
    </xdr:from>
    <xdr:to>
      <xdr:col>33</xdr:col>
      <xdr:colOff>0</xdr:colOff>
      <xdr:row>195</xdr:row>
      <xdr:rowOff>0</xdr:rowOff>
    </xdr:to>
    <xdr:pic>
      <xdr:nvPicPr>
        <xdr:cNvPr id="2153" name="Picture 2152">
          <a:extLst>
            <a:ext uri="{FF2B5EF4-FFF2-40B4-BE49-F238E27FC236}">
              <a16:creationId xmlns:a16="http://schemas.microsoft.com/office/drawing/2014/main" id="{6D612ADD-EED0-277B-B6C1-269F419ABE41}"/>
            </a:ext>
          </a:extLst>
        </xdr:cNvPr>
        <xdr:cNvPicPr>
          <a:picLocks/>
        </xdr:cNvPicPr>
      </xdr:nvPicPr>
      <xdr:blipFill>
        <a:blip xmlns:r="http://schemas.openxmlformats.org/officeDocument/2006/relationships" r:embed="rId191" cstate="print">
          <a:extLst>
            <a:ext uri="{28A0092B-C50C-407E-A947-70E740481C1C}">
              <a14:useLocalDpi xmlns:a14="http://schemas.microsoft.com/office/drawing/2010/main" val="0"/>
            </a:ext>
          </a:extLst>
        </a:blip>
        <a:stretch>
          <a:fillRect/>
        </a:stretch>
      </xdr:blipFill>
      <xdr:spPr>
        <a:xfrm>
          <a:off x="44043600" y="219640150"/>
          <a:ext cx="882650" cy="1143000"/>
        </a:xfrm>
        <a:prstGeom prst="rect">
          <a:avLst/>
        </a:prstGeom>
      </xdr:spPr>
    </xdr:pic>
    <xdr:clientData/>
  </xdr:twoCellAnchor>
  <xdr:twoCellAnchor>
    <xdr:from>
      <xdr:col>32</xdr:col>
      <xdr:colOff>0</xdr:colOff>
      <xdr:row>195</xdr:row>
      <xdr:rowOff>0</xdr:rowOff>
    </xdr:from>
    <xdr:to>
      <xdr:col>33</xdr:col>
      <xdr:colOff>0</xdr:colOff>
      <xdr:row>196</xdr:row>
      <xdr:rowOff>0</xdr:rowOff>
    </xdr:to>
    <xdr:pic>
      <xdr:nvPicPr>
        <xdr:cNvPr id="2155" name="Picture 2154">
          <a:extLst>
            <a:ext uri="{FF2B5EF4-FFF2-40B4-BE49-F238E27FC236}">
              <a16:creationId xmlns:a16="http://schemas.microsoft.com/office/drawing/2014/main" id="{9F947680-E8C6-F432-F992-97ACF7C97EB8}"/>
            </a:ext>
          </a:extLst>
        </xdr:cNvPr>
        <xdr:cNvPicPr>
          <a:picLocks/>
        </xdr:cNvPicPr>
      </xdr:nvPicPr>
      <xdr:blipFill>
        <a:blip xmlns:r="http://schemas.openxmlformats.org/officeDocument/2006/relationships" r:embed="rId192" cstate="print">
          <a:extLst>
            <a:ext uri="{28A0092B-C50C-407E-A947-70E740481C1C}">
              <a14:useLocalDpi xmlns:a14="http://schemas.microsoft.com/office/drawing/2010/main" val="0"/>
            </a:ext>
          </a:extLst>
        </a:blip>
        <a:stretch>
          <a:fillRect/>
        </a:stretch>
      </xdr:blipFill>
      <xdr:spPr>
        <a:xfrm>
          <a:off x="44043600" y="220783150"/>
          <a:ext cx="882650" cy="1143000"/>
        </a:xfrm>
        <a:prstGeom prst="rect">
          <a:avLst/>
        </a:prstGeom>
      </xdr:spPr>
    </xdr:pic>
    <xdr:clientData/>
  </xdr:twoCellAnchor>
  <xdr:twoCellAnchor>
    <xdr:from>
      <xdr:col>32</xdr:col>
      <xdr:colOff>0</xdr:colOff>
      <xdr:row>196</xdr:row>
      <xdr:rowOff>0</xdr:rowOff>
    </xdr:from>
    <xdr:to>
      <xdr:col>33</xdr:col>
      <xdr:colOff>0</xdr:colOff>
      <xdr:row>197</xdr:row>
      <xdr:rowOff>0</xdr:rowOff>
    </xdr:to>
    <xdr:pic>
      <xdr:nvPicPr>
        <xdr:cNvPr id="2157" name="Picture 2156">
          <a:extLst>
            <a:ext uri="{FF2B5EF4-FFF2-40B4-BE49-F238E27FC236}">
              <a16:creationId xmlns:a16="http://schemas.microsoft.com/office/drawing/2014/main" id="{7395EA1B-E934-0BD7-2F7B-25CA55EBEFEC}"/>
            </a:ext>
          </a:extLst>
        </xdr:cNvPr>
        <xdr:cNvPicPr>
          <a:picLocks/>
        </xdr:cNvPicPr>
      </xdr:nvPicPr>
      <xdr:blipFill>
        <a:blip xmlns:r="http://schemas.openxmlformats.org/officeDocument/2006/relationships" r:embed="rId193" cstate="print">
          <a:extLst>
            <a:ext uri="{28A0092B-C50C-407E-A947-70E740481C1C}">
              <a14:useLocalDpi xmlns:a14="http://schemas.microsoft.com/office/drawing/2010/main" val="0"/>
            </a:ext>
          </a:extLst>
        </a:blip>
        <a:stretch>
          <a:fillRect/>
        </a:stretch>
      </xdr:blipFill>
      <xdr:spPr>
        <a:xfrm>
          <a:off x="44043600" y="221926150"/>
          <a:ext cx="882650" cy="1143000"/>
        </a:xfrm>
        <a:prstGeom prst="rect">
          <a:avLst/>
        </a:prstGeom>
      </xdr:spPr>
    </xdr:pic>
    <xdr:clientData/>
  </xdr:twoCellAnchor>
  <xdr:twoCellAnchor>
    <xdr:from>
      <xdr:col>32</xdr:col>
      <xdr:colOff>0</xdr:colOff>
      <xdr:row>197</xdr:row>
      <xdr:rowOff>0</xdr:rowOff>
    </xdr:from>
    <xdr:to>
      <xdr:col>33</xdr:col>
      <xdr:colOff>0</xdr:colOff>
      <xdr:row>198</xdr:row>
      <xdr:rowOff>0</xdr:rowOff>
    </xdr:to>
    <xdr:pic>
      <xdr:nvPicPr>
        <xdr:cNvPr id="2159" name="Picture 2158">
          <a:extLst>
            <a:ext uri="{FF2B5EF4-FFF2-40B4-BE49-F238E27FC236}">
              <a16:creationId xmlns:a16="http://schemas.microsoft.com/office/drawing/2014/main" id="{6104A776-98A5-EDCF-1BF6-E8471DD6457E}"/>
            </a:ext>
          </a:extLst>
        </xdr:cNvPr>
        <xdr:cNvPicPr>
          <a:picLocks/>
        </xdr:cNvPicPr>
      </xdr:nvPicPr>
      <xdr:blipFill>
        <a:blip xmlns:r="http://schemas.openxmlformats.org/officeDocument/2006/relationships" r:embed="rId194" cstate="print">
          <a:extLst>
            <a:ext uri="{28A0092B-C50C-407E-A947-70E740481C1C}">
              <a14:useLocalDpi xmlns:a14="http://schemas.microsoft.com/office/drawing/2010/main" val="0"/>
            </a:ext>
          </a:extLst>
        </a:blip>
        <a:stretch>
          <a:fillRect/>
        </a:stretch>
      </xdr:blipFill>
      <xdr:spPr>
        <a:xfrm>
          <a:off x="44043600" y="223069150"/>
          <a:ext cx="882650" cy="1143000"/>
        </a:xfrm>
        <a:prstGeom prst="rect">
          <a:avLst/>
        </a:prstGeom>
      </xdr:spPr>
    </xdr:pic>
    <xdr:clientData/>
  </xdr:twoCellAnchor>
  <xdr:twoCellAnchor>
    <xdr:from>
      <xdr:col>32</xdr:col>
      <xdr:colOff>0</xdr:colOff>
      <xdr:row>198</xdr:row>
      <xdr:rowOff>0</xdr:rowOff>
    </xdr:from>
    <xdr:to>
      <xdr:col>33</xdr:col>
      <xdr:colOff>0</xdr:colOff>
      <xdr:row>199</xdr:row>
      <xdr:rowOff>0</xdr:rowOff>
    </xdr:to>
    <xdr:pic>
      <xdr:nvPicPr>
        <xdr:cNvPr id="2161" name="Picture 2160">
          <a:extLst>
            <a:ext uri="{FF2B5EF4-FFF2-40B4-BE49-F238E27FC236}">
              <a16:creationId xmlns:a16="http://schemas.microsoft.com/office/drawing/2014/main" id="{9D12C2D2-EFC6-826F-7014-945EC0DF9AFC}"/>
            </a:ext>
          </a:extLst>
        </xdr:cNvPr>
        <xdr:cNvPicPr>
          <a:picLocks/>
        </xdr:cNvPicPr>
      </xdr:nvPicPr>
      <xdr:blipFill>
        <a:blip xmlns:r="http://schemas.openxmlformats.org/officeDocument/2006/relationships" r:embed="rId195" cstate="print">
          <a:extLst>
            <a:ext uri="{28A0092B-C50C-407E-A947-70E740481C1C}">
              <a14:useLocalDpi xmlns:a14="http://schemas.microsoft.com/office/drawing/2010/main" val="0"/>
            </a:ext>
          </a:extLst>
        </a:blip>
        <a:stretch>
          <a:fillRect/>
        </a:stretch>
      </xdr:blipFill>
      <xdr:spPr>
        <a:xfrm>
          <a:off x="44043600" y="224212150"/>
          <a:ext cx="882650" cy="1143000"/>
        </a:xfrm>
        <a:prstGeom prst="rect">
          <a:avLst/>
        </a:prstGeom>
      </xdr:spPr>
    </xdr:pic>
    <xdr:clientData/>
  </xdr:twoCellAnchor>
  <xdr:twoCellAnchor>
    <xdr:from>
      <xdr:col>32</xdr:col>
      <xdr:colOff>0</xdr:colOff>
      <xdr:row>199</xdr:row>
      <xdr:rowOff>0</xdr:rowOff>
    </xdr:from>
    <xdr:to>
      <xdr:col>33</xdr:col>
      <xdr:colOff>0</xdr:colOff>
      <xdr:row>200</xdr:row>
      <xdr:rowOff>0</xdr:rowOff>
    </xdr:to>
    <xdr:pic>
      <xdr:nvPicPr>
        <xdr:cNvPr id="2163" name="Picture 2162">
          <a:extLst>
            <a:ext uri="{FF2B5EF4-FFF2-40B4-BE49-F238E27FC236}">
              <a16:creationId xmlns:a16="http://schemas.microsoft.com/office/drawing/2014/main" id="{72CAA1EE-78C7-B19A-2857-DA46C661DC16}"/>
            </a:ext>
          </a:extLst>
        </xdr:cNvPr>
        <xdr:cNvPicPr>
          <a:picLocks/>
        </xdr:cNvPicPr>
      </xdr:nvPicPr>
      <xdr:blipFill>
        <a:blip xmlns:r="http://schemas.openxmlformats.org/officeDocument/2006/relationships" r:embed="rId196" cstate="print">
          <a:extLst>
            <a:ext uri="{28A0092B-C50C-407E-A947-70E740481C1C}">
              <a14:useLocalDpi xmlns:a14="http://schemas.microsoft.com/office/drawing/2010/main" val="0"/>
            </a:ext>
          </a:extLst>
        </a:blip>
        <a:stretch>
          <a:fillRect/>
        </a:stretch>
      </xdr:blipFill>
      <xdr:spPr>
        <a:xfrm>
          <a:off x="44043600" y="225355150"/>
          <a:ext cx="882650" cy="1143000"/>
        </a:xfrm>
        <a:prstGeom prst="rect">
          <a:avLst/>
        </a:prstGeom>
      </xdr:spPr>
    </xdr:pic>
    <xdr:clientData/>
  </xdr:twoCellAnchor>
  <xdr:twoCellAnchor>
    <xdr:from>
      <xdr:col>32</xdr:col>
      <xdr:colOff>0</xdr:colOff>
      <xdr:row>200</xdr:row>
      <xdr:rowOff>0</xdr:rowOff>
    </xdr:from>
    <xdr:to>
      <xdr:col>33</xdr:col>
      <xdr:colOff>0</xdr:colOff>
      <xdr:row>201</xdr:row>
      <xdr:rowOff>0</xdr:rowOff>
    </xdr:to>
    <xdr:pic>
      <xdr:nvPicPr>
        <xdr:cNvPr id="2165" name="Picture 2164">
          <a:extLst>
            <a:ext uri="{FF2B5EF4-FFF2-40B4-BE49-F238E27FC236}">
              <a16:creationId xmlns:a16="http://schemas.microsoft.com/office/drawing/2014/main" id="{F9FE0042-D5C1-D2C6-94EB-A7E87E306056}"/>
            </a:ext>
          </a:extLst>
        </xdr:cNvPr>
        <xdr:cNvPicPr>
          <a:picLocks/>
        </xdr:cNvPicPr>
      </xdr:nvPicPr>
      <xdr:blipFill>
        <a:blip xmlns:r="http://schemas.openxmlformats.org/officeDocument/2006/relationships" r:embed="rId197" cstate="print">
          <a:extLst>
            <a:ext uri="{28A0092B-C50C-407E-A947-70E740481C1C}">
              <a14:useLocalDpi xmlns:a14="http://schemas.microsoft.com/office/drawing/2010/main" val="0"/>
            </a:ext>
          </a:extLst>
        </a:blip>
        <a:stretch>
          <a:fillRect/>
        </a:stretch>
      </xdr:blipFill>
      <xdr:spPr>
        <a:xfrm>
          <a:off x="44043600" y="226498150"/>
          <a:ext cx="882650" cy="1143000"/>
        </a:xfrm>
        <a:prstGeom prst="rect">
          <a:avLst/>
        </a:prstGeom>
      </xdr:spPr>
    </xdr:pic>
    <xdr:clientData/>
  </xdr:twoCellAnchor>
  <xdr:twoCellAnchor>
    <xdr:from>
      <xdr:col>32</xdr:col>
      <xdr:colOff>0</xdr:colOff>
      <xdr:row>201</xdr:row>
      <xdr:rowOff>0</xdr:rowOff>
    </xdr:from>
    <xdr:to>
      <xdr:col>33</xdr:col>
      <xdr:colOff>0</xdr:colOff>
      <xdr:row>202</xdr:row>
      <xdr:rowOff>0</xdr:rowOff>
    </xdr:to>
    <xdr:pic>
      <xdr:nvPicPr>
        <xdr:cNvPr id="2167" name="Picture 2166">
          <a:extLst>
            <a:ext uri="{FF2B5EF4-FFF2-40B4-BE49-F238E27FC236}">
              <a16:creationId xmlns:a16="http://schemas.microsoft.com/office/drawing/2014/main" id="{EB5E9857-0400-5B9A-A1A4-C57800251DD1}"/>
            </a:ext>
          </a:extLst>
        </xdr:cNvPr>
        <xdr:cNvPicPr>
          <a:picLocks/>
        </xdr:cNvPicPr>
      </xdr:nvPicPr>
      <xdr:blipFill>
        <a:blip xmlns:r="http://schemas.openxmlformats.org/officeDocument/2006/relationships" r:embed="rId198" cstate="print">
          <a:extLst>
            <a:ext uri="{28A0092B-C50C-407E-A947-70E740481C1C}">
              <a14:useLocalDpi xmlns:a14="http://schemas.microsoft.com/office/drawing/2010/main" val="0"/>
            </a:ext>
          </a:extLst>
        </a:blip>
        <a:stretch>
          <a:fillRect/>
        </a:stretch>
      </xdr:blipFill>
      <xdr:spPr>
        <a:xfrm>
          <a:off x="44043600" y="227641150"/>
          <a:ext cx="882650" cy="1143000"/>
        </a:xfrm>
        <a:prstGeom prst="rect">
          <a:avLst/>
        </a:prstGeom>
      </xdr:spPr>
    </xdr:pic>
    <xdr:clientData/>
  </xdr:twoCellAnchor>
  <xdr:twoCellAnchor>
    <xdr:from>
      <xdr:col>32</xdr:col>
      <xdr:colOff>0</xdr:colOff>
      <xdr:row>202</xdr:row>
      <xdr:rowOff>0</xdr:rowOff>
    </xdr:from>
    <xdr:to>
      <xdr:col>33</xdr:col>
      <xdr:colOff>0</xdr:colOff>
      <xdr:row>203</xdr:row>
      <xdr:rowOff>0</xdr:rowOff>
    </xdr:to>
    <xdr:pic>
      <xdr:nvPicPr>
        <xdr:cNvPr id="2169" name="Picture 2168">
          <a:extLst>
            <a:ext uri="{FF2B5EF4-FFF2-40B4-BE49-F238E27FC236}">
              <a16:creationId xmlns:a16="http://schemas.microsoft.com/office/drawing/2014/main" id="{07348957-DB6E-5620-6A81-710835302763}"/>
            </a:ext>
          </a:extLst>
        </xdr:cNvPr>
        <xdr:cNvPicPr>
          <a:picLocks/>
        </xdr:cNvPicPr>
      </xdr:nvPicPr>
      <xdr:blipFill>
        <a:blip xmlns:r="http://schemas.openxmlformats.org/officeDocument/2006/relationships" r:embed="rId199" cstate="print">
          <a:extLst>
            <a:ext uri="{28A0092B-C50C-407E-A947-70E740481C1C}">
              <a14:useLocalDpi xmlns:a14="http://schemas.microsoft.com/office/drawing/2010/main" val="0"/>
            </a:ext>
          </a:extLst>
        </a:blip>
        <a:stretch>
          <a:fillRect/>
        </a:stretch>
      </xdr:blipFill>
      <xdr:spPr>
        <a:xfrm>
          <a:off x="44043600" y="228784150"/>
          <a:ext cx="882650" cy="1143000"/>
        </a:xfrm>
        <a:prstGeom prst="rect">
          <a:avLst/>
        </a:prstGeom>
      </xdr:spPr>
    </xdr:pic>
    <xdr:clientData/>
  </xdr:twoCellAnchor>
  <xdr:twoCellAnchor>
    <xdr:from>
      <xdr:col>32</xdr:col>
      <xdr:colOff>0</xdr:colOff>
      <xdr:row>203</xdr:row>
      <xdr:rowOff>0</xdr:rowOff>
    </xdr:from>
    <xdr:to>
      <xdr:col>33</xdr:col>
      <xdr:colOff>0</xdr:colOff>
      <xdr:row>204</xdr:row>
      <xdr:rowOff>0</xdr:rowOff>
    </xdr:to>
    <xdr:pic>
      <xdr:nvPicPr>
        <xdr:cNvPr id="2171" name="Picture 2170">
          <a:extLst>
            <a:ext uri="{FF2B5EF4-FFF2-40B4-BE49-F238E27FC236}">
              <a16:creationId xmlns:a16="http://schemas.microsoft.com/office/drawing/2014/main" id="{439CCF62-B293-C2C5-7057-7F96A407C19A}"/>
            </a:ext>
          </a:extLst>
        </xdr:cNvPr>
        <xdr:cNvPicPr>
          <a:picLocks/>
        </xdr:cNvPicPr>
      </xdr:nvPicPr>
      <xdr:blipFill>
        <a:blip xmlns:r="http://schemas.openxmlformats.org/officeDocument/2006/relationships" r:embed="rId200" cstate="print">
          <a:extLst>
            <a:ext uri="{28A0092B-C50C-407E-A947-70E740481C1C}">
              <a14:useLocalDpi xmlns:a14="http://schemas.microsoft.com/office/drawing/2010/main" val="0"/>
            </a:ext>
          </a:extLst>
        </a:blip>
        <a:stretch>
          <a:fillRect/>
        </a:stretch>
      </xdr:blipFill>
      <xdr:spPr>
        <a:xfrm>
          <a:off x="44043600" y="229927150"/>
          <a:ext cx="882650" cy="1143000"/>
        </a:xfrm>
        <a:prstGeom prst="rect">
          <a:avLst/>
        </a:prstGeom>
      </xdr:spPr>
    </xdr:pic>
    <xdr:clientData/>
  </xdr:twoCellAnchor>
  <xdr:twoCellAnchor>
    <xdr:from>
      <xdr:col>32</xdr:col>
      <xdr:colOff>0</xdr:colOff>
      <xdr:row>204</xdr:row>
      <xdr:rowOff>0</xdr:rowOff>
    </xdr:from>
    <xdr:to>
      <xdr:col>33</xdr:col>
      <xdr:colOff>0</xdr:colOff>
      <xdr:row>205</xdr:row>
      <xdr:rowOff>0</xdr:rowOff>
    </xdr:to>
    <xdr:pic>
      <xdr:nvPicPr>
        <xdr:cNvPr id="2173" name="Picture 2172">
          <a:extLst>
            <a:ext uri="{FF2B5EF4-FFF2-40B4-BE49-F238E27FC236}">
              <a16:creationId xmlns:a16="http://schemas.microsoft.com/office/drawing/2014/main" id="{9F253234-74C5-5756-032D-CC468423BC33}"/>
            </a:ext>
          </a:extLst>
        </xdr:cNvPr>
        <xdr:cNvPicPr>
          <a:picLocks/>
        </xdr:cNvPicPr>
      </xdr:nvPicPr>
      <xdr:blipFill>
        <a:blip xmlns:r="http://schemas.openxmlformats.org/officeDocument/2006/relationships" r:embed="rId201" cstate="print">
          <a:extLst>
            <a:ext uri="{28A0092B-C50C-407E-A947-70E740481C1C}">
              <a14:useLocalDpi xmlns:a14="http://schemas.microsoft.com/office/drawing/2010/main" val="0"/>
            </a:ext>
          </a:extLst>
        </a:blip>
        <a:stretch>
          <a:fillRect/>
        </a:stretch>
      </xdr:blipFill>
      <xdr:spPr>
        <a:xfrm>
          <a:off x="44043600" y="231070150"/>
          <a:ext cx="882650" cy="1143000"/>
        </a:xfrm>
        <a:prstGeom prst="rect">
          <a:avLst/>
        </a:prstGeom>
      </xdr:spPr>
    </xdr:pic>
    <xdr:clientData/>
  </xdr:twoCellAnchor>
  <xdr:twoCellAnchor>
    <xdr:from>
      <xdr:col>32</xdr:col>
      <xdr:colOff>0</xdr:colOff>
      <xdr:row>205</xdr:row>
      <xdr:rowOff>0</xdr:rowOff>
    </xdr:from>
    <xdr:to>
      <xdr:col>33</xdr:col>
      <xdr:colOff>0</xdr:colOff>
      <xdr:row>206</xdr:row>
      <xdr:rowOff>0</xdr:rowOff>
    </xdr:to>
    <xdr:pic>
      <xdr:nvPicPr>
        <xdr:cNvPr id="2175" name="Picture 2174">
          <a:extLst>
            <a:ext uri="{FF2B5EF4-FFF2-40B4-BE49-F238E27FC236}">
              <a16:creationId xmlns:a16="http://schemas.microsoft.com/office/drawing/2014/main" id="{61849D96-E42E-99DC-A27E-38D9FA77F8B8}"/>
            </a:ext>
          </a:extLst>
        </xdr:cNvPr>
        <xdr:cNvPicPr>
          <a:picLocks/>
        </xdr:cNvPicPr>
      </xdr:nvPicPr>
      <xdr:blipFill>
        <a:blip xmlns:r="http://schemas.openxmlformats.org/officeDocument/2006/relationships" r:embed="rId202" cstate="print">
          <a:extLst>
            <a:ext uri="{28A0092B-C50C-407E-A947-70E740481C1C}">
              <a14:useLocalDpi xmlns:a14="http://schemas.microsoft.com/office/drawing/2010/main" val="0"/>
            </a:ext>
          </a:extLst>
        </a:blip>
        <a:stretch>
          <a:fillRect/>
        </a:stretch>
      </xdr:blipFill>
      <xdr:spPr>
        <a:xfrm>
          <a:off x="44043600" y="232213150"/>
          <a:ext cx="882650" cy="1143000"/>
        </a:xfrm>
        <a:prstGeom prst="rect">
          <a:avLst/>
        </a:prstGeom>
      </xdr:spPr>
    </xdr:pic>
    <xdr:clientData/>
  </xdr:twoCellAnchor>
  <xdr:twoCellAnchor>
    <xdr:from>
      <xdr:col>32</xdr:col>
      <xdr:colOff>0</xdr:colOff>
      <xdr:row>206</xdr:row>
      <xdr:rowOff>0</xdr:rowOff>
    </xdr:from>
    <xdr:to>
      <xdr:col>33</xdr:col>
      <xdr:colOff>0</xdr:colOff>
      <xdr:row>207</xdr:row>
      <xdr:rowOff>0</xdr:rowOff>
    </xdr:to>
    <xdr:pic>
      <xdr:nvPicPr>
        <xdr:cNvPr id="2177" name="Picture 2176">
          <a:extLst>
            <a:ext uri="{FF2B5EF4-FFF2-40B4-BE49-F238E27FC236}">
              <a16:creationId xmlns:a16="http://schemas.microsoft.com/office/drawing/2014/main" id="{1FDD33CD-A690-8AFE-2DBF-3D26AD2104EE}"/>
            </a:ext>
          </a:extLst>
        </xdr:cNvPr>
        <xdr:cNvPicPr>
          <a:picLocks/>
        </xdr:cNvPicPr>
      </xdr:nvPicPr>
      <xdr:blipFill>
        <a:blip xmlns:r="http://schemas.openxmlformats.org/officeDocument/2006/relationships" r:embed="rId203" cstate="print">
          <a:extLst>
            <a:ext uri="{28A0092B-C50C-407E-A947-70E740481C1C}">
              <a14:useLocalDpi xmlns:a14="http://schemas.microsoft.com/office/drawing/2010/main" val="0"/>
            </a:ext>
          </a:extLst>
        </a:blip>
        <a:stretch>
          <a:fillRect/>
        </a:stretch>
      </xdr:blipFill>
      <xdr:spPr>
        <a:xfrm>
          <a:off x="44043600" y="233356150"/>
          <a:ext cx="882650" cy="1143000"/>
        </a:xfrm>
        <a:prstGeom prst="rect">
          <a:avLst/>
        </a:prstGeom>
      </xdr:spPr>
    </xdr:pic>
    <xdr:clientData/>
  </xdr:twoCellAnchor>
  <xdr:twoCellAnchor>
    <xdr:from>
      <xdr:col>32</xdr:col>
      <xdr:colOff>0</xdr:colOff>
      <xdr:row>207</xdr:row>
      <xdr:rowOff>0</xdr:rowOff>
    </xdr:from>
    <xdr:to>
      <xdr:col>33</xdr:col>
      <xdr:colOff>0</xdr:colOff>
      <xdr:row>208</xdr:row>
      <xdr:rowOff>0</xdr:rowOff>
    </xdr:to>
    <xdr:pic>
      <xdr:nvPicPr>
        <xdr:cNvPr id="2179" name="Picture 2178">
          <a:extLst>
            <a:ext uri="{FF2B5EF4-FFF2-40B4-BE49-F238E27FC236}">
              <a16:creationId xmlns:a16="http://schemas.microsoft.com/office/drawing/2014/main" id="{E026821D-4360-5AC6-94AA-C3A82A889B07}"/>
            </a:ext>
          </a:extLst>
        </xdr:cNvPr>
        <xdr:cNvPicPr>
          <a:picLocks/>
        </xdr:cNvPicPr>
      </xdr:nvPicPr>
      <xdr:blipFill>
        <a:blip xmlns:r="http://schemas.openxmlformats.org/officeDocument/2006/relationships" r:embed="rId204" cstate="print">
          <a:extLst>
            <a:ext uri="{28A0092B-C50C-407E-A947-70E740481C1C}">
              <a14:useLocalDpi xmlns:a14="http://schemas.microsoft.com/office/drawing/2010/main" val="0"/>
            </a:ext>
          </a:extLst>
        </a:blip>
        <a:stretch>
          <a:fillRect/>
        </a:stretch>
      </xdr:blipFill>
      <xdr:spPr>
        <a:xfrm>
          <a:off x="44043600" y="234499150"/>
          <a:ext cx="882650" cy="1143000"/>
        </a:xfrm>
        <a:prstGeom prst="rect">
          <a:avLst/>
        </a:prstGeom>
      </xdr:spPr>
    </xdr:pic>
    <xdr:clientData/>
  </xdr:twoCellAnchor>
  <xdr:twoCellAnchor>
    <xdr:from>
      <xdr:col>32</xdr:col>
      <xdr:colOff>0</xdr:colOff>
      <xdr:row>208</xdr:row>
      <xdr:rowOff>0</xdr:rowOff>
    </xdr:from>
    <xdr:to>
      <xdr:col>33</xdr:col>
      <xdr:colOff>0</xdr:colOff>
      <xdr:row>209</xdr:row>
      <xdr:rowOff>0</xdr:rowOff>
    </xdr:to>
    <xdr:pic>
      <xdr:nvPicPr>
        <xdr:cNvPr id="2181" name="Picture 2180">
          <a:extLst>
            <a:ext uri="{FF2B5EF4-FFF2-40B4-BE49-F238E27FC236}">
              <a16:creationId xmlns:a16="http://schemas.microsoft.com/office/drawing/2014/main" id="{D0592EF8-A055-C174-6900-2F0C1D904A25}"/>
            </a:ext>
          </a:extLst>
        </xdr:cNvPr>
        <xdr:cNvPicPr>
          <a:picLocks/>
        </xdr:cNvPicPr>
      </xdr:nvPicPr>
      <xdr:blipFill>
        <a:blip xmlns:r="http://schemas.openxmlformats.org/officeDocument/2006/relationships" r:embed="rId205" cstate="print">
          <a:extLst>
            <a:ext uri="{28A0092B-C50C-407E-A947-70E740481C1C}">
              <a14:useLocalDpi xmlns:a14="http://schemas.microsoft.com/office/drawing/2010/main" val="0"/>
            </a:ext>
          </a:extLst>
        </a:blip>
        <a:stretch>
          <a:fillRect/>
        </a:stretch>
      </xdr:blipFill>
      <xdr:spPr>
        <a:xfrm>
          <a:off x="44043600" y="235642150"/>
          <a:ext cx="882650" cy="1143000"/>
        </a:xfrm>
        <a:prstGeom prst="rect">
          <a:avLst/>
        </a:prstGeom>
      </xdr:spPr>
    </xdr:pic>
    <xdr:clientData/>
  </xdr:twoCellAnchor>
  <xdr:twoCellAnchor>
    <xdr:from>
      <xdr:col>32</xdr:col>
      <xdr:colOff>0</xdr:colOff>
      <xdr:row>209</xdr:row>
      <xdr:rowOff>0</xdr:rowOff>
    </xdr:from>
    <xdr:to>
      <xdr:col>33</xdr:col>
      <xdr:colOff>0</xdr:colOff>
      <xdr:row>210</xdr:row>
      <xdr:rowOff>0</xdr:rowOff>
    </xdr:to>
    <xdr:pic>
      <xdr:nvPicPr>
        <xdr:cNvPr id="2183" name="Picture 2182">
          <a:extLst>
            <a:ext uri="{FF2B5EF4-FFF2-40B4-BE49-F238E27FC236}">
              <a16:creationId xmlns:a16="http://schemas.microsoft.com/office/drawing/2014/main" id="{1107B754-AB98-2B8A-B110-19FA1B449C78}"/>
            </a:ext>
          </a:extLst>
        </xdr:cNvPr>
        <xdr:cNvPicPr>
          <a:picLocks/>
        </xdr:cNvPicPr>
      </xdr:nvPicPr>
      <xdr:blipFill>
        <a:blip xmlns:r="http://schemas.openxmlformats.org/officeDocument/2006/relationships" r:embed="rId206" cstate="print">
          <a:extLst>
            <a:ext uri="{28A0092B-C50C-407E-A947-70E740481C1C}">
              <a14:useLocalDpi xmlns:a14="http://schemas.microsoft.com/office/drawing/2010/main" val="0"/>
            </a:ext>
          </a:extLst>
        </a:blip>
        <a:stretch>
          <a:fillRect/>
        </a:stretch>
      </xdr:blipFill>
      <xdr:spPr>
        <a:xfrm>
          <a:off x="44043600" y="236785150"/>
          <a:ext cx="882650" cy="1143000"/>
        </a:xfrm>
        <a:prstGeom prst="rect">
          <a:avLst/>
        </a:prstGeom>
      </xdr:spPr>
    </xdr:pic>
    <xdr:clientData/>
  </xdr:twoCellAnchor>
  <xdr:twoCellAnchor>
    <xdr:from>
      <xdr:col>32</xdr:col>
      <xdr:colOff>0</xdr:colOff>
      <xdr:row>210</xdr:row>
      <xdr:rowOff>0</xdr:rowOff>
    </xdr:from>
    <xdr:to>
      <xdr:col>33</xdr:col>
      <xdr:colOff>0</xdr:colOff>
      <xdr:row>211</xdr:row>
      <xdr:rowOff>0</xdr:rowOff>
    </xdr:to>
    <xdr:pic>
      <xdr:nvPicPr>
        <xdr:cNvPr id="2185" name="Picture 2184">
          <a:extLst>
            <a:ext uri="{FF2B5EF4-FFF2-40B4-BE49-F238E27FC236}">
              <a16:creationId xmlns:a16="http://schemas.microsoft.com/office/drawing/2014/main" id="{9C017427-2844-0B36-3B20-D8DD074E14CC}"/>
            </a:ext>
          </a:extLst>
        </xdr:cNvPr>
        <xdr:cNvPicPr>
          <a:picLocks/>
        </xdr:cNvPicPr>
      </xdr:nvPicPr>
      <xdr:blipFill>
        <a:blip xmlns:r="http://schemas.openxmlformats.org/officeDocument/2006/relationships" r:embed="rId207" cstate="print">
          <a:extLst>
            <a:ext uri="{28A0092B-C50C-407E-A947-70E740481C1C}">
              <a14:useLocalDpi xmlns:a14="http://schemas.microsoft.com/office/drawing/2010/main" val="0"/>
            </a:ext>
          </a:extLst>
        </a:blip>
        <a:stretch>
          <a:fillRect/>
        </a:stretch>
      </xdr:blipFill>
      <xdr:spPr>
        <a:xfrm>
          <a:off x="44043600" y="237928150"/>
          <a:ext cx="882650" cy="1143000"/>
        </a:xfrm>
        <a:prstGeom prst="rect">
          <a:avLst/>
        </a:prstGeom>
      </xdr:spPr>
    </xdr:pic>
    <xdr:clientData/>
  </xdr:twoCellAnchor>
  <xdr:twoCellAnchor>
    <xdr:from>
      <xdr:col>32</xdr:col>
      <xdr:colOff>0</xdr:colOff>
      <xdr:row>211</xdr:row>
      <xdr:rowOff>0</xdr:rowOff>
    </xdr:from>
    <xdr:to>
      <xdr:col>33</xdr:col>
      <xdr:colOff>0</xdr:colOff>
      <xdr:row>212</xdr:row>
      <xdr:rowOff>0</xdr:rowOff>
    </xdr:to>
    <xdr:pic>
      <xdr:nvPicPr>
        <xdr:cNvPr id="2187" name="Picture 2186">
          <a:extLst>
            <a:ext uri="{FF2B5EF4-FFF2-40B4-BE49-F238E27FC236}">
              <a16:creationId xmlns:a16="http://schemas.microsoft.com/office/drawing/2014/main" id="{21EF8FFA-04D7-562C-5215-322D154257D2}"/>
            </a:ext>
          </a:extLst>
        </xdr:cNvPr>
        <xdr:cNvPicPr>
          <a:picLocks/>
        </xdr:cNvPicPr>
      </xdr:nvPicPr>
      <xdr:blipFill>
        <a:blip xmlns:r="http://schemas.openxmlformats.org/officeDocument/2006/relationships" r:embed="rId208" cstate="print">
          <a:extLst>
            <a:ext uri="{28A0092B-C50C-407E-A947-70E740481C1C}">
              <a14:useLocalDpi xmlns:a14="http://schemas.microsoft.com/office/drawing/2010/main" val="0"/>
            </a:ext>
          </a:extLst>
        </a:blip>
        <a:stretch>
          <a:fillRect/>
        </a:stretch>
      </xdr:blipFill>
      <xdr:spPr>
        <a:xfrm>
          <a:off x="44043600" y="239071150"/>
          <a:ext cx="882650" cy="1143000"/>
        </a:xfrm>
        <a:prstGeom prst="rect">
          <a:avLst/>
        </a:prstGeom>
      </xdr:spPr>
    </xdr:pic>
    <xdr:clientData/>
  </xdr:twoCellAnchor>
  <xdr:twoCellAnchor>
    <xdr:from>
      <xdr:col>32</xdr:col>
      <xdr:colOff>0</xdr:colOff>
      <xdr:row>212</xdr:row>
      <xdr:rowOff>0</xdr:rowOff>
    </xdr:from>
    <xdr:to>
      <xdr:col>33</xdr:col>
      <xdr:colOff>0</xdr:colOff>
      <xdr:row>213</xdr:row>
      <xdr:rowOff>0</xdr:rowOff>
    </xdr:to>
    <xdr:pic>
      <xdr:nvPicPr>
        <xdr:cNvPr id="2189" name="Picture 2188">
          <a:extLst>
            <a:ext uri="{FF2B5EF4-FFF2-40B4-BE49-F238E27FC236}">
              <a16:creationId xmlns:a16="http://schemas.microsoft.com/office/drawing/2014/main" id="{9064F126-762C-0C53-838C-60559AE20D39}"/>
            </a:ext>
          </a:extLst>
        </xdr:cNvPr>
        <xdr:cNvPicPr>
          <a:picLocks/>
        </xdr:cNvPicPr>
      </xdr:nvPicPr>
      <xdr:blipFill>
        <a:blip xmlns:r="http://schemas.openxmlformats.org/officeDocument/2006/relationships" r:embed="rId209" cstate="print">
          <a:extLst>
            <a:ext uri="{28A0092B-C50C-407E-A947-70E740481C1C}">
              <a14:useLocalDpi xmlns:a14="http://schemas.microsoft.com/office/drawing/2010/main" val="0"/>
            </a:ext>
          </a:extLst>
        </a:blip>
        <a:stretch>
          <a:fillRect/>
        </a:stretch>
      </xdr:blipFill>
      <xdr:spPr>
        <a:xfrm>
          <a:off x="44043600" y="240214150"/>
          <a:ext cx="882650" cy="1143000"/>
        </a:xfrm>
        <a:prstGeom prst="rect">
          <a:avLst/>
        </a:prstGeom>
      </xdr:spPr>
    </xdr:pic>
    <xdr:clientData/>
  </xdr:twoCellAnchor>
  <xdr:twoCellAnchor>
    <xdr:from>
      <xdr:col>32</xdr:col>
      <xdr:colOff>0</xdr:colOff>
      <xdr:row>213</xdr:row>
      <xdr:rowOff>0</xdr:rowOff>
    </xdr:from>
    <xdr:to>
      <xdr:col>33</xdr:col>
      <xdr:colOff>0</xdr:colOff>
      <xdr:row>214</xdr:row>
      <xdr:rowOff>0</xdr:rowOff>
    </xdr:to>
    <xdr:pic>
      <xdr:nvPicPr>
        <xdr:cNvPr id="2191" name="Picture 2190">
          <a:extLst>
            <a:ext uri="{FF2B5EF4-FFF2-40B4-BE49-F238E27FC236}">
              <a16:creationId xmlns:a16="http://schemas.microsoft.com/office/drawing/2014/main" id="{3DE0C95E-7126-FEA5-74B6-62A8A989F337}"/>
            </a:ext>
          </a:extLst>
        </xdr:cNvPr>
        <xdr:cNvPicPr>
          <a:picLocks/>
        </xdr:cNvPicPr>
      </xdr:nvPicPr>
      <xdr:blipFill>
        <a:blip xmlns:r="http://schemas.openxmlformats.org/officeDocument/2006/relationships" r:embed="rId210" cstate="print">
          <a:extLst>
            <a:ext uri="{28A0092B-C50C-407E-A947-70E740481C1C}">
              <a14:useLocalDpi xmlns:a14="http://schemas.microsoft.com/office/drawing/2010/main" val="0"/>
            </a:ext>
          </a:extLst>
        </a:blip>
        <a:stretch>
          <a:fillRect/>
        </a:stretch>
      </xdr:blipFill>
      <xdr:spPr>
        <a:xfrm>
          <a:off x="44043600" y="241357150"/>
          <a:ext cx="882650" cy="1143000"/>
        </a:xfrm>
        <a:prstGeom prst="rect">
          <a:avLst/>
        </a:prstGeom>
      </xdr:spPr>
    </xdr:pic>
    <xdr:clientData/>
  </xdr:twoCellAnchor>
  <xdr:twoCellAnchor>
    <xdr:from>
      <xdr:col>32</xdr:col>
      <xdr:colOff>0</xdr:colOff>
      <xdr:row>214</xdr:row>
      <xdr:rowOff>0</xdr:rowOff>
    </xdr:from>
    <xdr:to>
      <xdr:col>33</xdr:col>
      <xdr:colOff>0</xdr:colOff>
      <xdr:row>215</xdr:row>
      <xdr:rowOff>0</xdr:rowOff>
    </xdr:to>
    <xdr:pic>
      <xdr:nvPicPr>
        <xdr:cNvPr id="2193" name="Picture 2192">
          <a:extLst>
            <a:ext uri="{FF2B5EF4-FFF2-40B4-BE49-F238E27FC236}">
              <a16:creationId xmlns:a16="http://schemas.microsoft.com/office/drawing/2014/main" id="{AD6D62E4-A57D-9D6D-FDBF-14C7901646EC}"/>
            </a:ext>
          </a:extLst>
        </xdr:cNvPr>
        <xdr:cNvPicPr>
          <a:picLocks/>
        </xdr:cNvPicPr>
      </xdr:nvPicPr>
      <xdr:blipFill>
        <a:blip xmlns:r="http://schemas.openxmlformats.org/officeDocument/2006/relationships" r:embed="rId211" cstate="print">
          <a:extLst>
            <a:ext uri="{28A0092B-C50C-407E-A947-70E740481C1C}">
              <a14:useLocalDpi xmlns:a14="http://schemas.microsoft.com/office/drawing/2010/main" val="0"/>
            </a:ext>
          </a:extLst>
        </a:blip>
        <a:stretch>
          <a:fillRect/>
        </a:stretch>
      </xdr:blipFill>
      <xdr:spPr>
        <a:xfrm>
          <a:off x="44043600" y="242500150"/>
          <a:ext cx="882650" cy="1143000"/>
        </a:xfrm>
        <a:prstGeom prst="rect">
          <a:avLst/>
        </a:prstGeom>
      </xdr:spPr>
    </xdr:pic>
    <xdr:clientData/>
  </xdr:twoCellAnchor>
  <xdr:twoCellAnchor>
    <xdr:from>
      <xdr:col>32</xdr:col>
      <xdr:colOff>0</xdr:colOff>
      <xdr:row>215</xdr:row>
      <xdr:rowOff>0</xdr:rowOff>
    </xdr:from>
    <xdr:to>
      <xdr:col>33</xdr:col>
      <xdr:colOff>0</xdr:colOff>
      <xdr:row>216</xdr:row>
      <xdr:rowOff>0</xdr:rowOff>
    </xdr:to>
    <xdr:pic>
      <xdr:nvPicPr>
        <xdr:cNvPr id="2195" name="Picture 2194">
          <a:extLst>
            <a:ext uri="{FF2B5EF4-FFF2-40B4-BE49-F238E27FC236}">
              <a16:creationId xmlns:a16="http://schemas.microsoft.com/office/drawing/2014/main" id="{139ABB33-F16E-4D96-FAB1-1E5B5F1A1820}"/>
            </a:ext>
          </a:extLst>
        </xdr:cNvPr>
        <xdr:cNvPicPr>
          <a:picLocks/>
        </xdr:cNvPicPr>
      </xdr:nvPicPr>
      <xdr:blipFill>
        <a:blip xmlns:r="http://schemas.openxmlformats.org/officeDocument/2006/relationships" r:embed="rId212" cstate="print">
          <a:extLst>
            <a:ext uri="{28A0092B-C50C-407E-A947-70E740481C1C}">
              <a14:useLocalDpi xmlns:a14="http://schemas.microsoft.com/office/drawing/2010/main" val="0"/>
            </a:ext>
          </a:extLst>
        </a:blip>
        <a:stretch>
          <a:fillRect/>
        </a:stretch>
      </xdr:blipFill>
      <xdr:spPr>
        <a:xfrm>
          <a:off x="44043600" y="243643150"/>
          <a:ext cx="882650" cy="1143000"/>
        </a:xfrm>
        <a:prstGeom prst="rect">
          <a:avLst/>
        </a:prstGeom>
      </xdr:spPr>
    </xdr:pic>
    <xdr:clientData/>
  </xdr:twoCellAnchor>
  <xdr:twoCellAnchor>
    <xdr:from>
      <xdr:col>32</xdr:col>
      <xdr:colOff>0</xdr:colOff>
      <xdr:row>216</xdr:row>
      <xdr:rowOff>0</xdr:rowOff>
    </xdr:from>
    <xdr:to>
      <xdr:col>33</xdr:col>
      <xdr:colOff>0</xdr:colOff>
      <xdr:row>217</xdr:row>
      <xdr:rowOff>0</xdr:rowOff>
    </xdr:to>
    <xdr:pic>
      <xdr:nvPicPr>
        <xdr:cNvPr id="2197" name="Picture 2196">
          <a:extLst>
            <a:ext uri="{FF2B5EF4-FFF2-40B4-BE49-F238E27FC236}">
              <a16:creationId xmlns:a16="http://schemas.microsoft.com/office/drawing/2014/main" id="{DAB8CC21-9268-AE34-AE9B-4ED6C1C75636}"/>
            </a:ext>
          </a:extLst>
        </xdr:cNvPr>
        <xdr:cNvPicPr>
          <a:picLocks/>
        </xdr:cNvPicPr>
      </xdr:nvPicPr>
      <xdr:blipFill>
        <a:blip xmlns:r="http://schemas.openxmlformats.org/officeDocument/2006/relationships" r:embed="rId213" cstate="print">
          <a:extLst>
            <a:ext uri="{28A0092B-C50C-407E-A947-70E740481C1C}">
              <a14:useLocalDpi xmlns:a14="http://schemas.microsoft.com/office/drawing/2010/main" val="0"/>
            </a:ext>
          </a:extLst>
        </a:blip>
        <a:stretch>
          <a:fillRect/>
        </a:stretch>
      </xdr:blipFill>
      <xdr:spPr>
        <a:xfrm>
          <a:off x="44043600" y="244786150"/>
          <a:ext cx="882650" cy="1143000"/>
        </a:xfrm>
        <a:prstGeom prst="rect">
          <a:avLst/>
        </a:prstGeom>
      </xdr:spPr>
    </xdr:pic>
    <xdr:clientData/>
  </xdr:twoCellAnchor>
  <xdr:twoCellAnchor>
    <xdr:from>
      <xdr:col>32</xdr:col>
      <xdr:colOff>0</xdr:colOff>
      <xdr:row>217</xdr:row>
      <xdr:rowOff>0</xdr:rowOff>
    </xdr:from>
    <xdr:to>
      <xdr:col>33</xdr:col>
      <xdr:colOff>0</xdr:colOff>
      <xdr:row>218</xdr:row>
      <xdr:rowOff>0</xdr:rowOff>
    </xdr:to>
    <xdr:pic>
      <xdr:nvPicPr>
        <xdr:cNvPr id="2199" name="Picture 2198">
          <a:extLst>
            <a:ext uri="{FF2B5EF4-FFF2-40B4-BE49-F238E27FC236}">
              <a16:creationId xmlns:a16="http://schemas.microsoft.com/office/drawing/2014/main" id="{5F8ACE9D-55E6-AF3E-A3F7-759514CF1023}"/>
            </a:ext>
          </a:extLst>
        </xdr:cNvPr>
        <xdr:cNvPicPr>
          <a:picLocks/>
        </xdr:cNvPicPr>
      </xdr:nvPicPr>
      <xdr:blipFill>
        <a:blip xmlns:r="http://schemas.openxmlformats.org/officeDocument/2006/relationships" r:embed="rId214" cstate="print">
          <a:extLst>
            <a:ext uri="{28A0092B-C50C-407E-A947-70E740481C1C}">
              <a14:useLocalDpi xmlns:a14="http://schemas.microsoft.com/office/drawing/2010/main" val="0"/>
            </a:ext>
          </a:extLst>
        </a:blip>
        <a:stretch>
          <a:fillRect/>
        </a:stretch>
      </xdr:blipFill>
      <xdr:spPr>
        <a:xfrm>
          <a:off x="44043600" y="245929150"/>
          <a:ext cx="882650" cy="1143000"/>
        </a:xfrm>
        <a:prstGeom prst="rect">
          <a:avLst/>
        </a:prstGeom>
      </xdr:spPr>
    </xdr:pic>
    <xdr:clientData/>
  </xdr:twoCellAnchor>
  <xdr:twoCellAnchor>
    <xdr:from>
      <xdr:col>32</xdr:col>
      <xdr:colOff>0</xdr:colOff>
      <xdr:row>218</xdr:row>
      <xdr:rowOff>0</xdr:rowOff>
    </xdr:from>
    <xdr:to>
      <xdr:col>33</xdr:col>
      <xdr:colOff>0</xdr:colOff>
      <xdr:row>219</xdr:row>
      <xdr:rowOff>0</xdr:rowOff>
    </xdr:to>
    <xdr:pic>
      <xdr:nvPicPr>
        <xdr:cNvPr id="2201" name="Picture 2200">
          <a:extLst>
            <a:ext uri="{FF2B5EF4-FFF2-40B4-BE49-F238E27FC236}">
              <a16:creationId xmlns:a16="http://schemas.microsoft.com/office/drawing/2014/main" id="{83F7736E-A99B-895D-99BB-3A47CF2E1E7A}"/>
            </a:ext>
          </a:extLst>
        </xdr:cNvPr>
        <xdr:cNvPicPr>
          <a:picLocks/>
        </xdr:cNvPicPr>
      </xdr:nvPicPr>
      <xdr:blipFill>
        <a:blip xmlns:r="http://schemas.openxmlformats.org/officeDocument/2006/relationships" r:embed="rId215" cstate="print">
          <a:extLst>
            <a:ext uri="{28A0092B-C50C-407E-A947-70E740481C1C}">
              <a14:useLocalDpi xmlns:a14="http://schemas.microsoft.com/office/drawing/2010/main" val="0"/>
            </a:ext>
          </a:extLst>
        </a:blip>
        <a:stretch>
          <a:fillRect/>
        </a:stretch>
      </xdr:blipFill>
      <xdr:spPr>
        <a:xfrm>
          <a:off x="44043600" y="247072150"/>
          <a:ext cx="882650" cy="1143000"/>
        </a:xfrm>
        <a:prstGeom prst="rect">
          <a:avLst/>
        </a:prstGeom>
      </xdr:spPr>
    </xdr:pic>
    <xdr:clientData/>
  </xdr:twoCellAnchor>
  <xdr:twoCellAnchor>
    <xdr:from>
      <xdr:col>32</xdr:col>
      <xdr:colOff>0</xdr:colOff>
      <xdr:row>219</xdr:row>
      <xdr:rowOff>0</xdr:rowOff>
    </xdr:from>
    <xdr:to>
      <xdr:col>33</xdr:col>
      <xdr:colOff>0</xdr:colOff>
      <xdr:row>220</xdr:row>
      <xdr:rowOff>0</xdr:rowOff>
    </xdr:to>
    <xdr:pic>
      <xdr:nvPicPr>
        <xdr:cNvPr id="2203" name="Picture 2202">
          <a:extLst>
            <a:ext uri="{FF2B5EF4-FFF2-40B4-BE49-F238E27FC236}">
              <a16:creationId xmlns:a16="http://schemas.microsoft.com/office/drawing/2014/main" id="{A2B98946-2E68-0FC4-9E26-73D00C8A9746}"/>
            </a:ext>
          </a:extLst>
        </xdr:cNvPr>
        <xdr:cNvPicPr>
          <a:picLocks/>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44043600" y="248215150"/>
          <a:ext cx="882650" cy="1143000"/>
        </a:xfrm>
        <a:prstGeom prst="rect">
          <a:avLst/>
        </a:prstGeom>
      </xdr:spPr>
    </xdr:pic>
    <xdr:clientData/>
  </xdr:twoCellAnchor>
  <xdr:twoCellAnchor>
    <xdr:from>
      <xdr:col>32</xdr:col>
      <xdr:colOff>0</xdr:colOff>
      <xdr:row>220</xdr:row>
      <xdr:rowOff>0</xdr:rowOff>
    </xdr:from>
    <xdr:to>
      <xdr:col>33</xdr:col>
      <xdr:colOff>0</xdr:colOff>
      <xdr:row>221</xdr:row>
      <xdr:rowOff>0</xdr:rowOff>
    </xdr:to>
    <xdr:pic>
      <xdr:nvPicPr>
        <xdr:cNvPr id="2205" name="Picture 2204">
          <a:extLst>
            <a:ext uri="{FF2B5EF4-FFF2-40B4-BE49-F238E27FC236}">
              <a16:creationId xmlns:a16="http://schemas.microsoft.com/office/drawing/2014/main" id="{BD6B9740-EE93-259C-13A4-1D3579606770}"/>
            </a:ext>
          </a:extLst>
        </xdr:cNvPr>
        <xdr:cNvPicPr>
          <a:picLocks/>
        </xdr:cNvPicPr>
      </xdr:nvPicPr>
      <xdr:blipFill>
        <a:blip xmlns:r="http://schemas.openxmlformats.org/officeDocument/2006/relationships" r:embed="rId217" cstate="print">
          <a:extLst>
            <a:ext uri="{28A0092B-C50C-407E-A947-70E740481C1C}">
              <a14:useLocalDpi xmlns:a14="http://schemas.microsoft.com/office/drawing/2010/main" val="0"/>
            </a:ext>
          </a:extLst>
        </a:blip>
        <a:stretch>
          <a:fillRect/>
        </a:stretch>
      </xdr:blipFill>
      <xdr:spPr>
        <a:xfrm>
          <a:off x="44043600" y="249358150"/>
          <a:ext cx="882650" cy="1143000"/>
        </a:xfrm>
        <a:prstGeom prst="rect">
          <a:avLst/>
        </a:prstGeom>
      </xdr:spPr>
    </xdr:pic>
    <xdr:clientData/>
  </xdr:twoCellAnchor>
  <xdr:twoCellAnchor>
    <xdr:from>
      <xdr:col>32</xdr:col>
      <xdr:colOff>0</xdr:colOff>
      <xdr:row>221</xdr:row>
      <xdr:rowOff>0</xdr:rowOff>
    </xdr:from>
    <xdr:to>
      <xdr:col>33</xdr:col>
      <xdr:colOff>0</xdr:colOff>
      <xdr:row>222</xdr:row>
      <xdr:rowOff>0</xdr:rowOff>
    </xdr:to>
    <xdr:pic>
      <xdr:nvPicPr>
        <xdr:cNvPr id="2207" name="Picture 2206">
          <a:extLst>
            <a:ext uri="{FF2B5EF4-FFF2-40B4-BE49-F238E27FC236}">
              <a16:creationId xmlns:a16="http://schemas.microsoft.com/office/drawing/2014/main" id="{5220B8F4-F3A4-DFB5-4F21-56D1F87C43CD}"/>
            </a:ext>
          </a:extLst>
        </xdr:cNvPr>
        <xdr:cNvPicPr>
          <a:picLocks/>
        </xdr:cNvPicPr>
      </xdr:nvPicPr>
      <xdr:blipFill>
        <a:blip xmlns:r="http://schemas.openxmlformats.org/officeDocument/2006/relationships" r:embed="rId218" cstate="print">
          <a:extLst>
            <a:ext uri="{28A0092B-C50C-407E-A947-70E740481C1C}">
              <a14:useLocalDpi xmlns:a14="http://schemas.microsoft.com/office/drawing/2010/main" val="0"/>
            </a:ext>
          </a:extLst>
        </a:blip>
        <a:stretch>
          <a:fillRect/>
        </a:stretch>
      </xdr:blipFill>
      <xdr:spPr>
        <a:xfrm>
          <a:off x="44043600" y="250501150"/>
          <a:ext cx="882650" cy="1143000"/>
        </a:xfrm>
        <a:prstGeom prst="rect">
          <a:avLst/>
        </a:prstGeom>
      </xdr:spPr>
    </xdr:pic>
    <xdr:clientData/>
  </xdr:twoCellAnchor>
  <xdr:twoCellAnchor>
    <xdr:from>
      <xdr:col>32</xdr:col>
      <xdr:colOff>0</xdr:colOff>
      <xdr:row>222</xdr:row>
      <xdr:rowOff>0</xdr:rowOff>
    </xdr:from>
    <xdr:to>
      <xdr:col>33</xdr:col>
      <xdr:colOff>0</xdr:colOff>
      <xdr:row>223</xdr:row>
      <xdr:rowOff>0</xdr:rowOff>
    </xdr:to>
    <xdr:pic>
      <xdr:nvPicPr>
        <xdr:cNvPr id="2209" name="Picture 2208">
          <a:extLst>
            <a:ext uri="{FF2B5EF4-FFF2-40B4-BE49-F238E27FC236}">
              <a16:creationId xmlns:a16="http://schemas.microsoft.com/office/drawing/2014/main" id="{C0239BE6-F280-4075-5DE4-F6B3777AE19E}"/>
            </a:ext>
          </a:extLst>
        </xdr:cNvPr>
        <xdr:cNvPicPr>
          <a:picLocks/>
        </xdr:cNvPicPr>
      </xdr:nvPicPr>
      <xdr:blipFill>
        <a:blip xmlns:r="http://schemas.openxmlformats.org/officeDocument/2006/relationships" r:embed="rId219" cstate="print">
          <a:extLst>
            <a:ext uri="{28A0092B-C50C-407E-A947-70E740481C1C}">
              <a14:useLocalDpi xmlns:a14="http://schemas.microsoft.com/office/drawing/2010/main" val="0"/>
            </a:ext>
          </a:extLst>
        </a:blip>
        <a:stretch>
          <a:fillRect/>
        </a:stretch>
      </xdr:blipFill>
      <xdr:spPr>
        <a:xfrm>
          <a:off x="44043600" y="251644150"/>
          <a:ext cx="882650" cy="1143000"/>
        </a:xfrm>
        <a:prstGeom prst="rect">
          <a:avLst/>
        </a:prstGeom>
      </xdr:spPr>
    </xdr:pic>
    <xdr:clientData/>
  </xdr:twoCellAnchor>
  <xdr:twoCellAnchor>
    <xdr:from>
      <xdr:col>32</xdr:col>
      <xdr:colOff>0</xdr:colOff>
      <xdr:row>223</xdr:row>
      <xdr:rowOff>0</xdr:rowOff>
    </xdr:from>
    <xdr:to>
      <xdr:col>33</xdr:col>
      <xdr:colOff>0</xdr:colOff>
      <xdr:row>224</xdr:row>
      <xdr:rowOff>0</xdr:rowOff>
    </xdr:to>
    <xdr:pic>
      <xdr:nvPicPr>
        <xdr:cNvPr id="2211" name="Picture 2210">
          <a:extLst>
            <a:ext uri="{FF2B5EF4-FFF2-40B4-BE49-F238E27FC236}">
              <a16:creationId xmlns:a16="http://schemas.microsoft.com/office/drawing/2014/main" id="{ECE4B862-0465-F8AD-AEE8-3CE4CA197BDE}"/>
            </a:ext>
          </a:extLst>
        </xdr:cNvPr>
        <xdr:cNvPicPr>
          <a:picLocks/>
        </xdr:cNvPicPr>
      </xdr:nvPicPr>
      <xdr:blipFill>
        <a:blip xmlns:r="http://schemas.openxmlformats.org/officeDocument/2006/relationships" r:embed="rId220" cstate="print">
          <a:extLst>
            <a:ext uri="{28A0092B-C50C-407E-A947-70E740481C1C}">
              <a14:useLocalDpi xmlns:a14="http://schemas.microsoft.com/office/drawing/2010/main" val="0"/>
            </a:ext>
          </a:extLst>
        </a:blip>
        <a:stretch>
          <a:fillRect/>
        </a:stretch>
      </xdr:blipFill>
      <xdr:spPr>
        <a:xfrm>
          <a:off x="44043600" y="252787150"/>
          <a:ext cx="882650" cy="1143000"/>
        </a:xfrm>
        <a:prstGeom prst="rect">
          <a:avLst/>
        </a:prstGeom>
      </xdr:spPr>
    </xdr:pic>
    <xdr:clientData/>
  </xdr:twoCellAnchor>
  <xdr:twoCellAnchor>
    <xdr:from>
      <xdr:col>32</xdr:col>
      <xdr:colOff>0</xdr:colOff>
      <xdr:row>224</xdr:row>
      <xdr:rowOff>0</xdr:rowOff>
    </xdr:from>
    <xdr:to>
      <xdr:col>33</xdr:col>
      <xdr:colOff>0</xdr:colOff>
      <xdr:row>225</xdr:row>
      <xdr:rowOff>0</xdr:rowOff>
    </xdr:to>
    <xdr:pic>
      <xdr:nvPicPr>
        <xdr:cNvPr id="2213" name="Picture 2212">
          <a:extLst>
            <a:ext uri="{FF2B5EF4-FFF2-40B4-BE49-F238E27FC236}">
              <a16:creationId xmlns:a16="http://schemas.microsoft.com/office/drawing/2014/main" id="{790DCE03-A1DE-D158-CB56-8A6DA9652B1D}"/>
            </a:ext>
          </a:extLst>
        </xdr:cNvPr>
        <xdr:cNvPicPr>
          <a:picLocks/>
        </xdr:cNvPicPr>
      </xdr:nvPicPr>
      <xdr:blipFill>
        <a:blip xmlns:r="http://schemas.openxmlformats.org/officeDocument/2006/relationships" r:embed="rId221" cstate="print">
          <a:extLst>
            <a:ext uri="{28A0092B-C50C-407E-A947-70E740481C1C}">
              <a14:useLocalDpi xmlns:a14="http://schemas.microsoft.com/office/drawing/2010/main" val="0"/>
            </a:ext>
          </a:extLst>
        </a:blip>
        <a:stretch>
          <a:fillRect/>
        </a:stretch>
      </xdr:blipFill>
      <xdr:spPr>
        <a:xfrm>
          <a:off x="44043600" y="253930150"/>
          <a:ext cx="882650" cy="1143000"/>
        </a:xfrm>
        <a:prstGeom prst="rect">
          <a:avLst/>
        </a:prstGeom>
      </xdr:spPr>
    </xdr:pic>
    <xdr:clientData/>
  </xdr:twoCellAnchor>
  <xdr:twoCellAnchor>
    <xdr:from>
      <xdr:col>32</xdr:col>
      <xdr:colOff>0</xdr:colOff>
      <xdr:row>225</xdr:row>
      <xdr:rowOff>0</xdr:rowOff>
    </xdr:from>
    <xdr:to>
      <xdr:col>33</xdr:col>
      <xdr:colOff>0</xdr:colOff>
      <xdr:row>226</xdr:row>
      <xdr:rowOff>0</xdr:rowOff>
    </xdr:to>
    <xdr:pic>
      <xdr:nvPicPr>
        <xdr:cNvPr id="2215" name="Picture 2214">
          <a:extLst>
            <a:ext uri="{FF2B5EF4-FFF2-40B4-BE49-F238E27FC236}">
              <a16:creationId xmlns:a16="http://schemas.microsoft.com/office/drawing/2014/main" id="{B61A68B8-0A95-4461-0068-A64BCD38F5C6}"/>
            </a:ext>
          </a:extLst>
        </xdr:cNvPr>
        <xdr:cNvPicPr>
          <a:picLocks/>
        </xdr:cNvPicPr>
      </xdr:nvPicPr>
      <xdr:blipFill>
        <a:blip xmlns:r="http://schemas.openxmlformats.org/officeDocument/2006/relationships" r:embed="rId222" cstate="print">
          <a:extLst>
            <a:ext uri="{28A0092B-C50C-407E-A947-70E740481C1C}">
              <a14:useLocalDpi xmlns:a14="http://schemas.microsoft.com/office/drawing/2010/main" val="0"/>
            </a:ext>
          </a:extLst>
        </a:blip>
        <a:stretch>
          <a:fillRect/>
        </a:stretch>
      </xdr:blipFill>
      <xdr:spPr>
        <a:xfrm>
          <a:off x="44043600" y="255073150"/>
          <a:ext cx="882650" cy="1143000"/>
        </a:xfrm>
        <a:prstGeom prst="rect">
          <a:avLst/>
        </a:prstGeom>
      </xdr:spPr>
    </xdr:pic>
    <xdr:clientData/>
  </xdr:twoCellAnchor>
  <xdr:twoCellAnchor>
    <xdr:from>
      <xdr:col>32</xdr:col>
      <xdr:colOff>0</xdr:colOff>
      <xdr:row>226</xdr:row>
      <xdr:rowOff>0</xdr:rowOff>
    </xdr:from>
    <xdr:to>
      <xdr:col>33</xdr:col>
      <xdr:colOff>0</xdr:colOff>
      <xdr:row>227</xdr:row>
      <xdr:rowOff>0</xdr:rowOff>
    </xdr:to>
    <xdr:pic>
      <xdr:nvPicPr>
        <xdr:cNvPr id="2217" name="Picture 2216">
          <a:extLst>
            <a:ext uri="{FF2B5EF4-FFF2-40B4-BE49-F238E27FC236}">
              <a16:creationId xmlns:a16="http://schemas.microsoft.com/office/drawing/2014/main" id="{9C576C37-9B9D-8703-11F6-B3C7A1C50930}"/>
            </a:ext>
          </a:extLst>
        </xdr:cNvPr>
        <xdr:cNvPicPr>
          <a:picLocks/>
        </xdr:cNvPicPr>
      </xdr:nvPicPr>
      <xdr:blipFill>
        <a:blip xmlns:r="http://schemas.openxmlformats.org/officeDocument/2006/relationships" r:embed="rId223" cstate="print">
          <a:extLst>
            <a:ext uri="{28A0092B-C50C-407E-A947-70E740481C1C}">
              <a14:useLocalDpi xmlns:a14="http://schemas.microsoft.com/office/drawing/2010/main" val="0"/>
            </a:ext>
          </a:extLst>
        </a:blip>
        <a:stretch>
          <a:fillRect/>
        </a:stretch>
      </xdr:blipFill>
      <xdr:spPr>
        <a:xfrm>
          <a:off x="44043600" y="256216150"/>
          <a:ext cx="882650" cy="1143000"/>
        </a:xfrm>
        <a:prstGeom prst="rect">
          <a:avLst/>
        </a:prstGeom>
      </xdr:spPr>
    </xdr:pic>
    <xdr:clientData/>
  </xdr:twoCellAnchor>
  <xdr:twoCellAnchor>
    <xdr:from>
      <xdr:col>32</xdr:col>
      <xdr:colOff>0</xdr:colOff>
      <xdr:row>227</xdr:row>
      <xdr:rowOff>0</xdr:rowOff>
    </xdr:from>
    <xdr:to>
      <xdr:col>33</xdr:col>
      <xdr:colOff>0</xdr:colOff>
      <xdr:row>228</xdr:row>
      <xdr:rowOff>0</xdr:rowOff>
    </xdr:to>
    <xdr:pic>
      <xdr:nvPicPr>
        <xdr:cNvPr id="2219" name="Picture 2218">
          <a:extLst>
            <a:ext uri="{FF2B5EF4-FFF2-40B4-BE49-F238E27FC236}">
              <a16:creationId xmlns:a16="http://schemas.microsoft.com/office/drawing/2014/main" id="{039E7D53-0F8C-B8F2-B9D0-6AEE32AE4F71}"/>
            </a:ext>
          </a:extLst>
        </xdr:cNvPr>
        <xdr:cNvPicPr>
          <a:picLocks/>
        </xdr:cNvPicPr>
      </xdr:nvPicPr>
      <xdr:blipFill>
        <a:blip xmlns:r="http://schemas.openxmlformats.org/officeDocument/2006/relationships" r:embed="rId224" cstate="print">
          <a:extLst>
            <a:ext uri="{28A0092B-C50C-407E-A947-70E740481C1C}">
              <a14:useLocalDpi xmlns:a14="http://schemas.microsoft.com/office/drawing/2010/main" val="0"/>
            </a:ext>
          </a:extLst>
        </a:blip>
        <a:stretch>
          <a:fillRect/>
        </a:stretch>
      </xdr:blipFill>
      <xdr:spPr>
        <a:xfrm>
          <a:off x="44043600" y="257359150"/>
          <a:ext cx="882650" cy="1143000"/>
        </a:xfrm>
        <a:prstGeom prst="rect">
          <a:avLst/>
        </a:prstGeom>
      </xdr:spPr>
    </xdr:pic>
    <xdr:clientData/>
  </xdr:twoCellAnchor>
  <xdr:twoCellAnchor>
    <xdr:from>
      <xdr:col>32</xdr:col>
      <xdr:colOff>0</xdr:colOff>
      <xdr:row>228</xdr:row>
      <xdr:rowOff>0</xdr:rowOff>
    </xdr:from>
    <xdr:to>
      <xdr:col>33</xdr:col>
      <xdr:colOff>0</xdr:colOff>
      <xdr:row>229</xdr:row>
      <xdr:rowOff>0</xdr:rowOff>
    </xdr:to>
    <xdr:pic>
      <xdr:nvPicPr>
        <xdr:cNvPr id="2221" name="Picture 2220">
          <a:extLst>
            <a:ext uri="{FF2B5EF4-FFF2-40B4-BE49-F238E27FC236}">
              <a16:creationId xmlns:a16="http://schemas.microsoft.com/office/drawing/2014/main" id="{5F65EC99-ABC0-36EC-FD23-5027DF1EC101}"/>
            </a:ext>
          </a:extLst>
        </xdr:cNvPr>
        <xdr:cNvPicPr>
          <a:picLocks/>
        </xdr:cNvPicPr>
      </xdr:nvPicPr>
      <xdr:blipFill>
        <a:blip xmlns:r="http://schemas.openxmlformats.org/officeDocument/2006/relationships" r:embed="rId225" cstate="print">
          <a:extLst>
            <a:ext uri="{28A0092B-C50C-407E-A947-70E740481C1C}">
              <a14:useLocalDpi xmlns:a14="http://schemas.microsoft.com/office/drawing/2010/main" val="0"/>
            </a:ext>
          </a:extLst>
        </a:blip>
        <a:stretch>
          <a:fillRect/>
        </a:stretch>
      </xdr:blipFill>
      <xdr:spPr>
        <a:xfrm>
          <a:off x="44043600" y="258502150"/>
          <a:ext cx="882650" cy="1143000"/>
        </a:xfrm>
        <a:prstGeom prst="rect">
          <a:avLst/>
        </a:prstGeom>
      </xdr:spPr>
    </xdr:pic>
    <xdr:clientData/>
  </xdr:twoCellAnchor>
  <xdr:twoCellAnchor>
    <xdr:from>
      <xdr:col>32</xdr:col>
      <xdr:colOff>0</xdr:colOff>
      <xdr:row>229</xdr:row>
      <xdr:rowOff>0</xdr:rowOff>
    </xdr:from>
    <xdr:to>
      <xdr:col>33</xdr:col>
      <xdr:colOff>0</xdr:colOff>
      <xdr:row>230</xdr:row>
      <xdr:rowOff>0</xdr:rowOff>
    </xdr:to>
    <xdr:pic>
      <xdr:nvPicPr>
        <xdr:cNvPr id="2223" name="Picture 2222">
          <a:extLst>
            <a:ext uri="{FF2B5EF4-FFF2-40B4-BE49-F238E27FC236}">
              <a16:creationId xmlns:a16="http://schemas.microsoft.com/office/drawing/2014/main" id="{78AB5C0E-1093-6E65-2623-D10BCF744E4F}"/>
            </a:ext>
          </a:extLst>
        </xdr:cNvPr>
        <xdr:cNvPicPr>
          <a:picLocks/>
        </xdr:cNvPicPr>
      </xdr:nvPicPr>
      <xdr:blipFill>
        <a:blip xmlns:r="http://schemas.openxmlformats.org/officeDocument/2006/relationships" r:embed="rId226" cstate="print">
          <a:extLst>
            <a:ext uri="{28A0092B-C50C-407E-A947-70E740481C1C}">
              <a14:useLocalDpi xmlns:a14="http://schemas.microsoft.com/office/drawing/2010/main" val="0"/>
            </a:ext>
          </a:extLst>
        </a:blip>
        <a:stretch>
          <a:fillRect/>
        </a:stretch>
      </xdr:blipFill>
      <xdr:spPr>
        <a:xfrm>
          <a:off x="44043600" y="259645150"/>
          <a:ext cx="882650" cy="1143000"/>
        </a:xfrm>
        <a:prstGeom prst="rect">
          <a:avLst/>
        </a:prstGeom>
      </xdr:spPr>
    </xdr:pic>
    <xdr:clientData/>
  </xdr:twoCellAnchor>
  <xdr:twoCellAnchor>
    <xdr:from>
      <xdr:col>32</xdr:col>
      <xdr:colOff>0</xdr:colOff>
      <xdr:row>230</xdr:row>
      <xdr:rowOff>0</xdr:rowOff>
    </xdr:from>
    <xdr:to>
      <xdr:col>33</xdr:col>
      <xdr:colOff>0</xdr:colOff>
      <xdr:row>231</xdr:row>
      <xdr:rowOff>0</xdr:rowOff>
    </xdr:to>
    <xdr:pic>
      <xdr:nvPicPr>
        <xdr:cNvPr id="2225" name="Picture 2224">
          <a:extLst>
            <a:ext uri="{FF2B5EF4-FFF2-40B4-BE49-F238E27FC236}">
              <a16:creationId xmlns:a16="http://schemas.microsoft.com/office/drawing/2014/main" id="{4FB48DD6-707A-DBA8-DA8A-9A211C1F220A}"/>
            </a:ext>
          </a:extLst>
        </xdr:cNvPr>
        <xdr:cNvPicPr>
          <a:picLocks/>
        </xdr:cNvPicPr>
      </xdr:nvPicPr>
      <xdr:blipFill>
        <a:blip xmlns:r="http://schemas.openxmlformats.org/officeDocument/2006/relationships" r:embed="rId227" cstate="print">
          <a:extLst>
            <a:ext uri="{28A0092B-C50C-407E-A947-70E740481C1C}">
              <a14:useLocalDpi xmlns:a14="http://schemas.microsoft.com/office/drawing/2010/main" val="0"/>
            </a:ext>
          </a:extLst>
        </a:blip>
        <a:stretch>
          <a:fillRect/>
        </a:stretch>
      </xdr:blipFill>
      <xdr:spPr>
        <a:xfrm>
          <a:off x="44043600" y="260788150"/>
          <a:ext cx="882650" cy="1143000"/>
        </a:xfrm>
        <a:prstGeom prst="rect">
          <a:avLst/>
        </a:prstGeom>
      </xdr:spPr>
    </xdr:pic>
    <xdr:clientData/>
  </xdr:twoCellAnchor>
  <xdr:twoCellAnchor>
    <xdr:from>
      <xdr:col>32</xdr:col>
      <xdr:colOff>0</xdr:colOff>
      <xdr:row>231</xdr:row>
      <xdr:rowOff>0</xdr:rowOff>
    </xdr:from>
    <xdr:to>
      <xdr:col>33</xdr:col>
      <xdr:colOff>0</xdr:colOff>
      <xdr:row>232</xdr:row>
      <xdr:rowOff>0</xdr:rowOff>
    </xdr:to>
    <xdr:pic>
      <xdr:nvPicPr>
        <xdr:cNvPr id="2227" name="Picture 2226">
          <a:extLst>
            <a:ext uri="{FF2B5EF4-FFF2-40B4-BE49-F238E27FC236}">
              <a16:creationId xmlns:a16="http://schemas.microsoft.com/office/drawing/2014/main" id="{DCBA08BB-A8F7-AE3B-43D0-BF3ABA05D3B1}"/>
            </a:ext>
          </a:extLst>
        </xdr:cNvPr>
        <xdr:cNvPicPr>
          <a:picLocks/>
        </xdr:cNvPicPr>
      </xdr:nvPicPr>
      <xdr:blipFill>
        <a:blip xmlns:r="http://schemas.openxmlformats.org/officeDocument/2006/relationships" r:embed="rId228" cstate="print">
          <a:extLst>
            <a:ext uri="{28A0092B-C50C-407E-A947-70E740481C1C}">
              <a14:useLocalDpi xmlns:a14="http://schemas.microsoft.com/office/drawing/2010/main" val="0"/>
            </a:ext>
          </a:extLst>
        </a:blip>
        <a:stretch>
          <a:fillRect/>
        </a:stretch>
      </xdr:blipFill>
      <xdr:spPr>
        <a:xfrm>
          <a:off x="44043600" y="261931150"/>
          <a:ext cx="882650" cy="1143000"/>
        </a:xfrm>
        <a:prstGeom prst="rect">
          <a:avLst/>
        </a:prstGeom>
      </xdr:spPr>
    </xdr:pic>
    <xdr:clientData/>
  </xdr:twoCellAnchor>
  <xdr:twoCellAnchor>
    <xdr:from>
      <xdr:col>32</xdr:col>
      <xdr:colOff>0</xdr:colOff>
      <xdr:row>232</xdr:row>
      <xdr:rowOff>0</xdr:rowOff>
    </xdr:from>
    <xdr:to>
      <xdr:col>33</xdr:col>
      <xdr:colOff>0</xdr:colOff>
      <xdr:row>233</xdr:row>
      <xdr:rowOff>0</xdr:rowOff>
    </xdr:to>
    <xdr:pic>
      <xdr:nvPicPr>
        <xdr:cNvPr id="2229" name="Picture 2228">
          <a:extLst>
            <a:ext uri="{FF2B5EF4-FFF2-40B4-BE49-F238E27FC236}">
              <a16:creationId xmlns:a16="http://schemas.microsoft.com/office/drawing/2014/main" id="{4938F814-BC72-8591-C10E-24FAE13F5BC7}"/>
            </a:ext>
          </a:extLst>
        </xdr:cNvPr>
        <xdr:cNvPicPr>
          <a:picLocks/>
        </xdr:cNvPicPr>
      </xdr:nvPicPr>
      <xdr:blipFill>
        <a:blip xmlns:r="http://schemas.openxmlformats.org/officeDocument/2006/relationships" r:embed="rId229" cstate="print">
          <a:extLst>
            <a:ext uri="{28A0092B-C50C-407E-A947-70E740481C1C}">
              <a14:useLocalDpi xmlns:a14="http://schemas.microsoft.com/office/drawing/2010/main" val="0"/>
            </a:ext>
          </a:extLst>
        </a:blip>
        <a:stretch>
          <a:fillRect/>
        </a:stretch>
      </xdr:blipFill>
      <xdr:spPr>
        <a:xfrm>
          <a:off x="44043600" y="263074150"/>
          <a:ext cx="882650" cy="1143000"/>
        </a:xfrm>
        <a:prstGeom prst="rect">
          <a:avLst/>
        </a:prstGeom>
      </xdr:spPr>
    </xdr:pic>
    <xdr:clientData/>
  </xdr:twoCellAnchor>
  <xdr:twoCellAnchor>
    <xdr:from>
      <xdr:col>32</xdr:col>
      <xdr:colOff>0</xdr:colOff>
      <xdr:row>233</xdr:row>
      <xdr:rowOff>0</xdr:rowOff>
    </xdr:from>
    <xdr:to>
      <xdr:col>33</xdr:col>
      <xdr:colOff>0</xdr:colOff>
      <xdr:row>234</xdr:row>
      <xdr:rowOff>0</xdr:rowOff>
    </xdr:to>
    <xdr:pic>
      <xdr:nvPicPr>
        <xdr:cNvPr id="2231" name="Picture 2230">
          <a:extLst>
            <a:ext uri="{FF2B5EF4-FFF2-40B4-BE49-F238E27FC236}">
              <a16:creationId xmlns:a16="http://schemas.microsoft.com/office/drawing/2014/main" id="{D0990411-A15F-0140-B562-1B17C742AB88}"/>
            </a:ext>
          </a:extLst>
        </xdr:cNvPr>
        <xdr:cNvPicPr>
          <a:picLocks/>
        </xdr:cNvPicPr>
      </xdr:nvPicPr>
      <xdr:blipFill>
        <a:blip xmlns:r="http://schemas.openxmlformats.org/officeDocument/2006/relationships" r:embed="rId230" cstate="print">
          <a:extLst>
            <a:ext uri="{28A0092B-C50C-407E-A947-70E740481C1C}">
              <a14:useLocalDpi xmlns:a14="http://schemas.microsoft.com/office/drawing/2010/main" val="0"/>
            </a:ext>
          </a:extLst>
        </a:blip>
        <a:stretch>
          <a:fillRect/>
        </a:stretch>
      </xdr:blipFill>
      <xdr:spPr>
        <a:xfrm>
          <a:off x="44043600" y="264217150"/>
          <a:ext cx="882650" cy="1143000"/>
        </a:xfrm>
        <a:prstGeom prst="rect">
          <a:avLst/>
        </a:prstGeom>
      </xdr:spPr>
    </xdr:pic>
    <xdr:clientData/>
  </xdr:twoCellAnchor>
  <xdr:twoCellAnchor>
    <xdr:from>
      <xdr:col>32</xdr:col>
      <xdr:colOff>0</xdr:colOff>
      <xdr:row>234</xdr:row>
      <xdr:rowOff>0</xdr:rowOff>
    </xdr:from>
    <xdr:to>
      <xdr:col>33</xdr:col>
      <xdr:colOff>0</xdr:colOff>
      <xdr:row>235</xdr:row>
      <xdr:rowOff>0</xdr:rowOff>
    </xdr:to>
    <xdr:pic>
      <xdr:nvPicPr>
        <xdr:cNvPr id="2233" name="Picture 2232">
          <a:extLst>
            <a:ext uri="{FF2B5EF4-FFF2-40B4-BE49-F238E27FC236}">
              <a16:creationId xmlns:a16="http://schemas.microsoft.com/office/drawing/2014/main" id="{CDCD4346-A397-CFF4-90B3-EDA7A4C2ED02}"/>
            </a:ext>
          </a:extLst>
        </xdr:cNvPr>
        <xdr:cNvPicPr>
          <a:picLocks/>
        </xdr:cNvPicPr>
      </xdr:nvPicPr>
      <xdr:blipFill>
        <a:blip xmlns:r="http://schemas.openxmlformats.org/officeDocument/2006/relationships" r:embed="rId231">
          <a:extLst>
            <a:ext uri="{28A0092B-C50C-407E-A947-70E740481C1C}">
              <a14:useLocalDpi xmlns:a14="http://schemas.microsoft.com/office/drawing/2010/main" val="0"/>
            </a:ext>
          </a:extLst>
        </a:blip>
        <a:stretch>
          <a:fillRect/>
        </a:stretch>
      </xdr:blipFill>
      <xdr:spPr>
        <a:xfrm>
          <a:off x="44043600" y="265360150"/>
          <a:ext cx="882650" cy="1143000"/>
        </a:xfrm>
        <a:prstGeom prst="rect">
          <a:avLst/>
        </a:prstGeom>
      </xdr:spPr>
    </xdr:pic>
    <xdr:clientData/>
  </xdr:twoCellAnchor>
  <xdr:twoCellAnchor>
    <xdr:from>
      <xdr:col>32</xdr:col>
      <xdr:colOff>0</xdr:colOff>
      <xdr:row>235</xdr:row>
      <xdr:rowOff>0</xdr:rowOff>
    </xdr:from>
    <xdr:to>
      <xdr:col>33</xdr:col>
      <xdr:colOff>0</xdr:colOff>
      <xdr:row>236</xdr:row>
      <xdr:rowOff>0</xdr:rowOff>
    </xdr:to>
    <xdr:pic>
      <xdr:nvPicPr>
        <xdr:cNvPr id="2235" name="Picture 2234">
          <a:extLst>
            <a:ext uri="{FF2B5EF4-FFF2-40B4-BE49-F238E27FC236}">
              <a16:creationId xmlns:a16="http://schemas.microsoft.com/office/drawing/2014/main" id="{58AC8645-8C30-3A72-D17C-DE3860EC6115}"/>
            </a:ext>
          </a:extLst>
        </xdr:cNvPr>
        <xdr:cNvPicPr>
          <a:picLocks/>
        </xdr:cNvPicPr>
      </xdr:nvPicPr>
      <xdr:blipFill>
        <a:blip xmlns:r="http://schemas.openxmlformats.org/officeDocument/2006/relationships" r:embed="rId232" cstate="print">
          <a:extLst>
            <a:ext uri="{28A0092B-C50C-407E-A947-70E740481C1C}">
              <a14:useLocalDpi xmlns:a14="http://schemas.microsoft.com/office/drawing/2010/main" val="0"/>
            </a:ext>
          </a:extLst>
        </a:blip>
        <a:stretch>
          <a:fillRect/>
        </a:stretch>
      </xdr:blipFill>
      <xdr:spPr>
        <a:xfrm>
          <a:off x="44043600" y="266503150"/>
          <a:ext cx="882650" cy="1143000"/>
        </a:xfrm>
        <a:prstGeom prst="rect">
          <a:avLst/>
        </a:prstGeom>
      </xdr:spPr>
    </xdr:pic>
    <xdr:clientData/>
  </xdr:twoCellAnchor>
  <xdr:twoCellAnchor>
    <xdr:from>
      <xdr:col>32</xdr:col>
      <xdr:colOff>0</xdr:colOff>
      <xdr:row>236</xdr:row>
      <xdr:rowOff>0</xdr:rowOff>
    </xdr:from>
    <xdr:to>
      <xdr:col>33</xdr:col>
      <xdr:colOff>0</xdr:colOff>
      <xdr:row>237</xdr:row>
      <xdr:rowOff>0</xdr:rowOff>
    </xdr:to>
    <xdr:pic>
      <xdr:nvPicPr>
        <xdr:cNvPr id="2237" name="Picture 2236">
          <a:extLst>
            <a:ext uri="{FF2B5EF4-FFF2-40B4-BE49-F238E27FC236}">
              <a16:creationId xmlns:a16="http://schemas.microsoft.com/office/drawing/2014/main" id="{44DE49EE-B65B-FB77-2881-848780C378B5}"/>
            </a:ext>
          </a:extLst>
        </xdr:cNvPr>
        <xdr:cNvPicPr>
          <a:picLocks/>
        </xdr:cNvPicPr>
      </xdr:nvPicPr>
      <xdr:blipFill>
        <a:blip xmlns:r="http://schemas.openxmlformats.org/officeDocument/2006/relationships" r:embed="rId233" cstate="print">
          <a:extLst>
            <a:ext uri="{28A0092B-C50C-407E-A947-70E740481C1C}">
              <a14:useLocalDpi xmlns:a14="http://schemas.microsoft.com/office/drawing/2010/main" val="0"/>
            </a:ext>
          </a:extLst>
        </a:blip>
        <a:stretch>
          <a:fillRect/>
        </a:stretch>
      </xdr:blipFill>
      <xdr:spPr>
        <a:xfrm>
          <a:off x="44043600" y="267646150"/>
          <a:ext cx="882650" cy="1143000"/>
        </a:xfrm>
        <a:prstGeom prst="rect">
          <a:avLst/>
        </a:prstGeom>
      </xdr:spPr>
    </xdr:pic>
    <xdr:clientData/>
  </xdr:twoCellAnchor>
  <xdr:twoCellAnchor>
    <xdr:from>
      <xdr:col>32</xdr:col>
      <xdr:colOff>0</xdr:colOff>
      <xdr:row>237</xdr:row>
      <xdr:rowOff>0</xdr:rowOff>
    </xdr:from>
    <xdr:to>
      <xdr:col>33</xdr:col>
      <xdr:colOff>0</xdr:colOff>
      <xdr:row>238</xdr:row>
      <xdr:rowOff>0</xdr:rowOff>
    </xdr:to>
    <xdr:pic>
      <xdr:nvPicPr>
        <xdr:cNvPr id="2239" name="Picture 2238">
          <a:extLst>
            <a:ext uri="{FF2B5EF4-FFF2-40B4-BE49-F238E27FC236}">
              <a16:creationId xmlns:a16="http://schemas.microsoft.com/office/drawing/2014/main" id="{3791BD73-CF23-573B-A1BF-6D6E9D79E035}"/>
            </a:ext>
          </a:extLst>
        </xdr:cNvPr>
        <xdr:cNvPicPr>
          <a:picLocks/>
        </xdr:cNvPicPr>
      </xdr:nvPicPr>
      <xdr:blipFill>
        <a:blip xmlns:r="http://schemas.openxmlformats.org/officeDocument/2006/relationships" r:embed="rId234" cstate="print">
          <a:extLst>
            <a:ext uri="{28A0092B-C50C-407E-A947-70E740481C1C}">
              <a14:useLocalDpi xmlns:a14="http://schemas.microsoft.com/office/drawing/2010/main" val="0"/>
            </a:ext>
          </a:extLst>
        </a:blip>
        <a:stretch>
          <a:fillRect/>
        </a:stretch>
      </xdr:blipFill>
      <xdr:spPr>
        <a:xfrm>
          <a:off x="44043600" y="268789150"/>
          <a:ext cx="882650" cy="1143000"/>
        </a:xfrm>
        <a:prstGeom prst="rect">
          <a:avLst/>
        </a:prstGeom>
      </xdr:spPr>
    </xdr:pic>
    <xdr:clientData/>
  </xdr:twoCellAnchor>
  <xdr:twoCellAnchor>
    <xdr:from>
      <xdr:col>32</xdr:col>
      <xdr:colOff>0</xdr:colOff>
      <xdr:row>238</xdr:row>
      <xdr:rowOff>0</xdr:rowOff>
    </xdr:from>
    <xdr:to>
      <xdr:col>33</xdr:col>
      <xdr:colOff>0</xdr:colOff>
      <xdr:row>239</xdr:row>
      <xdr:rowOff>0</xdr:rowOff>
    </xdr:to>
    <xdr:pic>
      <xdr:nvPicPr>
        <xdr:cNvPr id="2241" name="Picture 2240">
          <a:extLst>
            <a:ext uri="{FF2B5EF4-FFF2-40B4-BE49-F238E27FC236}">
              <a16:creationId xmlns:a16="http://schemas.microsoft.com/office/drawing/2014/main" id="{897F657F-A35A-6512-0186-99B6CD5EB662}"/>
            </a:ext>
          </a:extLst>
        </xdr:cNvPr>
        <xdr:cNvPicPr>
          <a:picLocks/>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44043600" y="269932150"/>
          <a:ext cx="882650" cy="1143000"/>
        </a:xfrm>
        <a:prstGeom prst="rect">
          <a:avLst/>
        </a:prstGeom>
      </xdr:spPr>
    </xdr:pic>
    <xdr:clientData/>
  </xdr:twoCellAnchor>
  <xdr:twoCellAnchor>
    <xdr:from>
      <xdr:col>32</xdr:col>
      <xdr:colOff>7471</xdr:colOff>
      <xdr:row>239</xdr:row>
      <xdr:rowOff>0</xdr:rowOff>
    </xdr:from>
    <xdr:to>
      <xdr:col>33</xdr:col>
      <xdr:colOff>0</xdr:colOff>
      <xdr:row>240</xdr:row>
      <xdr:rowOff>0</xdr:rowOff>
    </xdr:to>
    <xdr:pic>
      <xdr:nvPicPr>
        <xdr:cNvPr id="2243" name="Picture 2242">
          <a:extLst>
            <a:ext uri="{FF2B5EF4-FFF2-40B4-BE49-F238E27FC236}">
              <a16:creationId xmlns:a16="http://schemas.microsoft.com/office/drawing/2014/main" id="{3888AECC-E417-1654-33B9-5755DFA9B72A}"/>
            </a:ext>
          </a:extLst>
        </xdr:cNvPr>
        <xdr:cNvPicPr>
          <a:picLocks/>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31735059" y="271443824"/>
          <a:ext cx="881530" cy="1143000"/>
        </a:xfrm>
        <a:prstGeom prst="rect">
          <a:avLst/>
        </a:prstGeom>
      </xdr:spPr>
    </xdr:pic>
    <xdr:clientData/>
  </xdr:twoCellAnchor>
  <xdr:twoCellAnchor>
    <xdr:from>
      <xdr:col>32</xdr:col>
      <xdr:colOff>0</xdr:colOff>
      <xdr:row>240</xdr:row>
      <xdr:rowOff>0</xdr:rowOff>
    </xdr:from>
    <xdr:to>
      <xdr:col>33</xdr:col>
      <xdr:colOff>0</xdr:colOff>
      <xdr:row>241</xdr:row>
      <xdr:rowOff>0</xdr:rowOff>
    </xdr:to>
    <xdr:pic>
      <xdr:nvPicPr>
        <xdr:cNvPr id="2245" name="Picture 2244">
          <a:extLst>
            <a:ext uri="{FF2B5EF4-FFF2-40B4-BE49-F238E27FC236}">
              <a16:creationId xmlns:a16="http://schemas.microsoft.com/office/drawing/2014/main" id="{E3CD8213-5A2B-2137-9F3E-A312E1120FB5}"/>
            </a:ext>
          </a:extLst>
        </xdr:cNvPr>
        <xdr:cNvPicPr>
          <a:picLocks/>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44043600" y="272218150"/>
          <a:ext cx="882650" cy="1143000"/>
        </a:xfrm>
        <a:prstGeom prst="rect">
          <a:avLst/>
        </a:prstGeom>
      </xdr:spPr>
    </xdr:pic>
    <xdr:clientData/>
  </xdr:twoCellAnchor>
  <xdr:twoCellAnchor>
    <xdr:from>
      <xdr:col>32</xdr:col>
      <xdr:colOff>0</xdr:colOff>
      <xdr:row>241</xdr:row>
      <xdr:rowOff>0</xdr:rowOff>
    </xdr:from>
    <xdr:to>
      <xdr:col>33</xdr:col>
      <xdr:colOff>0</xdr:colOff>
      <xdr:row>242</xdr:row>
      <xdr:rowOff>0</xdr:rowOff>
    </xdr:to>
    <xdr:pic>
      <xdr:nvPicPr>
        <xdr:cNvPr id="2247" name="Picture 2246">
          <a:extLst>
            <a:ext uri="{FF2B5EF4-FFF2-40B4-BE49-F238E27FC236}">
              <a16:creationId xmlns:a16="http://schemas.microsoft.com/office/drawing/2014/main" id="{D8D53201-432B-8330-8518-24843422C839}"/>
            </a:ext>
          </a:extLst>
        </xdr:cNvPr>
        <xdr:cNvPicPr>
          <a:picLocks/>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44043600" y="273361150"/>
          <a:ext cx="882650" cy="1143000"/>
        </a:xfrm>
        <a:prstGeom prst="rect">
          <a:avLst/>
        </a:prstGeom>
      </xdr:spPr>
    </xdr:pic>
    <xdr:clientData/>
  </xdr:twoCellAnchor>
  <xdr:twoCellAnchor>
    <xdr:from>
      <xdr:col>32</xdr:col>
      <xdr:colOff>0</xdr:colOff>
      <xdr:row>242</xdr:row>
      <xdr:rowOff>0</xdr:rowOff>
    </xdr:from>
    <xdr:to>
      <xdr:col>33</xdr:col>
      <xdr:colOff>0</xdr:colOff>
      <xdr:row>243</xdr:row>
      <xdr:rowOff>0</xdr:rowOff>
    </xdr:to>
    <xdr:pic>
      <xdr:nvPicPr>
        <xdr:cNvPr id="2249" name="Picture 2248">
          <a:extLst>
            <a:ext uri="{FF2B5EF4-FFF2-40B4-BE49-F238E27FC236}">
              <a16:creationId xmlns:a16="http://schemas.microsoft.com/office/drawing/2014/main" id="{4C11E3BB-28C8-70D5-92D9-5356C568F509}"/>
            </a:ext>
          </a:extLst>
        </xdr:cNvPr>
        <xdr:cNvPicPr>
          <a:picLocks/>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44043600" y="274504150"/>
          <a:ext cx="882650" cy="1143000"/>
        </a:xfrm>
        <a:prstGeom prst="rect">
          <a:avLst/>
        </a:prstGeom>
      </xdr:spPr>
    </xdr:pic>
    <xdr:clientData/>
  </xdr:twoCellAnchor>
  <xdr:twoCellAnchor>
    <xdr:from>
      <xdr:col>32</xdr:col>
      <xdr:colOff>0</xdr:colOff>
      <xdr:row>243</xdr:row>
      <xdr:rowOff>0</xdr:rowOff>
    </xdr:from>
    <xdr:to>
      <xdr:col>33</xdr:col>
      <xdr:colOff>0</xdr:colOff>
      <xdr:row>244</xdr:row>
      <xdr:rowOff>0</xdr:rowOff>
    </xdr:to>
    <xdr:pic>
      <xdr:nvPicPr>
        <xdr:cNvPr id="2251" name="Picture 2250">
          <a:extLst>
            <a:ext uri="{FF2B5EF4-FFF2-40B4-BE49-F238E27FC236}">
              <a16:creationId xmlns:a16="http://schemas.microsoft.com/office/drawing/2014/main" id="{3EDC0612-B851-88A9-1975-EAB43FA4AE7F}"/>
            </a:ext>
          </a:extLst>
        </xdr:cNvPr>
        <xdr:cNvPicPr>
          <a:picLocks/>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44043600" y="275647150"/>
          <a:ext cx="882650" cy="1143000"/>
        </a:xfrm>
        <a:prstGeom prst="rect">
          <a:avLst/>
        </a:prstGeom>
      </xdr:spPr>
    </xdr:pic>
    <xdr:clientData/>
  </xdr:twoCellAnchor>
  <xdr:twoCellAnchor>
    <xdr:from>
      <xdr:col>32</xdr:col>
      <xdr:colOff>0</xdr:colOff>
      <xdr:row>244</xdr:row>
      <xdr:rowOff>0</xdr:rowOff>
    </xdr:from>
    <xdr:to>
      <xdr:col>33</xdr:col>
      <xdr:colOff>0</xdr:colOff>
      <xdr:row>245</xdr:row>
      <xdr:rowOff>0</xdr:rowOff>
    </xdr:to>
    <xdr:pic>
      <xdr:nvPicPr>
        <xdr:cNvPr id="2253" name="Picture 2252">
          <a:extLst>
            <a:ext uri="{FF2B5EF4-FFF2-40B4-BE49-F238E27FC236}">
              <a16:creationId xmlns:a16="http://schemas.microsoft.com/office/drawing/2014/main" id="{C1AC0F59-0DF6-A75F-93CE-D6F56DB5739A}"/>
            </a:ext>
          </a:extLst>
        </xdr:cNvPr>
        <xdr:cNvPicPr>
          <a:picLocks/>
        </xdr:cNvPicPr>
      </xdr:nvPicPr>
      <xdr:blipFill>
        <a:blip xmlns:r="http://schemas.openxmlformats.org/officeDocument/2006/relationships" r:embed="rId241" cstate="print">
          <a:extLst>
            <a:ext uri="{28A0092B-C50C-407E-A947-70E740481C1C}">
              <a14:useLocalDpi xmlns:a14="http://schemas.microsoft.com/office/drawing/2010/main" val="0"/>
            </a:ext>
          </a:extLst>
        </a:blip>
        <a:stretch>
          <a:fillRect/>
        </a:stretch>
      </xdr:blipFill>
      <xdr:spPr>
        <a:xfrm>
          <a:off x="44043600" y="276790150"/>
          <a:ext cx="882650" cy="1143000"/>
        </a:xfrm>
        <a:prstGeom prst="rect">
          <a:avLst/>
        </a:prstGeom>
      </xdr:spPr>
    </xdr:pic>
    <xdr:clientData/>
  </xdr:twoCellAnchor>
  <xdr:twoCellAnchor>
    <xdr:from>
      <xdr:col>32</xdr:col>
      <xdr:colOff>0</xdr:colOff>
      <xdr:row>245</xdr:row>
      <xdr:rowOff>0</xdr:rowOff>
    </xdr:from>
    <xdr:to>
      <xdr:col>33</xdr:col>
      <xdr:colOff>0</xdr:colOff>
      <xdr:row>246</xdr:row>
      <xdr:rowOff>0</xdr:rowOff>
    </xdr:to>
    <xdr:pic>
      <xdr:nvPicPr>
        <xdr:cNvPr id="2255" name="Picture 2254">
          <a:extLst>
            <a:ext uri="{FF2B5EF4-FFF2-40B4-BE49-F238E27FC236}">
              <a16:creationId xmlns:a16="http://schemas.microsoft.com/office/drawing/2014/main" id="{E7830A36-7B04-79BE-40F0-110A6CBDDF18}"/>
            </a:ext>
          </a:extLst>
        </xdr:cNvPr>
        <xdr:cNvPicPr>
          <a:picLocks/>
        </xdr:cNvPicPr>
      </xdr:nvPicPr>
      <xdr:blipFill>
        <a:blip xmlns:r="http://schemas.openxmlformats.org/officeDocument/2006/relationships" r:embed="rId242" cstate="print">
          <a:extLst>
            <a:ext uri="{28A0092B-C50C-407E-A947-70E740481C1C}">
              <a14:useLocalDpi xmlns:a14="http://schemas.microsoft.com/office/drawing/2010/main" val="0"/>
            </a:ext>
          </a:extLst>
        </a:blip>
        <a:stretch>
          <a:fillRect/>
        </a:stretch>
      </xdr:blipFill>
      <xdr:spPr>
        <a:xfrm>
          <a:off x="44043600" y="277933150"/>
          <a:ext cx="882650" cy="1143000"/>
        </a:xfrm>
        <a:prstGeom prst="rect">
          <a:avLst/>
        </a:prstGeom>
      </xdr:spPr>
    </xdr:pic>
    <xdr:clientData/>
  </xdr:twoCellAnchor>
  <xdr:twoCellAnchor>
    <xdr:from>
      <xdr:col>32</xdr:col>
      <xdr:colOff>0</xdr:colOff>
      <xdr:row>246</xdr:row>
      <xdr:rowOff>0</xdr:rowOff>
    </xdr:from>
    <xdr:to>
      <xdr:col>33</xdr:col>
      <xdr:colOff>0</xdr:colOff>
      <xdr:row>247</xdr:row>
      <xdr:rowOff>0</xdr:rowOff>
    </xdr:to>
    <xdr:pic>
      <xdr:nvPicPr>
        <xdr:cNvPr id="2257" name="Picture 2256">
          <a:extLst>
            <a:ext uri="{FF2B5EF4-FFF2-40B4-BE49-F238E27FC236}">
              <a16:creationId xmlns:a16="http://schemas.microsoft.com/office/drawing/2014/main" id="{00D9756D-BD7F-B444-E0CB-94A6B7615850}"/>
            </a:ext>
          </a:extLst>
        </xdr:cNvPr>
        <xdr:cNvPicPr>
          <a:picLocks/>
        </xdr:cNvPicPr>
      </xdr:nvPicPr>
      <xdr:blipFill>
        <a:blip xmlns:r="http://schemas.openxmlformats.org/officeDocument/2006/relationships" r:embed="rId243" cstate="print">
          <a:extLst>
            <a:ext uri="{28A0092B-C50C-407E-A947-70E740481C1C}">
              <a14:useLocalDpi xmlns:a14="http://schemas.microsoft.com/office/drawing/2010/main" val="0"/>
            </a:ext>
          </a:extLst>
        </a:blip>
        <a:stretch>
          <a:fillRect/>
        </a:stretch>
      </xdr:blipFill>
      <xdr:spPr>
        <a:xfrm>
          <a:off x="44043600" y="279076150"/>
          <a:ext cx="882650" cy="1143000"/>
        </a:xfrm>
        <a:prstGeom prst="rect">
          <a:avLst/>
        </a:prstGeom>
      </xdr:spPr>
    </xdr:pic>
    <xdr:clientData/>
  </xdr:twoCellAnchor>
  <xdr:twoCellAnchor>
    <xdr:from>
      <xdr:col>32</xdr:col>
      <xdr:colOff>0</xdr:colOff>
      <xdr:row>247</xdr:row>
      <xdr:rowOff>0</xdr:rowOff>
    </xdr:from>
    <xdr:to>
      <xdr:col>33</xdr:col>
      <xdr:colOff>0</xdr:colOff>
      <xdr:row>248</xdr:row>
      <xdr:rowOff>0</xdr:rowOff>
    </xdr:to>
    <xdr:pic>
      <xdr:nvPicPr>
        <xdr:cNvPr id="2259" name="Picture 2258">
          <a:extLst>
            <a:ext uri="{FF2B5EF4-FFF2-40B4-BE49-F238E27FC236}">
              <a16:creationId xmlns:a16="http://schemas.microsoft.com/office/drawing/2014/main" id="{0E5F8473-C4A7-5802-FB59-03BECD3B285B}"/>
            </a:ext>
          </a:extLst>
        </xdr:cNvPr>
        <xdr:cNvPicPr>
          <a:picLocks/>
        </xdr:cNvPicPr>
      </xdr:nvPicPr>
      <xdr:blipFill>
        <a:blip xmlns:r="http://schemas.openxmlformats.org/officeDocument/2006/relationships" r:embed="rId244" cstate="print">
          <a:extLst>
            <a:ext uri="{28A0092B-C50C-407E-A947-70E740481C1C}">
              <a14:useLocalDpi xmlns:a14="http://schemas.microsoft.com/office/drawing/2010/main" val="0"/>
            </a:ext>
          </a:extLst>
        </a:blip>
        <a:stretch>
          <a:fillRect/>
        </a:stretch>
      </xdr:blipFill>
      <xdr:spPr>
        <a:xfrm>
          <a:off x="44043600" y="280219150"/>
          <a:ext cx="882650" cy="1143000"/>
        </a:xfrm>
        <a:prstGeom prst="rect">
          <a:avLst/>
        </a:prstGeom>
      </xdr:spPr>
    </xdr:pic>
    <xdr:clientData/>
  </xdr:twoCellAnchor>
  <xdr:twoCellAnchor>
    <xdr:from>
      <xdr:col>32</xdr:col>
      <xdr:colOff>0</xdr:colOff>
      <xdr:row>248</xdr:row>
      <xdr:rowOff>0</xdr:rowOff>
    </xdr:from>
    <xdr:to>
      <xdr:col>33</xdr:col>
      <xdr:colOff>0</xdr:colOff>
      <xdr:row>249</xdr:row>
      <xdr:rowOff>0</xdr:rowOff>
    </xdr:to>
    <xdr:pic>
      <xdr:nvPicPr>
        <xdr:cNvPr id="2261" name="Picture 2260">
          <a:extLst>
            <a:ext uri="{FF2B5EF4-FFF2-40B4-BE49-F238E27FC236}">
              <a16:creationId xmlns:a16="http://schemas.microsoft.com/office/drawing/2014/main" id="{DEBBFD17-3F09-3170-A252-9DDAFE2D2464}"/>
            </a:ext>
          </a:extLst>
        </xdr:cNvPr>
        <xdr:cNvPicPr>
          <a:picLocks/>
        </xdr:cNvPicPr>
      </xdr:nvPicPr>
      <xdr:blipFill>
        <a:blip xmlns:r="http://schemas.openxmlformats.org/officeDocument/2006/relationships" r:embed="rId245" cstate="print">
          <a:extLst>
            <a:ext uri="{28A0092B-C50C-407E-A947-70E740481C1C}">
              <a14:useLocalDpi xmlns:a14="http://schemas.microsoft.com/office/drawing/2010/main" val="0"/>
            </a:ext>
          </a:extLst>
        </a:blip>
        <a:stretch>
          <a:fillRect/>
        </a:stretch>
      </xdr:blipFill>
      <xdr:spPr>
        <a:xfrm>
          <a:off x="44043600" y="281362150"/>
          <a:ext cx="882650" cy="1143000"/>
        </a:xfrm>
        <a:prstGeom prst="rect">
          <a:avLst/>
        </a:prstGeom>
      </xdr:spPr>
    </xdr:pic>
    <xdr:clientData/>
  </xdr:twoCellAnchor>
  <xdr:twoCellAnchor>
    <xdr:from>
      <xdr:col>32</xdr:col>
      <xdr:colOff>0</xdr:colOff>
      <xdr:row>249</xdr:row>
      <xdr:rowOff>0</xdr:rowOff>
    </xdr:from>
    <xdr:to>
      <xdr:col>33</xdr:col>
      <xdr:colOff>0</xdr:colOff>
      <xdr:row>250</xdr:row>
      <xdr:rowOff>0</xdr:rowOff>
    </xdr:to>
    <xdr:pic>
      <xdr:nvPicPr>
        <xdr:cNvPr id="2263" name="Picture 2262">
          <a:extLst>
            <a:ext uri="{FF2B5EF4-FFF2-40B4-BE49-F238E27FC236}">
              <a16:creationId xmlns:a16="http://schemas.microsoft.com/office/drawing/2014/main" id="{330222AD-ACEF-A1F1-8833-2441B75E06E8}"/>
            </a:ext>
          </a:extLst>
        </xdr:cNvPr>
        <xdr:cNvPicPr>
          <a:picLocks/>
        </xdr:cNvPicPr>
      </xdr:nvPicPr>
      <xdr:blipFill>
        <a:blip xmlns:r="http://schemas.openxmlformats.org/officeDocument/2006/relationships" r:embed="rId246" cstate="print">
          <a:extLst>
            <a:ext uri="{28A0092B-C50C-407E-A947-70E740481C1C}">
              <a14:useLocalDpi xmlns:a14="http://schemas.microsoft.com/office/drawing/2010/main" val="0"/>
            </a:ext>
          </a:extLst>
        </a:blip>
        <a:stretch>
          <a:fillRect/>
        </a:stretch>
      </xdr:blipFill>
      <xdr:spPr>
        <a:xfrm>
          <a:off x="44043600" y="282505150"/>
          <a:ext cx="882650" cy="1143000"/>
        </a:xfrm>
        <a:prstGeom prst="rect">
          <a:avLst/>
        </a:prstGeom>
      </xdr:spPr>
    </xdr:pic>
    <xdr:clientData/>
  </xdr:twoCellAnchor>
  <xdr:twoCellAnchor>
    <xdr:from>
      <xdr:col>32</xdr:col>
      <xdr:colOff>0</xdr:colOff>
      <xdr:row>250</xdr:row>
      <xdr:rowOff>0</xdr:rowOff>
    </xdr:from>
    <xdr:to>
      <xdr:col>33</xdr:col>
      <xdr:colOff>0</xdr:colOff>
      <xdr:row>251</xdr:row>
      <xdr:rowOff>0</xdr:rowOff>
    </xdr:to>
    <xdr:pic>
      <xdr:nvPicPr>
        <xdr:cNvPr id="2265" name="Picture 2264">
          <a:extLst>
            <a:ext uri="{FF2B5EF4-FFF2-40B4-BE49-F238E27FC236}">
              <a16:creationId xmlns:a16="http://schemas.microsoft.com/office/drawing/2014/main" id="{49D6C113-8060-1FB2-BD11-BD34171DFF9C}"/>
            </a:ext>
          </a:extLst>
        </xdr:cNvPr>
        <xdr:cNvPicPr>
          <a:picLocks/>
        </xdr:cNvPicPr>
      </xdr:nvPicPr>
      <xdr:blipFill>
        <a:blip xmlns:r="http://schemas.openxmlformats.org/officeDocument/2006/relationships" r:embed="rId247" cstate="print">
          <a:extLst>
            <a:ext uri="{28A0092B-C50C-407E-A947-70E740481C1C}">
              <a14:useLocalDpi xmlns:a14="http://schemas.microsoft.com/office/drawing/2010/main" val="0"/>
            </a:ext>
          </a:extLst>
        </a:blip>
        <a:stretch>
          <a:fillRect/>
        </a:stretch>
      </xdr:blipFill>
      <xdr:spPr>
        <a:xfrm>
          <a:off x="44043600" y="283648150"/>
          <a:ext cx="882650" cy="1143000"/>
        </a:xfrm>
        <a:prstGeom prst="rect">
          <a:avLst/>
        </a:prstGeom>
      </xdr:spPr>
    </xdr:pic>
    <xdr:clientData/>
  </xdr:twoCellAnchor>
  <xdr:twoCellAnchor>
    <xdr:from>
      <xdr:col>32</xdr:col>
      <xdr:colOff>0</xdr:colOff>
      <xdr:row>251</xdr:row>
      <xdr:rowOff>0</xdr:rowOff>
    </xdr:from>
    <xdr:to>
      <xdr:col>33</xdr:col>
      <xdr:colOff>0</xdr:colOff>
      <xdr:row>252</xdr:row>
      <xdr:rowOff>0</xdr:rowOff>
    </xdr:to>
    <xdr:pic>
      <xdr:nvPicPr>
        <xdr:cNvPr id="2267" name="Picture 2266">
          <a:extLst>
            <a:ext uri="{FF2B5EF4-FFF2-40B4-BE49-F238E27FC236}">
              <a16:creationId xmlns:a16="http://schemas.microsoft.com/office/drawing/2014/main" id="{20093A89-ED5E-EB18-678F-A435E303B44F}"/>
            </a:ext>
          </a:extLst>
        </xdr:cNvPr>
        <xdr:cNvPicPr>
          <a:picLocks/>
        </xdr:cNvPicPr>
      </xdr:nvPicPr>
      <xdr:blipFill>
        <a:blip xmlns:r="http://schemas.openxmlformats.org/officeDocument/2006/relationships" r:embed="rId248" cstate="print">
          <a:extLst>
            <a:ext uri="{28A0092B-C50C-407E-A947-70E740481C1C}">
              <a14:useLocalDpi xmlns:a14="http://schemas.microsoft.com/office/drawing/2010/main" val="0"/>
            </a:ext>
          </a:extLst>
        </a:blip>
        <a:stretch>
          <a:fillRect/>
        </a:stretch>
      </xdr:blipFill>
      <xdr:spPr>
        <a:xfrm>
          <a:off x="44043600" y="284791150"/>
          <a:ext cx="882650" cy="1143000"/>
        </a:xfrm>
        <a:prstGeom prst="rect">
          <a:avLst/>
        </a:prstGeom>
      </xdr:spPr>
    </xdr:pic>
    <xdr:clientData/>
  </xdr:twoCellAnchor>
  <xdr:twoCellAnchor>
    <xdr:from>
      <xdr:col>32</xdr:col>
      <xdr:colOff>0</xdr:colOff>
      <xdr:row>252</xdr:row>
      <xdr:rowOff>0</xdr:rowOff>
    </xdr:from>
    <xdr:to>
      <xdr:col>33</xdr:col>
      <xdr:colOff>0</xdr:colOff>
      <xdr:row>253</xdr:row>
      <xdr:rowOff>0</xdr:rowOff>
    </xdr:to>
    <xdr:pic>
      <xdr:nvPicPr>
        <xdr:cNvPr id="2269" name="Picture 2268">
          <a:extLst>
            <a:ext uri="{FF2B5EF4-FFF2-40B4-BE49-F238E27FC236}">
              <a16:creationId xmlns:a16="http://schemas.microsoft.com/office/drawing/2014/main" id="{2D0DECBE-1105-6386-86D9-3C596F4D65DC}"/>
            </a:ext>
          </a:extLst>
        </xdr:cNvPr>
        <xdr:cNvPicPr>
          <a:picLocks/>
        </xdr:cNvPicPr>
      </xdr:nvPicPr>
      <xdr:blipFill>
        <a:blip xmlns:r="http://schemas.openxmlformats.org/officeDocument/2006/relationships" r:embed="rId249" cstate="print">
          <a:extLst>
            <a:ext uri="{28A0092B-C50C-407E-A947-70E740481C1C}">
              <a14:useLocalDpi xmlns:a14="http://schemas.microsoft.com/office/drawing/2010/main" val="0"/>
            </a:ext>
          </a:extLst>
        </a:blip>
        <a:stretch>
          <a:fillRect/>
        </a:stretch>
      </xdr:blipFill>
      <xdr:spPr>
        <a:xfrm>
          <a:off x="44043600" y="285934150"/>
          <a:ext cx="882650" cy="1143000"/>
        </a:xfrm>
        <a:prstGeom prst="rect">
          <a:avLst/>
        </a:prstGeom>
      </xdr:spPr>
    </xdr:pic>
    <xdr:clientData/>
  </xdr:twoCellAnchor>
  <xdr:twoCellAnchor>
    <xdr:from>
      <xdr:col>32</xdr:col>
      <xdr:colOff>0</xdr:colOff>
      <xdr:row>253</xdr:row>
      <xdr:rowOff>0</xdr:rowOff>
    </xdr:from>
    <xdr:to>
      <xdr:col>33</xdr:col>
      <xdr:colOff>0</xdr:colOff>
      <xdr:row>254</xdr:row>
      <xdr:rowOff>0</xdr:rowOff>
    </xdr:to>
    <xdr:pic>
      <xdr:nvPicPr>
        <xdr:cNvPr id="2271" name="Picture 2270">
          <a:extLst>
            <a:ext uri="{FF2B5EF4-FFF2-40B4-BE49-F238E27FC236}">
              <a16:creationId xmlns:a16="http://schemas.microsoft.com/office/drawing/2014/main" id="{87E1E2D9-000F-A4B8-5DC0-083C5AB026D4}"/>
            </a:ext>
          </a:extLst>
        </xdr:cNvPr>
        <xdr:cNvPicPr>
          <a:picLocks/>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44043600" y="287077150"/>
          <a:ext cx="882650" cy="1143000"/>
        </a:xfrm>
        <a:prstGeom prst="rect">
          <a:avLst/>
        </a:prstGeom>
      </xdr:spPr>
    </xdr:pic>
    <xdr:clientData/>
  </xdr:twoCellAnchor>
  <xdr:twoCellAnchor>
    <xdr:from>
      <xdr:col>32</xdr:col>
      <xdr:colOff>0</xdr:colOff>
      <xdr:row>254</xdr:row>
      <xdr:rowOff>0</xdr:rowOff>
    </xdr:from>
    <xdr:to>
      <xdr:col>33</xdr:col>
      <xdr:colOff>0</xdr:colOff>
      <xdr:row>255</xdr:row>
      <xdr:rowOff>0</xdr:rowOff>
    </xdr:to>
    <xdr:pic>
      <xdr:nvPicPr>
        <xdr:cNvPr id="2273" name="Picture 2272">
          <a:extLst>
            <a:ext uri="{FF2B5EF4-FFF2-40B4-BE49-F238E27FC236}">
              <a16:creationId xmlns:a16="http://schemas.microsoft.com/office/drawing/2014/main" id="{37EB91B9-6545-7591-D390-B0D10CD4CF37}"/>
            </a:ext>
          </a:extLst>
        </xdr:cNvPr>
        <xdr:cNvPicPr>
          <a:picLocks/>
        </xdr:cNvPicPr>
      </xdr:nvPicPr>
      <xdr:blipFill>
        <a:blip xmlns:r="http://schemas.openxmlformats.org/officeDocument/2006/relationships" r:embed="rId251" cstate="print">
          <a:extLst>
            <a:ext uri="{28A0092B-C50C-407E-A947-70E740481C1C}">
              <a14:useLocalDpi xmlns:a14="http://schemas.microsoft.com/office/drawing/2010/main" val="0"/>
            </a:ext>
          </a:extLst>
        </a:blip>
        <a:stretch>
          <a:fillRect/>
        </a:stretch>
      </xdr:blipFill>
      <xdr:spPr>
        <a:xfrm>
          <a:off x="44043600" y="288220150"/>
          <a:ext cx="882650" cy="1143000"/>
        </a:xfrm>
        <a:prstGeom prst="rect">
          <a:avLst/>
        </a:prstGeom>
      </xdr:spPr>
    </xdr:pic>
    <xdr:clientData/>
  </xdr:twoCellAnchor>
  <xdr:twoCellAnchor>
    <xdr:from>
      <xdr:col>32</xdr:col>
      <xdr:colOff>0</xdr:colOff>
      <xdr:row>255</xdr:row>
      <xdr:rowOff>0</xdr:rowOff>
    </xdr:from>
    <xdr:to>
      <xdr:col>33</xdr:col>
      <xdr:colOff>0</xdr:colOff>
      <xdr:row>256</xdr:row>
      <xdr:rowOff>0</xdr:rowOff>
    </xdr:to>
    <xdr:pic>
      <xdr:nvPicPr>
        <xdr:cNvPr id="2275" name="Picture 2274">
          <a:extLst>
            <a:ext uri="{FF2B5EF4-FFF2-40B4-BE49-F238E27FC236}">
              <a16:creationId xmlns:a16="http://schemas.microsoft.com/office/drawing/2014/main" id="{E8B02343-EC51-682B-C73C-33602C362566}"/>
            </a:ext>
          </a:extLst>
        </xdr:cNvPr>
        <xdr:cNvPicPr>
          <a:picLocks/>
        </xdr:cNvPicPr>
      </xdr:nvPicPr>
      <xdr:blipFill>
        <a:blip xmlns:r="http://schemas.openxmlformats.org/officeDocument/2006/relationships" r:embed="rId252" cstate="print">
          <a:extLst>
            <a:ext uri="{28A0092B-C50C-407E-A947-70E740481C1C}">
              <a14:useLocalDpi xmlns:a14="http://schemas.microsoft.com/office/drawing/2010/main" val="0"/>
            </a:ext>
          </a:extLst>
        </a:blip>
        <a:stretch>
          <a:fillRect/>
        </a:stretch>
      </xdr:blipFill>
      <xdr:spPr>
        <a:xfrm>
          <a:off x="44043600" y="289363150"/>
          <a:ext cx="882650" cy="1143000"/>
        </a:xfrm>
        <a:prstGeom prst="rect">
          <a:avLst/>
        </a:prstGeom>
      </xdr:spPr>
    </xdr:pic>
    <xdr:clientData/>
  </xdr:twoCellAnchor>
  <xdr:twoCellAnchor>
    <xdr:from>
      <xdr:col>32</xdr:col>
      <xdr:colOff>0</xdr:colOff>
      <xdr:row>256</xdr:row>
      <xdr:rowOff>0</xdr:rowOff>
    </xdr:from>
    <xdr:to>
      <xdr:col>33</xdr:col>
      <xdr:colOff>0</xdr:colOff>
      <xdr:row>257</xdr:row>
      <xdr:rowOff>0</xdr:rowOff>
    </xdr:to>
    <xdr:pic>
      <xdr:nvPicPr>
        <xdr:cNvPr id="2277" name="Picture 2276">
          <a:extLst>
            <a:ext uri="{FF2B5EF4-FFF2-40B4-BE49-F238E27FC236}">
              <a16:creationId xmlns:a16="http://schemas.microsoft.com/office/drawing/2014/main" id="{9A70BDB8-51C5-3095-F013-7B2A35EAA710}"/>
            </a:ext>
          </a:extLst>
        </xdr:cNvPr>
        <xdr:cNvPicPr>
          <a:picLocks/>
        </xdr:cNvPicPr>
      </xdr:nvPicPr>
      <xdr:blipFill>
        <a:blip xmlns:r="http://schemas.openxmlformats.org/officeDocument/2006/relationships" r:embed="rId253" cstate="print">
          <a:extLst>
            <a:ext uri="{28A0092B-C50C-407E-A947-70E740481C1C}">
              <a14:useLocalDpi xmlns:a14="http://schemas.microsoft.com/office/drawing/2010/main" val="0"/>
            </a:ext>
          </a:extLst>
        </a:blip>
        <a:stretch>
          <a:fillRect/>
        </a:stretch>
      </xdr:blipFill>
      <xdr:spPr>
        <a:xfrm>
          <a:off x="44043600" y="290506150"/>
          <a:ext cx="882650" cy="1143000"/>
        </a:xfrm>
        <a:prstGeom prst="rect">
          <a:avLst/>
        </a:prstGeom>
      </xdr:spPr>
    </xdr:pic>
    <xdr:clientData/>
  </xdr:twoCellAnchor>
  <xdr:twoCellAnchor>
    <xdr:from>
      <xdr:col>32</xdr:col>
      <xdr:colOff>0</xdr:colOff>
      <xdr:row>257</xdr:row>
      <xdr:rowOff>0</xdr:rowOff>
    </xdr:from>
    <xdr:to>
      <xdr:col>33</xdr:col>
      <xdr:colOff>0</xdr:colOff>
      <xdr:row>258</xdr:row>
      <xdr:rowOff>0</xdr:rowOff>
    </xdr:to>
    <xdr:pic>
      <xdr:nvPicPr>
        <xdr:cNvPr id="2279" name="Picture 2278">
          <a:extLst>
            <a:ext uri="{FF2B5EF4-FFF2-40B4-BE49-F238E27FC236}">
              <a16:creationId xmlns:a16="http://schemas.microsoft.com/office/drawing/2014/main" id="{50D1058E-DA55-3580-C39B-40DF7FAD31A4}"/>
            </a:ext>
          </a:extLst>
        </xdr:cNvPr>
        <xdr:cNvPicPr>
          <a:picLocks/>
        </xdr:cNvPicPr>
      </xdr:nvPicPr>
      <xdr:blipFill>
        <a:blip xmlns:r="http://schemas.openxmlformats.org/officeDocument/2006/relationships" r:embed="rId254" cstate="print">
          <a:extLst>
            <a:ext uri="{28A0092B-C50C-407E-A947-70E740481C1C}">
              <a14:useLocalDpi xmlns:a14="http://schemas.microsoft.com/office/drawing/2010/main" val="0"/>
            </a:ext>
          </a:extLst>
        </a:blip>
        <a:stretch>
          <a:fillRect/>
        </a:stretch>
      </xdr:blipFill>
      <xdr:spPr>
        <a:xfrm>
          <a:off x="44043600" y="291649150"/>
          <a:ext cx="882650" cy="1143000"/>
        </a:xfrm>
        <a:prstGeom prst="rect">
          <a:avLst/>
        </a:prstGeom>
      </xdr:spPr>
    </xdr:pic>
    <xdr:clientData/>
  </xdr:twoCellAnchor>
  <xdr:twoCellAnchor>
    <xdr:from>
      <xdr:col>32</xdr:col>
      <xdr:colOff>0</xdr:colOff>
      <xdr:row>258</xdr:row>
      <xdr:rowOff>0</xdr:rowOff>
    </xdr:from>
    <xdr:to>
      <xdr:col>33</xdr:col>
      <xdr:colOff>0</xdr:colOff>
      <xdr:row>259</xdr:row>
      <xdr:rowOff>0</xdr:rowOff>
    </xdr:to>
    <xdr:pic>
      <xdr:nvPicPr>
        <xdr:cNvPr id="2281" name="Picture 2280">
          <a:extLst>
            <a:ext uri="{FF2B5EF4-FFF2-40B4-BE49-F238E27FC236}">
              <a16:creationId xmlns:a16="http://schemas.microsoft.com/office/drawing/2014/main" id="{0CB7B48C-45CE-0E6E-E414-25BE13D98380}"/>
            </a:ext>
          </a:extLst>
        </xdr:cNvPr>
        <xdr:cNvPicPr>
          <a:picLocks/>
        </xdr:cNvPicPr>
      </xdr:nvPicPr>
      <xdr:blipFill>
        <a:blip xmlns:r="http://schemas.openxmlformats.org/officeDocument/2006/relationships" r:embed="rId255" cstate="print">
          <a:extLst>
            <a:ext uri="{28A0092B-C50C-407E-A947-70E740481C1C}">
              <a14:useLocalDpi xmlns:a14="http://schemas.microsoft.com/office/drawing/2010/main" val="0"/>
            </a:ext>
          </a:extLst>
        </a:blip>
        <a:stretch>
          <a:fillRect/>
        </a:stretch>
      </xdr:blipFill>
      <xdr:spPr>
        <a:xfrm>
          <a:off x="44043600" y="292792150"/>
          <a:ext cx="882650" cy="1143000"/>
        </a:xfrm>
        <a:prstGeom prst="rect">
          <a:avLst/>
        </a:prstGeom>
      </xdr:spPr>
    </xdr:pic>
    <xdr:clientData/>
  </xdr:twoCellAnchor>
  <xdr:twoCellAnchor>
    <xdr:from>
      <xdr:col>32</xdr:col>
      <xdr:colOff>0</xdr:colOff>
      <xdr:row>259</xdr:row>
      <xdr:rowOff>0</xdr:rowOff>
    </xdr:from>
    <xdr:to>
      <xdr:col>33</xdr:col>
      <xdr:colOff>0</xdr:colOff>
      <xdr:row>260</xdr:row>
      <xdr:rowOff>0</xdr:rowOff>
    </xdr:to>
    <xdr:pic>
      <xdr:nvPicPr>
        <xdr:cNvPr id="2283" name="Picture 2282">
          <a:extLst>
            <a:ext uri="{FF2B5EF4-FFF2-40B4-BE49-F238E27FC236}">
              <a16:creationId xmlns:a16="http://schemas.microsoft.com/office/drawing/2014/main" id="{BB09A480-9721-BB72-E890-69E30EED6FB5}"/>
            </a:ext>
          </a:extLst>
        </xdr:cNvPr>
        <xdr:cNvPicPr>
          <a:picLocks/>
        </xdr:cNvPicPr>
      </xdr:nvPicPr>
      <xdr:blipFill>
        <a:blip xmlns:r="http://schemas.openxmlformats.org/officeDocument/2006/relationships" r:embed="rId256" cstate="print">
          <a:extLst>
            <a:ext uri="{28A0092B-C50C-407E-A947-70E740481C1C}">
              <a14:useLocalDpi xmlns:a14="http://schemas.microsoft.com/office/drawing/2010/main" val="0"/>
            </a:ext>
          </a:extLst>
        </a:blip>
        <a:stretch>
          <a:fillRect/>
        </a:stretch>
      </xdr:blipFill>
      <xdr:spPr>
        <a:xfrm>
          <a:off x="44043600" y="293935150"/>
          <a:ext cx="882650" cy="1143000"/>
        </a:xfrm>
        <a:prstGeom prst="rect">
          <a:avLst/>
        </a:prstGeom>
      </xdr:spPr>
    </xdr:pic>
    <xdr:clientData/>
  </xdr:twoCellAnchor>
  <xdr:twoCellAnchor>
    <xdr:from>
      <xdr:col>32</xdr:col>
      <xdr:colOff>0</xdr:colOff>
      <xdr:row>260</xdr:row>
      <xdr:rowOff>0</xdr:rowOff>
    </xdr:from>
    <xdr:to>
      <xdr:col>33</xdr:col>
      <xdr:colOff>0</xdr:colOff>
      <xdr:row>261</xdr:row>
      <xdr:rowOff>0</xdr:rowOff>
    </xdr:to>
    <xdr:pic>
      <xdr:nvPicPr>
        <xdr:cNvPr id="2285" name="Picture 2284">
          <a:extLst>
            <a:ext uri="{FF2B5EF4-FFF2-40B4-BE49-F238E27FC236}">
              <a16:creationId xmlns:a16="http://schemas.microsoft.com/office/drawing/2014/main" id="{7DD510B9-358F-D138-B160-ABAEA578D7F4}"/>
            </a:ext>
          </a:extLst>
        </xdr:cNvPr>
        <xdr:cNvPicPr>
          <a:picLocks/>
        </xdr:cNvPicPr>
      </xdr:nvPicPr>
      <xdr:blipFill>
        <a:blip xmlns:r="http://schemas.openxmlformats.org/officeDocument/2006/relationships" r:embed="rId257" cstate="print">
          <a:extLst>
            <a:ext uri="{28A0092B-C50C-407E-A947-70E740481C1C}">
              <a14:useLocalDpi xmlns:a14="http://schemas.microsoft.com/office/drawing/2010/main" val="0"/>
            </a:ext>
          </a:extLst>
        </a:blip>
        <a:stretch>
          <a:fillRect/>
        </a:stretch>
      </xdr:blipFill>
      <xdr:spPr>
        <a:xfrm>
          <a:off x="44043600" y="295078150"/>
          <a:ext cx="882650" cy="1143000"/>
        </a:xfrm>
        <a:prstGeom prst="rect">
          <a:avLst/>
        </a:prstGeom>
      </xdr:spPr>
    </xdr:pic>
    <xdr:clientData/>
  </xdr:twoCellAnchor>
  <xdr:twoCellAnchor>
    <xdr:from>
      <xdr:col>32</xdr:col>
      <xdr:colOff>0</xdr:colOff>
      <xdr:row>261</xdr:row>
      <xdr:rowOff>0</xdr:rowOff>
    </xdr:from>
    <xdr:to>
      <xdr:col>33</xdr:col>
      <xdr:colOff>0</xdr:colOff>
      <xdr:row>262</xdr:row>
      <xdr:rowOff>0</xdr:rowOff>
    </xdr:to>
    <xdr:pic>
      <xdr:nvPicPr>
        <xdr:cNvPr id="2287" name="Picture 2286">
          <a:extLst>
            <a:ext uri="{FF2B5EF4-FFF2-40B4-BE49-F238E27FC236}">
              <a16:creationId xmlns:a16="http://schemas.microsoft.com/office/drawing/2014/main" id="{F27CE8B0-A500-9426-AA17-D612F6972472}"/>
            </a:ext>
          </a:extLst>
        </xdr:cNvPr>
        <xdr:cNvPicPr>
          <a:picLocks/>
        </xdr:cNvPicPr>
      </xdr:nvPicPr>
      <xdr:blipFill>
        <a:blip xmlns:r="http://schemas.openxmlformats.org/officeDocument/2006/relationships" r:embed="rId258" cstate="print">
          <a:extLst>
            <a:ext uri="{28A0092B-C50C-407E-A947-70E740481C1C}">
              <a14:useLocalDpi xmlns:a14="http://schemas.microsoft.com/office/drawing/2010/main" val="0"/>
            </a:ext>
          </a:extLst>
        </a:blip>
        <a:stretch>
          <a:fillRect/>
        </a:stretch>
      </xdr:blipFill>
      <xdr:spPr>
        <a:xfrm>
          <a:off x="44043600" y="296221150"/>
          <a:ext cx="882650" cy="1143000"/>
        </a:xfrm>
        <a:prstGeom prst="rect">
          <a:avLst/>
        </a:prstGeom>
      </xdr:spPr>
    </xdr:pic>
    <xdr:clientData/>
  </xdr:twoCellAnchor>
  <xdr:twoCellAnchor>
    <xdr:from>
      <xdr:col>32</xdr:col>
      <xdr:colOff>0</xdr:colOff>
      <xdr:row>262</xdr:row>
      <xdr:rowOff>0</xdr:rowOff>
    </xdr:from>
    <xdr:to>
      <xdr:col>33</xdr:col>
      <xdr:colOff>0</xdr:colOff>
      <xdr:row>263</xdr:row>
      <xdr:rowOff>0</xdr:rowOff>
    </xdr:to>
    <xdr:pic>
      <xdr:nvPicPr>
        <xdr:cNvPr id="2289" name="Picture 2288">
          <a:extLst>
            <a:ext uri="{FF2B5EF4-FFF2-40B4-BE49-F238E27FC236}">
              <a16:creationId xmlns:a16="http://schemas.microsoft.com/office/drawing/2014/main" id="{8CD22E9C-2F01-3252-8874-8E5752D36D3D}"/>
            </a:ext>
          </a:extLst>
        </xdr:cNvPr>
        <xdr:cNvPicPr>
          <a:picLocks/>
        </xdr:cNvPicPr>
      </xdr:nvPicPr>
      <xdr:blipFill>
        <a:blip xmlns:r="http://schemas.openxmlformats.org/officeDocument/2006/relationships" r:embed="rId259" cstate="print">
          <a:extLst>
            <a:ext uri="{28A0092B-C50C-407E-A947-70E740481C1C}">
              <a14:useLocalDpi xmlns:a14="http://schemas.microsoft.com/office/drawing/2010/main" val="0"/>
            </a:ext>
          </a:extLst>
        </a:blip>
        <a:stretch>
          <a:fillRect/>
        </a:stretch>
      </xdr:blipFill>
      <xdr:spPr>
        <a:xfrm>
          <a:off x="44043600" y="297364150"/>
          <a:ext cx="882650" cy="1143000"/>
        </a:xfrm>
        <a:prstGeom prst="rect">
          <a:avLst/>
        </a:prstGeom>
      </xdr:spPr>
    </xdr:pic>
    <xdr:clientData/>
  </xdr:twoCellAnchor>
  <xdr:twoCellAnchor>
    <xdr:from>
      <xdr:col>32</xdr:col>
      <xdr:colOff>0</xdr:colOff>
      <xdr:row>263</xdr:row>
      <xdr:rowOff>0</xdr:rowOff>
    </xdr:from>
    <xdr:to>
      <xdr:col>33</xdr:col>
      <xdr:colOff>0</xdr:colOff>
      <xdr:row>264</xdr:row>
      <xdr:rowOff>0</xdr:rowOff>
    </xdr:to>
    <xdr:pic>
      <xdr:nvPicPr>
        <xdr:cNvPr id="2291" name="Picture 2290">
          <a:extLst>
            <a:ext uri="{FF2B5EF4-FFF2-40B4-BE49-F238E27FC236}">
              <a16:creationId xmlns:a16="http://schemas.microsoft.com/office/drawing/2014/main" id="{14C3FEE3-D086-4CBA-5859-B199E87D69EC}"/>
            </a:ext>
          </a:extLst>
        </xdr:cNvPr>
        <xdr:cNvPicPr>
          <a:picLocks/>
        </xdr:cNvPicPr>
      </xdr:nvPicPr>
      <xdr:blipFill>
        <a:blip xmlns:r="http://schemas.openxmlformats.org/officeDocument/2006/relationships" r:embed="rId260" cstate="print">
          <a:extLst>
            <a:ext uri="{28A0092B-C50C-407E-A947-70E740481C1C}">
              <a14:useLocalDpi xmlns:a14="http://schemas.microsoft.com/office/drawing/2010/main" val="0"/>
            </a:ext>
          </a:extLst>
        </a:blip>
        <a:stretch>
          <a:fillRect/>
        </a:stretch>
      </xdr:blipFill>
      <xdr:spPr>
        <a:xfrm>
          <a:off x="44043600" y="298507150"/>
          <a:ext cx="882650" cy="1143000"/>
        </a:xfrm>
        <a:prstGeom prst="rect">
          <a:avLst/>
        </a:prstGeom>
      </xdr:spPr>
    </xdr:pic>
    <xdr:clientData/>
  </xdr:twoCellAnchor>
  <xdr:twoCellAnchor>
    <xdr:from>
      <xdr:col>32</xdr:col>
      <xdr:colOff>0</xdr:colOff>
      <xdr:row>264</xdr:row>
      <xdr:rowOff>0</xdr:rowOff>
    </xdr:from>
    <xdr:to>
      <xdr:col>33</xdr:col>
      <xdr:colOff>0</xdr:colOff>
      <xdr:row>265</xdr:row>
      <xdr:rowOff>0</xdr:rowOff>
    </xdr:to>
    <xdr:pic>
      <xdr:nvPicPr>
        <xdr:cNvPr id="2293" name="Picture 2292">
          <a:extLst>
            <a:ext uri="{FF2B5EF4-FFF2-40B4-BE49-F238E27FC236}">
              <a16:creationId xmlns:a16="http://schemas.microsoft.com/office/drawing/2014/main" id="{D7555736-19B8-EFA6-EBF7-72852A0BDB2C}"/>
            </a:ext>
          </a:extLst>
        </xdr:cNvPr>
        <xdr:cNvPicPr>
          <a:picLocks/>
        </xdr:cNvPicPr>
      </xdr:nvPicPr>
      <xdr:blipFill>
        <a:blip xmlns:r="http://schemas.openxmlformats.org/officeDocument/2006/relationships" r:embed="rId261" cstate="print">
          <a:extLst>
            <a:ext uri="{28A0092B-C50C-407E-A947-70E740481C1C}">
              <a14:useLocalDpi xmlns:a14="http://schemas.microsoft.com/office/drawing/2010/main" val="0"/>
            </a:ext>
          </a:extLst>
        </a:blip>
        <a:stretch>
          <a:fillRect/>
        </a:stretch>
      </xdr:blipFill>
      <xdr:spPr>
        <a:xfrm>
          <a:off x="44043600" y="299650150"/>
          <a:ext cx="882650" cy="1143000"/>
        </a:xfrm>
        <a:prstGeom prst="rect">
          <a:avLst/>
        </a:prstGeom>
      </xdr:spPr>
    </xdr:pic>
    <xdr:clientData/>
  </xdr:twoCellAnchor>
  <xdr:twoCellAnchor>
    <xdr:from>
      <xdr:col>32</xdr:col>
      <xdr:colOff>0</xdr:colOff>
      <xdr:row>265</xdr:row>
      <xdr:rowOff>0</xdr:rowOff>
    </xdr:from>
    <xdr:to>
      <xdr:col>33</xdr:col>
      <xdr:colOff>0</xdr:colOff>
      <xdr:row>266</xdr:row>
      <xdr:rowOff>0</xdr:rowOff>
    </xdr:to>
    <xdr:pic>
      <xdr:nvPicPr>
        <xdr:cNvPr id="2295" name="Picture 2294">
          <a:extLst>
            <a:ext uri="{FF2B5EF4-FFF2-40B4-BE49-F238E27FC236}">
              <a16:creationId xmlns:a16="http://schemas.microsoft.com/office/drawing/2014/main" id="{48FFEA5E-E130-B871-1E8A-32D4C9AECF7C}"/>
            </a:ext>
          </a:extLst>
        </xdr:cNvPr>
        <xdr:cNvPicPr>
          <a:picLocks/>
        </xdr:cNvPicPr>
      </xdr:nvPicPr>
      <xdr:blipFill>
        <a:blip xmlns:r="http://schemas.openxmlformats.org/officeDocument/2006/relationships" r:embed="rId262" cstate="print">
          <a:extLst>
            <a:ext uri="{28A0092B-C50C-407E-A947-70E740481C1C}">
              <a14:useLocalDpi xmlns:a14="http://schemas.microsoft.com/office/drawing/2010/main" val="0"/>
            </a:ext>
          </a:extLst>
        </a:blip>
        <a:stretch>
          <a:fillRect/>
        </a:stretch>
      </xdr:blipFill>
      <xdr:spPr>
        <a:xfrm>
          <a:off x="44043600" y="300793150"/>
          <a:ext cx="882650" cy="1143000"/>
        </a:xfrm>
        <a:prstGeom prst="rect">
          <a:avLst/>
        </a:prstGeom>
      </xdr:spPr>
    </xdr:pic>
    <xdr:clientData/>
  </xdr:twoCellAnchor>
  <xdr:twoCellAnchor>
    <xdr:from>
      <xdr:col>32</xdr:col>
      <xdr:colOff>0</xdr:colOff>
      <xdr:row>266</xdr:row>
      <xdr:rowOff>0</xdr:rowOff>
    </xdr:from>
    <xdr:to>
      <xdr:col>33</xdr:col>
      <xdr:colOff>0</xdr:colOff>
      <xdr:row>267</xdr:row>
      <xdr:rowOff>0</xdr:rowOff>
    </xdr:to>
    <xdr:pic>
      <xdr:nvPicPr>
        <xdr:cNvPr id="2297" name="Picture 2296">
          <a:extLst>
            <a:ext uri="{FF2B5EF4-FFF2-40B4-BE49-F238E27FC236}">
              <a16:creationId xmlns:a16="http://schemas.microsoft.com/office/drawing/2014/main" id="{177BA73B-5ADB-3739-A35A-AAC660435B45}"/>
            </a:ext>
          </a:extLst>
        </xdr:cNvPr>
        <xdr:cNvPicPr>
          <a:picLocks/>
        </xdr:cNvPicPr>
      </xdr:nvPicPr>
      <xdr:blipFill>
        <a:blip xmlns:r="http://schemas.openxmlformats.org/officeDocument/2006/relationships" r:embed="rId263" cstate="print">
          <a:extLst>
            <a:ext uri="{28A0092B-C50C-407E-A947-70E740481C1C}">
              <a14:useLocalDpi xmlns:a14="http://schemas.microsoft.com/office/drawing/2010/main" val="0"/>
            </a:ext>
          </a:extLst>
        </a:blip>
        <a:stretch>
          <a:fillRect/>
        </a:stretch>
      </xdr:blipFill>
      <xdr:spPr>
        <a:xfrm>
          <a:off x="44043600" y="301936150"/>
          <a:ext cx="882650" cy="1143000"/>
        </a:xfrm>
        <a:prstGeom prst="rect">
          <a:avLst/>
        </a:prstGeom>
      </xdr:spPr>
    </xdr:pic>
    <xdr:clientData/>
  </xdr:twoCellAnchor>
  <xdr:twoCellAnchor>
    <xdr:from>
      <xdr:col>32</xdr:col>
      <xdr:colOff>0</xdr:colOff>
      <xdr:row>267</xdr:row>
      <xdr:rowOff>0</xdr:rowOff>
    </xdr:from>
    <xdr:to>
      <xdr:col>33</xdr:col>
      <xdr:colOff>0</xdr:colOff>
      <xdr:row>268</xdr:row>
      <xdr:rowOff>0</xdr:rowOff>
    </xdr:to>
    <xdr:pic>
      <xdr:nvPicPr>
        <xdr:cNvPr id="2299" name="Picture 2298">
          <a:extLst>
            <a:ext uri="{FF2B5EF4-FFF2-40B4-BE49-F238E27FC236}">
              <a16:creationId xmlns:a16="http://schemas.microsoft.com/office/drawing/2014/main" id="{EB1F13F0-8DD4-A0D4-B42B-84B9E0EF3923}"/>
            </a:ext>
          </a:extLst>
        </xdr:cNvPr>
        <xdr:cNvPicPr>
          <a:picLocks/>
        </xdr:cNvPicPr>
      </xdr:nvPicPr>
      <xdr:blipFill>
        <a:blip xmlns:r="http://schemas.openxmlformats.org/officeDocument/2006/relationships" r:embed="rId264" cstate="print">
          <a:extLst>
            <a:ext uri="{28A0092B-C50C-407E-A947-70E740481C1C}">
              <a14:useLocalDpi xmlns:a14="http://schemas.microsoft.com/office/drawing/2010/main" val="0"/>
            </a:ext>
          </a:extLst>
        </a:blip>
        <a:stretch>
          <a:fillRect/>
        </a:stretch>
      </xdr:blipFill>
      <xdr:spPr>
        <a:xfrm>
          <a:off x="44043600" y="303079150"/>
          <a:ext cx="882650" cy="1143000"/>
        </a:xfrm>
        <a:prstGeom prst="rect">
          <a:avLst/>
        </a:prstGeom>
      </xdr:spPr>
    </xdr:pic>
    <xdr:clientData/>
  </xdr:twoCellAnchor>
  <xdr:twoCellAnchor>
    <xdr:from>
      <xdr:col>32</xdr:col>
      <xdr:colOff>0</xdr:colOff>
      <xdr:row>268</xdr:row>
      <xdr:rowOff>0</xdr:rowOff>
    </xdr:from>
    <xdr:to>
      <xdr:col>33</xdr:col>
      <xdr:colOff>0</xdr:colOff>
      <xdr:row>269</xdr:row>
      <xdr:rowOff>0</xdr:rowOff>
    </xdr:to>
    <xdr:pic>
      <xdr:nvPicPr>
        <xdr:cNvPr id="2301" name="Picture 2300">
          <a:extLst>
            <a:ext uri="{FF2B5EF4-FFF2-40B4-BE49-F238E27FC236}">
              <a16:creationId xmlns:a16="http://schemas.microsoft.com/office/drawing/2014/main" id="{216F1605-4479-A5A7-4527-AF326315E0E7}"/>
            </a:ext>
          </a:extLst>
        </xdr:cNvPr>
        <xdr:cNvPicPr>
          <a:picLocks/>
        </xdr:cNvPicPr>
      </xdr:nvPicPr>
      <xdr:blipFill>
        <a:blip xmlns:r="http://schemas.openxmlformats.org/officeDocument/2006/relationships" r:embed="rId265" cstate="print">
          <a:extLst>
            <a:ext uri="{28A0092B-C50C-407E-A947-70E740481C1C}">
              <a14:useLocalDpi xmlns:a14="http://schemas.microsoft.com/office/drawing/2010/main" val="0"/>
            </a:ext>
          </a:extLst>
        </a:blip>
        <a:stretch>
          <a:fillRect/>
        </a:stretch>
      </xdr:blipFill>
      <xdr:spPr>
        <a:xfrm>
          <a:off x="44043600" y="304222150"/>
          <a:ext cx="882650" cy="1143000"/>
        </a:xfrm>
        <a:prstGeom prst="rect">
          <a:avLst/>
        </a:prstGeom>
      </xdr:spPr>
    </xdr:pic>
    <xdr:clientData/>
  </xdr:twoCellAnchor>
  <xdr:twoCellAnchor>
    <xdr:from>
      <xdr:col>32</xdr:col>
      <xdr:colOff>0</xdr:colOff>
      <xdr:row>269</xdr:row>
      <xdr:rowOff>0</xdr:rowOff>
    </xdr:from>
    <xdr:to>
      <xdr:col>33</xdr:col>
      <xdr:colOff>0</xdr:colOff>
      <xdr:row>270</xdr:row>
      <xdr:rowOff>0</xdr:rowOff>
    </xdr:to>
    <xdr:pic>
      <xdr:nvPicPr>
        <xdr:cNvPr id="2303" name="Picture 2302">
          <a:extLst>
            <a:ext uri="{FF2B5EF4-FFF2-40B4-BE49-F238E27FC236}">
              <a16:creationId xmlns:a16="http://schemas.microsoft.com/office/drawing/2014/main" id="{A99AD670-89A9-48CC-C612-B4E18EA7295D}"/>
            </a:ext>
          </a:extLst>
        </xdr:cNvPr>
        <xdr:cNvPicPr>
          <a:picLocks/>
        </xdr:cNvPicPr>
      </xdr:nvPicPr>
      <xdr:blipFill>
        <a:blip xmlns:r="http://schemas.openxmlformats.org/officeDocument/2006/relationships" r:embed="rId266" cstate="print">
          <a:extLst>
            <a:ext uri="{28A0092B-C50C-407E-A947-70E740481C1C}">
              <a14:useLocalDpi xmlns:a14="http://schemas.microsoft.com/office/drawing/2010/main" val="0"/>
            </a:ext>
          </a:extLst>
        </a:blip>
        <a:stretch>
          <a:fillRect/>
        </a:stretch>
      </xdr:blipFill>
      <xdr:spPr>
        <a:xfrm>
          <a:off x="44043600" y="305365150"/>
          <a:ext cx="882650" cy="1143000"/>
        </a:xfrm>
        <a:prstGeom prst="rect">
          <a:avLst/>
        </a:prstGeom>
      </xdr:spPr>
    </xdr:pic>
    <xdr:clientData/>
  </xdr:twoCellAnchor>
  <xdr:twoCellAnchor>
    <xdr:from>
      <xdr:col>32</xdr:col>
      <xdr:colOff>0</xdr:colOff>
      <xdr:row>270</xdr:row>
      <xdr:rowOff>0</xdr:rowOff>
    </xdr:from>
    <xdr:to>
      <xdr:col>33</xdr:col>
      <xdr:colOff>0</xdr:colOff>
      <xdr:row>271</xdr:row>
      <xdr:rowOff>0</xdr:rowOff>
    </xdr:to>
    <xdr:pic>
      <xdr:nvPicPr>
        <xdr:cNvPr id="2305" name="Picture 2304">
          <a:extLst>
            <a:ext uri="{FF2B5EF4-FFF2-40B4-BE49-F238E27FC236}">
              <a16:creationId xmlns:a16="http://schemas.microsoft.com/office/drawing/2014/main" id="{14D3ED66-C4EA-60A8-AC01-1C5EFC18CCDD}"/>
            </a:ext>
          </a:extLst>
        </xdr:cNvPr>
        <xdr:cNvPicPr>
          <a:picLocks/>
        </xdr:cNvPicPr>
      </xdr:nvPicPr>
      <xdr:blipFill>
        <a:blip xmlns:r="http://schemas.openxmlformats.org/officeDocument/2006/relationships" r:embed="rId267" cstate="print">
          <a:extLst>
            <a:ext uri="{28A0092B-C50C-407E-A947-70E740481C1C}">
              <a14:useLocalDpi xmlns:a14="http://schemas.microsoft.com/office/drawing/2010/main" val="0"/>
            </a:ext>
          </a:extLst>
        </a:blip>
        <a:stretch>
          <a:fillRect/>
        </a:stretch>
      </xdr:blipFill>
      <xdr:spPr>
        <a:xfrm>
          <a:off x="44043600" y="306508150"/>
          <a:ext cx="882650" cy="1143000"/>
        </a:xfrm>
        <a:prstGeom prst="rect">
          <a:avLst/>
        </a:prstGeom>
      </xdr:spPr>
    </xdr:pic>
    <xdr:clientData/>
  </xdr:twoCellAnchor>
  <xdr:twoCellAnchor>
    <xdr:from>
      <xdr:col>32</xdr:col>
      <xdr:colOff>0</xdr:colOff>
      <xdr:row>271</xdr:row>
      <xdr:rowOff>0</xdr:rowOff>
    </xdr:from>
    <xdr:to>
      <xdr:col>33</xdr:col>
      <xdr:colOff>0</xdr:colOff>
      <xdr:row>272</xdr:row>
      <xdr:rowOff>0</xdr:rowOff>
    </xdr:to>
    <xdr:pic>
      <xdr:nvPicPr>
        <xdr:cNvPr id="2307" name="Picture 2306">
          <a:extLst>
            <a:ext uri="{FF2B5EF4-FFF2-40B4-BE49-F238E27FC236}">
              <a16:creationId xmlns:a16="http://schemas.microsoft.com/office/drawing/2014/main" id="{5E933928-0A5C-4FA6-EA08-AF65A6A9E69E}"/>
            </a:ext>
          </a:extLst>
        </xdr:cNvPr>
        <xdr:cNvPicPr>
          <a:picLocks/>
        </xdr:cNvPicPr>
      </xdr:nvPicPr>
      <xdr:blipFill>
        <a:blip xmlns:r="http://schemas.openxmlformats.org/officeDocument/2006/relationships" r:embed="rId268" cstate="print">
          <a:extLst>
            <a:ext uri="{28A0092B-C50C-407E-A947-70E740481C1C}">
              <a14:useLocalDpi xmlns:a14="http://schemas.microsoft.com/office/drawing/2010/main" val="0"/>
            </a:ext>
          </a:extLst>
        </a:blip>
        <a:stretch>
          <a:fillRect/>
        </a:stretch>
      </xdr:blipFill>
      <xdr:spPr>
        <a:xfrm>
          <a:off x="44043600" y="307651150"/>
          <a:ext cx="882650" cy="1143000"/>
        </a:xfrm>
        <a:prstGeom prst="rect">
          <a:avLst/>
        </a:prstGeom>
      </xdr:spPr>
    </xdr:pic>
    <xdr:clientData/>
  </xdr:twoCellAnchor>
  <xdr:twoCellAnchor>
    <xdr:from>
      <xdr:col>32</xdr:col>
      <xdr:colOff>0</xdr:colOff>
      <xdr:row>272</xdr:row>
      <xdr:rowOff>0</xdr:rowOff>
    </xdr:from>
    <xdr:to>
      <xdr:col>33</xdr:col>
      <xdr:colOff>0</xdr:colOff>
      <xdr:row>273</xdr:row>
      <xdr:rowOff>0</xdr:rowOff>
    </xdr:to>
    <xdr:pic>
      <xdr:nvPicPr>
        <xdr:cNvPr id="2309" name="Picture 2308">
          <a:extLst>
            <a:ext uri="{FF2B5EF4-FFF2-40B4-BE49-F238E27FC236}">
              <a16:creationId xmlns:a16="http://schemas.microsoft.com/office/drawing/2014/main" id="{51A346AE-FC35-1D53-B02A-D8113A986F82}"/>
            </a:ext>
          </a:extLst>
        </xdr:cNvPr>
        <xdr:cNvPicPr>
          <a:picLocks/>
        </xdr:cNvPicPr>
      </xdr:nvPicPr>
      <xdr:blipFill>
        <a:blip xmlns:r="http://schemas.openxmlformats.org/officeDocument/2006/relationships" r:embed="rId269" cstate="print">
          <a:extLst>
            <a:ext uri="{28A0092B-C50C-407E-A947-70E740481C1C}">
              <a14:useLocalDpi xmlns:a14="http://schemas.microsoft.com/office/drawing/2010/main" val="0"/>
            </a:ext>
          </a:extLst>
        </a:blip>
        <a:stretch>
          <a:fillRect/>
        </a:stretch>
      </xdr:blipFill>
      <xdr:spPr>
        <a:xfrm>
          <a:off x="44043600" y="308794150"/>
          <a:ext cx="882650" cy="1143000"/>
        </a:xfrm>
        <a:prstGeom prst="rect">
          <a:avLst/>
        </a:prstGeom>
      </xdr:spPr>
    </xdr:pic>
    <xdr:clientData/>
  </xdr:twoCellAnchor>
  <xdr:twoCellAnchor>
    <xdr:from>
      <xdr:col>32</xdr:col>
      <xdr:colOff>0</xdr:colOff>
      <xdr:row>273</xdr:row>
      <xdr:rowOff>0</xdr:rowOff>
    </xdr:from>
    <xdr:to>
      <xdr:col>33</xdr:col>
      <xdr:colOff>0</xdr:colOff>
      <xdr:row>274</xdr:row>
      <xdr:rowOff>0</xdr:rowOff>
    </xdr:to>
    <xdr:pic>
      <xdr:nvPicPr>
        <xdr:cNvPr id="2311" name="Picture 2310">
          <a:extLst>
            <a:ext uri="{FF2B5EF4-FFF2-40B4-BE49-F238E27FC236}">
              <a16:creationId xmlns:a16="http://schemas.microsoft.com/office/drawing/2014/main" id="{7C9BD6EC-897F-3A38-D980-44228DCA4B7A}"/>
            </a:ext>
          </a:extLst>
        </xdr:cNvPr>
        <xdr:cNvPicPr>
          <a:picLocks/>
        </xdr:cNvPicPr>
      </xdr:nvPicPr>
      <xdr:blipFill>
        <a:blip xmlns:r="http://schemas.openxmlformats.org/officeDocument/2006/relationships" r:embed="rId270" cstate="print">
          <a:extLst>
            <a:ext uri="{28A0092B-C50C-407E-A947-70E740481C1C}">
              <a14:useLocalDpi xmlns:a14="http://schemas.microsoft.com/office/drawing/2010/main" val="0"/>
            </a:ext>
          </a:extLst>
        </a:blip>
        <a:stretch>
          <a:fillRect/>
        </a:stretch>
      </xdr:blipFill>
      <xdr:spPr>
        <a:xfrm>
          <a:off x="44043600" y="309937150"/>
          <a:ext cx="882650" cy="1143000"/>
        </a:xfrm>
        <a:prstGeom prst="rect">
          <a:avLst/>
        </a:prstGeom>
      </xdr:spPr>
    </xdr:pic>
    <xdr:clientData/>
  </xdr:twoCellAnchor>
  <xdr:twoCellAnchor>
    <xdr:from>
      <xdr:col>32</xdr:col>
      <xdr:colOff>0</xdr:colOff>
      <xdr:row>274</xdr:row>
      <xdr:rowOff>0</xdr:rowOff>
    </xdr:from>
    <xdr:to>
      <xdr:col>33</xdr:col>
      <xdr:colOff>0</xdr:colOff>
      <xdr:row>275</xdr:row>
      <xdr:rowOff>0</xdr:rowOff>
    </xdr:to>
    <xdr:pic>
      <xdr:nvPicPr>
        <xdr:cNvPr id="2313" name="Picture 2312">
          <a:extLst>
            <a:ext uri="{FF2B5EF4-FFF2-40B4-BE49-F238E27FC236}">
              <a16:creationId xmlns:a16="http://schemas.microsoft.com/office/drawing/2014/main" id="{FDC867DC-A120-0C8E-CEFB-531381F751EF}"/>
            </a:ext>
          </a:extLst>
        </xdr:cNvPr>
        <xdr:cNvPicPr>
          <a:picLocks/>
        </xdr:cNvPicPr>
      </xdr:nvPicPr>
      <xdr:blipFill>
        <a:blip xmlns:r="http://schemas.openxmlformats.org/officeDocument/2006/relationships" r:embed="rId271" cstate="print">
          <a:extLst>
            <a:ext uri="{28A0092B-C50C-407E-A947-70E740481C1C}">
              <a14:useLocalDpi xmlns:a14="http://schemas.microsoft.com/office/drawing/2010/main" val="0"/>
            </a:ext>
          </a:extLst>
        </a:blip>
        <a:stretch>
          <a:fillRect/>
        </a:stretch>
      </xdr:blipFill>
      <xdr:spPr>
        <a:xfrm>
          <a:off x="44043600" y="311080150"/>
          <a:ext cx="882650" cy="1143000"/>
        </a:xfrm>
        <a:prstGeom prst="rect">
          <a:avLst/>
        </a:prstGeom>
      </xdr:spPr>
    </xdr:pic>
    <xdr:clientData/>
  </xdr:twoCellAnchor>
  <xdr:twoCellAnchor>
    <xdr:from>
      <xdr:col>32</xdr:col>
      <xdr:colOff>0</xdr:colOff>
      <xdr:row>275</xdr:row>
      <xdr:rowOff>0</xdr:rowOff>
    </xdr:from>
    <xdr:to>
      <xdr:col>33</xdr:col>
      <xdr:colOff>0</xdr:colOff>
      <xdr:row>276</xdr:row>
      <xdr:rowOff>0</xdr:rowOff>
    </xdr:to>
    <xdr:pic>
      <xdr:nvPicPr>
        <xdr:cNvPr id="2315" name="Picture 2314">
          <a:extLst>
            <a:ext uri="{FF2B5EF4-FFF2-40B4-BE49-F238E27FC236}">
              <a16:creationId xmlns:a16="http://schemas.microsoft.com/office/drawing/2014/main" id="{CD9E5E53-1654-BEE3-7C9F-E0C46D9D6C85}"/>
            </a:ext>
          </a:extLst>
        </xdr:cNvPr>
        <xdr:cNvPicPr>
          <a:picLocks/>
        </xdr:cNvPicPr>
      </xdr:nvPicPr>
      <xdr:blipFill>
        <a:blip xmlns:r="http://schemas.openxmlformats.org/officeDocument/2006/relationships" r:embed="rId272" cstate="print">
          <a:extLst>
            <a:ext uri="{28A0092B-C50C-407E-A947-70E740481C1C}">
              <a14:useLocalDpi xmlns:a14="http://schemas.microsoft.com/office/drawing/2010/main" val="0"/>
            </a:ext>
          </a:extLst>
        </a:blip>
        <a:stretch>
          <a:fillRect/>
        </a:stretch>
      </xdr:blipFill>
      <xdr:spPr>
        <a:xfrm>
          <a:off x="44043600" y="312223150"/>
          <a:ext cx="882650" cy="1143000"/>
        </a:xfrm>
        <a:prstGeom prst="rect">
          <a:avLst/>
        </a:prstGeom>
      </xdr:spPr>
    </xdr:pic>
    <xdr:clientData/>
  </xdr:twoCellAnchor>
  <xdr:twoCellAnchor>
    <xdr:from>
      <xdr:col>32</xdr:col>
      <xdr:colOff>0</xdr:colOff>
      <xdr:row>276</xdr:row>
      <xdr:rowOff>0</xdr:rowOff>
    </xdr:from>
    <xdr:to>
      <xdr:col>33</xdr:col>
      <xdr:colOff>0</xdr:colOff>
      <xdr:row>277</xdr:row>
      <xdr:rowOff>0</xdr:rowOff>
    </xdr:to>
    <xdr:pic>
      <xdr:nvPicPr>
        <xdr:cNvPr id="2317" name="Picture 2316">
          <a:extLst>
            <a:ext uri="{FF2B5EF4-FFF2-40B4-BE49-F238E27FC236}">
              <a16:creationId xmlns:a16="http://schemas.microsoft.com/office/drawing/2014/main" id="{B3CE10B1-F71A-D3FA-3FA9-BD4B202BAB8B}"/>
            </a:ext>
          </a:extLst>
        </xdr:cNvPr>
        <xdr:cNvPicPr>
          <a:picLocks/>
        </xdr:cNvPicPr>
      </xdr:nvPicPr>
      <xdr:blipFill>
        <a:blip xmlns:r="http://schemas.openxmlformats.org/officeDocument/2006/relationships" r:embed="rId273" cstate="print">
          <a:extLst>
            <a:ext uri="{28A0092B-C50C-407E-A947-70E740481C1C}">
              <a14:useLocalDpi xmlns:a14="http://schemas.microsoft.com/office/drawing/2010/main" val="0"/>
            </a:ext>
          </a:extLst>
        </a:blip>
        <a:stretch>
          <a:fillRect/>
        </a:stretch>
      </xdr:blipFill>
      <xdr:spPr>
        <a:xfrm>
          <a:off x="44043600" y="313366150"/>
          <a:ext cx="882650" cy="1143000"/>
        </a:xfrm>
        <a:prstGeom prst="rect">
          <a:avLst/>
        </a:prstGeom>
      </xdr:spPr>
    </xdr:pic>
    <xdr:clientData/>
  </xdr:twoCellAnchor>
  <xdr:twoCellAnchor>
    <xdr:from>
      <xdr:col>32</xdr:col>
      <xdr:colOff>0</xdr:colOff>
      <xdr:row>277</xdr:row>
      <xdr:rowOff>0</xdr:rowOff>
    </xdr:from>
    <xdr:to>
      <xdr:col>33</xdr:col>
      <xdr:colOff>0</xdr:colOff>
      <xdr:row>278</xdr:row>
      <xdr:rowOff>0</xdr:rowOff>
    </xdr:to>
    <xdr:pic>
      <xdr:nvPicPr>
        <xdr:cNvPr id="2319" name="Picture 2318">
          <a:extLst>
            <a:ext uri="{FF2B5EF4-FFF2-40B4-BE49-F238E27FC236}">
              <a16:creationId xmlns:a16="http://schemas.microsoft.com/office/drawing/2014/main" id="{7C890F2E-DFB1-7395-2AED-9329AD7ED18A}"/>
            </a:ext>
          </a:extLst>
        </xdr:cNvPr>
        <xdr:cNvPicPr>
          <a:picLocks/>
        </xdr:cNvPicPr>
      </xdr:nvPicPr>
      <xdr:blipFill>
        <a:blip xmlns:r="http://schemas.openxmlformats.org/officeDocument/2006/relationships" r:embed="rId274" cstate="print">
          <a:extLst>
            <a:ext uri="{28A0092B-C50C-407E-A947-70E740481C1C}">
              <a14:useLocalDpi xmlns:a14="http://schemas.microsoft.com/office/drawing/2010/main" val="0"/>
            </a:ext>
          </a:extLst>
        </a:blip>
        <a:stretch>
          <a:fillRect/>
        </a:stretch>
      </xdr:blipFill>
      <xdr:spPr>
        <a:xfrm>
          <a:off x="44043600" y="314509150"/>
          <a:ext cx="882650" cy="1143000"/>
        </a:xfrm>
        <a:prstGeom prst="rect">
          <a:avLst/>
        </a:prstGeom>
      </xdr:spPr>
    </xdr:pic>
    <xdr:clientData/>
  </xdr:twoCellAnchor>
  <xdr:twoCellAnchor>
    <xdr:from>
      <xdr:col>32</xdr:col>
      <xdr:colOff>0</xdr:colOff>
      <xdr:row>278</xdr:row>
      <xdr:rowOff>0</xdr:rowOff>
    </xdr:from>
    <xdr:to>
      <xdr:col>33</xdr:col>
      <xdr:colOff>0</xdr:colOff>
      <xdr:row>279</xdr:row>
      <xdr:rowOff>0</xdr:rowOff>
    </xdr:to>
    <xdr:pic>
      <xdr:nvPicPr>
        <xdr:cNvPr id="2321" name="Picture 2320">
          <a:extLst>
            <a:ext uri="{FF2B5EF4-FFF2-40B4-BE49-F238E27FC236}">
              <a16:creationId xmlns:a16="http://schemas.microsoft.com/office/drawing/2014/main" id="{E7C85E76-3DEB-2244-DC40-000B43E2661A}"/>
            </a:ext>
          </a:extLst>
        </xdr:cNvPr>
        <xdr:cNvPicPr>
          <a:picLocks/>
        </xdr:cNvPicPr>
      </xdr:nvPicPr>
      <xdr:blipFill>
        <a:blip xmlns:r="http://schemas.openxmlformats.org/officeDocument/2006/relationships" r:embed="rId275" cstate="print">
          <a:extLst>
            <a:ext uri="{28A0092B-C50C-407E-A947-70E740481C1C}">
              <a14:useLocalDpi xmlns:a14="http://schemas.microsoft.com/office/drawing/2010/main" val="0"/>
            </a:ext>
          </a:extLst>
        </a:blip>
        <a:stretch>
          <a:fillRect/>
        </a:stretch>
      </xdr:blipFill>
      <xdr:spPr>
        <a:xfrm>
          <a:off x="44043600" y="315652150"/>
          <a:ext cx="882650" cy="1143000"/>
        </a:xfrm>
        <a:prstGeom prst="rect">
          <a:avLst/>
        </a:prstGeom>
      </xdr:spPr>
    </xdr:pic>
    <xdr:clientData/>
  </xdr:twoCellAnchor>
  <xdr:twoCellAnchor>
    <xdr:from>
      <xdr:col>32</xdr:col>
      <xdr:colOff>0</xdr:colOff>
      <xdr:row>279</xdr:row>
      <xdr:rowOff>0</xdr:rowOff>
    </xdr:from>
    <xdr:to>
      <xdr:col>33</xdr:col>
      <xdr:colOff>0</xdr:colOff>
      <xdr:row>280</xdr:row>
      <xdr:rowOff>0</xdr:rowOff>
    </xdr:to>
    <xdr:pic>
      <xdr:nvPicPr>
        <xdr:cNvPr id="2323" name="Picture 2322">
          <a:extLst>
            <a:ext uri="{FF2B5EF4-FFF2-40B4-BE49-F238E27FC236}">
              <a16:creationId xmlns:a16="http://schemas.microsoft.com/office/drawing/2014/main" id="{DF080400-3B41-1631-A2D1-68F3745A82C0}"/>
            </a:ext>
          </a:extLst>
        </xdr:cNvPr>
        <xdr:cNvPicPr>
          <a:picLocks/>
        </xdr:cNvPicPr>
      </xdr:nvPicPr>
      <xdr:blipFill>
        <a:blip xmlns:r="http://schemas.openxmlformats.org/officeDocument/2006/relationships" r:embed="rId276" cstate="print">
          <a:extLst>
            <a:ext uri="{28A0092B-C50C-407E-A947-70E740481C1C}">
              <a14:useLocalDpi xmlns:a14="http://schemas.microsoft.com/office/drawing/2010/main" val="0"/>
            </a:ext>
          </a:extLst>
        </a:blip>
        <a:stretch>
          <a:fillRect/>
        </a:stretch>
      </xdr:blipFill>
      <xdr:spPr>
        <a:xfrm>
          <a:off x="44043600" y="316795150"/>
          <a:ext cx="882650" cy="1143000"/>
        </a:xfrm>
        <a:prstGeom prst="rect">
          <a:avLst/>
        </a:prstGeom>
      </xdr:spPr>
    </xdr:pic>
    <xdr:clientData/>
  </xdr:twoCellAnchor>
  <xdr:twoCellAnchor>
    <xdr:from>
      <xdr:col>32</xdr:col>
      <xdr:colOff>0</xdr:colOff>
      <xdr:row>280</xdr:row>
      <xdr:rowOff>0</xdr:rowOff>
    </xdr:from>
    <xdr:to>
      <xdr:col>33</xdr:col>
      <xdr:colOff>0</xdr:colOff>
      <xdr:row>281</xdr:row>
      <xdr:rowOff>0</xdr:rowOff>
    </xdr:to>
    <xdr:pic>
      <xdr:nvPicPr>
        <xdr:cNvPr id="2325" name="Picture 2324">
          <a:extLst>
            <a:ext uri="{FF2B5EF4-FFF2-40B4-BE49-F238E27FC236}">
              <a16:creationId xmlns:a16="http://schemas.microsoft.com/office/drawing/2014/main" id="{C263D7F4-2062-B8ED-6E03-E4A6BA3E4C4B}"/>
            </a:ext>
          </a:extLst>
        </xdr:cNvPr>
        <xdr:cNvPicPr>
          <a:picLocks/>
        </xdr:cNvPicPr>
      </xdr:nvPicPr>
      <xdr:blipFill>
        <a:blip xmlns:r="http://schemas.openxmlformats.org/officeDocument/2006/relationships" r:embed="rId277" cstate="print">
          <a:extLst>
            <a:ext uri="{28A0092B-C50C-407E-A947-70E740481C1C}">
              <a14:useLocalDpi xmlns:a14="http://schemas.microsoft.com/office/drawing/2010/main" val="0"/>
            </a:ext>
          </a:extLst>
        </a:blip>
        <a:stretch>
          <a:fillRect/>
        </a:stretch>
      </xdr:blipFill>
      <xdr:spPr>
        <a:xfrm>
          <a:off x="44043600" y="317938150"/>
          <a:ext cx="882650" cy="1143000"/>
        </a:xfrm>
        <a:prstGeom prst="rect">
          <a:avLst/>
        </a:prstGeom>
      </xdr:spPr>
    </xdr:pic>
    <xdr:clientData/>
  </xdr:twoCellAnchor>
  <xdr:twoCellAnchor>
    <xdr:from>
      <xdr:col>32</xdr:col>
      <xdr:colOff>0</xdr:colOff>
      <xdr:row>281</xdr:row>
      <xdr:rowOff>0</xdr:rowOff>
    </xdr:from>
    <xdr:to>
      <xdr:col>33</xdr:col>
      <xdr:colOff>0</xdr:colOff>
      <xdr:row>282</xdr:row>
      <xdr:rowOff>0</xdr:rowOff>
    </xdr:to>
    <xdr:pic>
      <xdr:nvPicPr>
        <xdr:cNvPr id="2327" name="Picture 2326">
          <a:extLst>
            <a:ext uri="{FF2B5EF4-FFF2-40B4-BE49-F238E27FC236}">
              <a16:creationId xmlns:a16="http://schemas.microsoft.com/office/drawing/2014/main" id="{A1B07CF1-BCD8-5E13-ABC9-F5AE79D1D98D}"/>
            </a:ext>
          </a:extLst>
        </xdr:cNvPr>
        <xdr:cNvPicPr>
          <a:picLocks/>
        </xdr:cNvPicPr>
      </xdr:nvPicPr>
      <xdr:blipFill>
        <a:blip xmlns:r="http://schemas.openxmlformats.org/officeDocument/2006/relationships" r:embed="rId278" cstate="print">
          <a:extLst>
            <a:ext uri="{28A0092B-C50C-407E-A947-70E740481C1C}">
              <a14:useLocalDpi xmlns:a14="http://schemas.microsoft.com/office/drawing/2010/main" val="0"/>
            </a:ext>
          </a:extLst>
        </a:blip>
        <a:stretch>
          <a:fillRect/>
        </a:stretch>
      </xdr:blipFill>
      <xdr:spPr>
        <a:xfrm>
          <a:off x="44043600" y="319081150"/>
          <a:ext cx="882650" cy="1143000"/>
        </a:xfrm>
        <a:prstGeom prst="rect">
          <a:avLst/>
        </a:prstGeom>
      </xdr:spPr>
    </xdr:pic>
    <xdr:clientData/>
  </xdr:twoCellAnchor>
  <xdr:twoCellAnchor>
    <xdr:from>
      <xdr:col>32</xdr:col>
      <xdr:colOff>0</xdr:colOff>
      <xdr:row>282</xdr:row>
      <xdr:rowOff>0</xdr:rowOff>
    </xdr:from>
    <xdr:to>
      <xdr:col>33</xdr:col>
      <xdr:colOff>0</xdr:colOff>
      <xdr:row>283</xdr:row>
      <xdr:rowOff>0</xdr:rowOff>
    </xdr:to>
    <xdr:pic>
      <xdr:nvPicPr>
        <xdr:cNvPr id="2329" name="Picture 2328">
          <a:extLst>
            <a:ext uri="{FF2B5EF4-FFF2-40B4-BE49-F238E27FC236}">
              <a16:creationId xmlns:a16="http://schemas.microsoft.com/office/drawing/2014/main" id="{085596B6-43F1-0877-05E6-EDBBBB42A2B4}"/>
            </a:ext>
          </a:extLst>
        </xdr:cNvPr>
        <xdr:cNvPicPr>
          <a:picLocks/>
        </xdr:cNvPicPr>
      </xdr:nvPicPr>
      <xdr:blipFill>
        <a:blip xmlns:r="http://schemas.openxmlformats.org/officeDocument/2006/relationships" r:embed="rId279" cstate="print">
          <a:extLst>
            <a:ext uri="{28A0092B-C50C-407E-A947-70E740481C1C}">
              <a14:useLocalDpi xmlns:a14="http://schemas.microsoft.com/office/drawing/2010/main" val="0"/>
            </a:ext>
          </a:extLst>
        </a:blip>
        <a:stretch>
          <a:fillRect/>
        </a:stretch>
      </xdr:blipFill>
      <xdr:spPr>
        <a:xfrm>
          <a:off x="44043600" y="320224150"/>
          <a:ext cx="882650" cy="1143000"/>
        </a:xfrm>
        <a:prstGeom prst="rect">
          <a:avLst/>
        </a:prstGeom>
      </xdr:spPr>
    </xdr:pic>
    <xdr:clientData/>
  </xdr:twoCellAnchor>
  <xdr:twoCellAnchor>
    <xdr:from>
      <xdr:col>32</xdr:col>
      <xdr:colOff>0</xdr:colOff>
      <xdr:row>283</xdr:row>
      <xdr:rowOff>0</xdr:rowOff>
    </xdr:from>
    <xdr:to>
      <xdr:col>33</xdr:col>
      <xdr:colOff>0</xdr:colOff>
      <xdr:row>284</xdr:row>
      <xdr:rowOff>0</xdr:rowOff>
    </xdr:to>
    <xdr:pic>
      <xdr:nvPicPr>
        <xdr:cNvPr id="2331" name="Picture 2330">
          <a:extLst>
            <a:ext uri="{FF2B5EF4-FFF2-40B4-BE49-F238E27FC236}">
              <a16:creationId xmlns:a16="http://schemas.microsoft.com/office/drawing/2014/main" id="{D41BFB61-B9D1-DD90-EBD5-B7FE49E66225}"/>
            </a:ext>
          </a:extLst>
        </xdr:cNvPr>
        <xdr:cNvPicPr>
          <a:picLocks/>
        </xdr:cNvPicPr>
      </xdr:nvPicPr>
      <xdr:blipFill>
        <a:blip xmlns:r="http://schemas.openxmlformats.org/officeDocument/2006/relationships" r:embed="rId280" cstate="print">
          <a:extLst>
            <a:ext uri="{28A0092B-C50C-407E-A947-70E740481C1C}">
              <a14:useLocalDpi xmlns:a14="http://schemas.microsoft.com/office/drawing/2010/main" val="0"/>
            </a:ext>
          </a:extLst>
        </a:blip>
        <a:stretch>
          <a:fillRect/>
        </a:stretch>
      </xdr:blipFill>
      <xdr:spPr>
        <a:xfrm>
          <a:off x="44043600" y="321367150"/>
          <a:ext cx="882650" cy="1143000"/>
        </a:xfrm>
        <a:prstGeom prst="rect">
          <a:avLst/>
        </a:prstGeom>
      </xdr:spPr>
    </xdr:pic>
    <xdr:clientData/>
  </xdr:twoCellAnchor>
  <xdr:twoCellAnchor>
    <xdr:from>
      <xdr:col>32</xdr:col>
      <xdr:colOff>0</xdr:colOff>
      <xdr:row>284</xdr:row>
      <xdr:rowOff>0</xdr:rowOff>
    </xdr:from>
    <xdr:to>
      <xdr:col>33</xdr:col>
      <xdr:colOff>0</xdr:colOff>
      <xdr:row>285</xdr:row>
      <xdr:rowOff>0</xdr:rowOff>
    </xdr:to>
    <xdr:pic>
      <xdr:nvPicPr>
        <xdr:cNvPr id="2333" name="Picture 2332">
          <a:extLst>
            <a:ext uri="{FF2B5EF4-FFF2-40B4-BE49-F238E27FC236}">
              <a16:creationId xmlns:a16="http://schemas.microsoft.com/office/drawing/2014/main" id="{57C94C7C-6345-5E45-E28B-63F5875223EE}"/>
            </a:ext>
          </a:extLst>
        </xdr:cNvPr>
        <xdr:cNvPicPr>
          <a:picLocks/>
        </xdr:cNvPicPr>
      </xdr:nvPicPr>
      <xdr:blipFill>
        <a:blip xmlns:r="http://schemas.openxmlformats.org/officeDocument/2006/relationships" r:embed="rId281" cstate="print">
          <a:extLst>
            <a:ext uri="{28A0092B-C50C-407E-A947-70E740481C1C}">
              <a14:useLocalDpi xmlns:a14="http://schemas.microsoft.com/office/drawing/2010/main" val="0"/>
            </a:ext>
          </a:extLst>
        </a:blip>
        <a:stretch>
          <a:fillRect/>
        </a:stretch>
      </xdr:blipFill>
      <xdr:spPr>
        <a:xfrm>
          <a:off x="44043600" y="322510150"/>
          <a:ext cx="882650" cy="1143000"/>
        </a:xfrm>
        <a:prstGeom prst="rect">
          <a:avLst/>
        </a:prstGeom>
      </xdr:spPr>
    </xdr:pic>
    <xdr:clientData/>
  </xdr:twoCellAnchor>
  <xdr:twoCellAnchor>
    <xdr:from>
      <xdr:col>32</xdr:col>
      <xdr:colOff>0</xdr:colOff>
      <xdr:row>285</xdr:row>
      <xdr:rowOff>0</xdr:rowOff>
    </xdr:from>
    <xdr:to>
      <xdr:col>33</xdr:col>
      <xdr:colOff>0</xdr:colOff>
      <xdr:row>286</xdr:row>
      <xdr:rowOff>0</xdr:rowOff>
    </xdr:to>
    <xdr:pic>
      <xdr:nvPicPr>
        <xdr:cNvPr id="2335" name="Picture 2334">
          <a:extLst>
            <a:ext uri="{FF2B5EF4-FFF2-40B4-BE49-F238E27FC236}">
              <a16:creationId xmlns:a16="http://schemas.microsoft.com/office/drawing/2014/main" id="{EE6BE56B-BAB5-DFC3-A32E-266D7DDA73C2}"/>
            </a:ext>
          </a:extLst>
        </xdr:cNvPr>
        <xdr:cNvPicPr>
          <a:picLocks/>
        </xdr:cNvPicPr>
      </xdr:nvPicPr>
      <xdr:blipFill>
        <a:blip xmlns:r="http://schemas.openxmlformats.org/officeDocument/2006/relationships" r:embed="rId282" cstate="print">
          <a:extLst>
            <a:ext uri="{28A0092B-C50C-407E-A947-70E740481C1C}">
              <a14:useLocalDpi xmlns:a14="http://schemas.microsoft.com/office/drawing/2010/main" val="0"/>
            </a:ext>
          </a:extLst>
        </a:blip>
        <a:stretch>
          <a:fillRect/>
        </a:stretch>
      </xdr:blipFill>
      <xdr:spPr>
        <a:xfrm>
          <a:off x="44043600" y="323653150"/>
          <a:ext cx="882650" cy="1143000"/>
        </a:xfrm>
        <a:prstGeom prst="rect">
          <a:avLst/>
        </a:prstGeom>
      </xdr:spPr>
    </xdr:pic>
    <xdr:clientData/>
  </xdr:twoCellAnchor>
  <xdr:twoCellAnchor>
    <xdr:from>
      <xdr:col>32</xdr:col>
      <xdr:colOff>0</xdr:colOff>
      <xdr:row>286</xdr:row>
      <xdr:rowOff>0</xdr:rowOff>
    </xdr:from>
    <xdr:to>
      <xdr:col>33</xdr:col>
      <xdr:colOff>0</xdr:colOff>
      <xdr:row>287</xdr:row>
      <xdr:rowOff>0</xdr:rowOff>
    </xdr:to>
    <xdr:pic>
      <xdr:nvPicPr>
        <xdr:cNvPr id="2337" name="Picture 2336">
          <a:extLst>
            <a:ext uri="{FF2B5EF4-FFF2-40B4-BE49-F238E27FC236}">
              <a16:creationId xmlns:a16="http://schemas.microsoft.com/office/drawing/2014/main" id="{823CA8B9-3EE5-3A81-61EE-991F4143F25F}"/>
            </a:ext>
          </a:extLst>
        </xdr:cNvPr>
        <xdr:cNvPicPr>
          <a:picLocks/>
        </xdr:cNvPicPr>
      </xdr:nvPicPr>
      <xdr:blipFill>
        <a:blip xmlns:r="http://schemas.openxmlformats.org/officeDocument/2006/relationships" r:embed="rId283" cstate="print">
          <a:extLst>
            <a:ext uri="{28A0092B-C50C-407E-A947-70E740481C1C}">
              <a14:useLocalDpi xmlns:a14="http://schemas.microsoft.com/office/drawing/2010/main" val="0"/>
            </a:ext>
          </a:extLst>
        </a:blip>
        <a:stretch>
          <a:fillRect/>
        </a:stretch>
      </xdr:blipFill>
      <xdr:spPr>
        <a:xfrm>
          <a:off x="44043600" y="324796150"/>
          <a:ext cx="882650" cy="1143000"/>
        </a:xfrm>
        <a:prstGeom prst="rect">
          <a:avLst/>
        </a:prstGeom>
      </xdr:spPr>
    </xdr:pic>
    <xdr:clientData/>
  </xdr:twoCellAnchor>
  <xdr:twoCellAnchor>
    <xdr:from>
      <xdr:col>32</xdr:col>
      <xdr:colOff>0</xdr:colOff>
      <xdr:row>287</xdr:row>
      <xdr:rowOff>0</xdr:rowOff>
    </xdr:from>
    <xdr:to>
      <xdr:col>33</xdr:col>
      <xdr:colOff>0</xdr:colOff>
      <xdr:row>288</xdr:row>
      <xdr:rowOff>0</xdr:rowOff>
    </xdr:to>
    <xdr:pic>
      <xdr:nvPicPr>
        <xdr:cNvPr id="2339" name="Picture 2338">
          <a:extLst>
            <a:ext uri="{FF2B5EF4-FFF2-40B4-BE49-F238E27FC236}">
              <a16:creationId xmlns:a16="http://schemas.microsoft.com/office/drawing/2014/main" id="{3C9CD8B3-7E48-30BB-5407-0D946E50F67C}"/>
            </a:ext>
          </a:extLst>
        </xdr:cNvPr>
        <xdr:cNvPicPr>
          <a:picLocks/>
        </xdr:cNvPicPr>
      </xdr:nvPicPr>
      <xdr:blipFill>
        <a:blip xmlns:r="http://schemas.openxmlformats.org/officeDocument/2006/relationships" r:embed="rId284" cstate="print">
          <a:extLst>
            <a:ext uri="{28A0092B-C50C-407E-A947-70E740481C1C}">
              <a14:useLocalDpi xmlns:a14="http://schemas.microsoft.com/office/drawing/2010/main" val="0"/>
            </a:ext>
          </a:extLst>
        </a:blip>
        <a:stretch>
          <a:fillRect/>
        </a:stretch>
      </xdr:blipFill>
      <xdr:spPr>
        <a:xfrm>
          <a:off x="44043600" y="325939150"/>
          <a:ext cx="882650" cy="1143000"/>
        </a:xfrm>
        <a:prstGeom prst="rect">
          <a:avLst/>
        </a:prstGeom>
      </xdr:spPr>
    </xdr:pic>
    <xdr:clientData/>
  </xdr:twoCellAnchor>
  <xdr:twoCellAnchor>
    <xdr:from>
      <xdr:col>32</xdr:col>
      <xdr:colOff>0</xdr:colOff>
      <xdr:row>288</xdr:row>
      <xdr:rowOff>0</xdr:rowOff>
    </xdr:from>
    <xdr:to>
      <xdr:col>33</xdr:col>
      <xdr:colOff>0</xdr:colOff>
      <xdr:row>289</xdr:row>
      <xdr:rowOff>0</xdr:rowOff>
    </xdr:to>
    <xdr:pic>
      <xdr:nvPicPr>
        <xdr:cNvPr id="2341" name="Picture 2340">
          <a:extLst>
            <a:ext uri="{FF2B5EF4-FFF2-40B4-BE49-F238E27FC236}">
              <a16:creationId xmlns:a16="http://schemas.microsoft.com/office/drawing/2014/main" id="{31A38F36-73E5-BB76-3D39-169B29D34860}"/>
            </a:ext>
          </a:extLst>
        </xdr:cNvPr>
        <xdr:cNvPicPr>
          <a:picLocks/>
        </xdr:cNvPicPr>
      </xdr:nvPicPr>
      <xdr:blipFill>
        <a:blip xmlns:r="http://schemas.openxmlformats.org/officeDocument/2006/relationships" r:embed="rId285" cstate="print">
          <a:extLst>
            <a:ext uri="{28A0092B-C50C-407E-A947-70E740481C1C}">
              <a14:useLocalDpi xmlns:a14="http://schemas.microsoft.com/office/drawing/2010/main" val="0"/>
            </a:ext>
          </a:extLst>
        </a:blip>
        <a:stretch>
          <a:fillRect/>
        </a:stretch>
      </xdr:blipFill>
      <xdr:spPr>
        <a:xfrm>
          <a:off x="44043600" y="327082150"/>
          <a:ext cx="882650" cy="1143000"/>
        </a:xfrm>
        <a:prstGeom prst="rect">
          <a:avLst/>
        </a:prstGeom>
      </xdr:spPr>
    </xdr:pic>
    <xdr:clientData/>
  </xdr:twoCellAnchor>
  <xdr:twoCellAnchor>
    <xdr:from>
      <xdr:col>32</xdr:col>
      <xdr:colOff>0</xdr:colOff>
      <xdr:row>289</xdr:row>
      <xdr:rowOff>0</xdr:rowOff>
    </xdr:from>
    <xdr:to>
      <xdr:col>33</xdr:col>
      <xdr:colOff>0</xdr:colOff>
      <xdr:row>290</xdr:row>
      <xdr:rowOff>0</xdr:rowOff>
    </xdr:to>
    <xdr:pic>
      <xdr:nvPicPr>
        <xdr:cNvPr id="2343" name="Picture 2342">
          <a:extLst>
            <a:ext uri="{FF2B5EF4-FFF2-40B4-BE49-F238E27FC236}">
              <a16:creationId xmlns:a16="http://schemas.microsoft.com/office/drawing/2014/main" id="{85366E85-3FE4-D03F-713E-2AA93EE92148}"/>
            </a:ext>
          </a:extLst>
        </xdr:cNvPr>
        <xdr:cNvPicPr>
          <a:picLocks/>
        </xdr:cNvPicPr>
      </xdr:nvPicPr>
      <xdr:blipFill>
        <a:blip xmlns:r="http://schemas.openxmlformats.org/officeDocument/2006/relationships" r:embed="rId286" cstate="print">
          <a:extLst>
            <a:ext uri="{28A0092B-C50C-407E-A947-70E740481C1C}">
              <a14:useLocalDpi xmlns:a14="http://schemas.microsoft.com/office/drawing/2010/main" val="0"/>
            </a:ext>
          </a:extLst>
        </a:blip>
        <a:stretch>
          <a:fillRect/>
        </a:stretch>
      </xdr:blipFill>
      <xdr:spPr>
        <a:xfrm>
          <a:off x="44043600" y="328225150"/>
          <a:ext cx="882650" cy="1143000"/>
        </a:xfrm>
        <a:prstGeom prst="rect">
          <a:avLst/>
        </a:prstGeom>
      </xdr:spPr>
    </xdr:pic>
    <xdr:clientData/>
  </xdr:twoCellAnchor>
  <xdr:twoCellAnchor>
    <xdr:from>
      <xdr:col>32</xdr:col>
      <xdr:colOff>0</xdr:colOff>
      <xdr:row>290</xdr:row>
      <xdr:rowOff>0</xdr:rowOff>
    </xdr:from>
    <xdr:to>
      <xdr:col>33</xdr:col>
      <xdr:colOff>0</xdr:colOff>
      <xdr:row>291</xdr:row>
      <xdr:rowOff>0</xdr:rowOff>
    </xdr:to>
    <xdr:pic>
      <xdr:nvPicPr>
        <xdr:cNvPr id="2345" name="Picture 2344">
          <a:extLst>
            <a:ext uri="{FF2B5EF4-FFF2-40B4-BE49-F238E27FC236}">
              <a16:creationId xmlns:a16="http://schemas.microsoft.com/office/drawing/2014/main" id="{30D44078-E0B7-7916-B053-0289E462BDE5}"/>
            </a:ext>
          </a:extLst>
        </xdr:cNvPr>
        <xdr:cNvPicPr>
          <a:picLocks/>
        </xdr:cNvPicPr>
      </xdr:nvPicPr>
      <xdr:blipFill>
        <a:blip xmlns:r="http://schemas.openxmlformats.org/officeDocument/2006/relationships" r:embed="rId287" cstate="print">
          <a:extLst>
            <a:ext uri="{28A0092B-C50C-407E-A947-70E740481C1C}">
              <a14:useLocalDpi xmlns:a14="http://schemas.microsoft.com/office/drawing/2010/main" val="0"/>
            </a:ext>
          </a:extLst>
        </a:blip>
        <a:stretch>
          <a:fillRect/>
        </a:stretch>
      </xdr:blipFill>
      <xdr:spPr>
        <a:xfrm>
          <a:off x="44043600" y="329368150"/>
          <a:ext cx="882650" cy="1143000"/>
        </a:xfrm>
        <a:prstGeom prst="rect">
          <a:avLst/>
        </a:prstGeom>
      </xdr:spPr>
    </xdr:pic>
    <xdr:clientData/>
  </xdr:twoCellAnchor>
  <xdr:twoCellAnchor>
    <xdr:from>
      <xdr:col>32</xdr:col>
      <xdr:colOff>0</xdr:colOff>
      <xdr:row>291</xdr:row>
      <xdr:rowOff>0</xdr:rowOff>
    </xdr:from>
    <xdr:to>
      <xdr:col>33</xdr:col>
      <xdr:colOff>0</xdr:colOff>
      <xdr:row>292</xdr:row>
      <xdr:rowOff>0</xdr:rowOff>
    </xdr:to>
    <xdr:pic>
      <xdr:nvPicPr>
        <xdr:cNvPr id="2347" name="Picture 2346">
          <a:extLst>
            <a:ext uri="{FF2B5EF4-FFF2-40B4-BE49-F238E27FC236}">
              <a16:creationId xmlns:a16="http://schemas.microsoft.com/office/drawing/2014/main" id="{6D3CF27A-771B-49B6-F69A-2AB14685DFC0}"/>
            </a:ext>
          </a:extLst>
        </xdr:cNvPr>
        <xdr:cNvPicPr>
          <a:picLocks/>
        </xdr:cNvPicPr>
      </xdr:nvPicPr>
      <xdr:blipFill>
        <a:blip xmlns:r="http://schemas.openxmlformats.org/officeDocument/2006/relationships" r:embed="rId288" cstate="print">
          <a:extLst>
            <a:ext uri="{28A0092B-C50C-407E-A947-70E740481C1C}">
              <a14:useLocalDpi xmlns:a14="http://schemas.microsoft.com/office/drawing/2010/main" val="0"/>
            </a:ext>
          </a:extLst>
        </a:blip>
        <a:stretch>
          <a:fillRect/>
        </a:stretch>
      </xdr:blipFill>
      <xdr:spPr>
        <a:xfrm>
          <a:off x="44043600" y="330511150"/>
          <a:ext cx="882650" cy="1143000"/>
        </a:xfrm>
        <a:prstGeom prst="rect">
          <a:avLst/>
        </a:prstGeom>
      </xdr:spPr>
    </xdr:pic>
    <xdr:clientData/>
  </xdr:twoCellAnchor>
  <xdr:twoCellAnchor>
    <xdr:from>
      <xdr:col>32</xdr:col>
      <xdr:colOff>0</xdr:colOff>
      <xdr:row>292</xdr:row>
      <xdr:rowOff>0</xdr:rowOff>
    </xdr:from>
    <xdr:to>
      <xdr:col>33</xdr:col>
      <xdr:colOff>0</xdr:colOff>
      <xdr:row>293</xdr:row>
      <xdr:rowOff>0</xdr:rowOff>
    </xdr:to>
    <xdr:pic>
      <xdr:nvPicPr>
        <xdr:cNvPr id="2349" name="Picture 2348">
          <a:extLst>
            <a:ext uri="{FF2B5EF4-FFF2-40B4-BE49-F238E27FC236}">
              <a16:creationId xmlns:a16="http://schemas.microsoft.com/office/drawing/2014/main" id="{9C6BD3EB-D244-4ADA-59D4-0B32A919475F}"/>
            </a:ext>
          </a:extLst>
        </xdr:cNvPr>
        <xdr:cNvPicPr>
          <a:picLocks/>
        </xdr:cNvPicPr>
      </xdr:nvPicPr>
      <xdr:blipFill>
        <a:blip xmlns:r="http://schemas.openxmlformats.org/officeDocument/2006/relationships" r:embed="rId289" cstate="print">
          <a:extLst>
            <a:ext uri="{28A0092B-C50C-407E-A947-70E740481C1C}">
              <a14:useLocalDpi xmlns:a14="http://schemas.microsoft.com/office/drawing/2010/main" val="0"/>
            </a:ext>
          </a:extLst>
        </a:blip>
        <a:stretch>
          <a:fillRect/>
        </a:stretch>
      </xdr:blipFill>
      <xdr:spPr>
        <a:xfrm>
          <a:off x="44043600" y="331654150"/>
          <a:ext cx="882650" cy="1143000"/>
        </a:xfrm>
        <a:prstGeom prst="rect">
          <a:avLst/>
        </a:prstGeom>
      </xdr:spPr>
    </xdr:pic>
    <xdr:clientData/>
  </xdr:twoCellAnchor>
  <xdr:twoCellAnchor>
    <xdr:from>
      <xdr:col>32</xdr:col>
      <xdr:colOff>0</xdr:colOff>
      <xdr:row>293</xdr:row>
      <xdr:rowOff>0</xdr:rowOff>
    </xdr:from>
    <xdr:to>
      <xdr:col>33</xdr:col>
      <xdr:colOff>0</xdr:colOff>
      <xdr:row>294</xdr:row>
      <xdr:rowOff>0</xdr:rowOff>
    </xdr:to>
    <xdr:pic>
      <xdr:nvPicPr>
        <xdr:cNvPr id="2351" name="Picture 2350">
          <a:extLst>
            <a:ext uri="{FF2B5EF4-FFF2-40B4-BE49-F238E27FC236}">
              <a16:creationId xmlns:a16="http://schemas.microsoft.com/office/drawing/2014/main" id="{554D6E9E-B84F-2ECF-63F7-CEA4D666DE7B}"/>
            </a:ext>
          </a:extLst>
        </xdr:cNvPr>
        <xdr:cNvPicPr>
          <a:picLocks/>
        </xdr:cNvPicPr>
      </xdr:nvPicPr>
      <xdr:blipFill>
        <a:blip xmlns:r="http://schemas.openxmlformats.org/officeDocument/2006/relationships" r:embed="rId290" cstate="print">
          <a:extLst>
            <a:ext uri="{28A0092B-C50C-407E-A947-70E740481C1C}">
              <a14:useLocalDpi xmlns:a14="http://schemas.microsoft.com/office/drawing/2010/main" val="0"/>
            </a:ext>
          </a:extLst>
        </a:blip>
        <a:stretch>
          <a:fillRect/>
        </a:stretch>
      </xdr:blipFill>
      <xdr:spPr>
        <a:xfrm>
          <a:off x="44043600" y="332797150"/>
          <a:ext cx="882650" cy="1143000"/>
        </a:xfrm>
        <a:prstGeom prst="rect">
          <a:avLst/>
        </a:prstGeom>
      </xdr:spPr>
    </xdr:pic>
    <xdr:clientData/>
  </xdr:twoCellAnchor>
  <xdr:twoCellAnchor>
    <xdr:from>
      <xdr:col>32</xdr:col>
      <xdr:colOff>0</xdr:colOff>
      <xdr:row>294</xdr:row>
      <xdr:rowOff>0</xdr:rowOff>
    </xdr:from>
    <xdr:to>
      <xdr:col>33</xdr:col>
      <xdr:colOff>0</xdr:colOff>
      <xdr:row>295</xdr:row>
      <xdr:rowOff>0</xdr:rowOff>
    </xdr:to>
    <xdr:pic>
      <xdr:nvPicPr>
        <xdr:cNvPr id="2353" name="Picture 2352">
          <a:extLst>
            <a:ext uri="{FF2B5EF4-FFF2-40B4-BE49-F238E27FC236}">
              <a16:creationId xmlns:a16="http://schemas.microsoft.com/office/drawing/2014/main" id="{CA5DA0A7-5006-5F4F-8187-2BA049226C54}"/>
            </a:ext>
          </a:extLst>
        </xdr:cNvPr>
        <xdr:cNvPicPr>
          <a:picLocks/>
        </xdr:cNvPicPr>
      </xdr:nvPicPr>
      <xdr:blipFill>
        <a:blip xmlns:r="http://schemas.openxmlformats.org/officeDocument/2006/relationships" r:embed="rId291" cstate="print">
          <a:extLst>
            <a:ext uri="{28A0092B-C50C-407E-A947-70E740481C1C}">
              <a14:useLocalDpi xmlns:a14="http://schemas.microsoft.com/office/drawing/2010/main" val="0"/>
            </a:ext>
          </a:extLst>
        </a:blip>
        <a:stretch>
          <a:fillRect/>
        </a:stretch>
      </xdr:blipFill>
      <xdr:spPr>
        <a:xfrm>
          <a:off x="44043600" y="333940150"/>
          <a:ext cx="882650" cy="1143000"/>
        </a:xfrm>
        <a:prstGeom prst="rect">
          <a:avLst/>
        </a:prstGeom>
      </xdr:spPr>
    </xdr:pic>
    <xdr:clientData/>
  </xdr:twoCellAnchor>
  <xdr:twoCellAnchor>
    <xdr:from>
      <xdr:col>32</xdr:col>
      <xdr:colOff>0</xdr:colOff>
      <xdr:row>295</xdr:row>
      <xdr:rowOff>0</xdr:rowOff>
    </xdr:from>
    <xdr:to>
      <xdr:col>33</xdr:col>
      <xdr:colOff>0</xdr:colOff>
      <xdr:row>296</xdr:row>
      <xdr:rowOff>0</xdr:rowOff>
    </xdr:to>
    <xdr:pic>
      <xdr:nvPicPr>
        <xdr:cNvPr id="2355" name="Picture 2354">
          <a:extLst>
            <a:ext uri="{FF2B5EF4-FFF2-40B4-BE49-F238E27FC236}">
              <a16:creationId xmlns:a16="http://schemas.microsoft.com/office/drawing/2014/main" id="{72897168-0320-8FD3-6BBE-D16FC48C8BDD}"/>
            </a:ext>
          </a:extLst>
        </xdr:cNvPr>
        <xdr:cNvPicPr>
          <a:picLocks/>
        </xdr:cNvPicPr>
      </xdr:nvPicPr>
      <xdr:blipFill>
        <a:blip xmlns:r="http://schemas.openxmlformats.org/officeDocument/2006/relationships" r:embed="rId292" cstate="print">
          <a:extLst>
            <a:ext uri="{28A0092B-C50C-407E-A947-70E740481C1C}">
              <a14:useLocalDpi xmlns:a14="http://schemas.microsoft.com/office/drawing/2010/main" val="0"/>
            </a:ext>
          </a:extLst>
        </a:blip>
        <a:stretch>
          <a:fillRect/>
        </a:stretch>
      </xdr:blipFill>
      <xdr:spPr>
        <a:xfrm>
          <a:off x="44043600" y="335083150"/>
          <a:ext cx="882650" cy="1143000"/>
        </a:xfrm>
        <a:prstGeom prst="rect">
          <a:avLst/>
        </a:prstGeom>
      </xdr:spPr>
    </xdr:pic>
    <xdr:clientData/>
  </xdr:twoCellAnchor>
  <xdr:twoCellAnchor>
    <xdr:from>
      <xdr:col>32</xdr:col>
      <xdr:colOff>0</xdr:colOff>
      <xdr:row>296</xdr:row>
      <xdr:rowOff>0</xdr:rowOff>
    </xdr:from>
    <xdr:to>
      <xdr:col>33</xdr:col>
      <xdr:colOff>0</xdr:colOff>
      <xdr:row>297</xdr:row>
      <xdr:rowOff>0</xdr:rowOff>
    </xdr:to>
    <xdr:pic>
      <xdr:nvPicPr>
        <xdr:cNvPr id="2357" name="Picture 2356">
          <a:extLst>
            <a:ext uri="{FF2B5EF4-FFF2-40B4-BE49-F238E27FC236}">
              <a16:creationId xmlns:a16="http://schemas.microsoft.com/office/drawing/2014/main" id="{2E44CF9E-2DE2-770D-B30B-D161ABDB663E}"/>
            </a:ext>
          </a:extLst>
        </xdr:cNvPr>
        <xdr:cNvPicPr>
          <a:picLocks/>
        </xdr:cNvPicPr>
      </xdr:nvPicPr>
      <xdr:blipFill>
        <a:blip xmlns:r="http://schemas.openxmlformats.org/officeDocument/2006/relationships" r:embed="rId293" cstate="print">
          <a:extLst>
            <a:ext uri="{28A0092B-C50C-407E-A947-70E740481C1C}">
              <a14:useLocalDpi xmlns:a14="http://schemas.microsoft.com/office/drawing/2010/main" val="0"/>
            </a:ext>
          </a:extLst>
        </a:blip>
        <a:stretch>
          <a:fillRect/>
        </a:stretch>
      </xdr:blipFill>
      <xdr:spPr>
        <a:xfrm>
          <a:off x="44043600" y="336226150"/>
          <a:ext cx="882650" cy="1143000"/>
        </a:xfrm>
        <a:prstGeom prst="rect">
          <a:avLst/>
        </a:prstGeom>
      </xdr:spPr>
    </xdr:pic>
    <xdr:clientData/>
  </xdr:twoCellAnchor>
  <xdr:twoCellAnchor>
    <xdr:from>
      <xdr:col>32</xdr:col>
      <xdr:colOff>0</xdr:colOff>
      <xdr:row>297</xdr:row>
      <xdr:rowOff>0</xdr:rowOff>
    </xdr:from>
    <xdr:to>
      <xdr:col>33</xdr:col>
      <xdr:colOff>0</xdr:colOff>
      <xdr:row>298</xdr:row>
      <xdr:rowOff>0</xdr:rowOff>
    </xdr:to>
    <xdr:pic>
      <xdr:nvPicPr>
        <xdr:cNvPr id="2359" name="Picture 2358">
          <a:extLst>
            <a:ext uri="{FF2B5EF4-FFF2-40B4-BE49-F238E27FC236}">
              <a16:creationId xmlns:a16="http://schemas.microsoft.com/office/drawing/2014/main" id="{CCA78AB3-B6FC-3A1B-070C-F92817F0760D}"/>
            </a:ext>
          </a:extLst>
        </xdr:cNvPr>
        <xdr:cNvPicPr>
          <a:picLocks/>
        </xdr:cNvPicPr>
      </xdr:nvPicPr>
      <xdr:blipFill>
        <a:blip xmlns:r="http://schemas.openxmlformats.org/officeDocument/2006/relationships" r:embed="rId294" cstate="print">
          <a:extLst>
            <a:ext uri="{28A0092B-C50C-407E-A947-70E740481C1C}">
              <a14:useLocalDpi xmlns:a14="http://schemas.microsoft.com/office/drawing/2010/main" val="0"/>
            </a:ext>
          </a:extLst>
        </a:blip>
        <a:stretch>
          <a:fillRect/>
        </a:stretch>
      </xdr:blipFill>
      <xdr:spPr>
        <a:xfrm>
          <a:off x="44043600" y="337369150"/>
          <a:ext cx="882650" cy="1143000"/>
        </a:xfrm>
        <a:prstGeom prst="rect">
          <a:avLst/>
        </a:prstGeom>
      </xdr:spPr>
    </xdr:pic>
    <xdr:clientData/>
  </xdr:twoCellAnchor>
  <xdr:twoCellAnchor>
    <xdr:from>
      <xdr:col>32</xdr:col>
      <xdr:colOff>0</xdr:colOff>
      <xdr:row>298</xdr:row>
      <xdr:rowOff>0</xdr:rowOff>
    </xdr:from>
    <xdr:to>
      <xdr:col>33</xdr:col>
      <xdr:colOff>0</xdr:colOff>
      <xdr:row>299</xdr:row>
      <xdr:rowOff>0</xdr:rowOff>
    </xdr:to>
    <xdr:pic>
      <xdr:nvPicPr>
        <xdr:cNvPr id="2361" name="Picture 2360">
          <a:extLst>
            <a:ext uri="{FF2B5EF4-FFF2-40B4-BE49-F238E27FC236}">
              <a16:creationId xmlns:a16="http://schemas.microsoft.com/office/drawing/2014/main" id="{5142FF3E-3A30-09FA-ED9B-22AE431D46CD}"/>
            </a:ext>
          </a:extLst>
        </xdr:cNvPr>
        <xdr:cNvPicPr>
          <a:picLocks/>
        </xdr:cNvPicPr>
      </xdr:nvPicPr>
      <xdr:blipFill>
        <a:blip xmlns:r="http://schemas.openxmlformats.org/officeDocument/2006/relationships" r:embed="rId295" cstate="print">
          <a:extLst>
            <a:ext uri="{28A0092B-C50C-407E-A947-70E740481C1C}">
              <a14:useLocalDpi xmlns:a14="http://schemas.microsoft.com/office/drawing/2010/main" val="0"/>
            </a:ext>
          </a:extLst>
        </a:blip>
        <a:stretch>
          <a:fillRect/>
        </a:stretch>
      </xdr:blipFill>
      <xdr:spPr>
        <a:xfrm>
          <a:off x="44043600" y="338512150"/>
          <a:ext cx="882650" cy="1143000"/>
        </a:xfrm>
        <a:prstGeom prst="rect">
          <a:avLst/>
        </a:prstGeom>
      </xdr:spPr>
    </xdr:pic>
    <xdr:clientData/>
  </xdr:twoCellAnchor>
  <xdr:twoCellAnchor>
    <xdr:from>
      <xdr:col>32</xdr:col>
      <xdr:colOff>0</xdr:colOff>
      <xdr:row>299</xdr:row>
      <xdr:rowOff>0</xdr:rowOff>
    </xdr:from>
    <xdr:to>
      <xdr:col>33</xdr:col>
      <xdr:colOff>0</xdr:colOff>
      <xdr:row>300</xdr:row>
      <xdr:rowOff>0</xdr:rowOff>
    </xdr:to>
    <xdr:pic>
      <xdr:nvPicPr>
        <xdr:cNvPr id="2363" name="Picture 2362">
          <a:extLst>
            <a:ext uri="{FF2B5EF4-FFF2-40B4-BE49-F238E27FC236}">
              <a16:creationId xmlns:a16="http://schemas.microsoft.com/office/drawing/2014/main" id="{F9484F7B-88E4-19A0-E778-332DFFDB6248}"/>
            </a:ext>
          </a:extLst>
        </xdr:cNvPr>
        <xdr:cNvPicPr>
          <a:picLocks/>
        </xdr:cNvPicPr>
      </xdr:nvPicPr>
      <xdr:blipFill>
        <a:blip xmlns:r="http://schemas.openxmlformats.org/officeDocument/2006/relationships" r:embed="rId296" cstate="print">
          <a:extLst>
            <a:ext uri="{28A0092B-C50C-407E-A947-70E740481C1C}">
              <a14:useLocalDpi xmlns:a14="http://schemas.microsoft.com/office/drawing/2010/main" val="0"/>
            </a:ext>
          </a:extLst>
        </a:blip>
        <a:stretch>
          <a:fillRect/>
        </a:stretch>
      </xdr:blipFill>
      <xdr:spPr>
        <a:xfrm>
          <a:off x="44043600" y="339655150"/>
          <a:ext cx="882650" cy="1143000"/>
        </a:xfrm>
        <a:prstGeom prst="rect">
          <a:avLst/>
        </a:prstGeom>
      </xdr:spPr>
    </xdr:pic>
    <xdr:clientData/>
  </xdr:twoCellAnchor>
  <xdr:twoCellAnchor>
    <xdr:from>
      <xdr:col>32</xdr:col>
      <xdr:colOff>0</xdr:colOff>
      <xdr:row>300</xdr:row>
      <xdr:rowOff>0</xdr:rowOff>
    </xdr:from>
    <xdr:to>
      <xdr:col>33</xdr:col>
      <xdr:colOff>0</xdr:colOff>
      <xdr:row>301</xdr:row>
      <xdr:rowOff>0</xdr:rowOff>
    </xdr:to>
    <xdr:pic>
      <xdr:nvPicPr>
        <xdr:cNvPr id="2365" name="Picture 2364">
          <a:extLst>
            <a:ext uri="{FF2B5EF4-FFF2-40B4-BE49-F238E27FC236}">
              <a16:creationId xmlns:a16="http://schemas.microsoft.com/office/drawing/2014/main" id="{4F5FB8CD-B98C-CEA6-3F72-F47CA9D57738}"/>
            </a:ext>
          </a:extLst>
        </xdr:cNvPr>
        <xdr:cNvPicPr>
          <a:picLocks/>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44043600" y="340798150"/>
          <a:ext cx="882650" cy="1143000"/>
        </a:xfrm>
        <a:prstGeom prst="rect">
          <a:avLst/>
        </a:prstGeom>
      </xdr:spPr>
    </xdr:pic>
    <xdr:clientData/>
  </xdr:twoCellAnchor>
  <xdr:twoCellAnchor>
    <xdr:from>
      <xdr:col>32</xdr:col>
      <xdr:colOff>0</xdr:colOff>
      <xdr:row>301</xdr:row>
      <xdr:rowOff>0</xdr:rowOff>
    </xdr:from>
    <xdr:to>
      <xdr:col>33</xdr:col>
      <xdr:colOff>0</xdr:colOff>
      <xdr:row>302</xdr:row>
      <xdr:rowOff>0</xdr:rowOff>
    </xdr:to>
    <xdr:pic>
      <xdr:nvPicPr>
        <xdr:cNvPr id="2367" name="Picture 2366">
          <a:extLst>
            <a:ext uri="{FF2B5EF4-FFF2-40B4-BE49-F238E27FC236}">
              <a16:creationId xmlns:a16="http://schemas.microsoft.com/office/drawing/2014/main" id="{1AB30542-59DF-0913-BF94-81756672C7D9}"/>
            </a:ext>
          </a:extLst>
        </xdr:cNvPr>
        <xdr:cNvPicPr>
          <a:picLocks/>
        </xdr:cNvPicPr>
      </xdr:nvPicPr>
      <xdr:blipFill>
        <a:blip xmlns:r="http://schemas.openxmlformats.org/officeDocument/2006/relationships" r:embed="rId298" cstate="print">
          <a:extLst>
            <a:ext uri="{28A0092B-C50C-407E-A947-70E740481C1C}">
              <a14:useLocalDpi xmlns:a14="http://schemas.microsoft.com/office/drawing/2010/main" val="0"/>
            </a:ext>
          </a:extLst>
        </a:blip>
        <a:stretch>
          <a:fillRect/>
        </a:stretch>
      </xdr:blipFill>
      <xdr:spPr>
        <a:xfrm>
          <a:off x="44043600" y="341941150"/>
          <a:ext cx="882650" cy="1143000"/>
        </a:xfrm>
        <a:prstGeom prst="rect">
          <a:avLst/>
        </a:prstGeom>
      </xdr:spPr>
    </xdr:pic>
    <xdr:clientData/>
  </xdr:twoCellAnchor>
  <xdr:twoCellAnchor>
    <xdr:from>
      <xdr:col>32</xdr:col>
      <xdr:colOff>0</xdr:colOff>
      <xdr:row>302</xdr:row>
      <xdr:rowOff>0</xdr:rowOff>
    </xdr:from>
    <xdr:to>
      <xdr:col>33</xdr:col>
      <xdr:colOff>0</xdr:colOff>
      <xdr:row>303</xdr:row>
      <xdr:rowOff>0</xdr:rowOff>
    </xdr:to>
    <xdr:pic>
      <xdr:nvPicPr>
        <xdr:cNvPr id="2369" name="Picture 2368">
          <a:extLst>
            <a:ext uri="{FF2B5EF4-FFF2-40B4-BE49-F238E27FC236}">
              <a16:creationId xmlns:a16="http://schemas.microsoft.com/office/drawing/2014/main" id="{97F812E9-B730-168A-6315-89BB3EF9D914}"/>
            </a:ext>
          </a:extLst>
        </xdr:cNvPr>
        <xdr:cNvPicPr>
          <a:picLocks/>
        </xdr:cNvPicPr>
      </xdr:nvPicPr>
      <xdr:blipFill>
        <a:blip xmlns:r="http://schemas.openxmlformats.org/officeDocument/2006/relationships" r:embed="rId299" cstate="print">
          <a:extLst>
            <a:ext uri="{28A0092B-C50C-407E-A947-70E740481C1C}">
              <a14:useLocalDpi xmlns:a14="http://schemas.microsoft.com/office/drawing/2010/main" val="0"/>
            </a:ext>
          </a:extLst>
        </a:blip>
        <a:stretch>
          <a:fillRect/>
        </a:stretch>
      </xdr:blipFill>
      <xdr:spPr>
        <a:xfrm>
          <a:off x="44043600" y="343084150"/>
          <a:ext cx="882650" cy="1143000"/>
        </a:xfrm>
        <a:prstGeom prst="rect">
          <a:avLst/>
        </a:prstGeom>
      </xdr:spPr>
    </xdr:pic>
    <xdr:clientData/>
  </xdr:twoCellAnchor>
  <xdr:twoCellAnchor>
    <xdr:from>
      <xdr:col>32</xdr:col>
      <xdr:colOff>0</xdr:colOff>
      <xdr:row>303</xdr:row>
      <xdr:rowOff>0</xdr:rowOff>
    </xdr:from>
    <xdr:to>
      <xdr:col>33</xdr:col>
      <xdr:colOff>0</xdr:colOff>
      <xdr:row>304</xdr:row>
      <xdr:rowOff>0</xdr:rowOff>
    </xdr:to>
    <xdr:pic>
      <xdr:nvPicPr>
        <xdr:cNvPr id="2371" name="Picture 2370">
          <a:extLst>
            <a:ext uri="{FF2B5EF4-FFF2-40B4-BE49-F238E27FC236}">
              <a16:creationId xmlns:a16="http://schemas.microsoft.com/office/drawing/2014/main" id="{92BDC8DC-4980-C307-2166-6C431511A175}"/>
            </a:ext>
          </a:extLst>
        </xdr:cNvPr>
        <xdr:cNvPicPr>
          <a:picLocks/>
        </xdr:cNvPicPr>
      </xdr:nvPicPr>
      <xdr:blipFill>
        <a:blip xmlns:r="http://schemas.openxmlformats.org/officeDocument/2006/relationships" r:embed="rId300" cstate="print">
          <a:extLst>
            <a:ext uri="{28A0092B-C50C-407E-A947-70E740481C1C}">
              <a14:useLocalDpi xmlns:a14="http://schemas.microsoft.com/office/drawing/2010/main" val="0"/>
            </a:ext>
          </a:extLst>
        </a:blip>
        <a:stretch>
          <a:fillRect/>
        </a:stretch>
      </xdr:blipFill>
      <xdr:spPr>
        <a:xfrm>
          <a:off x="44043600" y="344227150"/>
          <a:ext cx="882650" cy="1143000"/>
        </a:xfrm>
        <a:prstGeom prst="rect">
          <a:avLst/>
        </a:prstGeom>
      </xdr:spPr>
    </xdr:pic>
    <xdr:clientData/>
  </xdr:twoCellAnchor>
  <xdr:twoCellAnchor>
    <xdr:from>
      <xdr:col>32</xdr:col>
      <xdr:colOff>0</xdr:colOff>
      <xdr:row>304</xdr:row>
      <xdr:rowOff>0</xdr:rowOff>
    </xdr:from>
    <xdr:to>
      <xdr:col>33</xdr:col>
      <xdr:colOff>0</xdr:colOff>
      <xdr:row>305</xdr:row>
      <xdr:rowOff>0</xdr:rowOff>
    </xdr:to>
    <xdr:pic>
      <xdr:nvPicPr>
        <xdr:cNvPr id="2373" name="Picture 2372">
          <a:extLst>
            <a:ext uri="{FF2B5EF4-FFF2-40B4-BE49-F238E27FC236}">
              <a16:creationId xmlns:a16="http://schemas.microsoft.com/office/drawing/2014/main" id="{AF176ADB-90C7-BF95-0448-158CEF6BA224}"/>
            </a:ext>
          </a:extLst>
        </xdr:cNvPr>
        <xdr:cNvPicPr>
          <a:picLocks/>
        </xdr:cNvPicPr>
      </xdr:nvPicPr>
      <xdr:blipFill>
        <a:blip xmlns:r="http://schemas.openxmlformats.org/officeDocument/2006/relationships" r:embed="rId301" cstate="print">
          <a:extLst>
            <a:ext uri="{28A0092B-C50C-407E-A947-70E740481C1C}">
              <a14:useLocalDpi xmlns:a14="http://schemas.microsoft.com/office/drawing/2010/main" val="0"/>
            </a:ext>
          </a:extLst>
        </a:blip>
        <a:stretch>
          <a:fillRect/>
        </a:stretch>
      </xdr:blipFill>
      <xdr:spPr>
        <a:xfrm>
          <a:off x="44043600" y="345370150"/>
          <a:ext cx="882650" cy="1143000"/>
        </a:xfrm>
        <a:prstGeom prst="rect">
          <a:avLst/>
        </a:prstGeom>
      </xdr:spPr>
    </xdr:pic>
    <xdr:clientData/>
  </xdr:twoCellAnchor>
  <xdr:twoCellAnchor>
    <xdr:from>
      <xdr:col>32</xdr:col>
      <xdr:colOff>0</xdr:colOff>
      <xdr:row>305</xdr:row>
      <xdr:rowOff>0</xdr:rowOff>
    </xdr:from>
    <xdr:to>
      <xdr:col>33</xdr:col>
      <xdr:colOff>0</xdr:colOff>
      <xdr:row>306</xdr:row>
      <xdr:rowOff>0</xdr:rowOff>
    </xdr:to>
    <xdr:pic>
      <xdr:nvPicPr>
        <xdr:cNvPr id="2375" name="Picture 2374">
          <a:extLst>
            <a:ext uri="{FF2B5EF4-FFF2-40B4-BE49-F238E27FC236}">
              <a16:creationId xmlns:a16="http://schemas.microsoft.com/office/drawing/2014/main" id="{4024314A-6724-773A-A12E-E4916C69E0AA}"/>
            </a:ext>
          </a:extLst>
        </xdr:cNvPr>
        <xdr:cNvPicPr>
          <a:picLocks/>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44043600" y="346513150"/>
          <a:ext cx="882650" cy="1143000"/>
        </a:xfrm>
        <a:prstGeom prst="rect">
          <a:avLst/>
        </a:prstGeom>
      </xdr:spPr>
    </xdr:pic>
    <xdr:clientData/>
  </xdr:twoCellAnchor>
  <xdr:twoCellAnchor>
    <xdr:from>
      <xdr:col>32</xdr:col>
      <xdr:colOff>0</xdr:colOff>
      <xdr:row>306</xdr:row>
      <xdr:rowOff>0</xdr:rowOff>
    </xdr:from>
    <xdr:to>
      <xdr:col>33</xdr:col>
      <xdr:colOff>0</xdr:colOff>
      <xdr:row>307</xdr:row>
      <xdr:rowOff>0</xdr:rowOff>
    </xdr:to>
    <xdr:pic>
      <xdr:nvPicPr>
        <xdr:cNvPr id="2377" name="Picture 2376">
          <a:extLst>
            <a:ext uri="{FF2B5EF4-FFF2-40B4-BE49-F238E27FC236}">
              <a16:creationId xmlns:a16="http://schemas.microsoft.com/office/drawing/2014/main" id="{2D14C434-32AB-680D-C0ED-7C71C4285802}"/>
            </a:ext>
          </a:extLst>
        </xdr:cNvPr>
        <xdr:cNvPicPr>
          <a:picLocks/>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44043600" y="347656150"/>
          <a:ext cx="882650" cy="1143000"/>
        </a:xfrm>
        <a:prstGeom prst="rect">
          <a:avLst/>
        </a:prstGeom>
      </xdr:spPr>
    </xdr:pic>
    <xdr:clientData/>
  </xdr:twoCellAnchor>
  <xdr:twoCellAnchor>
    <xdr:from>
      <xdr:col>32</xdr:col>
      <xdr:colOff>0</xdr:colOff>
      <xdr:row>307</xdr:row>
      <xdr:rowOff>0</xdr:rowOff>
    </xdr:from>
    <xdr:to>
      <xdr:col>33</xdr:col>
      <xdr:colOff>0</xdr:colOff>
      <xdr:row>308</xdr:row>
      <xdr:rowOff>0</xdr:rowOff>
    </xdr:to>
    <xdr:pic>
      <xdr:nvPicPr>
        <xdr:cNvPr id="2379" name="Picture 2378">
          <a:extLst>
            <a:ext uri="{FF2B5EF4-FFF2-40B4-BE49-F238E27FC236}">
              <a16:creationId xmlns:a16="http://schemas.microsoft.com/office/drawing/2014/main" id="{73C9BCCE-AF05-F34F-09C7-68B94EABD734}"/>
            </a:ext>
          </a:extLst>
        </xdr:cNvPr>
        <xdr:cNvPicPr>
          <a:picLocks/>
        </xdr:cNvPicPr>
      </xdr:nvPicPr>
      <xdr:blipFill>
        <a:blip xmlns:r="http://schemas.openxmlformats.org/officeDocument/2006/relationships" r:embed="rId304">
          <a:extLst>
            <a:ext uri="{28A0092B-C50C-407E-A947-70E740481C1C}">
              <a14:useLocalDpi xmlns:a14="http://schemas.microsoft.com/office/drawing/2010/main" val="0"/>
            </a:ext>
          </a:extLst>
        </a:blip>
        <a:stretch>
          <a:fillRect/>
        </a:stretch>
      </xdr:blipFill>
      <xdr:spPr>
        <a:xfrm>
          <a:off x="44043600" y="348799150"/>
          <a:ext cx="882650" cy="1143000"/>
        </a:xfrm>
        <a:prstGeom prst="rect">
          <a:avLst/>
        </a:prstGeom>
      </xdr:spPr>
    </xdr:pic>
    <xdr:clientData/>
  </xdr:twoCellAnchor>
  <xdr:twoCellAnchor>
    <xdr:from>
      <xdr:col>32</xdr:col>
      <xdr:colOff>0</xdr:colOff>
      <xdr:row>308</xdr:row>
      <xdr:rowOff>0</xdr:rowOff>
    </xdr:from>
    <xdr:to>
      <xdr:col>33</xdr:col>
      <xdr:colOff>0</xdr:colOff>
      <xdr:row>309</xdr:row>
      <xdr:rowOff>0</xdr:rowOff>
    </xdr:to>
    <xdr:pic>
      <xdr:nvPicPr>
        <xdr:cNvPr id="2381" name="Picture 2380">
          <a:extLst>
            <a:ext uri="{FF2B5EF4-FFF2-40B4-BE49-F238E27FC236}">
              <a16:creationId xmlns:a16="http://schemas.microsoft.com/office/drawing/2014/main" id="{E94335AE-A65C-B478-1E76-3A5BC4CA53C9}"/>
            </a:ext>
          </a:extLst>
        </xdr:cNvPr>
        <xdr:cNvPicPr>
          <a:picLocks/>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44043600" y="349942150"/>
          <a:ext cx="882650" cy="1143000"/>
        </a:xfrm>
        <a:prstGeom prst="rect">
          <a:avLst/>
        </a:prstGeom>
      </xdr:spPr>
    </xdr:pic>
    <xdr:clientData/>
  </xdr:twoCellAnchor>
  <xdr:twoCellAnchor>
    <xdr:from>
      <xdr:col>32</xdr:col>
      <xdr:colOff>0</xdr:colOff>
      <xdr:row>309</xdr:row>
      <xdr:rowOff>0</xdr:rowOff>
    </xdr:from>
    <xdr:to>
      <xdr:col>33</xdr:col>
      <xdr:colOff>0</xdr:colOff>
      <xdr:row>310</xdr:row>
      <xdr:rowOff>0</xdr:rowOff>
    </xdr:to>
    <xdr:pic>
      <xdr:nvPicPr>
        <xdr:cNvPr id="2383" name="Picture 2382">
          <a:extLst>
            <a:ext uri="{FF2B5EF4-FFF2-40B4-BE49-F238E27FC236}">
              <a16:creationId xmlns:a16="http://schemas.microsoft.com/office/drawing/2014/main" id="{27E3CDA0-43D1-F78D-29CA-2BDC834427F5}"/>
            </a:ext>
          </a:extLst>
        </xdr:cNvPr>
        <xdr:cNvPicPr>
          <a:picLocks/>
        </xdr:cNvPicPr>
      </xdr:nvPicPr>
      <xdr:blipFill>
        <a:blip xmlns:r="http://schemas.openxmlformats.org/officeDocument/2006/relationships" r:embed="rId306">
          <a:extLst>
            <a:ext uri="{28A0092B-C50C-407E-A947-70E740481C1C}">
              <a14:useLocalDpi xmlns:a14="http://schemas.microsoft.com/office/drawing/2010/main" val="0"/>
            </a:ext>
          </a:extLst>
        </a:blip>
        <a:stretch>
          <a:fillRect/>
        </a:stretch>
      </xdr:blipFill>
      <xdr:spPr>
        <a:xfrm>
          <a:off x="44043600" y="351085150"/>
          <a:ext cx="882650" cy="1143000"/>
        </a:xfrm>
        <a:prstGeom prst="rect">
          <a:avLst/>
        </a:prstGeom>
      </xdr:spPr>
    </xdr:pic>
    <xdr:clientData/>
  </xdr:twoCellAnchor>
  <xdr:twoCellAnchor>
    <xdr:from>
      <xdr:col>32</xdr:col>
      <xdr:colOff>0</xdr:colOff>
      <xdr:row>310</xdr:row>
      <xdr:rowOff>0</xdr:rowOff>
    </xdr:from>
    <xdr:to>
      <xdr:col>33</xdr:col>
      <xdr:colOff>0</xdr:colOff>
      <xdr:row>311</xdr:row>
      <xdr:rowOff>0</xdr:rowOff>
    </xdr:to>
    <xdr:pic>
      <xdr:nvPicPr>
        <xdr:cNvPr id="2385" name="Picture 2384">
          <a:extLst>
            <a:ext uri="{FF2B5EF4-FFF2-40B4-BE49-F238E27FC236}">
              <a16:creationId xmlns:a16="http://schemas.microsoft.com/office/drawing/2014/main" id="{A1048D75-D7E3-E525-6989-2A00D48C4EBF}"/>
            </a:ext>
          </a:extLst>
        </xdr:cNvPr>
        <xdr:cNvPicPr>
          <a:picLocks/>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44043600" y="352228150"/>
          <a:ext cx="882650" cy="1143000"/>
        </a:xfrm>
        <a:prstGeom prst="rect">
          <a:avLst/>
        </a:prstGeom>
      </xdr:spPr>
    </xdr:pic>
    <xdr:clientData/>
  </xdr:twoCellAnchor>
  <xdr:twoCellAnchor>
    <xdr:from>
      <xdr:col>32</xdr:col>
      <xdr:colOff>0</xdr:colOff>
      <xdr:row>311</xdr:row>
      <xdr:rowOff>0</xdr:rowOff>
    </xdr:from>
    <xdr:to>
      <xdr:col>33</xdr:col>
      <xdr:colOff>0</xdr:colOff>
      <xdr:row>312</xdr:row>
      <xdr:rowOff>0</xdr:rowOff>
    </xdr:to>
    <xdr:pic>
      <xdr:nvPicPr>
        <xdr:cNvPr id="2387" name="Picture 2386">
          <a:extLst>
            <a:ext uri="{FF2B5EF4-FFF2-40B4-BE49-F238E27FC236}">
              <a16:creationId xmlns:a16="http://schemas.microsoft.com/office/drawing/2014/main" id="{0EFA3E41-7BEB-3FA3-5E95-C70CA619417C}"/>
            </a:ext>
          </a:extLst>
        </xdr:cNvPr>
        <xdr:cNvPicPr>
          <a:picLocks/>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44043600" y="353371150"/>
          <a:ext cx="882650" cy="1143000"/>
        </a:xfrm>
        <a:prstGeom prst="rect">
          <a:avLst/>
        </a:prstGeom>
      </xdr:spPr>
    </xdr:pic>
    <xdr:clientData/>
  </xdr:twoCellAnchor>
  <xdr:twoCellAnchor>
    <xdr:from>
      <xdr:col>32</xdr:col>
      <xdr:colOff>0</xdr:colOff>
      <xdr:row>312</xdr:row>
      <xdr:rowOff>0</xdr:rowOff>
    </xdr:from>
    <xdr:to>
      <xdr:col>33</xdr:col>
      <xdr:colOff>0</xdr:colOff>
      <xdr:row>313</xdr:row>
      <xdr:rowOff>0</xdr:rowOff>
    </xdr:to>
    <xdr:pic>
      <xdr:nvPicPr>
        <xdr:cNvPr id="2389" name="Picture 2388">
          <a:extLst>
            <a:ext uri="{FF2B5EF4-FFF2-40B4-BE49-F238E27FC236}">
              <a16:creationId xmlns:a16="http://schemas.microsoft.com/office/drawing/2014/main" id="{366A43BC-8368-20F4-800D-9EFCABBA6F98}"/>
            </a:ext>
          </a:extLst>
        </xdr:cNvPr>
        <xdr:cNvPicPr>
          <a:picLocks/>
        </xdr:cNvPicPr>
      </xdr:nvPicPr>
      <xdr:blipFill>
        <a:blip xmlns:r="http://schemas.openxmlformats.org/officeDocument/2006/relationships" r:embed="rId309" cstate="print">
          <a:extLst>
            <a:ext uri="{28A0092B-C50C-407E-A947-70E740481C1C}">
              <a14:useLocalDpi xmlns:a14="http://schemas.microsoft.com/office/drawing/2010/main" val="0"/>
            </a:ext>
          </a:extLst>
        </a:blip>
        <a:stretch>
          <a:fillRect/>
        </a:stretch>
      </xdr:blipFill>
      <xdr:spPr>
        <a:xfrm>
          <a:off x="44043600" y="354514150"/>
          <a:ext cx="882650" cy="1143000"/>
        </a:xfrm>
        <a:prstGeom prst="rect">
          <a:avLst/>
        </a:prstGeom>
      </xdr:spPr>
    </xdr:pic>
    <xdr:clientData/>
  </xdr:twoCellAnchor>
  <xdr:twoCellAnchor>
    <xdr:from>
      <xdr:col>32</xdr:col>
      <xdr:colOff>0</xdr:colOff>
      <xdr:row>313</xdr:row>
      <xdr:rowOff>0</xdr:rowOff>
    </xdr:from>
    <xdr:to>
      <xdr:col>33</xdr:col>
      <xdr:colOff>0</xdr:colOff>
      <xdr:row>314</xdr:row>
      <xdr:rowOff>0</xdr:rowOff>
    </xdr:to>
    <xdr:pic>
      <xdr:nvPicPr>
        <xdr:cNvPr id="2391" name="Picture 2390">
          <a:extLst>
            <a:ext uri="{FF2B5EF4-FFF2-40B4-BE49-F238E27FC236}">
              <a16:creationId xmlns:a16="http://schemas.microsoft.com/office/drawing/2014/main" id="{20357801-6AAB-6461-0BE3-D4CC72429525}"/>
            </a:ext>
          </a:extLst>
        </xdr:cNvPr>
        <xdr:cNvPicPr>
          <a:picLocks/>
        </xdr:cNvPicPr>
      </xdr:nvPicPr>
      <xdr:blipFill>
        <a:blip xmlns:r="http://schemas.openxmlformats.org/officeDocument/2006/relationships" r:embed="rId310" cstate="print">
          <a:extLst>
            <a:ext uri="{28A0092B-C50C-407E-A947-70E740481C1C}">
              <a14:useLocalDpi xmlns:a14="http://schemas.microsoft.com/office/drawing/2010/main" val="0"/>
            </a:ext>
          </a:extLst>
        </a:blip>
        <a:stretch>
          <a:fillRect/>
        </a:stretch>
      </xdr:blipFill>
      <xdr:spPr>
        <a:xfrm>
          <a:off x="44043600" y="355657150"/>
          <a:ext cx="882650" cy="1143000"/>
        </a:xfrm>
        <a:prstGeom prst="rect">
          <a:avLst/>
        </a:prstGeom>
      </xdr:spPr>
    </xdr:pic>
    <xdr:clientData/>
  </xdr:twoCellAnchor>
  <xdr:twoCellAnchor>
    <xdr:from>
      <xdr:col>32</xdr:col>
      <xdr:colOff>0</xdr:colOff>
      <xdr:row>314</xdr:row>
      <xdr:rowOff>0</xdr:rowOff>
    </xdr:from>
    <xdr:to>
      <xdr:col>33</xdr:col>
      <xdr:colOff>0</xdr:colOff>
      <xdr:row>315</xdr:row>
      <xdr:rowOff>0</xdr:rowOff>
    </xdr:to>
    <xdr:pic>
      <xdr:nvPicPr>
        <xdr:cNvPr id="2393" name="Picture 2392">
          <a:extLst>
            <a:ext uri="{FF2B5EF4-FFF2-40B4-BE49-F238E27FC236}">
              <a16:creationId xmlns:a16="http://schemas.microsoft.com/office/drawing/2014/main" id="{E4AE0ACB-562E-B067-4745-C03B41681420}"/>
            </a:ext>
          </a:extLst>
        </xdr:cNvPr>
        <xdr:cNvPicPr>
          <a:picLocks/>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44043600" y="356800150"/>
          <a:ext cx="882650" cy="1143000"/>
        </a:xfrm>
        <a:prstGeom prst="rect">
          <a:avLst/>
        </a:prstGeom>
      </xdr:spPr>
    </xdr:pic>
    <xdr:clientData/>
  </xdr:twoCellAnchor>
  <xdr:twoCellAnchor>
    <xdr:from>
      <xdr:col>32</xdr:col>
      <xdr:colOff>0</xdr:colOff>
      <xdr:row>315</xdr:row>
      <xdr:rowOff>0</xdr:rowOff>
    </xdr:from>
    <xdr:to>
      <xdr:col>33</xdr:col>
      <xdr:colOff>0</xdr:colOff>
      <xdr:row>316</xdr:row>
      <xdr:rowOff>0</xdr:rowOff>
    </xdr:to>
    <xdr:pic>
      <xdr:nvPicPr>
        <xdr:cNvPr id="2395" name="Picture 2394">
          <a:extLst>
            <a:ext uri="{FF2B5EF4-FFF2-40B4-BE49-F238E27FC236}">
              <a16:creationId xmlns:a16="http://schemas.microsoft.com/office/drawing/2014/main" id="{F3888B52-C890-D2FF-F32D-93FF4410ACAA}"/>
            </a:ext>
          </a:extLst>
        </xdr:cNvPr>
        <xdr:cNvPicPr>
          <a:picLocks/>
        </xdr:cNvPicPr>
      </xdr:nvPicPr>
      <xdr:blipFill>
        <a:blip xmlns:r="http://schemas.openxmlformats.org/officeDocument/2006/relationships" r:embed="rId312" cstate="print">
          <a:extLst>
            <a:ext uri="{28A0092B-C50C-407E-A947-70E740481C1C}">
              <a14:useLocalDpi xmlns:a14="http://schemas.microsoft.com/office/drawing/2010/main" val="0"/>
            </a:ext>
          </a:extLst>
        </a:blip>
        <a:stretch>
          <a:fillRect/>
        </a:stretch>
      </xdr:blipFill>
      <xdr:spPr>
        <a:xfrm>
          <a:off x="44043600" y="357943150"/>
          <a:ext cx="882650" cy="1143000"/>
        </a:xfrm>
        <a:prstGeom prst="rect">
          <a:avLst/>
        </a:prstGeom>
      </xdr:spPr>
    </xdr:pic>
    <xdr:clientData/>
  </xdr:twoCellAnchor>
  <xdr:twoCellAnchor>
    <xdr:from>
      <xdr:col>32</xdr:col>
      <xdr:colOff>0</xdr:colOff>
      <xdr:row>316</xdr:row>
      <xdr:rowOff>0</xdr:rowOff>
    </xdr:from>
    <xdr:to>
      <xdr:col>33</xdr:col>
      <xdr:colOff>0</xdr:colOff>
      <xdr:row>317</xdr:row>
      <xdr:rowOff>0</xdr:rowOff>
    </xdr:to>
    <xdr:pic>
      <xdr:nvPicPr>
        <xdr:cNvPr id="2397" name="Picture 2396">
          <a:extLst>
            <a:ext uri="{FF2B5EF4-FFF2-40B4-BE49-F238E27FC236}">
              <a16:creationId xmlns:a16="http://schemas.microsoft.com/office/drawing/2014/main" id="{F445F8CE-2EC8-1E07-51E5-FE95C60F0F78}"/>
            </a:ext>
          </a:extLst>
        </xdr:cNvPr>
        <xdr:cNvPicPr>
          <a:picLocks/>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44043600" y="359086150"/>
          <a:ext cx="882650" cy="1143000"/>
        </a:xfrm>
        <a:prstGeom prst="rect">
          <a:avLst/>
        </a:prstGeom>
      </xdr:spPr>
    </xdr:pic>
    <xdr:clientData/>
  </xdr:twoCellAnchor>
  <xdr:twoCellAnchor>
    <xdr:from>
      <xdr:col>32</xdr:col>
      <xdr:colOff>0</xdr:colOff>
      <xdr:row>317</xdr:row>
      <xdr:rowOff>0</xdr:rowOff>
    </xdr:from>
    <xdr:to>
      <xdr:col>33</xdr:col>
      <xdr:colOff>0</xdr:colOff>
      <xdr:row>318</xdr:row>
      <xdr:rowOff>0</xdr:rowOff>
    </xdr:to>
    <xdr:pic>
      <xdr:nvPicPr>
        <xdr:cNvPr id="2399" name="Picture 2398">
          <a:extLst>
            <a:ext uri="{FF2B5EF4-FFF2-40B4-BE49-F238E27FC236}">
              <a16:creationId xmlns:a16="http://schemas.microsoft.com/office/drawing/2014/main" id="{20C2D80E-EAEA-776D-84A6-341C25B3C795}"/>
            </a:ext>
          </a:extLst>
        </xdr:cNvPr>
        <xdr:cNvPicPr>
          <a:picLocks/>
        </xdr:cNvPicPr>
      </xdr:nvPicPr>
      <xdr:blipFill>
        <a:blip xmlns:r="http://schemas.openxmlformats.org/officeDocument/2006/relationships" r:embed="rId314" cstate="print">
          <a:extLst>
            <a:ext uri="{28A0092B-C50C-407E-A947-70E740481C1C}">
              <a14:useLocalDpi xmlns:a14="http://schemas.microsoft.com/office/drawing/2010/main" val="0"/>
            </a:ext>
          </a:extLst>
        </a:blip>
        <a:stretch>
          <a:fillRect/>
        </a:stretch>
      </xdr:blipFill>
      <xdr:spPr>
        <a:xfrm>
          <a:off x="44043600" y="360229150"/>
          <a:ext cx="882650" cy="1143000"/>
        </a:xfrm>
        <a:prstGeom prst="rect">
          <a:avLst/>
        </a:prstGeom>
      </xdr:spPr>
    </xdr:pic>
    <xdr:clientData/>
  </xdr:twoCellAnchor>
  <xdr:twoCellAnchor>
    <xdr:from>
      <xdr:col>32</xdr:col>
      <xdr:colOff>0</xdr:colOff>
      <xdr:row>318</xdr:row>
      <xdr:rowOff>0</xdr:rowOff>
    </xdr:from>
    <xdr:to>
      <xdr:col>33</xdr:col>
      <xdr:colOff>0</xdr:colOff>
      <xdr:row>319</xdr:row>
      <xdr:rowOff>0</xdr:rowOff>
    </xdr:to>
    <xdr:pic>
      <xdr:nvPicPr>
        <xdr:cNvPr id="2401" name="Picture 2400">
          <a:extLst>
            <a:ext uri="{FF2B5EF4-FFF2-40B4-BE49-F238E27FC236}">
              <a16:creationId xmlns:a16="http://schemas.microsoft.com/office/drawing/2014/main" id="{F558BCC7-2919-BF7B-6928-4D5D4CA039BD}"/>
            </a:ext>
          </a:extLst>
        </xdr:cNvPr>
        <xdr:cNvPicPr>
          <a:picLocks/>
        </xdr:cNvPicPr>
      </xdr:nvPicPr>
      <xdr:blipFill>
        <a:blip xmlns:r="http://schemas.openxmlformats.org/officeDocument/2006/relationships" r:embed="rId315" cstate="print">
          <a:extLst>
            <a:ext uri="{28A0092B-C50C-407E-A947-70E740481C1C}">
              <a14:useLocalDpi xmlns:a14="http://schemas.microsoft.com/office/drawing/2010/main" val="0"/>
            </a:ext>
          </a:extLst>
        </a:blip>
        <a:stretch>
          <a:fillRect/>
        </a:stretch>
      </xdr:blipFill>
      <xdr:spPr>
        <a:xfrm>
          <a:off x="44043600" y="361372150"/>
          <a:ext cx="882650" cy="1143000"/>
        </a:xfrm>
        <a:prstGeom prst="rect">
          <a:avLst/>
        </a:prstGeom>
      </xdr:spPr>
    </xdr:pic>
    <xdr:clientData/>
  </xdr:twoCellAnchor>
  <xdr:twoCellAnchor>
    <xdr:from>
      <xdr:col>32</xdr:col>
      <xdr:colOff>0</xdr:colOff>
      <xdr:row>319</xdr:row>
      <xdr:rowOff>0</xdr:rowOff>
    </xdr:from>
    <xdr:to>
      <xdr:col>33</xdr:col>
      <xdr:colOff>0</xdr:colOff>
      <xdr:row>320</xdr:row>
      <xdr:rowOff>0</xdr:rowOff>
    </xdr:to>
    <xdr:pic>
      <xdr:nvPicPr>
        <xdr:cNvPr id="2403" name="Picture 2402">
          <a:extLst>
            <a:ext uri="{FF2B5EF4-FFF2-40B4-BE49-F238E27FC236}">
              <a16:creationId xmlns:a16="http://schemas.microsoft.com/office/drawing/2014/main" id="{3358BD78-A7DD-356F-29D6-E916B99A3058}"/>
            </a:ext>
          </a:extLst>
        </xdr:cNvPr>
        <xdr:cNvPicPr>
          <a:picLocks/>
        </xdr:cNvPicPr>
      </xdr:nvPicPr>
      <xdr:blipFill>
        <a:blip xmlns:r="http://schemas.openxmlformats.org/officeDocument/2006/relationships" r:embed="rId316" cstate="print">
          <a:extLst>
            <a:ext uri="{28A0092B-C50C-407E-A947-70E740481C1C}">
              <a14:useLocalDpi xmlns:a14="http://schemas.microsoft.com/office/drawing/2010/main" val="0"/>
            </a:ext>
          </a:extLst>
        </a:blip>
        <a:stretch>
          <a:fillRect/>
        </a:stretch>
      </xdr:blipFill>
      <xdr:spPr>
        <a:xfrm>
          <a:off x="44043600" y="362515150"/>
          <a:ext cx="882650" cy="1143000"/>
        </a:xfrm>
        <a:prstGeom prst="rect">
          <a:avLst/>
        </a:prstGeom>
      </xdr:spPr>
    </xdr:pic>
    <xdr:clientData/>
  </xdr:twoCellAnchor>
  <xdr:twoCellAnchor>
    <xdr:from>
      <xdr:col>32</xdr:col>
      <xdr:colOff>0</xdr:colOff>
      <xdr:row>320</xdr:row>
      <xdr:rowOff>0</xdr:rowOff>
    </xdr:from>
    <xdr:to>
      <xdr:col>33</xdr:col>
      <xdr:colOff>0</xdr:colOff>
      <xdr:row>321</xdr:row>
      <xdr:rowOff>0</xdr:rowOff>
    </xdr:to>
    <xdr:pic>
      <xdr:nvPicPr>
        <xdr:cNvPr id="2405" name="Picture 2404">
          <a:extLst>
            <a:ext uri="{FF2B5EF4-FFF2-40B4-BE49-F238E27FC236}">
              <a16:creationId xmlns:a16="http://schemas.microsoft.com/office/drawing/2014/main" id="{2AD91310-B74A-3BB6-2AE6-2D4B261BF027}"/>
            </a:ext>
          </a:extLst>
        </xdr:cNvPr>
        <xdr:cNvPicPr>
          <a:picLocks/>
        </xdr:cNvPicPr>
      </xdr:nvPicPr>
      <xdr:blipFill>
        <a:blip xmlns:r="http://schemas.openxmlformats.org/officeDocument/2006/relationships" r:embed="rId317" cstate="print">
          <a:extLst>
            <a:ext uri="{28A0092B-C50C-407E-A947-70E740481C1C}">
              <a14:useLocalDpi xmlns:a14="http://schemas.microsoft.com/office/drawing/2010/main" val="0"/>
            </a:ext>
          </a:extLst>
        </a:blip>
        <a:stretch>
          <a:fillRect/>
        </a:stretch>
      </xdr:blipFill>
      <xdr:spPr>
        <a:xfrm>
          <a:off x="44043600" y="363658150"/>
          <a:ext cx="882650" cy="1143000"/>
        </a:xfrm>
        <a:prstGeom prst="rect">
          <a:avLst/>
        </a:prstGeom>
      </xdr:spPr>
    </xdr:pic>
    <xdr:clientData/>
  </xdr:twoCellAnchor>
  <xdr:twoCellAnchor>
    <xdr:from>
      <xdr:col>32</xdr:col>
      <xdr:colOff>0</xdr:colOff>
      <xdr:row>321</xdr:row>
      <xdr:rowOff>0</xdr:rowOff>
    </xdr:from>
    <xdr:to>
      <xdr:col>33</xdr:col>
      <xdr:colOff>0</xdr:colOff>
      <xdr:row>322</xdr:row>
      <xdr:rowOff>0</xdr:rowOff>
    </xdr:to>
    <xdr:pic>
      <xdr:nvPicPr>
        <xdr:cNvPr id="2407" name="Picture 2406">
          <a:extLst>
            <a:ext uri="{FF2B5EF4-FFF2-40B4-BE49-F238E27FC236}">
              <a16:creationId xmlns:a16="http://schemas.microsoft.com/office/drawing/2014/main" id="{DA4A9A37-71B1-6A22-C4F8-66F8E306A57E}"/>
            </a:ext>
          </a:extLst>
        </xdr:cNvPr>
        <xdr:cNvPicPr>
          <a:picLocks/>
        </xdr:cNvPicPr>
      </xdr:nvPicPr>
      <xdr:blipFill>
        <a:blip xmlns:r="http://schemas.openxmlformats.org/officeDocument/2006/relationships" r:embed="rId318" cstate="print">
          <a:extLst>
            <a:ext uri="{28A0092B-C50C-407E-A947-70E740481C1C}">
              <a14:useLocalDpi xmlns:a14="http://schemas.microsoft.com/office/drawing/2010/main" val="0"/>
            </a:ext>
          </a:extLst>
        </a:blip>
        <a:stretch>
          <a:fillRect/>
        </a:stretch>
      </xdr:blipFill>
      <xdr:spPr>
        <a:xfrm>
          <a:off x="44043600" y="364801150"/>
          <a:ext cx="882650" cy="1143000"/>
        </a:xfrm>
        <a:prstGeom prst="rect">
          <a:avLst/>
        </a:prstGeom>
      </xdr:spPr>
    </xdr:pic>
    <xdr:clientData/>
  </xdr:twoCellAnchor>
  <xdr:twoCellAnchor>
    <xdr:from>
      <xdr:col>32</xdr:col>
      <xdr:colOff>0</xdr:colOff>
      <xdr:row>322</xdr:row>
      <xdr:rowOff>0</xdr:rowOff>
    </xdr:from>
    <xdr:to>
      <xdr:col>33</xdr:col>
      <xdr:colOff>0</xdr:colOff>
      <xdr:row>323</xdr:row>
      <xdr:rowOff>0</xdr:rowOff>
    </xdr:to>
    <xdr:pic>
      <xdr:nvPicPr>
        <xdr:cNvPr id="2409" name="Picture 2408">
          <a:extLst>
            <a:ext uri="{FF2B5EF4-FFF2-40B4-BE49-F238E27FC236}">
              <a16:creationId xmlns:a16="http://schemas.microsoft.com/office/drawing/2014/main" id="{1A1EC2EE-A4F8-646D-57D1-D8DB476D3A1A}"/>
            </a:ext>
          </a:extLst>
        </xdr:cNvPr>
        <xdr:cNvPicPr>
          <a:picLocks/>
        </xdr:cNvPicPr>
      </xdr:nvPicPr>
      <xdr:blipFill>
        <a:blip xmlns:r="http://schemas.openxmlformats.org/officeDocument/2006/relationships" r:embed="rId319" cstate="print">
          <a:extLst>
            <a:ext uri="{28A0092B-C50C-407E-A947-70E740481C1C}">
              <a14:useLocalDpi xmlns:a14="http://schemas.microsoft.com/office/drawing/2010/main" val="0"/>
            </a:ext>
          </a:extLst>
        </a:blip>
        <a:stretch>
          <a:fillRect/>
        </a:stretch>
      </xdr:blipFill>
      <xdr:spPr>
        <a:xfrm>
          <a:off x="44043600" y="365944150"/>
          <a:ext cx="882650" cy="1143000"/>
        </a:xfrm>
        <a:prstGeom prst="rect">
          <a:avLst/>
        </a:prstGeom>
      </xdr:spPr>
    </xdr:pic>
    <xdr:clientData/>
  </xdr:twoCellAnchor>
  <xdr:twoCellAnchor>
    <xdr:from>
      <xdr:col>32</xdr:col>
      <xdr:colOff>0</xdr:colOff>
      <xdr:row>323</xdr:row>
      <xdr:rowOff>0</xdr:rowOff>
    </xdr:from>
    <xdr:to>
      <xdr:col>33</xdr:col>
      <xdr:colOff>0</xdr:colOff>
      <xdr:row>324</xdr:row>
      <xdr:rowOff>0</xdr:rowOff>
    </xdr:to>
    <xdr:pic>
      <xdr:nvPicPr>
        <xdr:cNvPr id="2411" name="Picture 2410">
          <a:extLst>
            <a:ext uri="{FF2B5EF4-FFF2-40B4-BE49-F238E27FC236}">
              <a16:creationId xmlns:a16="http://schemas.microsoft.com/office/drawing/2014/main" id="{34F411F7-666B-32F5-1A6D-10FD83DD112E}"/>
            </a:ext>
          </a:extLst>
        </xdr:cNvPr>
        <xdr:cNvPicPr>
          <a:picLocks/>
        </xdr:cNvPicPr>
      </xdr:nvPicPr>
      <xdr:blipFill>
        <a:blip xmlns:r="http://schemas.openxmlformats.org/officeDocument/2006/relationships" r:embed="rId320" cstate="print">
          <a:extLst>
            <a:ext uri="{28A0092B-C50C-407E-A947-70E740481C1C}">
              <a14:useLocalDpi xmlns:a14="http://schemas.microsoft.com/office/drawing/2010/main" val="0"/>
            </a:ext>
          </a:extLst>
        </a:blip>
        <a:stretch>
          <a:fillRect/>
        </a:stretch>
      </xdr:blipFill>
      <xdr:spPr>
        <a:xfrm>
          <a:off x="44043600" y="367087150"/>
          <a:ext cx="882650" cy="1143000"/>
        </a:xfrm>
        <a:prstGeom prst="rect">
          <a:avLst/>
        </a:prstGeom>
      </xdr:spPr>
    </xdr:pic>
    <xdr:clientData/>
  </xdr:twoCellAnchor>
  <xdr:twoCellAnchor>
    <xdr:from>
      <xdr:col>32</xdr:col>
      <xdr:colOff>0</xdr:colOff>
      <xdr:row>324</xdr:row>
      <xdr:rowOff>0</xdr:rowOff>
    </xdr:from>
    <xdr:to>
      <xdr:col>33</xdr:col>
      <xdr:colOff>0</xdr:colOff>
      <xdr:row>325</xdr:row>
      <xdr:rowOff>0</xdr:rowOff>
    </xdr:to>
    <xdr:pic>
      <xdr:nvPicPr>
        <xdr:cNvPr id="2413" name="Picture 2412">
          <a:extLst>
            <a:ext uri="{FF2B5EF4-FFF2-40B4-BE49-F238E27FC236}">
              <a16:creationId xmlns:a16="http://schemas.microsoft.com/office/drawing/2014/main" id="{F417C6BF-FAB3-8BA4-22D5-70796AAE8FD4}"/>
            </a:ext>
          </a:extLst>
        </xdr:cNvPr>
        <xdr:cNvPicPr>
          <a:picLocks/>
        </xdr:cNvPicPr>
      </xdr:nvPicPr>
      <xdr:blipFill>
        <a:blip xmlns:r="http://schemas.openxmlformats.org/officeDocument/2006/relationships" r:embed="rId321" cstate="print">
          <a:extLst>
            <a:ext uri="{28A0092B-C50C-407E-A947-70E740481C1C}">
              <a14:useLocalDpi xmlns:a14="http://schemas.microsoft.com/office/drawing/2010/main" val="0"/>
            </a:ext>
          </a:extLst>
        </a:blip>
        <a:stretch>
          <a:fillRect/>
        </a:stretch>
      </xdr:blipFill>
      <xdr:spPr>
        <a:xfrm>
          <a:off x="44043600" y="368230150"/>
          <a:ext cx="882650" cy="1143000"/>
        </a:xfrm>
        <a:prstGeom prst="rect">
          <a:avLst/>
        </a:prstGeom>
      </xdr:spPr>
    </xdr:pic>
    <xdr:clientData/>
  </xdr:twoCellAnchor>
  <xdr:twoCellAnchor>
    <xdr:from>
      <xdr:col>32</xdr:col>
      <xdr:colOff>0</xdr:colOff>
      <xdr:row>325</xdr:row>
      <xdr:rowOff>0</xdr:rowOff>
    </xdr:from>
    <xdr:to>
      <xdr:col>33</xdr:col>
      <xdr:colOff>0</xdr:colOff>
      <xdr:row>326</xdr:row>
      <xdr:rowOff>0</xdr:rowOff>
    </xdr:to>
    <xdr:pic>
      <xdr:nvPicPr>
        <xdr:cNvPr id="2415" name="Picture 2414">
          <a:extLst>
            <a:ext uri="{FF2B5EF4-FFF2-40B4-BE49-F238E27FC236}">
              <a16:creationId xmlns:a16="http://schemas.microsoft.com/office/drawing/2014/main" id="{AFC64379-FA02-D9EB-64A8-64ADCFBA80A1}"/>
            </a:ext>
          </a:extLst>
        </xdr:cNvPr>
        <xdr:cNvPicPr>
          <a:picLocks/>
        </xdr:cNvPicPr>
      </xdr:nvPicPr>
      <xdr:blipFill>
        <a:blip xmlns:r="http://schemas.openxmlformats.org/officeDocument/2006/relationships" r:embed="rId322" cstate="print">
          <a:extLst>
            <a:ext uri="{28A0092B-C50C-407E-A947-70E740481C1C}">
              <a14:useLocalDpi xmlns:a14="http://schemas.microsoft.com/office/drawing/2010/main" val="0"/>
            </a:ext>
          </a:extLst>
        </a:blip>
        <a:stretch>
          <a:fillRect/>
        </a:stretch>
      </xdr:blipFill>
      <xdr:spPr>
        <a:xfrm>
          <a:off x="44043600" y="369373150"/>
          <a:ext cx="882650" cy="1143000"/>
        </a:xfrm>
        <a:prstGeom prst="rect">
          <a:avLst/>
        </a:prstGeom>
      </xdr:spPr>
    </xdr:pic>
    <xdr:clientData/>
  </xdr:twoCellAnchor>
  <xdr:twoCellAnchor>
    <xdr:from>
      <xdr:col>32</xdr:col>
      <xdr:colOff>0</xdr:colOff>
      <xdr:row>326</xdr:row>
      <xdr:rowOff>0</xdr:rowOff>
    </xdr:from>
    <xdr:to>
      <xdr:col>33</xdr:col>
      <xdr:colOff>0</xdr:colOff>
      <xdr:row>327</xdr:row>
      <xdr:rowOff>0</xdr:rowOff>
    </xdr:to>
    <xdr:pic>
      <xdr:nvPicPr>
        <xdr:cNvPr id="2417" name="Picture 2416">
          <a:extLst>
            <a:ext uri="{FF2B5EF4-FFF2-40B4-BE49-F238E27FC236}">
              <a16:creationId xmlns:a16="http://schemas.microsoft.com/office/drawing/2014/main" id="{EB90E7EE-046B-6166-ADD8-F8A6D95A4E20}"/>
            </a:ext>
          </a:extLst>
        </xdr:cNvPr>
        <xdr:cNvPicPr>
          <a:picLocks/>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44043600" y="370516150"/>
          <a:ext cx="882650" cy="1143000"/>
        </a:xfrm>
        <a:prstGeom prst="rect">
          <a:avLst/>
        </a:prstGeom>
      </xdr:spPr>
    </xdr:pic>
    <xdr:clientData/>
  </xdr:twoCellAnchor>
  <xdr:twoCellAnchor>
    <xdr:from>
      <xdr:col>32</xdr:col>
      <xdr:colOff>0</xdr:colOff>
      <xdr:row>327</xdr:row>
      <xdr:rowOff>0</xdr:rowOff>
    </xdr:from>
    <xdr:to>
      <xdr:col>33</xdr:col>
      <xdr:colOff>0</xdr:colOff>
      <xdr:row>328</xdr:row>
      <xdr:rowOff>0</xdr:rowOff>
    </xdr:to>
    <xdr:pic>
      <xdr:nvPicPr>
        <xdr:cNvPr id="2419" name="Picture 2418">
          <a:extLst>
            <a:ext uri="{FF2B5EF4-FFF2-40B4-BE49-F238E27FC236}">
              <a16:creationId xmlns:a16="http://schemas.microsoft.com/office/drawing/2014/main" id="{6B93EBCF-95B3-7444-B934-50BF1C86E877}"/>
            </a:ext>
          </a:extLst>
        </xdr:cNvPr>
        <xdr:cNvPicPr>
          <a:picLocks/>
        </xdr:cNvPicPr>
      </xdr:nvPicPr>
      <xdr:blipFill>
        <a:blip xmlns:r="http://schemas.openxmlformats.org/officeDocument/2006/relationships" r:embed="rId324" cstate="print">
          <a:extLst>
            <a:ext uri="{28A0092B-C50C-407E-A947-70E740481C1C}">
              <a14:useLocalDpi xmlns:a14="http://schemas.microsoft.com/office/drawing/2010/main" val="0"/>
            </a:ext>
          </a:extLst>
        </a:blip>
        <a:stretch>
          <a:fillRect/>
        </a:stretch>
      </xdr:blipFill>
      <xdr:spPr>
        <a:xfrm>
          <a:off x="44043600" y="371659150"/>
          <a:ext cx="882650" cy="1143000"/>
        </a:xfrm>
        <a:prstGeom prst="rect">
          <a:avLst/>
        </a:prstGeom>
      </xdr:spPr>
    </xdr:pic>
    <xdr:clientData/>
  </xdr:twoCellAnchor>
  <xdr:twoCellAnchor>
    <xdr:from>
      <xdr:col>32</xdr:col>
      <xdr:colOff>0</xdr:colOff>
      <xdr:row>328</xdr:row>
      <xdr:rowOff>0</xdr:rowOff>
    </xdr:from>
    <xdr:to>
      <xdr:col>33</xdr:col>
      <xdr:colOff>0</xdr:colOff>
      <xdr:row>329</xdr:row>
      <xdr:rowOff>0</xdr:rowOff>
    </xdr:to>
    <xdr:pic>
      <xdr:nvPicPr>
        <xdr:cNvPr id="2421" name="Picture 2420">
          <a:extLst>
            <a:ext uri="{FF2B5EF4-FFF2-40B4-BE49-F238E27FC236}">
              <a16:creationId xmlns:a16="http://schemas.microsoft.com/office/drawing/2014/main" id="{E5A34BDE-E31C-544C-9187-362B7EF6C6F4}"/>
            </a:ext>
          </a:extLst>
        </xdr:cNvPr>
        <xdr:cNvPicPr>
          <a:picLocks/>
        </xdr:cNvPicPr>
      </xdr:nvPicPr>
      <xdr:blipFill>
        <a:blip xmlns:r="http://schemas.openxmlformats.org/officeDocument/2006/relationships" r:embed="rId325" cstate="print">
          <a:extLst>
            <a:ext uri="{28A0092B-C50C-407E-A947-70E740481C1C}">
              <a14:useLocalDpi xmlns:a14="http://schemas.microsoft.com/office/drawing/2010/main" val="0"/>
            </a:ext>
          </a:extLst>
        </a:blip>
        <a:stretch>
          <a:fillRect/>
        </a:stretch>
      </xdr:blipFill>
      <xdr:spPr>
        <a:xfrm>
          <a:off x="44043600" y="372802150"/>
          <a:ext cx="882650" cy="1143000"/>
        </a:xfrm>
        <a:prstGeom prst="rect">
          <a:avLst/>
        </a:prstGeom>
      </xdr:spPr>
    </xdr:pic>
    <xdr:clientData/>
  </xdr:twoCellAnchor>
  <xdr:twoCellAnchor>
    <xdr:from>
      <xdr:col>32</xdr:col>
      <xdr:colOff>0</xdr:colOff>
      <xdr:row>329</xdr:row>
      <xdr:rowOff>0</xdr:rowOff>
    </xdr:from>
    <xdr:to>
      <xdr:col>33</xdr:col>
      <xdr:colOff>0</xdr:colOff>
      <xdr:row>330</xdr:row>
      <xdr:rowOff>0</xdr:rowOff>
    </xdr:to>
    <xdr:pic>
      <xdr:nvPicPr>
        <xdr:cNvPr id="2423" name="Picture 2422">
          <a:extLst>
            <a:ext uri="{FF2B5EF4-FFF2-40B4-BE49-F238E27FC236}">
              <a16:creationId xmlns:a16="http://schemas.microsoft.com/office/drawing/2014/main" id="{5116CF84-2F15-5547-69EA-C70D97A5356E}"/>
            </a:ext>
          </a:extLst>
        </xdr:cNvPr>
        <xdr:cNvPicPr>
          <a:picLocks/>
        </xdr:cNvPicPr>
      </xdr:nvPicPr>
      <xdr:blipFill>
        <a:blip xmlns:r="http://schemas.openxmlformats.org/officeDocument/2006/relationships" r:embed="rId326" cstate="print">
          <a:extLst>
            <a:ext uri="{28A0092B-C50C-407E-A947-70E740481C1C}">
              <a14:useLocalDpi xmlns:a14="http://schemas.microsoft.com/office/drawing/2010/main" val="0"/>
            </a:ext>
          </a:extLst>
        </a:blip>
        <a:stretch>
          <a:fillRect/>
        </a:stretch>
      </xdr:blipFill>
      <xdr:spPr>
        <a:xfrm>
          <a:off x="44043600" y="373945150"/>
          <a:ext cx="882650" cy="1143000"/>
        </a:xfrm>
        <a:prstGeom prst="rect">
          <a:avLst/>
        </a:prstGeom>
      </xdr:spPr>
    </xdr:pic>
    <xdr:clientData/>
  </xdr:twoCellAnchor>
  <xdr:twoCellAnchor>
    <xdr:from>
      <xdr:col>32</xdr:col>
      <xdr:colOff>0</xdr:colOff>
      <xdr:row>330</xdr:row>
      <xdr:rowOff>0</xdr:rowOff>
    </xdr:from>
    <xdr:to>
      <xdr:col>33</xdr:col>
      <xdr:colOff>0</xdr:colOff>
      <xdr:row>331</xdr:row>
      <xdr:rowOff>0</xdr:rowOff>
    </xdr:to>
    <xdr:pic>
      <xdr:nvPicPr>
        <xdr:cNvPr id="2425" name="Picture 2424">
          <a:extLst>
            <a:ext uri="{FF2B5EF4-FFF2-40B4-BE49-F238E27FC236}">
              <a16:creationId xmlns:a16="http://schemas.microsoft.com/office/drawing/2014/main" id="{26A2318C-88EA-7CB3-3676-19F445CB8DB2}"/>
            </a:ext>
          </a:extLst>
        </xdr:cNvPr>
        <xdr:cNvPicPr>
          <a:picLocks/>
        </xdr:cNvPicPr>
      </xdr:nvPicPr>
      <xdr:blipFill>
        <a:blip xmlns:r="http://schemas.openxmlformats.org/officeDocument/2006/relationships" r:embed="rId327" cstate="print">
          <a:extLst>
            <a:ext uri="{28A0092B-C50C-407E-A947-70E740481C1C}">
              <a14:useLocalDpi xmlns:a14="http://schemas.microsoft.com/office/drawing/2010/main" val="0"/>
            </a:ext>
          </a:extLst>
        </a:blip>
        <a:stretch>
          <a:fillRect/>
        </a:stretch>
      </xdr:blipFill>
      <xdr:spPr>
        <a:xfrm>
          <a:off x="44043600" y="375088150"/>
          <a:ext cx="882650" cy="1143000"/>
        </a:xfrm>
        <a:prstGeom prst="rect">
          <a:avLst/>
        </a:prstGeom>
      </xdr:spPr>
    </xdr:pic>
    <xdr:clientData/>
  </xdr:twoCellAnchor>
  <xdr:twoCellAnchor>
    <xdr:from>
      <xdr:col>32</xdr:col>
      <xdr:colOff>0</xdr:colOff>
      <xdr:row>331</xdr:row>
      <xdr:rowOff>0</xdr:rowOff>
    </xdr:from>
    <xdr:to>
      <xdr:col>33</xdr:col>
      <xdr:colOff>0</xdr:colOff>
      <xdr:row>332</xdr:row>
      <xdr:rowOff>0</xdr:rowOff>
    </xdr:to>
    <xdr:pic>
      <xdr:nvPicPr>
        <xdr:cNvPr id="2427" name="Picture 2426">
          <a:extLst>
            <a:ext uri="{FF2B5EF4-FFF2-40B4-BE49-F238E27FC236}">
              <a16:creationId xmlns:a16="http://schemas.microsoft.com/office/drawing/2014/main" id="{247E1B01-0961-B0DF-8FC7-48EA1EDF4930}"/>
            </a:ext>
          </a:extLst>
        </xdr:cNvPr>
        <xdr:cNvPicPr>
          <a:picLocks/>
        </xdr:cNvPicPr>
      </xdr:nvPicPr>
      <xdr:blipFill>
        <a:blip xmlns:r="http://schemas.openxmlformats.org/officeDocument/2006/relationships" r:embed="rId328" cstate="print">
          <a:extLst>
            <a:ext uri="{28A0092B-C50C-407E-A947-70E740481C1C}">
              <a14:useLocalDpi xmlns:a14="http://schemas.microsoft.com/office/drawing/2010/main" val="0"/>
            </a:ext>
          </a:extLst>
        </a:blip>
        <a:stretch>
          <a:fillRect/>
        </a:stretch>
      </xdr:blipFill>
      <xdr:spPr>
        <a:xfrm>
          <a:off x="44043600" y="376231150"/>
          <a:ext cx="882650" cy="1143000"/>
        </a:xfrm>
        <a:prstGeom prst="rect">
          <a:avLst/>
        </a:prstGeom>
      </xdr:spPr>
    </xdr:pic>
    <xdr:clientData/>
  </xdr:twoCellAnchor>
  <xdr:twoCellAnchor>
    <xdr:from>
      <xdr:col>32</xdr:col>
      <xdr:colOff>0</xdr:colOff>
      <xdr:row>332</xdr:row>
      <xdr:rowOff>0</xdr:rowOff>
    </xdr:from>
    <xdr:to>
      <xdr:col>33</xdr:col>
      <xdr:colOff>0</xdr:colOff>
      <xdr:row>333</xdr:row>
      <xdr:rowOff>0</xdr:rowOff>
    </xdr:to>
    <xdr:pic>
      <xdr:nvPicPr>
        <xdr:cNvPr id="2429" name="Picture 2428">
          <a:extLst>
            <a:ext uri="{FF2B5EF4-FFF2-40B4-BE49-F238E27FC236}">
              <a16:creationId xmlns:a16="http://schemas.microsoft.com/office/drawing/2014/main" id="{69DB115D-B123-0BFE-CA70-565E9D826074}"/>
            </a:ext>
          </a:extLst>
        </xdr:cNvPr>
        <xdr:cNvPicPr>
          <a:picLocks/>
        </xdr:cNvPicPr>
      </xdr:nvPicPr>
      <xdr:blipFill>
        <a:blip xmlns:r="http://schemas.openxmlformats.org/officeDocument/2006/relationships" r:embed="rId329" cstate="print">
          <a:extLst>
            <a:ext uri="{28A0092B-C50C-407E-A947-70E740481C1C}">
              <a14:useLocalDpi xmlns:a14="http://schemas.microsoft.com/office/drawing/2010/main" val="0"/>
            </a:ext>
          </a:extLst>
        </a:blip>
        <a:stretch>
          <a:fillRect/>
        </a:stretch>
      </xdr:blipFill>
      <xdr:spPr>
        <a:xfrm>
          <a:off x="44043600" y="377374150"/>
          <a:ext cx="882650" cy="1143000"/>
        </a:xfrm>
        <a:prstGeom prst="rect">
          <a:avLst/>
        </a:prstGeom>
      </xdr:spPr>
    </xdr:pic>
    <xdr:clientData/>
  </xdr:twoCellAnchor>
  <xdr:twoCellAnchor>
    <xdr:from>
      <xdr:col>32</xdr:col>
      <xdr:colOff>0</xdr:colOff>
      <xdr:row>333</xdr:row>
      <xdr:rowOff>0</xdr:rowOff>
    </xdr:from>
    <xdr:to>
      <xdr:col>33</xdr:col>
      <xdr:colOff>0</xdr:colOff>
      <xdr:row>334</xdr:row>
      <xdr:rowOff>0</xdr:rowOff>
    </xdr:to>
    <xdr:pic>
      <xdr:nvPicPr>
        <xdr:cNvPr id="2431" name="Picture 2430">
          <a:extLst>
            <a:ext uri="{FF2B5EF4-FFF2-40B4-BE49-F238E27FC236}">
              <a16:creationId xmlns:a16="http://schemas.microsoft.com/office/drawing/2014/main" id="{475C3208-3E92-FAAD-CBE1-C9402DA38F66}"/>
            </a:ext>
          </a:extLst>
        </xdr:cNvPr>
        <xdr:cNvPicPr>
          <a:picLocks/>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44043600" y="378517150"/>
          <a:ext cx="882650" cy="1143000"/>
        </a:xfrm>
        <a:prstGeom prst="rect">
          <a:avLst/>
        </a:prstGeom>
      </xdr:spPr>
    </xdr:pic>
    <xdr:clientData/>
  </xdr:twoCellAnchor>
  <xdr:twoCellAnchor>
    <xdr:from>
      <xdr:col>32</xdr:col>
      <xdr:colOff>0</xdr:colOff>
      <xdr:row>334</xdr:row>
      <xdr:rowOff>0</xdr:rowOff>
    </xdr:from>
    <xdr:to>
      <xdr:col>33</xdr:col>
      <xdr:colOff>0</xdr:colOff>
      <xdr:row>335</xdr:row>
      <xdr:rowOff>0</xdr:rowOff>
    </xdr:to>
    <xdr:pic>
      <xdr:nvPicPr>
        <xdr:cNvPr id="2433" name="Picture 2432">
          <a:extLst>
            <a:ext uri="{FF2B5EF4-FFF2-40B4-BE49-F238E27FC236}">
              <a16:creationId xmlns:a16="http://schemas.microsoft.com/office/drawing/2014/main" id="{4BFF8B75-E124-0F84-C6A5-B4B6E18D65AE}"/>
            </a:ext>
          </a:extLst>
        </xdr:cNvPr>
        <xdr:cNvPicPr>
          <a:picLocks/>
        </xdr:cNvPicPr>
      </xdr:nvPicPr>
      <xdr:blipFill>
        <a:blip xmlns:r="http://schemas.openxmlformats.org/officeDocument/2006/relationships" r:embed="rId331" cstate="print">
          <a:extLst>
            <a:ext uri="{28A0092B-C50C-407E-A947-70E740481C1C}">
              <a14:useLocalDpi xmlns:a14="http://schemas.microsoft.com/office/drawing/2010/main" val="0"/>
            </a:ext>
          </a:extLst>
        </a:blip>
        <a:stretch>
          <a:fillRect/>
        </a:stretch>
      </xdr:blipFill>
      <xdr:spPr>
        <a:xfrm>
          <a:off x="44043600" y="379660150"/>
          <a:ext cx="882650" cy="1143000"/>
        </a:xfrm>
        <a:prstGeom prst="rect">
          <a:avLst/>
        </a:prstGeom>
      </xdr:spPr>
    </xdr:pic>
    <xdr:clientData/>
  </xdr:twoCellAnchor>
  <xdr:twoCellAnchor>
    <xdr:from>
      <xdr:col>32</xdr:col>
      <xdr:colOff>0</xdr:colOff>
      <xdr:row>335</xdr:row>
      <xdr:rowOff>0</xdr:rowOff>
    </xdr:from>
    <xdr:to>
      <xdr:col>33</xdr:col>
      <xdr:colOff>0</xdr:colOff>
      <xdr:row>336</xdr:row>
      <xdr:rowOff>0</xdr:rowOff>
    </xdr:to>
    <xdr:pic>
      <xdr:nvPicPr>
        <xdr:cNvPr id="2435" name="Picture 2434">
          <a:extLst>
            <a:ext uri="{FF2B5EF4-FFF2-40B4-BE49-F238E27FC236}">
              <a16:creationId xmlns:a16="http://schemas.microsoft.com/office/drawing/2014/main" id="{F106A30E-D42D-6264-9885-917E2D5F0410}"/>
            </a:ext>
          </a:extLst>
        </xdr:cNvPr>
        <xdr:cNvPicPr>
          <a:picLocks/>
        </xdr:cNvPicPr>
      </xdr:nvPicPr>
      <xdr:blipFill>
        <a:blip xmlns:r="http://schemas.openxmlformats.org/officeDocument/2006/relationships" r:embed="rId332" cstate="print">
          <a:extLst>
            <a:ext uri="{28A0092B-C50C-407E-A947-70E740481C1C}">
              <a14:useLocalDpi xmlns:a14="http://schemas.microsoft.com/office/drawing/2010/main" val="0"/>
            </a:ext>
          </a:extLst>
        </a:blip>
        <a:stretch>
          <a:fillRect/>
        </a:stretch>
      </xdr:blipFill>
      <xdr:spPr>
        <a:xfrm>
          <a:off x="44043600" y="380803150"/>
          <a:ext cx="882650" cy="1143000"/>
        </a:xfrm>
        <a:prstGeom prst="rect">
          <a:avLst/>
        </a:prstGeom>
      </xdr:spPr>
    </xdr:pic>
    <xdr:clientData/>
  </xdr:twoCellAnchor>
  <xdr:twoCellAnchor>
    <xdr:from>
      <xdr:col>32</xdr:col>
      <xdr:colOff>0</xdr:colOff>
      <xdr:row>336</xdr:row>
      <xdr:rowOff>0</xdr:rowOff>
    </xdr:from>
    <xdr:to>
      <xdr:col>33</xdr:col>
      <xdr:colOff>0</xdr:colOff>
      <xdr:row>337</xdr:row>
      <xdr:rowOff>0</xdr:rowOff>
    </xdr:to>
    <xdr:pic>
      <xdr:nvPicPr>
        <xdr:cNvPr id="2437" name="Picture 2436">
          <a:extLst>
            <a:ext uri="{FF2B5EF4-FFF2-40B4-BE49-F238E27FC236}">
              <a16:creationId xmlns:a16="http://schemas.microsoft.com/office/drawing/2014/main" id="{03D27E62-34B1-3E59-9D92-5902FDEE4BF2}"/>
            </a:ext>
          </a:extLst>
        </xdr:cNvPr>
        <xdr:cNvPicPr>
          <a:picLocks/>
        </xdr:cNvPicPr>
      </xdr:nvPicPr>
      <xdr:blipFill>
        <a:blip xmlns:r="http://schemas.openxmlformats.org/officeDocument/2006/relationships" r:embed="rId333" cstate="print">
          <a:extLst>
            <a:ext uri="{28A0092B-C50C-407E-A947-70E740481C1C}">
              <a14:useLocalDpi xmlns:a14="http://schemas.microsoft.com/office/drawing/2010/main" val="0"/>
            </a:ext>
          </a:extLst>
        </a:blip>
        <a:stretch>
          <a:fillRect/>
        </a:stretch>
      </xdr:blipFill>
      <xdr:spPr>
        <a:xfrm>
          <a:off x="44043600" y="381946150"/>
          <a:ext cx="882650" cy="1143000"/>
        </a:xfrm>
        <a:prstGeom prst="rect">
          <a:avLst/>
        </a:prstGeom>
      </xdr:spPr>
    </xdr:pic>
    <xdr:clientData/>
  </xdr:twoCellAnchor>
  <xdr:twoCellAnchor>
    <xdr:from>
      <xdr:col>32</xdr:col>
      <xdr:colOff>0</xdr:colOff>
      <xdr:row>337</xdr:row>
      <xdr:rowOff>0</xdr:rowOff>
    </xdr:from>
    <xdr:to>
      <xdr:col>33</xdr:col>
      <xdr:colOff>0</xdr:colOff>
      <xdr:row>338</xdr:row>
      <xdr:rowOff>0</xdr:rowOff>
    </xdr:to>
    <xdr:pic>
      <xdr:nvPicPr>
        <xdr:cNvPr id="2439" name="Picture 2438">
          <a:extLst>
            <a:ext uri="{FF2B5EF4-FFF2-40B4-BE49-F238E27FC236}">
              <a16:creationId xmlns:a16="http://schemas.microsoft.com/office/drawing/2014/main" id="{3999ECDA-92F3-3C21-867C-A2E1692BDA21}"/>
            </a:ext>
          </a:extLst>
        </xdr:cNvPr>
        <xdr:cNvPicPr>
          <a:picLocks/>
        </xdr:cNvPicPr>
      </xdr:nvPicPr>
      <xdr:blipFill>
        <a:blip xmlns:r="http://schemas.openxmlformats.org/officeDocument/2006/relationships" r:embed="rId334">
          <a:extLst>
            <a:ext uri="{28A0092B-C50C-407E-A947-70E740481C1C}">
              <a14:useLocalDpi xmlns:a14="http://schemas.microsoft.com/office/drawing/2010/main" val="0"/>
            </a:ext>
          </a:extLst>
        </a:blip>
        <a:stretch>
          <a:fillRect/>
        </a:stretch>
      </xdr:blipFill>
      <xdr:spPr>
        <a:xfrm>
          <a:off x="44043600" y="383089150"/>
          <a:ext cx="882650" cy="1143000"/>
        </a:xfrm>
        <a:prstGeom prst="rect">
          <a:avLst/>
        </a:prstGeom>
      </xdr:spPr>
    </xdr:pic>
    <xdr:clientData/>
  </xdr:twoCellAnchor>
  <xdr:twoCellAnchor>
    <xdr:from>
      <xdr:col>32</xdr:col>
      <xdr:colOff>0</xdr:colOff>
      <xdr:row>338</xdr:row>
      <xdr:rowOff>0</xdr:rowOff>
    </xdr:from>
    <xdr:to>
      <xdr:col>33</xdr:col>
      <xdr:colOff>0</xdr:colOff>
      <xdr:row>339</xdr:row>
      <xdr:rowOff>0</xdr:rowOff>
    </xdr:to>
    <xdr:pic>
      <xdr:nvPicPr>
        <xdr:cNvPr id="2441" name="Picture 2440">
          <a:extLst>
            <a:ext uri="{FF2B5EF4-FFF2-40B4-BE49-F238E27FC236}">
              <a16:creationId xmlns:a16="http://schemas.microsoft.com/office/drawing/2014/main" id="{A632405E-4DB8-7E9E-63E2-6A6F34AE933F}"/>
            </a:ext>
          </a:extLst>
        </xdr:cNvPr>
        <xdr:cNvPicPr>
          <a:picLocks/>
        </xdr:cNvPicPr>
      </xdr:nvPicPr>
      <xdr:blipFill>
        <a:blip xmlns:r="http://schemas.openxmlformats.org/officeDocument/2006/relationships" r:embed="rId335">
          <a:extLst>
            <a:ext uri="{28A0092B-C50C-407E-A947-70E740481C1C}">
              <a14:useLocalDpi xmlns:a14="http://schemas.microsoft.com/office/drawing/2010/main" val="0"/>
            </a:ext>
          </a:extLst>
        </a:blip>
        <a:stretch>
          <a:fillRect/>
        </a:stretch>
      </xdr:blipFill>
      <xdr:spPr>
        <a:xfrm>
          <a:off x="44043600" y="384232150"/>
          <a:ext cx="882650" cy="1143000"/>
        </a:xfrm>
        <a:prstGeom prst="rect">
          <a:avLst/>
        </a:prstGeom>
      </xdr:spPr>
    </xdr:pic>
    <xdr:clientData/>
  </xdr:twoCellAnchor>
  <xdr:twoCellAnchor>
    <xdr:from>
      <xdr:col>32</xdr:col>
      <xdr:colOff>0</xdr:colOff>
      <xdr:row>339</xdr:row>
      <xdr:rowOff>0</xdr:rowOff>
    </xdr:from>
    <xdr:to>
      <xdr:col>33</xdr:col>
      <xdr:colOff>0</xdr:colOff>
      <xdr:row>340</xdr:row>
      <xdr:rowOff>0</xdr:rowOff>
    </xdr:to>
    <xdr:pic>
      <xdr:nvPicPr>
        <xdr:cNvPr id="2443" name="Picture 2442">
          <a:extLst>
            <a:ext uri="{FF2B5EF4-FFF2-40B4-BE49-F238E27FC236}">
              <a16:creationId xmlns:a16="http://schemas.microsoft.com/office/drawing/2014/main" id="{6463365F-3CAD-B326-A053-577FBF91FF8B}"/>
            </a:ext>
          </a:extLst>
        </xdr:cNvPr>
        <xdr:cNvPicPr>
          <a:picLocks/>
        </xdr:cNvPicPr>
      </xdr:nvPicPr>
      <xdr:blipFill>
        <a:blip xmlns:r="http://schemas.openxmlformats.org/officeDocument/2006/relationships" r:embed="rId336">
          <a:extLst>
            <a:ext uri="{28A0092B-C50C-407E-A947-70E740481C1C}">
              <a14:useLocalDpi xmlns:a14="http://schemas.microsoft.com/office/drawing/2010/main" val="0"/>
            </a:ext>
          </a:extLst>
        </a:blip>
        <a:stretch>
          <a:fillRect/>
        </a:stretch>
      </xdr:blipFill>
      <xdr:spPr>
        <a:xfrm>
          <a:off x="44043600" y="385375150"/>
          <a:ext cx="882650" cy="1143000"/>
        </a:xfrm>
        <a:prstGeom prst="rect">
          <a:avLst/>
        </a:prstGeom>
      </xdr:spPr>
    </xdr:pic>
    <xdr:clientData/>
  </xdr:twoCellAnchor>
  <xdr:twoCellAnchor>
    <xdr:from>
      <xdr:col>32</xdr:col>
      <xdr:colOff>0</xdr:colOff>
      <xdr:row>340</xdr:row>
      <xdr:rowOff>0</xdr:rowOff>
    </xdr:from>
    <xdr:to>
      <xdr:col>33</xdr:col>
      <xdr:colOff>0</xdr:colOff>
      <xdr:row>341</xdr:row>
      <xdr:rowOff>0</xdr:rowOff>
    </xdr:to>
    <xdr:pic>
      <xdr:nvPicPr>
        <xdr:cNvPr id="2445" name="Picture 2444">
          <a:extLst>
            <a:ext uri="{FF2B5EF4-FFF2-40B4-BE49-F238E27FC236}">
              <a16:creationId xmlns:a16="http://schemas.microsoft.com/office/drawing/2014/main" id="{F2114BDB-8462-465E-5E87-8D3BEDCF5106}"/>
            </a:ext>
          </a:extLst>
        </xdr:cNvPr>
        <xdr:cNvPicPr>
          <a:picLocks/>
        </xdr:cNvPicPr>
      </xdr:nvPicPr>
      <xdr:blipFill>
        <a:blip xmlns:r="http://schemas.openxmlformats.org/officeDocument/2006/relationships" r:embed="rId337">
          <a:extLst>
            <a:ext uri="{28A0092B-C50C-407E-A947-70E740481C1C}">
              <a14:useLocalDpi xmlns:a14="http://schemas.microsoft.com/office/drawing/2010/main" val="0"/>
            </a:ext>
          </a:extLst>
        </a:blip>
        <a:stretch>
          <a:fillRect/>
        </a:stretch>
      </xdr:blipFill>
      <xdr:spPr>
        <a:xfrm>
          <a:off x="44043600" y="386518150"/>
          <a:ext cx="882650" cy="1143000"/>
        </a:xfrm>
        <a:prstGeom prst="rect">
          <a:avLst/>
        </a:prstGeom>
      </xdr:spPr>
    </xdr:pic>
    <xdr:clientData/>
  </xdr:twoCellAnchor>
  <xdr:twoCellAnchor>
    <xdr:from>
      <xdr:col>32</xdr:col>
      <xdr:colOff>0</xdr:colOff>
      <xdr:row>341</xdr:row>
      <xdr:rowOff>0</xdr:rowOff>
    </xdr:from>
    <xdr:to>
      <xdr:col>33</xdr:col>
      <xdr:colOff>0</xdr:colOff>
      <xdr:row>342</xdr:row>
      <xdr:rowOff>0</xdr:rowOff>
    </xdr:to>
    <xdr:pic>
      <xdr:nvPicPr>
        <xdr:cNvPr id="2447" name="Picture 2446">
          <a:extLst>
            <a:ext uri="{FF2B5EF4-FFF2-40B4-BE49-F238E27FC236}">
              <a16:creationId xmlns:a16="http://schemas.microsoft.com/office/drawing/2014/main" id="{0C9D52E4-EBDE-7F26-EA37-DD6C5789DB55}"/>
            </a:ext>
          </a:extLst>
        </xdr:cNvPr>
        <xdr:cNvPicPr>
          <a:picLocks/>
        </xdr:cNvPicPr>
      </xdr:nvPicPr>
      <xdr:blipFill>
        <a:blip xmlns:r="http://schemas.openxmlformats.org/officeDocument/2006/relationships" r:embed="rId338">
          <a:extLst>
            <a:ext uri="{28A0092B-C50C-407E-A947-70E740481C1C}">
              <a14:useLocalDpi xmlns:a14="http://schemas.microsoft.com/office/drawing/2010/main" val="0"/>
            </a:ext>
          </a:extLst>
        </a:blip>
        <a:stretch>
          <a:fillRect/>
        </a:stretch>
      </xdr:blipFill>
      <xdr:spPr>
        <a:xfrm>
          <a:off x="44043600" y="387661150"/>
          <a:ext cx="882650" cy="1143000"/>
        </a:xfrm>
        <a:prstGeom prst="rect">
          <a:avLst/>
        </a:prstGeom>
      </xdr:spPr>
    </xdr:pic>
    <xdr:clientData/>
  </xdr:twoCellAnchor>
  <xdr:twoCellAnchor>
    <xdr:from>
      <xdr:col>32</xdr:col>
      <xdr:colOff>0</xdr:colOff>
      <xdr:row>342</xdr:row>
      <xdr:rowOff>0</xdr:rowOff>
    </xdr:from>
    <xdr:to>
      <xdr:col>33</xdr:col>
      <xdr:colOff>0</xdr:colOff>
      <xdr:row>343</xdr:row>
      <xdr:rowOff>0</xdr:rowOff>
    </xdr:to>
    <xdr:pic>
      <xdr:nvPicPr>
        <xdr:cNvPr id="2449" name="Picture 2448">
          <a:extLst>
            <a:ext uri="{FF2B5EF4-FFF2-40B4-BE49-F238E27FC236}">
              <a16:creationId xmlns:a16="http://schemas.microsoft.com/office/drawing/2014/main" id="{BADC1C3F-5E72-32A8-E305-8BA34FA5AD76}"/>
            </a:ext>
          </a:extLst>
        </xdr:cNvPr>
        <xdr:cNvPicPr>
          <a:picLocks/>
        </xdr:cNvPicPr>
      </xdr:nvPicPr>
      <xdr:blipFill>
        <a:blip xmlns:r="http://schemas.openxmlformats.org/officeDocument/2006/relationships" r:embed="rId339">
          <a:extLst>
            <a:ext uri="{28A0092B-C50C-407E-A947-70E740481C1C}">
              <a14:useLocalDpi xmlns:a14="http://schemas.microsoft.com/office/drawing/2010/main" val="0"/>
            </a:ext>
          </a:extLst>
        </a:blip>
        <a:stretch>
          <a:fillRect/>
        </a:stretch>
      </xdr:blipFill>
      <xdr:spPr>
        <a:xfrm>
          <a:off x="44043600" y="388804150"/>
          <a:ext cx="882650" cy="1143000"/>
        </a:xfrm>
        <a:prstGeom prst="rect">
          <a:avLst/>
        </a:prstGeom>
      </xdr:spPr>
    </xdr:pic>
    <xdr:clientData/>
  </xdr:twoCellAnchor>
  <xdr:twoCellAnchor>
    <xdr:from>
      <xdr:col>32</xdr:col>
      <xdr:colOff>0</xdr:colOff>
      <xdr:row>343</xdr:row>
      <xdr:rowOff>0</xdr:rowOff>
    </xdr:from>
    <xdr:to>
      <xdr:col>33</xdr:col>
      <xdr:colOff>0</xdr:colOff>
      <xdr:row>344</xdr:row>
      <xdr:rowOff>0</xdr:rowOff>
    </xdr:to>
    <xdr:pic>
      <xdr:nvPicPr>
        <xdr:cNvPr id="2451" name="Picture 2450">
          <a:extLst>
            <a:ext uri="{FF2B5EF4-FFF2-40B4-BE49-F238E27FC236}">
              <a16:creationId xmlns:a16="http://schemas.microsoft.com/office/drawing/2014/main" id="{2C2A3810-3D5B-0DD7-E639-60258D7BB278}"/>
            </a:ext>
          </a:extLst>
        </xdr:cNvPr>
        <xdr:cNvPicPr>
          <a:picLocks/>
        </xdr:cNvPicPr>
      </xdr:nvPicPr>
      <xdr:blipFill>
        <a:blip xmlns:r="http://schemas.openxmlformats.org/officeDocument/2006/relationships" r:embed="rId340">
          <a:extLst>
            <a:ext uri="{28A0092B-C50C-407E-A947-70E740481C1C}">
              <a14:useLocalDpi xmlns:a14="http://schemas.microsoft.com/office/drawing/2010/main" val="0"/>
            </a:ext>
          </a:extLst>
        </a:blip>
        <a:stretch>
          <a:fillRect/>
        </a:stretch>
      </xdr:blipFill>
      <xdr:spPr>
        <a:xfrm>
          <a:off x="44043600" y="389947150"/>
          <a:ext cx="882650" cy="1143000"/>
        </a:xfrm>
        <a:prstGeom prst="rect">
          <a:avLst/>
        </a:prstGeom>
      </xdr:spPr>
    </xdr:pic>
    <xdr:clientData/>
  </xdr:twoCellAnchor>
  <xdr:twoCellAnchor>
    <xdr:from>
      <xdr:col>32</xdr:col>
      <xdr:colOff>0</xdr:colOff>
      <xdr:row>344</xdr:row>
      <xdr:rowOff>0</xdr:rowOff>
    </xdr:from>
    <xdr:to>
      <xdr:col>33</xdr:col>
      <xdr:colOff>0</xdr:colOff>
      <xdr:row>345</xdr:row>
      <xdr:rowOff>0</xdr:rowOff>
    </xdr:to>
    <xdr:pic>
      <xdr:nvPicPr>
        <xdr:cNvPr id="2453" name="Picture 2452">
          <a:extLst>
            <a:ext uri="{FF2B5EF4-FFF2-40B4-BE49-F238E27FC236}">
              <a16:creationId xmlns:a16="http://schemas.microsoft.com/office/drawing/2014/main" id="{B8955289-BE62-1450-7C55-4D2148EEDBF6}"/>
            </a:ext>
          </a:extLst>
        </xdr:cNvPr>
        <xdr:cNvPicPr>
          <a:picLocks/>
        </xdr:cNvPicPr>
      </xdr:nvPicPr>
      <xdr:blipFill>
        <a:blip xmlns:r="http://schemas.openxmlformats.org/officeDocument/2006/relationships" r:embed="rId341" cstate="print">
          <a:extLst>
            <a:ext uri="{28A0092B-C50C-407E-A947-70E740481C1C}">
              <a14:useLocalDpi xmlns:a14="http://schemas.microsoft.com/office/drawing/2010/main" val="0"/>
            </a:ext>
          </a:extLst>
        </a:blip>
        <a:stretch>
          <a:fillRect/>
        </a:stretch>
      </xdr:blipFill>
      <xdr:spPr>
        <a:xfrm>
          <a:off x="44043600" y="391090150"/>
          <a:ext cx="882650" cy="1143000"/>
        </a:xfrm>
        <a:prstGeom prst="rect">
          <a:avLst/>
        </a:prstGeom>
      </xdr:spPr>
    </xdr:pic>
    <xdr:clientData/>
  </xdr:twoCellAnchor>
  <xdr:twoCellAnchor>
    <xdr:from>
      <xdr:col>32</xdr:col>
      <xdr:colOff>0</xdr:colOff>
      <xdr:row>345</xdr:row>
      <xdr:rowOff>0</xdr:rowOff>
    </xdr:from>
    <xdr:to>
      <xdr:col>33</xdr:col>
      <xdr:colOff>0</xdr:colOff>
      <xdr:row>346</xdr:row>
      <xdr:rowOff>0</xdr:rowOff>
    </xdr:to>
    <xdr:pic>
      <xdr:nvPicPr>
        <xdr:cNvPr id="2455" name="Picture 2454">
          <a:extLst>
            <a:ext uri="{FF2B5EF4-FFF2-40B4-BE49-F238E27FC236}">
              <a16:creationId xmlns:a16="http://schemas.microsoft.com/office/drawing/2014/main" id="{75377869-2614-514F-76CB-448A5022596A}"/>
            </a:ext>
          </a:extLst>
        </xdr:cNvPr>
        <xdr:cNvPicPr>
          <a:picLocks/>
        </xdr:cNvPicPr>
      </xdr:nvPicPr>
      <xdr:blipFill>
        <a:blip xmlns:r="http://schemas.openxmlformats.org/officeDocument/2006/relationships" r:embed="rId342" cstate="print">
          <a:extLst>
            <a:ext uri="{28A0092B-C50C-407E-A947-70E740481C1C}">
              <a14:useLocalDpi xmlns:a14="http://schemas.microsoft.com/office/drawing/2010/main" val="0"/>
            </a:ext>
          </a:extLst>
        </a:blip>
        <a:stretch>
          <a:fillRect/>
        </a:stretch>
      </xdr:blipFill>
      <xdr:spPr>
        <a:xfrm>
          <a:off x="44043600" y="392233150"/>
          <a:ext cx="882650" cy="1143000"/>
        </a:xfrm>
        <a:prstGeom prst="rect">
          <a:avLst/>
        </a:prstGeom>
      </xdr:spPr>
    </xdr:pic>
    <xdr:clientData/>
  </xdr:twoCellAnchor>
  <xdr:twoCellAnchor>
    <xdr:from>
      <xdr:col>32</xdr:col>
      <xdr:colOff>0</xdr:colOff>
      <xdr:row>346</xdr:row>
      <xdr:rowOff>0</xdr:rowOff>
    </xdr:from>
    <xdr:to>
      <xdr:col>33</xdr:col>
      <xdr:colOff>0</xdr:colOff>
      <xdr:row>347</xdr:row>
      <xdr:rowOff>0</xdr:rowOff>
    </xdr:to>
    <xdr:pic>
      <xdr:nvPicPr>
        <xdr:cNvPr id="2457" name="Picture 2456">
          <a:extLst>
            <a:ext uri="{FF2B5EF4-FFF2-40B4-BE49-F238E27FC236}">
              <a16:creationId xmlns:a16="http://schemas.microsoft.com/office/drawing/2014/main" id="{6F3222BD-B23B-5AD6-C793-42A8BA1F98A2}"/>
            </a:ext>
          </a:extLst>
        </xdr:cNvPr>
        <xdr:cNvPicPr>
          <a:picLocks/>
        </xdr:cNvPicPr>
      </xdr:nvPicPr>
      <xdr:blipFill>
        <a:blip xmlns:r="http://schemas.openxmlformats.org/officeDocument/2006/relationships" r:embed="rId343" cstate="print">
          <a:extLst>
            <a:ext uri="{28A0092B-C50C-407E-A947-70E740481C1C}">
              <a14:useLocalDpi xmlns:a14="http://schemas.microsoft.com/office/drawing/2010/main" val="0"/>
            </a:ext>
          </a:extLst>
        </a:blip>
        <a:stretch>
          <a:fillRect/>
        </a:stretch>
      </xdr:blipFill>
      <xdr:spPr>
        <a:xfrm>
          <a:off x="44043600" y="393376150"/>
          <a:ext cx="882650" cy="1143000"/>
        </a:xfrm>
        <a:prstGeom prst="rect">
          <a:avLst/>
        </a:prstGeom>
      </xdr:spPr>
    </xdr:pic>
    <xdr:clientData/>
  </xdr:twoCellAnchor>
  <xdr:twoCellAnchor>
    <xdr:from>
      <xdr:col>32</xdr:col>
      <xdr:colOff>0</xdr:colOff>
      <xdr:row>347</xdr:row>
      <xdr:rowOff>0</xdr:rowOff>
    </xdr:from>
    <xdr:to>
      <xdr:col>33</xdr:col>
      <xdr:colOff>0</xdr:colOff>
      <xdr:row>348</xdr:row>
      <xdr:rowOff>0</xdr:rowOff>
    </xdr:to>
    <xdr:pic>
      <xdr:nvPicPr>
        <xdr:cNvPr id="2459" name="Picture 2458">
          <a:extLst>
            <a:ext uri="{FF2B5EF4-FFF2-40B4-BE49-F238E27FC236}">
              <a16:creationId xmlns:a16="http://schemas.microsoft.com/office/drawing/2014/main" id="{9D0720B6-9849-CBE6-D94D-386A1878C70C}"/>
            </a:ext>
          </a:extLst>
        </xdr:cNvPr>
        <xdr:cNvPicPr>
          <a:picLocks/>
        </xdr:cNvPicPr>
      </xdr:nvPicPr>
      <xdr:blipFill>
        <a:blip xmlns:r="http://schemas.openxmlformats.org/officeDocument/2006/relationships" r:embed="rId344" cstate="print">
          <a:extLst>
            <a:ext uri="{28A0092B-C50C-407E-A947-70E740481C1C}">
              <a14:useLocalDpi xmlns:a14="http://schemas.microsoft.com/office/drawing/2010/main" val="0"/>
            </a:ext>
          </a:extLst>
        </a:blip>
        <a:stretch>
          <a:fillRect/>
        </a:stretch>
      </xdr:blipFill>
      <xdr:spPr>
        <a:xfrm>
          <a:off x="44043600" y="394519150"/>
          <a:ext cx="882650" cy="1143000"/>
        </a:xfrm>
        <a:prstGeom prst="rect">
          <a:avLst/>
        </a:prstGeom>
      </xdr:spPr>
    </xdr:pic>
    <xdr:clientData/>
  </xdr:twoCellAnchor>
  <xdr:twoCellAnchor>
    <xdr:from>
      <xdr:col>32</xdr:col>
      <xdr:colOff>0</xdr:colOff>
      <xdr:row>348</xdr:row>
      <xdr:rowOff>0</xdr:rowOff>
    </xdr:from>
    <xdr:to>
      <xdr:col>33</xdr:col>
      <xdr:colOff>0</xdr:colOff>
      <xdr:row>349</xdr:row>
      <xdr:rowOff>0</xdr:rowOff>
    </xdr:to>
    <xdr:pic>
      <xdr:nvPicPr>
        <xdr:cNvPr id="2461" name="Picture 2460">
          <a:extLst>
            <a:ext uri="{FF2B5EF4-FFF2-40B4-BE49-F238E27FC236}">
              <a16:creationId xmlns:a16="http://schemas.microsoft.com/office/drawing/2014/main" id="{9AA2A8CC-3E65-CE10-0F70-ADCCDADE2165}"/>
            </a:ext>
          </a:extLst>
        </xdr:cNvPr>
        <xdr:cNvPicPr>
          <a:picLocks/>
        </xdr:cNvPicPr>
      </xdr:nvPicPr>
      <xdr:blipFill>
        <a:blip xmlns:r="http://schemas.openxmlformats.org/officeDocument/2006/relationships" r:embed="rId345" cstate="print">
          <a:extLst>
            <a:ext uri="{28A0092B-C50C-407E-A947-70E740481C1C}">
              <a14:useLocalDpi xmlns:a14="http://schemas.microsoft.com/office/drawing/2010/main" val="0"/>
            </a:ext>
          </a:extLst>
        </a:blip>
        <a:stretch>
          <a:fillRect/>
        </a:stretch>
      </xdr:blipFill>
      <xdr:spPr>
        <a:xfrm>
          <a:off x="44043600" y="395662150"/>
          <a:ext cx="882650" cy="1143000"/>
        </a:xfrm>
        <a:prstGeom prst="rect">
          <a:avLst/>
        </a:prstGeom>
      </xdr:spPr>
    </xdr:pic>
    <xdr:clientData/>
  </xdr:twoCellAnchor>
  <xdr:twoCellAnchor>
    <xdr:from>
      <xdr:col>32</xdr:col>
      <xdr:colOff>0</xdr:colOff>
      <xdr:row>349</xdr:row>
      <xdr:rowOff>0</xdr:rowOff>
    </xdr:from>
    <xdr:to>
      <xdr:col>33</xdr:col>
      <xdr:colOff>0</xdr:colOff>
      <xdr:row>350</xdr:row>
      <xdr:rowOff>0</xdr:rowOff>
    </xdr:to>
    <xdr:pic>
      <xdr:nvPicPr>
        <xdr:cNvPr id="2463" name="Picture 2462">
          <a:extLst>
            <a:ext uri="{FF2B5EF4-FFF2-40B4-BE49-F238E27FC236}">
              <a16:creationId xmlns:a16="http://schemas.microsoft.com/office/drawing/2014/main" id="{05B41D52-497E-4AEE-7F5B-C9A3DC2E0EAB}"/>
            </a:ext>
          </a:extLst>
        </xdr:cNvPr>
        <xdr:cNvPicPr>
          <a:picLocks/>
        </xdr:cNvPicPr>
      </xdr:nvPicPr>
      <xdr:blipFill>
        <a:blip xmlns:r="http://schemas.openxmlformats.org/officeDocument/2006/relationships" r:embed="rId346" cstate="print">
          <a:extLst>
            <a:ext uri="{28A0092B-C50C-407E-A947-70E740481C1C}">
              <a14:useLocalDpi xmlns:a14="http://schemas.microsoft.com/office/drawing/2010/main" val="0"/>
            </a:ext>
          </a:extLst>
        </a:blip>
        <a:stretch>
          <a:fillRect/>
        </a:stretch>
      </xdr:blipFill>
      <xdr:spPr>
        <a:xfrm>
          <a:off x="44043600" y="396805150"/>
          <a:ext cx="882650" cy="1143000"/>
        </a:xfrm>
        <a:prstGeom prst="rect">
          <a:avLst/>
        </a:prstGeom>
      </xdr:spPr>
    </xdr:pic>
    <xdr:clientData/>
  </xdr:twoCellAnchor>
  <xdr:twoCellAnchor>
    <xdr:from>
      <xdr:col>32</xdr:col>
      <xdr:colOff>0</xdr:colOff>
      <xdr:row>350</xdr:row>
      <xdr:rowOff>0</xdr:rowOff>
    </xdr:from>
    <xdr:to>
      <xdr:col>33</xdr:col>
      <xdr:colOff>0</xdr:colOff>
      <xdr:row>351</xdr:row>
      <xdr:rowOff>0</xdr:rowOff>
    </xdr:to>
    <xdr:pic>
      <xdr:nvPicPr>
        <xdr:cNvPr id="2465" name="Picture 2464">
          <a:extLst>
            <a:ext uri="{FF2B5EF4-FFF2-40B4-BE49-F238E27FC236}">
              <a16:creationId xmlns:a16="http://schemas.microsoft.com/office/drawing/2014/main" id="{8E6CC298-5F1D-0177-5CF2-4A73741F849F}"/>
            </a:ext>
          </a:extLst>
        </xdr:cNvPr>
        <xdr:cNvPicPr>
          <a:picLocks/>
        </xdr:cNvPicPr>
      </xdr:nvPicPr>
      <xdr:blipFill>
        <a:blip xmlns:r="http://schemas.openxmlformats.org/officeDocument/2006/relationships" r:embed="rId347" cstate="print">
          <a:extLst>
            <a:ext uri="{28A0092B-C50C-407E-A947-70E740481C1C}">
              <a14:useLocalDpi xmlns:a14="http://schemas.microsoft.com/office/drawing/2010/main" val="0"/>
            </a:ext>
          </a:extLst>
        </a:blip>
        <a:stretch>
          <a:fillRect/>
        </a:stretch>
      </xdr:blipFill>
      <xdr:spPr>
        <a:xfrm>
          <a:off x="44043600" y="397948150"/>
          <a:ext cx="882650" cy="1143000"/>
        </a:xfrm>
        <a:prstGeom prst="rect">
          <a:avLst/>
        </a:prstGeom>
      </xdr:spPr>
    </xdr:pic>
    <xdr:clientData/>
  </xdr:twoCellAnchor>
  <xdr:twoCellAnchor>
    <xdr:from>
      <xdr:col>32</xdr:col>
      <xdr:colOff>0</xdr:colOff>
      <xdr:row>351</xdr:row>
      <xdr:rowOff>0</xdr:rowOff>
    </xdr:from>
    <xdr:to>
      <xdr:col>33</xdr:col>
      <xdr:colOff>0</xdr:colOff>
      <xdr:row>352</xdr:row>
      <xdr:rowOff>0</xdr:rowOff>
    </xdr:to>
    <xdr:pic>
      <xdr:nvPicPr>
        <xdr:cNvPr id="2467" name="Picture 2466">
          <a:extLst>
            <a:ext uri="{FF2B5EF4-FFF2-40B4-BE49-F238E27FC236}">
              <a16:creationId xmlns:a16="http://schemas.microsoft.com/office/drawing/2014/main" id="{2C0F9190-20A6-EE6F-241B-386740DDB42D}"/>
            </a:ext>
          </a:extLst>
        </xdr:cNvPr>
        <xdr:cNvPicPr>
          <a:picLocks/>
        </xdr:cNvPicPr>
      </xdr:nvPicPr>
      <xdr:blipFill>
        <a:blip xmlns:r="http://schemas.openxmlformats.org/officeDocument/2006/relationships" r:embed="rId348" cstate="print">
          <a:extLst>
            <a:ext uri="{28A0092B-C50C-407E-A947-70E740481C1C}">
              <a14:useLocalDpi xmlns:a14="http://schemas.microsoft.com/office/drawing/2010/main" val="0"/>
            </a:ext>
          </a:extLst>
        </a:blip>
        <a:stretch>
          <a:fillRect/>
        </a:stretch>
      </xdr:blipFill>
      <xdr:spPr>
        <a:xfrm>
          <a:off x="44043600" y="399091150"/>
          <a:ext cx="882650" cy="1143000"/>
        </a:xfrm>
        <a:prstGeom prst="rect">
          <a:avLst/>
        </a:prstGeom>
      </xdr:spPr>
    </xdr:pic>
    <xdr:clientData/>
  </xdr:twoCellAnchor>
  <xdr:twoCellAnchor>
    <xdr:from>
      <xdr:col>32</xdr:col>
      <xdr:colOff>0</xdr:colOff>
      <xdr:row>352</xdr:row>
      <xdr:rowOff>0</xdr:rowOff>
    </xdr:from>
    <xdr:to>
      <xdr:col>33</xdr:col>
      <xdr:colOff>0</xdr:colOff>
      <xdr:row>353</xdr:row>
      <xdr:rowOff>0</xdr:rowOff>
    </xdr:to>
    <xdr:pic>
      <xdr:nvPicPr>
        <xdr:cNvPr id="2469" name="Picture 2468">
          <a:extLst>
            <a:ext uri="{FF2B5EF4-FFF2-40B4-BE49-F238E27FC236}">
              <a16:creationId xmlns:a16="http://schemas.microsoft.com/office/drawing/2014/main" id="{01E1BCB8-1BC4-0896-406E-93DDCE024EA1}"/>
            </a:ext>
          </a:extLst>
        </xdr:cNvPr>
        <xdr:cNvPicPr>
          <a:picLocks/>
        </xdr:cNvPicPr>
      </xdr:nvPicPr>
      <xdr:blipFill>
        <a:blip xmlns:r="http://schemas.openxmlformats.org/officeDocument/2006/relationships" r:embed="rId349" cstate="print">
          <a:extLst>
            <a:ext uri="{28A0092B-C50C-407E-A947-70E740481C1C}">
              <a14:useLocalDpi xmlns:a14="http://schemas.microsoft.com/office/drawing/2010/main" val="0"/>
            </a:ext>
          </a:extLst>
        </a:blip>
        <a:stretch>
          <a:fillRect/>
        </a:stretch>
      </xdr:blipFill>
      <xdr:spPr>
        <a:xfrm>
          <a:off x="44043600" y="400234150"/>
          <a:ext cx="882650" cy="1143000"/>
        </a:xfrm>
        <a:prstGeom prst="rect">
          <a:avLst/>
        </a:prstGeom>
      </xdr:spPr>
    </xdr:pic>
    <xdr:clientData/>
  </xdr:twoCellAnchor>
  <xdr:twoCellAnchor>
    <xdr:from>
      <xdr:col>32</xdr:col>
      <xdr:colOff>0</xdr:colOff>
      <xdr:row>353</xdr:row>
      <xdr:rowOff>0</xdr:rowOff>
    </xdr:from>
    <xdr:to>
      <xdr:col>33</xdr:col>
      <xdr:colOff>0</xdr:colOff>
      <xdr:row>354</xdr:row>
      <xdr:rowOff>0</xdr:rowOff>
    </xdr:to>
    <xdr:pic>
      <xdr:nvPicPr>
        <xdr:cNvPr id="2471" name="Picture 2470">
          <a:extLst>
            <a:ext uri="{FF2B5EF4-FFF2-40B4-BE49-F238E27FC236}">
              <a16:creationId xmlns:a16="http://schemas.microsoft.com/office/drawing/2014/main" id="{697D6C69-60A3-99F8-9530-9FDD33B29921}"/>
            </a:ext>
          </a:extLst>
        </xdr:cNvPr>
        <xdr:cNvPicPr>
          <a:picLocks/>
        </xdr:cNvPicPr>
      </xdr:nvPicPr>
      <xdr:blipFill>
        <a:blip xmlns:r="http://schemas.openxmlformats.org/officeDocument/2006/relationships" r:embed="rId350" cstate="print">
          <a:extLst>
            <a:ext uri="{28A0092B-C50C-407E-A947-70E740481C1C}">
              <a14:useLocalDpi xmlns:a14="http://schemas.microsoft.com/office/drawing/2010/main" val="0"/>
            </a:ext>
          </a:extLst>
        </a:blip>
        <a:stretch>
          <a:fillRect/>
        </a:stretch>
      </xdr:blipFill>
      <xdr:spPr>
        <a:xfrm>
          <a:off x="44043600" y="401377150"/>
          <a:ext cx="882650" cy="1143000"/>
        </a:xfrm>
        <a:prstGeom prst="rect">
          <a:avLst/>
        </a:prstGeom>
      </xdr:spPr>
    </xdr:pic>
    <xdr:clientData/>
  </xdr:twoCellAnchor>
  <xdr:twoCellAnchor>
    <xdr:from>
      <xdr:col>32</xdr:col>
      <xdr:colOff>0</xdr:colOff>
      <xdr:row>354</xdr:row>
      <xdr:rowOff>0</xdr:rowOff>
    </xdr:from>
    <xdr:to>
      <xdr:col>33</xdr:col>
      <xdr:colOff>0</xdr:colOff>
      <xdr:row>355</xdr:row>
      <xdr:rowOff>0</xdr:rowOff>
    </xdr:to>
    <xdr:pic>
      <xdr:nvPicPr>
        <xdr:cNvPr id="2473" name="Picture 2472">
          <a:extLst>
            <a:ext uri="{FF2B5EF4-FFF2-40B4-BE49-F238E27FC236}">
              <a16:creationId xmlns:a16="http://schemas.microsoft.com/office/drawing/2014/main" id="{5ACA3272-8E36-E0BD-415E-383C84F7BB13}"/>
            </a:ext>
          </a:extLst>
        </xdr:cNvPr>
        <xdr:cNvPicPr>
          <a:picLocks/>
        </xdr:cNvPicPr>
      </xdr:nvPicPr>
      <xdr:blipFill>
        <a:blip xmlns:r="http://schemas.openxmlformats.org/officeDocument/2006/relationships" r:embed="rId351">
          <a:extLst>
            <a:ext uri="{28A0092B-C50C-407E-A947-70E740481C1C}">
              <a14:useLocalDpi xmlns:a14="http://schemas.microsoft.com/office/drawing/2010/main" val="0"/>
            </a:ext>
          </a:extLst>
        </a:blip>
        <a:stretch>
          <a:fillRect/>
        </a:stretch>
      </xdr:blipFill>
      <xdr:spPr>
        <a:xfrm>
          <a:off x="44043600" y="402520150"/>
          <a:ext cx="882650" cy="1143000"/>
        </a:xfrm>
        <a:prstGeom prst="rect">
          <a:avLst/>
        </a:prstGeom>
      </xdr:spPr>
    </xdr:pic>
    <xdr:clientData/>
  </xdr:twoCellAnchor>
  <xdr:twoCellAnchor>
    <xdr:from>
      <xdr:col>32</xdr:col>
      <xdr:colOff>0</xdr:colOff>
      <xdr:row>355</xdr:row>
      <xdr:rowOff>0</xdr:rowOff>
    </xdr:from>
    <xdr:to>
      <xdr:col>33</xdr:col>
      <xdr:colOff>0</xdr:colOff>
      <xdr:row>356</xdr:row>
      <xdr:rowOff>0</xdr:rowOff>
    </xdr:to>
    <xdr:pic>
      <xdr:nvPicPr>
        <xdr:cNvPr id="2475" name="Picture 2474">
          <a:extLst>
            <a:ext uri="{FF2B5EF4-FFF2-40B4-BE49-F238E27FC236}">
              <a16:creationId xmlns:a16="http://schemas.microsoft.com/office/drawing/2014/main" id="{1B27C346-D527-64DE-020C-531CCECBDFC2}"/>
            </a:ext>
          </a:extLst>
        </xdr:cNvPr>
        <xdr:cNvPicPr>
          <a:picLocks/>
        </xdr:cNvPicPr>
      </xdr:nvPicPr>
      <xdr:blipFill>
        <a:blip xmlns:r="http://schemas.openxmlformats.org/officeDocument/2006/relationships" r:embed="rId352" cstate="print">
          <a:extLst>
            <a:ext uri="{28A0092B-C50C-407E-A947-70E740481C1C}">
              <a14:useLocalDpi xmlns:a14="http://schemas.microsoft.com/office/drawing/2010/main" val="0"/>
            </a:ext>
          </a:extLst>
        </a:blip>
        <a:stretch>
          <a:fillRect/>
        </a:stretch>
      </xdr:blipFill>
      <xdr:spPr>
        <a:xfrm>
          <a:off x="44043600" y="403663150"/>
          <a:ext cx="882650" cy="1143000"/>
        </a:xfrm>
        <a:prstGeom prst="rect">
          <a:avLst/>
        </a:prstGeom>
      </xdr:spPr>
    </xdr:pic>
    <xdr:clientData/>
  </xdr:twoCellAnchor>
  <xdr:twoCellAnchor>
    <xdr:from>
      <xdr:col>32</xdr:col>
      <xdr:colOff>0</xdr:colOff>
      <xdr:row>356</xdr:row>
      <xdr:rowOff>0</xdr:rowOff>
    </xdr:from>
    <xdr:to>
      <xdr:col>33</xdr:col>
      <xdr:colOff>0</xdr:colOff>
      <xdr:row>357</xdr:row>
      <xdr:rowOff>0</xdr:rowOff>
    </xdr:to>
    <xdr:pic>
      <xdr:nvPicPr>
        <xdr:cNvPr id="2477" name="Picture 2476">
          <a:extLst>
            <a:ext uri="{FF2B5EF4-FFF2-40B4-BE49-F238E27FC236}">
              <a16:creationId xmlns:a16="http://schemas.microsoft.com/office/drawing/2014/main" id="{A1DFF854-623A-C541-A0D4-FE6D79225761}"/>
            </a:ext>
          </a:extLst>
        </xdr:cNvPr>
        <xdr:cNvPicPr>
          <a:picLocks/>
        </xdr:cNvPicPr>
      </xdr:nvPicPr>
      <xdr:blipFill>
        <a:blip xmlns:r="http://schemas.openxmlformats.org/officeDocument/2006/relationships" r:embed="rId353">
          <a:extLst>
            <a:ext uri="{28A0092B-C50C-407E-A947-70E740481C1C}">
              <a14:useLocalDpi xmlns:a14="http://schemas.microsoft.com/office/drawing/2010/main" val="0"/>
            </a:ext>
          </a:extLst>
        </a:blip>
        <a:stretch>
          <a:fillRect/>
        </a:stretch>
      </xdr:blipFill>
      <xdr:spPr>
        <a:xfrm>
          <a:off x="44043600" y="404806150"/>
          <a:ext cx="882650" cy="1143000"/>
        </a:xfrm>
        <a:prstGeom prst="rect">
          <a:avLst/>
        </a:prstGeom>
      </xdr:spPr>
    </xdr:pic>
    <xdr:clientData/>
  </xdr:twoCellAnchor>
  <xdr:twoCellAnchor>
    <xdr:from>
      <xdr:col>32</xdr:col>
      <xdr:colOff>0</xdr:colOff>
      <xdr:row>357</xdr:row>
      <xdr:rowOff>0</xdr:rowOff>
    </xdr:from>
    <xdr:to>
      <xdr:col>33</xdr:col>
      <xdr:colOff>0</xdr:colOff>
      <xdr:row>358</xdr:row>
      <xdr:rowOff>0</xdr:rowOff>
    </xdr:to>
    <xdr:pic>
      <xdr:nvPicPr>
        <xdr:cNvPr id="2479" name="Picture 2478">
          <a:extLst>
            <a:ext uri="{FF2B5EF4-FFF2-40B4-BE49-F238E27FC236}">
              <a16:creationId xmlns:a16="http://schemas.microsoft.com/office/drawing/2014/main" id="{CBB45E9F-89E8-89EE-9112-ECD25444AA04}"/>
            </a:ext>
          </a:extLst>
        </xdr:cNvPr>
        <xdr:cNvPicPr>
          <a:picLocks/>
        </xdr:cNvPicPr>
      </xdr:nvPicPr>
      <xdr:blipFill>
        <a:blip xmlns:r="http://schemas.openxmlformats.org/officeDocument/2006/relationships" r:embed="rId354" cstate="print">
          <a:extLst>
            <a:ext uri="{28A0092B-C50C-407E-A947-70E740481C1C}">
              <a14:useLocalDpi xmlns:a14="http://schemas.microsoft.com/office/drawing/2010/main" val="0"/>
            </a:ext>
          </a:extLst>
        </a:blip>
        <a:stretch>
          <a:fillRect/>
        </a:stretch>
      </xdr:blipFill>
      <xdr:spPr>
        <a:xfrm>
          <a:off x="44043600" y="405949150"/>
          <a:ext cx="882650" cy="1143000"/>
        </a:xfrm>
        <a:prstGeom prst="rect">
          <a:avLst/>
        </a:prstGeom>
      </xdr:spPr>
    </xdr:pic>
    <xdr:clientData/>
  </xdr:twoCellAnchor>
  <xdr:twoCellAnchor>
    <xdr:from>
      <xdr:col>32</xdr:col>
      <xdr:colOff>0</xdr:colOff>
      <xdr:row>358</xdr:row>
      <xdr:rowOff>0</xdr:rowOff>
    </xdr:from>
    <xdr:to>
      <xdr:col>33</xdr:col>
      <xdr:colOff>0</xdr:colOff>
      <xdr:row>359</xdr:row>
      <xdr:rowOff>0</xdr:rowOff>
    </xdr:to>
    <xdr:pic>
      <xdr:nvPicPr>
        <xdr:cNvPr id="2481" name="Picture 2480">
          <a:extLst>
            <a:ext uri="{FF2B5EF4-FFF2-40B4-BE49-F238E27FC236}">
              <a16:creationId xmlns:a16="http://schemas.microsoft.com/office/drawing/2014/main" id="{9913DCDA-18C4-4C14-B6A9-2CB42CD01A34}"/>
            </a:ext>
          </a:extLst>
        </xdr:cNvPr>
        <xdr:cNvPicPr>
          <a:picLocks/>
        </xdr:cNvPicPr>
      </xdr:nvPicPr>
      <xdr:blipFill>
        <a:blip xmlns:r="http://schemas.openxmlformats.org/officeDocument/2006/relationships" r:embed="rId355">
          <a:extLst>
            <a:ext uri="{28A0092B-C50C-407E-A947-70E740481C1C}">
              <a14:useLocalDpi xmlns:a14="http://schemas.microsoft.com/office/drawing/2010/main" val="0"/>
            </a:ext>
          </a:extLst>
        </a:blip>
        <a:stretch>
          <a:fillRect/>
        </a:stretch>
      </xdr:blipFill>
      <xdr:spPr>
        <a:xfrm>
          <a:off x="44043600" y="407092150"/>
          <a:ext cx="882650" cy="1143000"/>
        </a:xfrm>
        <a:prstGeom prst="rect">
          <a:avLst/>
        </a:prstGeom>
      </xdr:spPr>
    </xdr:pic>
    <xdr:clientData/>
  </xdr:twoCellAnchor>
  <xdr:twoCellAnchor>
    <xdr:from>
      <xdr:col>32</xdr:col>
      <xdr:colOff>0</xdr:colOff>
      <xdr:row>359</xdr:row>
      <xdr:rowOff>0</xdr:rowOff>
    </xdr:from>
    <xdr:to>
      <xdr:col>33</xdr:col>
      <xdr:colOff>0</xdr:colOff>
      <xdr:row>360</xdr:row>
      <xdr:rowOff>0</xdr:rowOff>
    </xdr:to>
    <xdr:pic>
      <xdr:nvPicPr>
        <xdr:cNvPr id="2483" name="Picture 2482">
          <a:extLst>
            <a:ext uri="{FF2B5EF4-FFF2-40B4-BE49-F238E27FC236}">
              <a16:creationId xmlns:a16="http://schemas.microsoft.com/office/drawing/2014/main" id="{7FDE7813-0029-C360-0685-BE90FD828A73}"/>
            </a:ext>
          </a:extLst>
        </xdr:cNvPr>
        <xdr:cNvPicPr>
          <a:picLocks/>
        </xdr:cNvPicPr>
      </xdr:nvPicPr>
      <xdr:blipFill>
        <a:blip xmlns:r="http://schemas.openxmlformats.org/officeDocument/2006/relationships" r:embed="rId356" cstate="print">
          <a:extLst>
            <a:ext uri="{28A0092B-C50C-407E-A947-70E740481C1C}">
              <a14:useLocalDpi xmlns:a14="http://schemas.microsoft.com/office/drawing/2010/main" val="0"/>
            </a:ext>
          </a:extLst>
        </a:blip>
        <a:stretch>
          <a:fillRect/>
        </a:stretch>
      </xdr:blipFill>
      <xdr:spPr>
        <a:xfrm>
          <a:off x="44043600" y="408235150"/>
          <a:ext cx="882650" cy="1143000"/>
        </a:xfrm>
        <a:prstGeom prst="rect">
          <a:avLst/>
        </a:prstGeom>
      </xdr:spPr>
    </xdr:pic>
    <xdr:clientData/>
  </xdr:twoCellAnchor>
  <xdr:twoCellAnchor>
    <xdr:from>
      <xdr:col>32</xdr:col>
      <xdr:colOff>0</xdr:colOff>
      <xdr:row>360</xdr:row>
      <xdr:rowOff>0</xdr:rowOff>
    </xdr:from>
    <xdr:to>
      <xdr:col>33</xdr:col>
      <xdr:colOff>0</xdr:colOff>
      <xdr:row>361</xdr:row>
      <xdr:rowOff>0</xdr:rowOff>
    </xdr:to>
    <xdr:pic>
      <xdr:nvPicPr>
        <xdr:cNvPr id="2485" name="Picture 2484">
          <a:extLst>
            <a:ext uri="{FF2B5EF4-FFF2-40B4-BE49-F238E27FC236}">
              <a16:creationId xmlns:a16="http://schemas.microsoft.com/office/drawing/2014/main" id="{83395105-6B76-BC79-DB21-DFE8FDD5196C}"/>
            </a:ext>
          </a:extLst>
        </xdr:cNvPr>
        <xdr:cNvPicPr>
          <a:picLocks/>
        </xdr:cNvPicPr>
      </xdr:nvPicPr>
      <xdr:blipFill>
        <a:blip xmlns:r="http://schemas.openxmlformats.org/officeDocument/2006/relationships" r:embed="rId357" cstate="print">
          <a:extLst>
            <a:ext uri="{28A0092B-C50C-407E-A947-70E740481C1C}">
              <a14:useLocalDpi xmlns:a14="http://schemas.microsoft.com/office/drawing/2010/main" val="0"/>
            </a:ext>
          </a:extLst>
        </a:blip>
        <a:stretch>
          <a:fillRect/>
        </a:stretch>
      </xdr:blipFill>
      <xdr:spPr>
        <a:xfrm>
          <a:off x="44043600" y="409378150"/>
          <a:ext cx="882650" cy="1143000"/>
        </a:xfrm>
        <a:prstGeom prst="rect">
          <a:avLst/>
        </a:prstGeom>
      </xdr:spPr>
    </xdr:pic>
    <xdr:clientData/>
  </xdr:twoCellAnchor>
  <xdr:twoCellAnchor>
    <xdr:from>
      <xdr:col>32</xdr:col>
      <xdr:colOff>0</xdr:colOff>
      <xdr:row>361</xdr:row>
      <xdr:rowOff>0</xdr:rowOff>
    </xdr:from>
    <xdr:to>
      <xdr:col>33</xdr:col>
      <xdr:colOff>0</xdr:colOff>
      <xdr:row>362</xdr:row>
      <xdr:rowOff>0</xdr:rowOff>
    </xdr:to>
    <xdr:pic>
      <xdr:nvPicPr>
        <xdr:cNvPr id="2487" name="Picture 2486">
          <a:extLst>
            <a:ext uri="{FF2B5EF4-FFF2-40B4-BE49-F238E27FC236}">
              <a16:creationId xmlns:a16="http://schemas.microsoft.com/office/drawing/2014/main" id="{0A0D91A8-2869-6E98-970D-0BA652FFCEE7}"/>
            </a:ext>
          </a:extLst>
        </xdr:cNvPr>
        <xdr:cNvPicPr>
          <a:picLocks/>
        </xdr:cNvPicPr>
      </xdr:nvPicPr>
      <xdr:blipFill>
        <a:blip xmlns:r="http://schemas.openxmlformats.org/officeDocument/2006/relationships" r:embed="rId358" cstate="print">
          <a:extLst>
            <a:ext uri="{28A0092B-C50C-407E-A947-70E740481C1C}">
              <a14:useLocalDpi xmlns:a14="http://schemas.microsoft.com/office/drawing/2010/main" val="0"/>
            </a:ext>
          </a:extLst>
        </a:blip>
        <a:stretch>
          <a:fillRect/>
        </a:stretch>
      </xdr:blipFill>
      <xdr:spPr>
        <a:xfrm>
          <a:off x="44043600" y="410521150"/>
          <a:ext cx="882650" cy="1143000"/>
        </a:xfrm>
        <a:prstGeom prst="rect">
          <a:avLst/>
        </a:prstGeom>
      </xdr:spPr>
    </xdr:pic>
    <xdr:clientData/>
  </xdr:twoCellAnchor>
  <xdr:twoCellAnchor>
    <xdr:from>
      <xdr:col>32</xdr:col>
      <xdr:colOff>0</xdr:colOff>
      <xdr:row>362</xdr:row>
      <xdr:rowOff>0</xdr:rowOff>
    </xdr:from>
    <xdr:to>
      <xdr:col>33</xdr:col>
      <xdr:colOff>0</xdr:colOff>
      <xdr:row>363</xdr:row>
      <xdr:rowOff>0</xdr:rowOff>
    </xdr:to>
    <xdr:pic>
      <xdr:nvPicPr>
        <xdr:cNvPr id="2489" name="Picture 2488">
          <a:extLst>
            <a:ext uri="{FF2B5EF4-FFF2-40B4-BE49-F238E27FC236}">
              <a16:creationId xmlns:a16="http://schemas.microsoft.com/office/drawing/2014/main" id="{B84F6184-14E5-3CB9-5369-F5B9AAFDD127}"/>
            </a:ext>
          </a:extLst>
        </xdr:cNvPr>
        <xdr:cNvPicPr>
          <a:picLocks/>
        </xdr:cNvPicPr>
      </xdr:nvPicPr>
      <xdr:blipFill>
        <a:blip xmlns:r="http://schemas.openxmlformats.org/officeDocument/2006/relationships" r:embed="rId359" cstate="print">
          <a:extLst>
            <a:ext uri="{28A0092B-C50C-407E-A947-70E740481C1C}">
              <a14:useLocalDpi xmlns:a14="http://schemas.microsoft.com/office/drawing/2010/main" val="0"/>
            </a:ext>
          </a:extLst>
        </a:blip>
        <a:stretch>
          <a:fillRect/>
        </a:stretch>
      </xdr:blipFill>
      <xdr:spPr>
        <a:xfrm>
          <a:off x="44043600" y="411664150"/>
          <a:ext cx="882650" cy="1143000"/>
        </a:xfrm>
        <a:prstGeom prst="rect">
          <a:avLst/>
        </a:prstGeom>
      </xdr:spPr>
    </xdr:pic>
    <xdr:clientData/>
  </xdr:twoCellAnchor>
  <xdr:twoCellAnchor>
    <xdr:from>
      <xdr:col>32</xdr:col>
      <xdr:colOff>0</xdr:colOff>
      <xdr:row>363</xdr:row>
      <xdr:rowOff>0</xdr:rowOff>
    </xdr:from>
    <xdr:to>
      <xdr:col>33</xdr:col>
      <xdr:colOff>0</xdr:colOff>
      <xdr:row>364</xdr:row>
      <xdr:rowOff>0</xdr:rowOff>
    </xdr:to>
    <xdr:pic>
      <xdr:nvPicPr>
        <xdr:cNvPr id="2491" name="Picture 2490">
          <a:extLst>
            <a:ext uri="{FF2B5EF4-FFF2-40B4-BE49-F238E27FC236}">
              <a16:creationId xmlns:a16="http://schemas.microsoft.com/office/drawing/2014/main" id="{9EDD9EB9-DB52-6194-DFAD-EB597B7820D8}"/>
            </a:ext>
          </a:extLst>
        </xdr:cNvPr>
        <xdr:cNvPicPr>
          <a:picLocks/>
        </xdr:cNvPicPr>
      </xdr:nvPicPr>
      <xdr:blipFill>
        <a:blip xmlns:r="http://schemas.openxmlformats.org/officeDocument/2006/relationships" r:embed="rId360" cstate="print">
          <a:extLst>
            <a:ext uri="{28A0092B-C50C-407E-A947-70E740481C1C}">
              <a14:useLocalDpi xmlns:a14="http://schemas.microsoft.com/office/drawing/2010/main" val="0"/>
            </a:ext>
          </a:extLst>
        </a:blip>
        <a:stretch>
          <a:fillRect/>
        </a:stretch>
      </xdr:blipFill>
      <xdr:spPr>
        <a:xfrm>
          <a:off x="44043600" y="412807150"/>
          <a:ext cx="882650" cy="1143000"/>
        </a:xfrm>
        <a:prstGeom prst="rect">
          <a:avLst/>
        </a:prstGeom>
      </xdr:spPr>
    </xdr:pic>
    <xdr:clientData/>
  </xdr:twoCellAnchor>
  <xdr:twoCellAnchor>
    <xdr:from>
      <xdr:col>32</xdr:col>
      <xdr:colOff>0</xdr:colOff>
      <xdr:row>364</xdr:row>
      <xdr:rowOff>0</xdr:rowOff>
    </xdr:from>
    <xdr:to>
      <xdr:col>33</xdr:col>
      <xdr:colOff>0</xdr:colOff>
      <xdr:row>365</xdr:row>
      <xdr:rowOff>0</xdr:rowOff>
    </xdr:to>
    <xdr:pic>
      <xdr:nvPicPr>
        <xdr:cNvPr id="2493" name="Picture 2492">
          <a:extLst>
            <a:ext uri="{FF2B5EF4-FFF2-40B4-BE49-F238E27FC236}">
              <a16:creationId xmlns:a16="http://schemas.microsoft.com/office/drawing/2014/main" id="{4FFE8F22-2140-DBD7-589B-2A0EE26E73A6}"/>
            </a:ext>
          </a:extLst>
        </xdr:cNvPr>
        <xdr:cNvPicPr>
          <a:picLocks/>
        </xdr:cNvPicPr>
      </xdr:nvPicPr>
      <xdr:blipFill>
        <a:blip xmlns:r="http://schemas.openxmlformats.org/officeDocument/2006/relationships" r:embed="rId361" cstate="print">
          <a:extLst>
            <a:ext uri="{28A0092B-C50C-407E-A947-70E740481C1C}">
              <a14:useLocalDpi xmlns:a14="http://schemas.microsoft.com/office/drawing/2010/main" val="0"/>
            </a:ext>
          </a:extLst>
        </a:blip>
        <a:stretch>
          <a:fillRect/>
        </a:stretch>
      </xdr:blipFill>
      <xdr:spPr>
        <a:xfrm>
          <a:off x="44043600" y="413950150"/>
          <a:ext cx="882650" cy="1143000"/>
        </a:xfrm>
        <a:prstGeom prst="rect">
          <a:avLst/>
        </a:prstGeom>
      </xdr:spPr>
    </xdr:pic>
    <xdr:clientData/>
  </xdr:twoCellAnchor>
  <xdr:twoCellAnchor>
    <xdr:from>
      <xdr:col>32</xdr:col>
      <xdr:colOff>0</xdr:colOff>
      <xdr:row>365</xdr:row>
      <xdr:rowOff>0</xdr:rowOff>
    </xdr:from>
    <xdr:to>
      <xdr:col>33</xdr:col>
      <xdr:colOff>0</xdr:colOff>
      <xdr:row>366</xdr:row>
      <xdr:rowOff>0</xdr:rowOff>
    </xdr:to>
    <xdr:pic>
      <xdr:nvPicPr>
        <xdr:cNvPr id="2495" name="Picture 2494">
          <a:extLst>
            <a:ext uri="{FF2B5EF4-FFF2-40B4-BE49-F238E27FC236}">
              <a16:creationId xmlns:a16="http://schemas.microsoft.com/office/drawing/2014/main" id="{2BB6EF91-6CFA-B1BB-E4B6-3A9A24EA5EF9}"/>
            </a:ext>
          </a:extLst>
        </xdr:cNvPr>
        <xdr:cNvPicPr>
          <a:picLocks/>
        </xdr:cNvPicPr>
      </xdr:nvPicPr>
      <xdr:blipFill>
        <a:blip xmlns:r="http://schemas.openxmlformats.org/officeDocument/2006/relationships" r:embed="rId362" cstate="print">
          <a:extLst>
            <a:ext uri="{28A0092B-C50C-407E-A947-70E740481C1C}">
              <a14:useLocalDpi xmlns:a14="http://schemas.microsoft.com/office/drawing/2010/main" val="0"/>
            </a:ext>
          </a:extLst>
        </a:blip>
        <a:stretch>
          <a:fillRect/>
        </a:stretch>
      </xdr:blipFill>
      <xdr:spPr>
        <a:xfrm>
          <a:off x="44043600" y="415093150"/>
          <a:ext cx="882650" cy="1143000"/>
        </a:xfrm>
        <a:prstGeom prst="rect">
          <a:avLst/>
        </a:prstGeom>
      </xdr:spPr>
    </xdr:pic>
    <xdr:clientData/>
  </xdr:twoCellAnchor>
  <xdr:twoCellAnchor>
    <xdr:from>
      <xdr:col>32</xdr:col>
      <xdr:colOff>0</xdr:colOff>
      <xdr:row>366</xdr:row>
      <xdr:rowOff>0</xdr:rowOff>
    </xdr:from>
    <xdr:to>
      <xdr:col>33</xdr:col>
      <xdr:colOff>0</xdr:colOff>
      <xdr:row>367</xdr:row>
      <xdr:rowOff>0</xdr:rowOff>
    </xdr:to>
    <xdr:pic>
      <xdr:nvPicPr>
        <xdr:cNvPr id="2497" name="Picture 2496">
          <a:extLst>
            <a:ext uri="{FF2B5EF4-FFF2-40B4-BE49-F238E27FC236}">
              <a16:creationId xmlns:a16="http://schemas.microsoft.com/office/drawing/2014/main" id="{B1084F05-73EE-9B61-EAAC-B260D8B9E71B}"/>
            </a:ext>
          </a:extLst>
        </xdr:cNvPr>
        <xdr:cNvPicPr>
          <a:picLocks/>
        </xdr:cNvPicPr>
      </xdr:nvPicPr>
      <xdr:blipFill>
        <a:blip xmlns:r="http://schemas.openxmlformats.org/officeDocument/2006/relationships" r:embed="rId363" cstate="print">
          <a:extLst>
            <a:ext uri="{28A0092B-C50C-407E-A947-70E740481C1C}">
              <a14:useLocalDpi xmlns:a14="http://schemas.microsoft.com/office/drawing/2010/main" val="0"/>
            </a:ext>
          </a:extLst>
        </a:blip>
        <a:stretch>
          <a:fillRect/>
        </a:stretch>
      </xdr:blipFill>
      <xdr:spPr>
        <a:xfrm>
          <a:off x="44043600" y="416236150"/>
          <a:ext cx="882650" cy="1143000"/>
        </a:xfrm>
        <a:prstGeom prst="rect">
          <a:avLst/>
        </a:prstGeom>
      </xdr:spPr>
    </xdr:pic>
    <xdr:clientData/>
  </xdr:twoCellAnchor>
  <xdr:twoCellAnchor>
    <xdr:from>
      <xdr:col>32</xdr:col>
      <xdr:colOff>0</xdr:colOff>
      <xdr:row>367</xdr:row>
      <xdr:rowOff>0</xdr:rowOff>
    </xdr:from>
    <xdr:to>
      <xdr:col>33</xdr:col>
      <xdr:colOff>0</xdr:colOff>
      <xdr:row>368</xdr:row>
      <xdr:rowOff>0</xdr:rowOff>
    </xdr:to>
    <xdr:pic>
      <xdr:nvPicPr>
        <xdr:cNvPr id="2499" name="Picture 2498">
          <a:extLst>
            <a:ext uri="{FF2B5EF4-FFF2-40B4-BE49-F238E27FC236}">
              <a16:creationId xmlns:a16="http://schemas.microsoft.com/office/drawing/2014/main" id="{6CDDA72F-AE17-2803-72FD-D3197C75CFF1}"/>
            </a:ext>
          </a:extLst>
        </xdr:cNvPr>
        <xdr:cNvPicPr>
          <a:picLocks/>
        </xdr:cNvPicPr>
      </xdr:nvPicPr>
      <xdr:blipFill>
        <a:blip xmlns:r="http://schemas.openxmlformats.org/officeDocument/2006/relationships" r:embed="rId364" cstate="print">
          <a:extLst>
            <a:ext uri="{28A0092B-C50C-407E-A947-70E740481C1C}">
              <a14:useLocalDpi xmlns:a14="http://schemas.microsoft.com/office/drawing/2010/main" val="0"/>
            </a:ext>
          </a:extLst>
        </a:blip>
        <a:stretch>
          <a:fillRect/>
        </a:stretch>
      </xdr:blipFill>
      <xdr:spPr>
        <a:xfrm>
          <a:off x="44043600" y="417379150"/>
          <a:ext cx="882650" cy="1143000"/>
        </a:xfrm>
        <a:prstGeom prst="rect">
          <a:avLst/>
        </a:prstGeom>
      </xdr:spPr>
    </xdr:pic>
    <xdr:clientData/>
  </xdr:twoCellAnchor>
  <xdr:twoCellAnchor>
    <xdr:from>
      <xdr:col>32</xdr:col>
      <xdr:colOff>0</xdr:colOff>
      <xdr:row>368</xdr:row>
      <xdr:rowOff>0</xdr:rowOff>
    </xdr:from>
    <xdr:to>
      <xdr:col>33</xdr:col>
      <xdr:colOff>0</xdr:colOff>
      <xdr:row>369</xdr:row>
      <xdr:rowOff>0</xdr:rowOff>
    </xdr:to>
    <xdr:pic>
      <xdr:nvPicPr>
        <xdr:cNvPr id="2501" name="Picture 2500">
          <a:extLst>
            <a:ext uri="{FF2B5EF4-FFF2-40B4-BE49-F238E27FC236}">
              <a16:creationId xmlns:a16="http://schemas.microsoft.com/office/drawing/2014/main" id="{77746519-3A51-CD54-325D-D1BC866CE492}"/>
            </a:ext>
          </a:extLst>
        </xdr:cNvPr>
        <xdr:cNvPicPr>
          <a:picLocks/>
        </xdr:cNvPicPr>
      </xdr:nvPicPr>
      <xdr:blipFill>
        <a:blip xmlns:r="http://schemas.openxmlformats.org/officeDocument/2006/relationships" r:embed="rId365" cstate="print">
          <a:extLst>
            <a:ext uri="{28A0092B-C50C-407E-A947-70E740481C1C}">
              <a14:useLocalDpi xmlns:a14="http://schemas.microsoft.com/office/drawing/2010/main" val="0"/>
            </a:ext>
          </a:extLst>
        </a:blip>
        <a:stretch>
          <a:fillRect/>
        </a:stretch>
      </xdr:blipFill>
      <xdr:spPr>
        <a:xfrm>
          <a:off x="44043600" y="418522150"/>
          <a:ext cx="882650" cy="1143000"/>
        </a:xfrm>
        <a:prstGeom prst="rect">
          <a:avLst/>
        </a:prstGeom>
      </xdr:spPr>
    </xdr:pic>
    <xdr:clientData/>
  </xdr:twoCellAnchor>
  <xdr:twoCellAnchor>
    <xdr:from>
      <xdr:col>32</xdr:col>
      <xdr:colOff>0</xdr:colOff>
      <xdr:row>369</xdr:row>
      <xdr:rowOff>0</xdr:rowOff>
    </xdr:from>
    <xdr:to>
      <xdr:col>33</xdr:col>
      <xdr:colOff>0</xdr:colOff>
      <xdr:row>370</xdr:row>
      <xdr:rowOff>0</xdr:rowOff>
    </xdr:to>
    <xdr:pic>
      <xdr:nvPicPr>
        <xdr:cNvPr id="2503" name="Picture 2502">
          <a:extLst>
            <a:ext uri="{FF2B5EF4-FFF2-40B4-BE49-F238E27FC236}">
              <a16:creationId xmlns:a16="http://schemas.microsoft.com/office/drawing/2014/main" id="{3BBABBCB-5B0B-83BF-15C8-AA53B8CDE1E1}"/>
            </a:ext>
          </a:extLst>
        </xdr:cNvPr>
        <xdr:cNvPicPr>
          <a:picLocks/>
        </xdr:cNvPicPr>
      </xdr:nvPicPr>
      <xdr:blipFill>
        <a:blip xmlns:r="http://schemas.openxmlformats.org/officeDocument/2006/relationships" r:embed="rId366">
          <a:extLst>
            <a:ext uri="{28A0092B-C50C-407E-A947-70E740481C1C}">
              <a14:useLocalDpi xmlns:a14="http://schemas.microsoft.com/office/drawing/2010/main" val="0"/>
            </a:ext>
          </a:extLst>
        </a:blip>
        <a:stretch>
          <a:fillRect/>
        </a:stretch>
      </xdr:blipFill>
      <xdr:spPr>
        <a:xfrm>
          <a:off x="44043600" y="419665150"/>
          <a:ext cx="882650" cy="1143000"/>
        </a:xfrm>
        <a:prstGeom prst="rect">
          <a:avLst/>
        </a:prstGeom>
      </xdr:spPr>
    </xdr:pic>
    <xdr:clientData/>
  </xdr:twoCellAnchor>
  <xdr:twoCellAnchor>
    <xdr:from>
      <xdr:col>32</xdr:col>
      <xdr:colOff>0</xdr:colOff>
      <xdr:row>370</xdr:row>
      <xdr:rowOff>0</xdr:rowOff>
    </xdr:from>
    <xdr:to>
      <xdr:col>33</xdr:col>
      <xdr:colOff>0</xdr:colOff>
      <xdr:row>371</xdr:row>
      <xdr:rowOff>0</xdr:rowOff>
    </xdr:to>
    <xdr:pic>
      <xdr:nvPicPr>
        <xdr:cNvPr id="2505" name="Picture 2504">
          <a:extLst>
            <a:ext uri="{FF2B5EF4-FFF2-40B4-BE49-F238E27FC236}">
              <a16:creationId xmlns:a16="http://schemas.microsoft.com/office/drawing/2014/main" id="{1EDD6D53-0F59-A9C3-17DA-AC15078E89B6}"/>
            </a:ext>
          </a:extLst>
        </xdr:cNvPr>
        <xdr:cNvPicPr>
          <a:picLocks/>
        </xdr:cNvPicPr>
      </xdr:nvPicPr>
      <xdr:blipFill>
        <a:blip xmlns:r="http://schemas.openxmlformats.org/officeDocument/2006/relationships" r:embed="rId367" cstate="print">
          <a:extLst>
            <a:ext uri="{28A0092B-C50C-407E-A947-70E740481C1C}">
              <a14:useLocalDpi xmlns:a14="http://schemas.microsoft.com/office/drawing/2010/main" val="0"/>
            </a:ext>
          </a:extLst>
        </a:blip>
        <a:stretch>
          <a:fillRect/>
        </a:stretch>
      </xdr:blipFill>
      <xdr:spPr>
        <a:xfrm>
          <a:off x="44043600" y="420808150"/>
          <a:ext cx="882650" cy="1143000"/>
        </a:xfrm>
        <a:prstGeom prst="rect">
          <a:avLst/>
        </a:prstGeom>
      </xdr:spPr>
    </xdr:pic>
    <xdr:clientData/>
  </xdr:twoCellAnchor>
  <xdr:twoCellAnchor>
    <xdr:from>
      <xdr:col>32</xdr:col>
      <xdr:colOff>0</xdr:colOff>
      <xdr:row>371</xdr:row>
      <xdr:rowOff>0</xdr:rowOff>
    </xdr:from>
    <xdr:to>
      <xdr:col>33</xdr:col>
      <xdr:colOff>0</xdr:colOff>
      <xdr:row>372</xdr:row>
      <xdr:rowOff>0</xdr:rowOff>
    </xdr:to>
    <xdr:pic>
      <xdr:nvPicPr>
        <xdr:cNvPr id="2507" name="Picture 2506">
          <a:extLst>
            <a:ext uri="{FF2B5EF4-FFF2-40B4-BE49-F238E27FC236}">
              <a16:creationId xmlns:a16="http://schemas.microsoft.com/office/drawing/2014/main" id="{1209B96F-2567-7BB0-FD18-0E4BF4F822AE}"/>
            </a:ext>
          </a:extLst>
        </xdr:cNvPr>
        <xdr:cNvPicPr>
          <a:picLocks/>
        </xdr:cNvPicPr>
      </xdr:nvPicPr>
      <xdr:blipFill>
        <a:blip xmlns:r="http://schemas.openxmlformats.org/officeDocument/2006/relationships" r:embed="rId368" cstate="print">
          <a:extLst>
            <a:ext uri="{28A0092B-C50C-407E-A947-70E740481C1C}">
              <a14:useLocalDpi xmlns:a14="http://schemas.microsoft.com/office/drawing/2010/main" val="0"/>
            </a:ext>
          </a:extLst>
        </a:blip>
        <a:stretch>
          <a:fillRect/>
        </a:stretch>
      </xdr:blipFill>
      <xdr:spPr>
        <a:xfrm>
          <a:off x="44043600" y="421951150"/>
          <a:ext cx="882650" cy="1143000"/>
        </a:xfrm>
        <a:prstGeom prst="rect">
          <a:avLst/>
        </a:prstGeom>
      </xdr:spPr>
    </xdr:pic>
    <xdr:clientData/>
  </xdr:twoCellAnchor>
  <xdr:twoCellAnchor>
    <xdr:from>
      <xdr:col>32</xdr:col>
      <xdr:colOff>0</xdr:colOff>
      <xdr:row>372</xdr:row>
      <xdr:rowOff>0</xdr:rowOff>
    </xdr:from>
    <xdr:to>
      <xdr:col>33</xdr:col>
      <xdr:colOff>0</xdr:colOff>
      <xdr:row>373</xdr:row>
      <xdr:rowOff>0</xdr:rowOff>
    </xdr:to>
    <xdr:pic>
      <xdr:nvPicPr>
        <xdr:cNvPr id="2509" name="Picture 2508">
          <a:extLst>
            <a:ext uri="{FF2B5EF4-FFF2-40B4-BE49-F238E27FC236}">
              <a16:creationId xmlns:a16="http://schemas.microsoft.com/office/drawing/2014/main" id="{9F73B660-0076-9BCD-484D-B4ABEE959EE2}"/>
            </a:ext>
          </a:extLst>
        </xdr:cNvPr>
        <xdr:cNvPicPr>
          <a:picLocks/>
        </xdr:cNvPicPr>
      </xdr:nvPicPr>
      <xdr:blipFill>
        <a:blip xmlns:r="http://schemas.openxmlformats.org/officeDocument/2006/relationships" r:embed="rId369" cstate="print">
          <a:extLst>
            <a:ext uri="{28A0092B-C50C-407E-A947-70E740481C1C}">
              <a14:useLocalDpi xmlns:a14="http://schemas.microsoft.com/office/drawing/2010/main" val="0"/>
            </a:ext>
          </a:extLst>
        </a:blip>
        <a:stretch>
          <a:fillRect/>
        </a:stretch>
      </xdr:blipFill>
      <xdr:spPr>
        <a:xfrm>
          <a:off x="44043600" y="423094150"/>
          <a:ext cx="882650" cy="1143000"/>
        </a:xfrm>
        <a:prstGeom prst="rect">
          <a:avLst/>
        </a:prstGeom>
      </xdr:spPr>
    </xdr:pic>
    <xdr:clientData/>
  </xdr:twoCellAnchor>
  <xdr:twoCellAnchor>
    <xdr:from>
      <xdr:col>32</xdr:col>
      <xdr:colOff>0</xdr:colOff>
      <xdr:row>373</xdr:row>
      <xdr:rowOff>0</xdr:rowOff>
    </xdr:from>
    <xdr:to>
      <xdr:col>33</xdr:col>
      <xdr:colOff>0</xdr:colOff>
      <xdr:row>374</xdr:row>
      <xdr:rowOff>0</xdr:rowOff>
    </xdr:to>
    <xdr:pic>
      <xdr:nvPicPr>
        <xdr:cNvPr id="2511" name="Picture 2510">
          <a:extLst>
            <a:ext uri="{FF2B5EF4-FFF2-40B4-BE49-F238E27FC236}">
              <a16:creationId xmlns:a16="http://schemas.microsoft.com/office/drawing/2014/main" id="{57905FBA-593C-97A7-838F-81F44D2B1220}"/>
            </a:ext>
          </a:extLst>
        </xdr:cNvPr>
        <xdr:cNvPicPr>
          <a:picLocks/>
        </xdr:cNvPicPr>
      </xdr:nvPicPr>
      <xdr:blipFill>
        <a:blip xmlns:r="http://schemas.openxmlformats.org/officeDocument/2006/relationships" r:embed="rId370" cstate="print">
          <a:extLst>
            <a:ext uri="{28A0092B-C50C-407E-A947-70E740481C1C}">
              <a14:useLocalDpi xmlns:a14="http://schemas.microsoft.com/office/drawing/2010/main" val="0"/>
            </a:ext>
          </a:extLst>
        </a:blip>
        <a:stretch>
          <a:fillRect/>
        </a:stretch>
      </xdr:blipFill>
      <xdr:spPr>
        <a:xfrm>
          <a:off x="44043600" y="424237150"/>
          <a:ext cx="882650" cy="1143000"/>
        </a:xfrm>
        <a:prstGeom prst="rect">
          <a:avLst/>
        </a:prstGeom>
      </xdr:spPr>
    </xdr:pic>
    <xdr:clientData/>
  </xdr:twoCellAnchor>
  <xdr:twoCellAnchor>
    <xdr:from>
      <xdr:col>32</xdr:col>
      <xdr:colOff>0</xdr:colOff>
      <xdr:row>374</xdr:row>
      <xdr:rowOff>0</xdr:rowOff>
    </xdr:from>
    <xdr:to>
      <xdr:col>33</xdr:col>
      <xdr:colOff>0</xdr:colOff>
      <xdr:row>375</xdr:row>
      <xdr:rowOff>0</xdr:rowOff>
    </xdr:to>
    <xdr:pic>
      <xdr:nvPicPr>
        <xdr:cNvPr id="2513" name="Picture 2512">
          <a:extLst>
            <a:ext uri="{FF2B5EF4-FFF2-40B4-BE49-F238E27FC236}">
              <a16:creationId xmlns:a16="http://schemas.microsoft.com/office/drawing/2014/main" id="{D878912B-1449-8A56-F922-967A4D2B5ABE}"/>
            </a:ext>
          </a:extLst>
        </xdr:cNvPr>
        <xdr:cNvPicPr>
          <a:picLocks/>
        </xdr:cNvPicPr>
      </xdr:nvPicPr>
      <xdr:blipFill>
        <a:blip xmlns:r="http://schemas.openxmlformats.org/officeDocument/2006/relationships" r:embed="rId371" cstate="print">
          <a:extLst>
            <a:ext uri="{28A0092B-C50C-407E-A947-70E740481C1C}">
              <a14:useLocalDpi xmlns:a14="http://schemas.microsoft.com/office/drawing/2010/main" val="0"/>
            </a:ext>
          </a:extLst>
        </a:blip>
        <a:stretch>
          <a:fillRect/>
        </a:stretch>
      </xdr:blipFill>
      <xdr:spPr>
        <a:xfrm>
          <a:off x="44043600" y="425380150"/>
          <a:ext cx="882650" cy="1143000"/>
        </a:xfrm>
        <a:prstGeom prst="rect">
          <a:avLst/>
        </a:prstGeom>
      </xdr:spPr>
    </xdr:pic>
    <xdr:clientData/>
  </xdr:twoCellAnchor>
  <xdr:twoCellAnchor>
    <xdr:from>
      <xdr:col>32</xdr:col>
      <xdr:colOff>0</xdr:colOff>
      <xdr:row>375</xdr:row>
      <xdr:rowOff>0</xdr:rowOff>
    </xdr:from>
    <xdr:to>
      <xdr:col>33</xdr:col>
      <xdr:colOff>0</xdr:colOff>
      <xdr:row>376</xdr:row>
      <xdr:rowOff>0</xdr:rowOff>
    </xdr:to>
    <xdr:pic>
      <xdr:nvPicPr>
        <xdr:cNvPr id="2515" name="Picture 2514">
          <a:extLst>
            <a:ext uri="{FF2B5EF4-FFF2-40B4-BE49-F238E27FC236}">
              <a16:creationId xmlns:a16="http://schemas.microsoft.com/office/drawing/2014/main" id="{518E1219-D463-4F65-664F-7DB052C29359}"/>
            </a:ext>
          </a:extLst>
        </xdr:cNvPr>
        <xdr:cNvPicPr>
          <a:picLocks/>
        </xdr:cNvPicPr>
      </xdr:nvPicPr>
      <xdr:blipFill>
        <a:blip xmlns:r="http://schemas.openxmlformats.org/officeDocument/2006/relationships" r:embed="rId372" cstate="print">
          <a:extLst>
            <a:ext uri="{28A0092B-C50C-407E-A947-70E740481C1C}">
              <a14:useLocalDpi xmlns:a14="http://schemas.microsoft.com/office/drawing/2010/main" val="0"/>
            </a:ext>
          </a:extLst>
        </a:blip>
        <a:stretch>
          <a:fillRect/>
        </a:stretch>
      </xdr:blipFill>
      <xdr:spPr>
        <a:xfrm>
          <a:off x="44043600" y="426523150"/>
          <a:ext cx="882650" cy="1143000"/>
        </a:xfrm>
        <a:prstGeom prst="rect">
          <a:avLst/>
        </a:prstGeom>
      </xdr:spPr>
    </xdr:pic>
    <xdr:clientData/>
  </xdr:twoCellAnchor>
  <xdr:twoCellAnchor>
    <xdr:from>
      <xdr:col>32</xdr:col>
      <xdr:colOff>0</xdr:colOff>
      <xdr:row>376</xdr:row>
      <xdr:rowOff>0</xdr:rowOff>
    </xdr:from>
    <xdr:to>
      <xdr:col>33</xdr:col>
      <xdr:colOff>0</xdr:colOff>
      <xdr:row>377</xdr:row>
      <xdr:rowOff>0</xdr:rowOff>
    </xdr:to>
    <xdr:pic>
      <xdr:nvPicPr>
        <xdr:cNvPr id="2517" name="Picture 2516">
          <a:extLst>
            <a:ext uri="{FF2B5EF4-FFF2-40B4-BE49-F238E27FC236}">
              <a16:creationId xmlns:a16="http://schemas.microsoft.com/office/drawing/2014/main" id="{E8ED84DF-0BB6-729C-3F0C-0D6AB3DB6A36}"/>
            </a:ext>
          </a:extLst>
        </xdr:cNvPr>
        <xdr:cNvPicPr>
          <a:picLocks/>
        </xdr:cNvPicPr>
      </xdr:nvPicPr>
      <xdr:blipFill>
        <a:blip xmlns:r="http://schemas.openxmlformats.org/officeDocument/2006/relationships" r:embed="rId373" cstate="print">
          <a:extLst>
            <a:ext uri="{28A0092B-C50C-407E-A947-70E740481C1C}">
              <a14:useLocalDpi xmlns:a14="http://schemas.microsoft.com/office/drawing/2010/main" val="0"/>
            </a:ext>
          </a:extLst>
        </a:blip>
        <a:stretch>
          <a:fillRect/>
        </a:stretch>
      </xdr:blipFill>
      <xdr:spPr>
        <a:xfrm>
          <a:off x="44043600" y="427666150"/>
          <a:ext cx="882650" cy="1143000"/>
        </a:xfrm>
        <a:prstGeom prst="rect">
          <a:avLst/>
        </a:prstGeom>
      </xdr:spPr>
    </xdr:pic>
    <xdr:clientData/>
  </xdr:twoCellAnchor>
  <xdr:twoCellAnchor>
    <xdr:from>
      <xdr:col>32</xdr:col>
      <xdr:colOff>0</xdr:colOff>
      <xdr:row>377</xdr:row>
      <xdr:rowOff>0</xdr:rowOff>
    </xdr:from>
    <xdr:to>
      <xdr:col>33</xdr:col>
      <xdr:colOff>0</xdr:colOff>
      <xdr:row>378</xdr:row>
      <xdr:rowOff>0</xdr:rowOff>
    </xdr:to>
    <xdr:pic>
      <xdr:nvPicPr>
        <xdr:cNvPr id="2519" name="Picture 2518">
          <a:extLst>
            <a:ext uri="{FF2B5EF4-FFF2-40B4-BE49-F238E27FC236}">
              <a16:creationId xmlns:a16="http://schemas.microsoft.com/office/drawing/2014/main" id="{41118E80-E385-D762-6CE9-E47C042AAF26}"/>
            </a:ext>
          </a:extLst>
        </xdr:cNvPr>
        <xdr:cNvPicPr>
          <a:picLocks/>
        </xdr:cNvPicPr>
      </xdr:nvPicPr>
      <xdr:blipFill>
        <a:blip xmlns:r="http://schemas.openxmlformats.org/officeDocument/2006/relationships" r:embed="rId374" cstate="print">
          <a:extLst>
            <a:ext uri="{28A0092B-C50C-407E-A947-70E740481C1C}">
              <a14:useLocalDpi xmlns:a14="http://schemas.microsoft.com/office/drawing/2010/main" val="0"/>
            </a:ext>
          </a:extLst>
        </a:blip>
        <a:stretch>
          <a:fillRect/>
        </a:stretch>
      </xdr:blipFill>
      <xdr:spPr>
        <a:xfrm>
          <a:off x="44043600" y="428809150"/>
          <a:ext cx="882650" cy="1143000"/>
        </a:xfrm>
        <a:prstGeom prst="rect">
          <a:avLst/>
        </a:prstGeom>
      </xdr:spPr>
    </xdr:pic>
    <xdr:clientData/>
  </xdr:twoCellAnchor>
  <xdr:twoCellAnchor>
    <xdr:from>
      <xdr:col>32</xdr:col>
      <xdr:colOff>0</xdr:colOff>
      <xdr:row>378</xdr:row>
      <xdr:rowOff>0</xdr:rowOff>
    </xdr:from>
    <xdr:to>
      <xdr:col>33</xdr:col>
      <xdr:colOff>0</xdr:colOff>
      <xdr:row>379</xdr:row>
      <xdr:rowOff>0</xdr:rowOff>
    </xdr:to>
    <xdr:pic>
      <xdr:nvPicPr>
        <xdr:cNvPr id="2521" name="Picture 2520">
          <a:extLst>
            <a:ext uri="{FF2B5EF4-FFF2-40B4-BE49-F238E27FC236}">
              <a16:creationId xmlns:a16="http://schemas.microsoft.com/office/drawing/2014/main" id="{52EF137C-8BCB-5D07-ECB0-222E3BAD0B8B}"/>
            </a:ext>
          </a:extLst>
        </xdr:cNvPr>
        <xdr:cNvPicPr>
          <a:picLocks/>
        </xdr:cNvPicPr>
      </xdr:nvPicPr>
      <xdr:blipFill>
        <a:blip xmlns:r="http://schemas.openxmlformats.org/officeDocument/2006/relationships" r:embed="rId375" cstate="print">
          <a:extLst>
            <a:ext uri="{28A0092B-C50C-407E-A947-70E740481C1C}">
              <a14:useLocalDpi xmlns:a14="http://schemas.microsoft.com/office/drawing/2010/main" val="0"/>
            </a:ext>
          </a:extLst>
        </a:blip>
        <a:stretch>
          <a:fillRect/>
        </a:stretch>
      </xdr:blipFill>
      <xdr:spPr>
        <a:xfrm>
          <a:off x="44043600" y="429952150"/>
          <a:ext cx="882650" cy="1143000"/>
        </a:xfrm>
        <a:prstGeom prst="rect">
          <a:avLst/>
        </a:prstGeom>
      </xdr:spPr>
    </xdr:pic>
    <xdr:clientData/>
  </xdr:twoCellAnchor>
  <xdr:twoCellAnchor>
    <xdr:from>
      <xdr:col>32</xdr:col>
      <xdr:colOff>0</xdr:colOff>
      <xdr:row>379</xdr:row>
      <xdr:rowOff>0</xdr:rowOff>
    </xdr:from>
    <xdr:to>
      <xdr:col>33</xdr:col>
      <xdr:colOff>0</xdr:colOff>
      <xdr:row>380</xdr:row>
      <xdr:rowOff>0</xdr:rowOff>
    </xdr:to>
    <xdr:pic>
      <xdr:nvPicPr>
        <xdr:cNvPr id="2523" name="Picture 2522">
          <a:extLst>
            <a:ext uri="{FF2B5EF4-FFF2-40B4-BE49-F238E27FC236}">
              <a16:creationId xmlns:a16="http://schemas.microsoft.com/office/drawing/2014/main" id="{A68ED429-EF32-911E-4318-14870241FB1C}"/>
            </a:ext>
          </a:extLst>
        </xdr:cNvPr>
        <xdr:cNvPicPr>
          <a:picLocks/>
        </xdr:cNvPicPr>
      </xdr:nvPicPr>
      <xdr:blipFill>
        <a:blip xmlns:r="http://schemas.openxmlformats.org/officeDocument/2006/relationships" r:embed="rId376" cstate="print">
          <a:extLst>
            <a:ext uri="{28A0092B-C50C-407E-A947-70E740481C1C}">
              <a14:useLocalDpi xmlns:a14="http://schemas.microsoft.com/office/drawing/2010/main" val="0"/>
            </a:ext>
          </a:extLst>
        </a:blip>
        <a:stretch>
          <a:fillRect/>
        </a:stretch>
      </xdr:blipFill>
      <xdr:spPr>
        <a:xfrm>
          <a:off x="44043600" y="431095150"/>
          <a:ext cx="882650" cy="1143000"/>
        </a:xfrm>
        <a:prstGeom prst="rect">
          <a:avLst/>
        </a:prstGeom>
      </xdr:spPr>
    </xdr:pic>
    <xdr:clientData/>
  </xdr:twoCellAnchor>
  <xdr:twoCellAnchor>
    <xdr:from>
      <xdr:col>32</xdr:col>
      <xdr:colOff>0</xdr:colOff>
      <xdr:row>380</xdr:row>
      <xdr:rowOff>0</xdr:rowOff>
    </xdr:from>
    <xdr:to>
      <xdr:col>33</xdr:col>
      <xdr:colOff>0</xdr:colOff>
      <xdr:row>381</xdr:row>
      <xdr:rowOff>0</xdr:rowOff>
    </xdr:to>
    <xdr:pic>
      <xdr:nvPicPr>
        <xdr:cNvPr id="2525" name="Picture 2524">
          <a:extLst>
            <a:ext uri="{FF2B5EF4-FFF2-40B4-BE49-F238E27FC236}">
              <a16:creationId xmlns:a16="http://schemas.microsoft.com/office/drawing/2014/main" id="{77A80B3F-2F96-44F0-B495-9AE30E64DF8E}"/>
            </a:ext>
          </a:extLst>
        </xdr:cNvPr>
        <xdr:cNvPicPr>
          <a:picLocks/>
        </xdr:cNvPicPr>
      </xdr:nvPicPr>
      <xdr:blipFill>
        <a:blip xmlns:r="http://schemas.openxmlformats.org/officeDocument/2006/relationships" r:embed="rId377" cstate="print">
          <a:extLst>
            <a:ext uri="{28A0092B-C50C-407E-A947-70E740481C1C}">
              <a14:useLocalDpi xmlns:a14="http://schemas.microsoft.com/office/drawing/2010/main" val="0"/>
            </a:ext>
          </a:extLst>
        </a:blip>
        <a:stretch>
          <a:fillRect/>
        </a:stretch>
      </xdr:blipFill>
      <xdr:spPr>
        <a:xfrm>
          <a:off x="44043600" y="432238150"/>
          <a:ext cx="882650" cy="1143000"/>
        </a:xfrm>
        <a:prstGeom prst="rect">
          <a:avLst/>
        </a:prstGeom>
      </xdr:spPr>
    </xdr:pic>
    <xdr:clientData/>
  </xdr:twoCellAnchor>
  <xdr:twoCellAnchor>
    <xdr:from>
      <xdr:col>32</xdr:col>
      <xdr:colOff>0</xdr:colOff>
      <xdr:row>381</xdr:row>
      <xdr:rowOff>0</xdr:rowOff>
    </xdr:from>
    <xdr:to>
      <xdr:col>33</xdr:col>
      <xdr:colOff>0</xdr:colOff>
      <xdr:row>382</xdr:row>
      <xdr:rowOff>0</xdr:rowOff>
    </xdr:to>
    <xdr:pic>
      <xdr:nvPicPr>
        <xdr:cNvPr id="2527" name="Picture 2526">
          <a:extLst>
            <a:ext uri="{FF2B5EF4-FFF2-40B4-BE49-F238E27FC236}">
              <a16:creationId xmlns:a16="http://schemas.microsoft.com/office/drawing/2014/main" id="{2983CACB-6B74-9945-4DA6-0E008A745750}"/>
            </a:ext>
          </a:extLst>
        </xdr:cNvPr>
        <xdr:cNvPicPr>
          <a:picLocks/>
        </xdr:cNvPicPr>
      </xdr:nvPicPr>
      <xdr:blipFill>
        <a:blip xmlns:r="http://schemas.openxmlformats.org/officeDocument/2006/relationships" r:embed="rId378" cstate="print">
          <a:extLst>
            <a:ext uri="{28A0092B-C50C-407E-A947-70E740481C1C}">
              <a14:useLocalDpi xmlns:a14="http://schemas.microsoft.com/office/drawing/2010/main" val="0"/>
            </a:ext>
          </a:extLst>
        </a:blip>
        <a:stretch>
          <a:fillRect/>
        </a:stretch>
      </xdr:blipFill>
      <xdr:spPr>
        <a:xfrm>
          <a:off x="44043600" y="433381150"/>
          <a:ext cx="882650" cy="1143000"/>
        </a:xfrm>
        <a:prstGeom prst="rect">
          <a:avLst/>
        </a:prstGeom>
      </xdr:spPr>
    </xdr:pic>
    <xdr:clientData/>
  </xdr:twoCellAnchor>
  <xdr:twoCellAnchor>
    <xdr:from>
      <xdr:col>32</xdr:col>
      <xdr:colOff>0</xdr:colOff>
      <xdr:row>382</xdr:row>
      <xdr:rowOff>0</xdr:rowOff>
    </xdr:from>
    <xdr:to>
      <xdr:col>33</xdr:col>
      <xdr:colOff>0</xdr:colOff>
      <xdr:row>383</xdr:row>
      <xdr:rowOff>0</xdr:rowOff>
    </xdr:to>
    <xdr:pic>
      <xdr:nvPicPr>
        <xdr:cNvPr id="2529" name="Picture 2528">
          <a:extLst>
            <a:ext uri="{FF2B5EF4-FFF2-40B4-BE49-F238E27FC236}">
              <a16:creationId xmlns:a16="http://schemas.microsoft.com/office/drawing/2014/main" id="{8CD09F10-3CA9-590E-37B0-D7C3BEF4118B}"/>
            </a:ext>
          </a:extLst>
        </xdr:cNvPr>
        <xdr:cNvPicPr>
          <a:picLocks/>
        </xdr:cNvPicPr>
      </xdr:nvPicPr>
      <xdr:blipFill>
        <a:blip xmlns:r="http://schemas.openxmlformats.org/officeDocument/2006/relationships" r:embed="rId379">
          <a:extLst>
            <a:ext uri="{28A0092B-C50C-407E-A947-70E740481C1C}">
              <a14:useLocalDpi xmlns:a14="http://schemas.microsoft.com/office/drawing/2010/main" val="0"/>
            </a:ext>
          </a:extLst>
        </a:blip>
        <a:stretch>
          <a:fillRect/>
        </a:stretch>
      </xdr:blipFill>
      <xdr:spPr>
        <a:xfrm>
          <a:off x="44043600" y="434524150"/>
          <a:ext cx="882650" cy="1143000"/>
        </a:xfrm>
        <a:prstGeom prst="rect">
          <a:avLst/>
        </a:prstGeom>
      </xdr:spPr>
    </xdr:pic>
    <xdr:clientData/>
  </xdr:twoCellAnchor>
  <xdr:twoCellAnchor>
    <xdr:from>
      <xdr:col>32</xdr:col>
      <xdr:colOff>0</xdr:colOff>
      <xdr:row>383</xdr:row>
      <xdr:rowOff>0</xdr:rowOff>
    </xdr:from>
    <xdr:to>
      <xdr:col>33</xdr:col>
      <xdr:colOff>0</xdr:colOff>
      <xdr:row>384</xdr:row>
      <xdr:rowOff>0</xdr:rowOff>
    </xdr:to>
    <xdr:pic>
      <xdr:nvPicPr>
        <xdr:cNvPr id="2531" name="Picture 2530">
          <a:extLst>
            <a:ext uri="{FF2B5EF4-FFF2-40B4-BE49-F238E27FC236}">
              <a16:creationId xmlns:a16="http://schemas.microsoft.com/office/drawing/2014/main" id="{92F9A34A-BC6E-6C45-4DCB-712B86E22BF4}"/>
            </a:ext>
          </a:extLst>
        </xdr:cNvPr>
        <xdr:cNvPicPr>
          <a:picLocks/>
        </xdr:cNvPicPr>
      </xdr:nvPicPr>
      <xdr:blipFill>
        <a:blip xmlns:r="http://schemas.openxmlformats.org/officeDocument/2006/relationships" r:embed="rId380">
          <a:extLst>
            <a:ext uri="{28A0092B-C50C-407E-A947-70E740481C1C}">
              <a14:useLocalDpi xmlns:a14="http://schemas.microsoft.com/office/drawing/2010/main" val="0"/>
            </a:ext>
          </a:extLst>
        </a:blip>
        <a:stretch>
          <a:fillRect/>
        </a:stretch>
      </xdr:blipFill>
      <xdr:spPr>
        <a:xfrm>
          <a:off x="44043600" y="435667150"/>
          <a:ext cx="882650" cy="1143000"/>
        </a:xfrm>
        <a:prstGeom prst="rect">
          <a:avLst/>
        </a:prstGeom>
      </xdr:spPr>
    </xdr:pic>
    <xdr:clientData/>
  </xdr:twoCellAnchor>
  <xdr:twoCellAnchor>
    <xdr:from>
      <xdr:col>32</xdr:col>
      <xdr:colOff>0</xdr:colOff>
      <xdr:row>384</xdr:row>
      <xdr:rowOff>0</xdr:rowOff>
    </xdr:from>
    <xdr:to>
      <xdr:col>33</xdr:col>
      <xdr:colOff>0</xdr:colOff>
      <xdr:row>385</xdr:row>
      <xdr:rowOff>0</xdr:rowOff>
    </xdr:to>
    <xdr:pic>
      <xdr:nvPicPr>
        <xdr:cNvPr id="2533" name="Picture 2532">
          <a:extLst>
            <a:ext uri="{FF2B5EF4-FFF2-40B4-BE49-F238E27FC236}">
              <a16:creationId xmlns:a16="http://schemas.microsoft.com/office/drawing/2014/main" id="{D87E6FEB-4256-3C47-2B28-A42A9D8B9AE3}"/>
            </a:ext>
          </a:extLst>
        </xdr:cNvPr>
        <xdr:cNvPicPr>
          <a:picLocks/>
        </xdr:cNvPicPr>
      </xdr:nvPicPr>
      <xdr:blipFill>
        <a:blip xmlns:r="http://schemas.openxmlformats.org/officeDocument/2006/relationships" r:embed="rId381" cstate="print">
          <a:extLst>
            <a:ext uri="{28A0092B-C50C-407E-A947-70E740481C1C}">
              <a14:useLocalDpi xmlns:a14="http://schemas.microsoft.com/office/drawing/2010/main" val="0"/>
            </a:ext>
          </a:extLst>
        </a:blip>
        <a:stretch>
          <a:fillRect/>
        </a:stretch>
      </xdr:blipFill>
      <xdr:spPr>
        <a:xfrm>
          <a:off x="44043600" y="436810150"/>
          <a:ext cx="882650" cy="1143000"/>
        </a:xfrm>
        <a:prstGeom prst="rect">
          <a:avLst/>
        </a:prstGeom>
      </xdr:spPr>
    </xdr:pic>
    <xdr:clientData/>
  </xdr:twoCellAnchor>
  <xdr:twoCellAnchor>
    <xdr:from>
      <xdr:col>32</xdr:col>
      <xdr:colOff>0</xdr:colOff>
      <xdr:row>385</xdr:row>
      <xdr:rowOff>0</xdr:rowOff>
    </xdr:from>
    <xdr:to>
      <xdr:col>33</xdr:col>
      <xdr:colOff>0</xdr:colOff>
      <xdr:row>386</xdr:row>
      <xdr:rowOff>0</xdr:rowOff>
    </xdr:to>
    <xdr:pic>
      <xdr:nvPicPr>
        <xdr:cNvPr id="2535" name="Picture 2534">
          <a:extLst>
            <a:ext uri="{FF2B5EF4-FFF2-40B4-BE49-F238E27FC236}">
              <a16:creationId xmlns:a16="http://schemas.microsoft.com/office/drawing/2014/main" id="{030009CC-0852-E81E-AB10-F6DE0154D1AC}"/>
            </a:ext>
          </a:extLst>
        </xdr:cNvPr>
        <xdr:cNvPicPr>
          <a:picLocks/>
        </xdr:cNvPicPr>
      </xdr:nvPicPr>
      <xdr:blipFill>
        <a:blip xmlns:r="http://schemas.openxmlformats.org/officeDocument/2006/relationships" r:embed="rId382" cstate="print">
          <a:extLst>
            <a:ext uri="{28A0092B-C50C-407E-A947-70E740481C1C}">
              <a14:useLocalDpi xmlns:a14="http://schemas.microsoft.com/office/drawing/2010/main" val="0"/>
            </a:ext>
          </a:extLst>
        </a:blip>
        <a:stretch>
          <a:fillRect/>
        </a:stretch>
      </xdr:blipFill>
      <xdr:spPr>
        <a:xfrm>
          <a:off x="44043600" y="437953150"/>
          <a:ext cx="882650" cy="1143000"/>
        </a:xfrm>
        <a:prstGeom prst="rect">
          <a:avLst/>
        </a:prstGeom>
      </xdr:spPr>
    </xdr:pic>
    <xdr:clientData/>
  </xdr:twoCellAnchor>
  <xdr:twoCellAnchor>
    <xdr:from>
      <xdr:col>32</xdr:col>
      <xdr:colOff>0</xdr:colOff>
      <xdr:row>386</xdr:row>
      <xdr:rowOff>0</xdr:rowOff>
    </xdr:from>
    <xdr:to>
      <xdr:col>33</xdr:col>
      <xdr:colOff>0</xdr:colOff>
      <xdr:row>387</xdr:row>
      <xdr:rowOff>0</xdr:rowOff>
    </xdr:to>
    <xdr:pic>
      <xdr:nvPicPr>
        <xdr:cNvPr id="2537" name="Picture 2536">
          <a:extLst>
            <a:ext uri="{FF2B5EF4-FFF2-40B4-BE49-F238E27FC236}">
              <a16:creationId xmlns:a16="http://schemas.microsoft.com/office/drawing/2014/main" id="{6C04F750-7386-D6DF-D1CE-BE580798313D}"/>
            </a:ext>
          </a:extLst>
        </xdr:cNvPr>
        <xdr:cNvPicPr>
          <a:picLocks/>
        </xdr:cNvPicPr>
      </xdr:nvPicPr>
      <xdr:blipFill>
        <a:blip xmlns:r="http://schemas.openxmlformats.org/officeDocument/2006/relationships" r:embed="rId383">
          <a:extLst>
            <a:ext uri="{28A0092B-C50C-407E-A947-70E740481C1C}">
              <a14:useLocalDpi xmlns:a14="http://schemas.microsoft.com/office/drawing/2010/main" val="0"/>
            </a:ext>
          </a:extLst>
        </a:blip>
        <a:stretch>
          <a:fillRect/>
        </a:stretch>
      </xdr:blipFill>
      <xdr:spPr>
        <a:xfrm>
          <a:off x="44043600" y="439096150"/>
          <a:ext cx="882650" cy="1143000"/>
        </a:xfrm>
        <a:prstGeom prst="rect">
          <a:avLst/>
        </a:prstGeom>
      </xdr:spPr>
    </xdr:pic>
    <xdr:clientData/>
  </xdr:twoCellAnchor>
  <xdr:twoCellAnchor>
    <xdr:from>
      <xdr:col>32</xdr:col>
      <xdr:colOff>0</xdr:colOff>
      <xdr:row>387</xdr:row>
      <xdr:rowOff>0</xdr:rowOff>
    </xdr:from>
    <xdr:to>
      <xdr:col>33</xdr:col>
      <xdr:colOff>0</xdr:colOff>
      <xdr:row>388</xdr:row>
      <xdr:rowOff>0</xdr:rowOff>
    </xdr:to>
    <xdr:pic>
      <xdr:nvPicPr>
        <xdr:cNvPr id="2539" name="Picture 2538">
          <a:extLst>
            <a:ext uri="{FF2B5EF4-FFF2-40B4-BE49-F238E27FC236}">
              <a16:creationId xmlns:a16="http://schemas.microsoft.com/office/drawing/2014/main" id="{A6F86D58-86F5-47C6-398E-DF638093F867}"/>
            </a:ext>
          </a:extLst>
        </xdr:cNvPr>
        <xdr:cNvPicPr>
          <a:picLocks/>
        </xdr:cNvPicPr>
      </xdr:nvPicPr>
      <xdr:blipFill>
        <a:blip xmlns:r="http://schemas.openxmlformats.org/officeDocument/2006/relationships" r:embed="rId384">
          <a:extLst>
            <a:ext uri="{28A0092B-C50C-407E-A947-70E740481C1C}">
              <a14:useLocalDpi xmlns:a14="http://schemas.microsoft.com/office/drawing/2010/main" val="0"/>
            </a:ext>
          </a:extLst>
        </a:blip>
        <a:stretch>
          <a:fillRect/>
        </a:stretch>
      </xdr:blipFill>
      <xdr:spPr>
        <a:xfrm>
          <a:off x="44043600" y="440239150"/>
          <a:ext cx="882650" cy="1143000"/>
        </a:xfrm>
        <a:prstGeom prst="rect">
          <a:avLst/>
        </a:prstGeom>
      </xdr:spPr>
    </xdr:pic>
    <xdr:clientData/>
  </xdr:twoCellAnchor>
  <xdr:twoCellAnchor>
    <xdr:from>
      <xdr:col>32</xdr:col>
      <xdr:colOff>0</xdr:colOff>
      <xdr:row>388</xdr:row>
      <xdr:rowOff>0</xdr:rowOff>
    </xdr:from>
    <xdr:to>
      <xdr:col>33</xdr:col>
      <xdr:colOff>0</xdr:colOff>
      <xdr:row>389</xdr:row>
      <xdr:rowOff>0</xdr:rowOff>
    </xdr:to>
    <xdr:pic>
      <xdr:nvPicPr>
        <xdr:cNvPr id="2541" name="Picture 2540">
          <a:extLst>
            <a:ext uri="{FF2B5EF4-FFF2-40B4-BE49-F238E27FC236}">
              <a16:creationId xmlns:a16="http://schemas.microsoft.com/office/drawing/2014/main" id="{6923CF18-A3B3-B454-692F-25F3393EB9F1}"/>
            </a:ext>
          </a:extLst>
        </xdr:cNvPr>
        <xdr:cNvPicPr>
          <a:picLocks/>
        </xdr:cNvPicPr>
      </xdr:nvPicPr>
      <xdr:blipFill>
        <a:blip xmlns:r="http://schemas.openxmlformats.org/officeDocument/2006/relationships" r:embed="rId385" cstate="print">
          <a:extLst>
            <a:ext uri="{28A0092B-C50C-407E-A947-70E740481C1C}">
              <a14:useLocalDpi xmlns:a14="http://schemas.microsoft.com/office/drawing/2010/main" val="0"/>
            </a:ext>
          </a:extLst>
        </a:blip>
        <a:stretch>
          <a:fillRect/>
        </a:stretch>
      </xdr:blipFill>
      <xdr:spPr>
        <a:xfrm>
          <a:off x="44043600" y="441382150"/>
          <a:ext cx="882650" cy="1143000"/>
        </a:xfrm>
        <a:prstGeom prst="rect">
          <a:avLst/>
        </a:prstGeom>
      </xdr:spPr>
    </xdr:pic>
    <xdr:clientData/>
  </xdr:twoCellAnchor>
  <xdr:twoCellAnchor>
    <xdr:from>
      <xdr:col>32</xdr:col>
      <xdr:colOff>0</xdr:colOff>
      <xdr:row>389</xdr:row>
      <xdr:rowOff>0</xdr:rowOff>
    </xdr:from>
    <xdr:to>
      <xdr:col>33</xdr:col>
      <xdr:colOff>0</xdr:colOff>
      <xdr:row>390</xdr:row>
      <xdr:rowOff>0</xdr:rowOff>
    </xdr:to>
    <xdr:pic>
      <xdr:nvPicPr>
        <xdr:cNvPr id="2543" name="Picture 2542">
          <a:extLst>
            <a:ext uri="{FF2B5EF4-FFF2-40B4-BE49-F238E27FC236}">
              <a16:creationId xmlns:a16="http://schemas.microsoft.com/office/drawing/2014/main" id="{ACFF6401-E59E-2157-BA1E-1572C4AF1B88}"/>
            </a:ext>
          </a:extLst>
        </xdr:cNvPr>
        <xdr:cNvPicPr>
          <a:picLocks/>
        </xdr:cNvPicPr>
      </xdr:nvPicPr>
      <xdr:blipFill>
        <a:blip xmlns:r="http://schemas.openxmlformats.org/officeDocument/2006/relationships" r:embed="rId386" cstate="print">
          <a:extLst>
            <a:ext uri="{28A0092B-C50C-407E-A947-70E740481C1C}">
              <a14:useLocalDpi xmlns:a14="http://schemas.microsoft.com/office/drawing/2010/main" val="0"/>
            </a:ext>
          </a:extLst>
        </a:blip>
        <a:stretch>
          <a:fillRect/>
        </a:stretch>
      </xdr:blipFill>
      <xdr:spPr>
        <a:xfrm>
          <a:off x="44043600" y="442525150"/>
          <a:ext cx="882650" cy="1143000"/>
        </a:xfrm>
        <a:prstGeom prst="rect">
          <a:avLst/>
        </a:prstGeom>
      </xdr:spPr>
    </xdr:pic>
    <xdr:clientData/>
  </xdr:twoCellAnchor>
  <xdr:twoCellAnchor>
    <xdr:from>
      <xdr:col>32</xdr:col>
      <xdr:colOff>0</xdr:colOff>
      <xdr:row>390</xdr:row>
      <xdr:rowOff>0</xdr:rowOff>
    </xdr:from>
    <xdr:to>
      <xdr:col>33</xdr:col>
      <xdr:colOff>0</xdr:colOff>
      <xdr:row>391</xdr:row>
      <xdr:rowOff>0</xdr:rowOff>
    </xdr:to>
    <xdr:pic>
      <xdr:nvPicPr>
        <xdr:cNvPr id="2545" name="Picture 2544">
          <a:extLst>
            <a:ext uri="{FF2B5EF4-FFF2-40B4-BE49-F238E27FC236}">
              <a16:creationId xmlns:a16="http://schemas.microsoft.com/office/drawing/2014/main" id="{872B27AA-37F1-FCF5-7746-DFF23EE5290F}"/>
            </a:ext>
          </a:extLst>
        </xdr:cNvPr>
        <xdr:cNvPicPr>
          <a:picLocks/>
        </xdr:cNvPicPr>
      </xdr:nvPicPr>
      <xdr:blipFill>
        <a:blip xmlns:r="http://schemas.openxmlformats.org/officeDocument/2006/relationships" r:embed="rId387" cstate="print">
          <a:extLst>
            <a:ext uri="{28A0092B-C50C-407E-A947-70E740481C1C}">
              <a14:useLocalDpi xmlns:a14="http://schemas.microsoft.com/office/drawing/2010/main" val="0"/>
            </a:ext>
          </a:extLst>
        </a:blip>
        <a:stretch>
          <a:fillRect/>
        </a:stretch>
      </xdr:blipFill>
      <xdr:spPr>
        <a:xfrm>
          <a:off x="44043600" y="443668150"/>
          <a:ext cx="882650" cy="1143000"/>
        </a:xfrm>
        <a:prstGeom prst="rect">
          <a:avLst/>
        </a:prstGeom>
      </xdr:spPr>
    </xdr:pic>
    <xdr:clientData/>
  </xdr:twoCellAnchor>
  <xdr:twoCellAnchor>
    <xdr:from>
      <xdr:col>32</xdr:col>
      <xdr:colOff>0</xdr:colOff>
      <xdr:row>391</xdr:row>
      <xdr:rowOff>0</xdr:rowOff>
    </xdr:from>
    <xdr:to>
      <xdr:col>33</xdr:col>
      <xdr:colOff>0</xdr:colOff>
      <xdr:row>392</xdr:row>
      <xdr:rowOff>0</xdr:rowOff>
    </xdr:to>
    <xdr:pic>
      <xdr:nvPicPr>
        <xdr:cNvPr id="2547" name="Picture 2546">
          <a:extLst>
            <a:ext uri="{FF2B5EF4-FFF2-40B4-BE49-F238E27FC236}">
              <a16:creationId xmlns:a16="http://schemas.microsoft.com/office/drawing/2014/main" id="{BDB4E859-D44F-C942-E0FB-392A7FBA77B7}"/>
            </a:ext>
          </a:extLst>
        </xdr:cNvPr>
        <xdr:cNvPicPr>
          <a:picLocks/>
        </xdr:cNvPicPr>
      </xdr:nvPicPr>
      <xdr:blipFill>
        <a:blip xmlns:r="http://schemas.openxmlformats.org/officeDocument/2006/relationships" r:embed="rId388" cstate="print">
          <a:extLst>
            <a:ext uri="{28A0092B-C50C-407E-A947-70E740481C1C}">
              <a14:useLocalDpi xmlns:a14="http://schemas.microsoft.com/office/drawing/2010/main" val="0"/>
            </a:ext>
          </a:extLst>
        </a:blip>
        <a:stretch>
          <a:fillRect/>
        </a:stretch>
      </xdr:blipFill>
      <xdr:spPr>
        <a:xfrm>
          <a:off x="44043600" y="444811150"/>
          <a:ext cx="882650" cy="1143000"/>
        </a:xfrm>
        <a:prstGeom prst="rect">
          <a:avLst/>
        </a:prstGeom>
      </xdr:spPr>
    </xdr:pic>
    <xdr:clientData/>
  </xdr:twoCellAnchor>
  <xdr:twoCellAnchor>
    <xdr:from>
      <xdr:col>32</xdr:col>
      <xdr:colOff>0</xdr:colOff>
      <xdr:row>392</xdr:row>
      <xdr:rowOff>0</xdr:rowOff>
    </xdr:from>
    <xdr:to>
      <xdr:col>33</xdr:col>
      <xdr:colOff>0</xdr:colOff>
      <xdr:row>393</xdr:row>
      <xdr:rowOff>0</xdr:rowOff>
    </xdr:to>
    <xdr:pic>
      <xdr:nvPicPr>
        <xdr:cNvPr id="2549" name="Picture 2548">
          <a:extLst>
            <a:ext uri="{FF2B5EF4-FFF2-40B4-BE49-F238E27FC236}">
              <a16:creationId xmlns:a16="http://schemas.microsoft.com/office/drawing/2014/main" id="{387C770E-6756-3039-AEB7-FA69944758AA}"/>
            </a:ext>
          </a:extLst>
        </xdr:cNvPr>
        <xdr:cNvPicPr>
          <a:picLocks/>
        </xdr:cNvPicPr>
      </xdr:nvPicPr>
      <xdr:blipFill>
        <a:blip xmlns:r="http://schemas.openxmlformats.org/officeDocument/2006/relationships" r:embed="rId389" cstate="print">
          <a:extLst>
            <a:ext uri="{28A0092B-C50C-407E-A947-70E740481C1C}">
              <a14:useLocalDpi xmlns:a14="http://schemas.microsoft.com/office/drawing/2010/main" val="0"/>
            </a:ext>
          </a:extLst>
        </a:blip>
        <a:stretch>
          <a:fillRect/>
        </a:stretch>
      </xdr:blipFill>
      <xdr:spPr>
        <a:xfrm>
          <a:off x="44043600" y="445954150"/>
          <a:ext cx="882650" cy="1143000"/>
        </a:xfrm>
        <a:prstGeom prst="rect">
          <a:avLst/>
        </a:prstGeom>
      </xdr:spPr>
    </xdr:pic>
    <xdr:clientData/>
  </xdr:twoCellAnchor>
  <xdr:twoCellAnchor>
    <xdr:from>
      <xdr:col>32</xdr:col>
      <xdr:colOff>0</xdr:colOff>
      <xdr:row>393</xdr:row>
      <xdr:rowOff>0</xdr:rowOff>
    </xdr:from>
    <xdr:to>
      <xdr:col>33</xdr:col>
      <xdr:colOff>0</xdr:colOff>
      <xdr:row>394</xdr:row>
      <xdr:rowOff>0</xdr:rowOff>
    </xdr:to>
    <xdr:pic>
      <xdr:nvPicPr>
        <xdr:cNvPr id="2551" name="Picture 2550">
          <a:extLst>
            <a:ext uri="{FF2B5EF4-FFF2-40B4-BE49-F238E27FC236}">
              <a16:creationId xmlns:a16="http://schemas.microsoft.com/office/drawing/2014/main" id="{51693E9B-DF5E-0F9C-1E54-E3E7824EE98E}"/>
            </a:ext>
          </a:extLst>
        </xdr:cNvPr>
        <xdr:cNvPicPr>
          <a:picLocks/>
        </xdr:cNvPicPr>
      </xdr:nvPicPr>
      <xdr:blipFill>
        <a:blip xmlns:r="http://schemas.openxmlformats.org/officeDocument/2006/relationships" r:embed="rId390" cstate="print">
          <a:extLst>
            <a:ext uri="{28A0092B-C50C-407E-A947-70E740481C1C}">
              <a14:useLocalDpi xmlns:a14="http://schemas.microsoft.com/office/drawing/2010/main" val="0"/>
            </a:ext>
          </a:extLst>
        </a:blip>
        <a:stretch>
          <a:fillRect/>
        </a:stretch>
      </xdr:blipFill>
      <xdr:spPr>
        <a:xfrm>
          <a:off x="44043600" y="447097150"/>
          <a:ext cx="882650" cy="1143000"/>
        </a:xfrm>
        <a:prstGeom prst="rect">
          <a:avLst/>
        </a:prstGeom>
      </xdr:spPr>
    </xdr:pic>
    <xdr:clientData/>
  </xdr:twoCellAnchor>
  <xdr:twoCellAnchor>
    <xdr:from>
      <xdr:col>32</xdr:col>
      <xdr:colOff>0</xdr:colOff>
      <xdr:row>394</xdr:row>
      <xdr:rowOff>0</xdr:rowOff>
    </xdr:from>
    <xdr:to>
      <xdr:col>33</xdr:col>
      <xdr:colOff>0</xdr:colOff>
      <xdr:row>395</xdr:row>
      <xdr:rowOff>0</xdr:rowOff>
    </xdr:to>
    <xdr:pic>
      <xdr:nvPicPr>
        <xdr:cNvPr id="2553" name="Picture 2552">
          <a:extLst>
            <a:ext uri="{FF2B5EF4-FFF2-40B4-BE49-F238E27FC236}">
              <a16:creationId xmlns:a16="http://schemas.microsoft.com/office/drawing/2014/main" id="{655BB6CF-71AC-7FC2-06C6-D2CBCD814273}"/>
            </a:ext>
          </a:extLst>
        </xdr:cNvPr>
        <xdr:cNvPicPr>
          <a:picLocks/>
        </xdr:cNvPicPr>
      </xdr:nvPicPr>
      <xdr:blipFill>
        <a:blip xmlns:r="http://schemas.openxmlformats.org/officeDocument/2006/relationships" r:embed="rId391" cstate="print">
          <a:extLst>
            <a:ext uri="{28A0092B-C50C-407E-A947-70E740481C1C}">
              <a14:useLocalDpi xmlns:a14="http://schemas.microsoft.com/office/drawing/2010/main" val="0"/>
            </a:ext>
          </a:extLst>
        </a:blip>
        <a:stretch>
          <a:fillRect/>
        </a:stretch>
      </xdr:blipFill>
      <xdr:spPr>
        <a:xfrm>
          <a:off x="44043600" y="448240150"/>
          <a:ext cx="882650" cy="1143000"/>
        </a:xfrm>
        <a:prstGeom prst="rect">
          <a:avLst/>
        </a:prstGeom>
      </xdr:spPr>
    </xdr:pic>
    <xdr:clientData/>
  </xdr:twoCellAnchor>
  <xdr:twoCellAnchor>
    <xdr:from>
      <xdr:col>32</xdr:col>
      <xdr:colOff>0</xdr:colOff>
      <xdr:row>395</xdr:row>
      <xdr:rowOff>0</xdr:rowOff>
    </xdr:from>
    <xdr:to>
      <xdr:col>33</xdr:col>
      <xdr:colOff>0</xdr:colOff>
      <xdr:row>396</xdr:row>
      <xdr:rowOff>0</xdr:rowOff>
    </xdr:to>
    <xdr:pic>
      <xdr:nvPicPr>
        <xdr:cNvPr id="2555" name="Picture 2554">
          <a:extLst>
            <a:ext uri="{FF2B5EF4-FFF2-40B4-BE49-F238E27FC236}">
              <a16:creationId xmlns:a16="http://schemas.microsoft.com/office/drawing/2014/main" id="{F21626E0-EA6A-2954-4787-7B27C69AEFD5}"/>
            </a:ext>
          </a:extLst>
        </xdr:cNvPr>
        <xdr:cNvPicPr>
          <a:picLocks/>
        </xdr:cNvPicPr>
      </xdr:nvPicPr>
      <xdr:blipFill>
        <a:blip xmlns:r="http://schemas.openxmlformats.org/officeDocument/2006/relationships" r:embed="rId392" cstate="print">
          <a:extLst>
            <a:ext uri="{28A0092B-C50C-407E-A947-70E740481C1C}">
              <a14:useLocalDpi xmlns:a14="http://schemas.microsoft.com/office/drawing/2010/main" val="0"/>
            </a:ext>
          </a:extLst>
        </a:blip>
        <a:stretch>
          <a:fillRect/>
        </a:stretch>
      </xdr:blipFill>
      <xdr:spPr>
        <a:xfrm>
          <a:off x="44043600" y="449383150"/>
          <a:ext cx="882650" cy="1143000"/>
        </a:xfrm>
        <a:prstGeom prst="rect">
          <a:avLst/>
        </a:prstGeom>
      </xdr:spPr>
    </xdr:pic>
    <xdr:clientData/>
  </xdr:twoCellAnchor>
  <xdr:twoCellAnchor>
    <xdr:from>
      <xdr:col>32</xdr:col>
      <xdr:colOff>0</xdr:colOff>
      <xdr:row>396</xdr:row>
      <xdr:rowOff>0</xdr:rowOff>
    </xdr:from>
    <xdr:to>
      <xdr:col>33</xdr:col>
      <xdr:colOff>0</xdr:colOff>
      <xdr:row>397</xdr:row>
      <xdr:rowOff>0</xdr:rowOff>
    </xdr:to>
    <xdr:pic>
      <xdr:nvPicPr>
        <xdr:cNvPr id="2557" name="Picture 2556">
          <a:extLst>
            <a:ext uri="{FF2B5EF4-FFF2-40B4-BE49-F238E27FC236}">
              <a16:creationId xmlns:a16="http://schemas.microsoft.com/office/drawing/2014/main" id="{AAFB7D0E-8E5E-396E-3C15-561921B9FAF6}"/>
            </a:ext>
          </a:extLst>
        </xdr:cNvPr>
        <xdr:cNvPicPr>
          <a:picLocks/>
        </xdr:cNvPicPr>
      </xdr:nvPicPr>
      <xdr:blipFill>
        <a:blip xmlns:r="http://schemas.openxmlformats.org/officeDocument/2006/relationships" r:embed="rId393" cstate="print">
          <a:extLst>
            <a:ext uri="{28A0092B-C50C-407E-A947-70E740481C1C}">
              <a14:useLocalDpi xmlns:a14="http://schemas.microsoft.com/office/drawing/2010/main" val="0"/>
            </a:ext>
          </a:extLst>
        </a:blip>
        <a:stretch>
          <a:fillRect/>
        </a:stretch>
      </xdr:blipFill>
      <xdr:spPr>
        <a:xfrm>
          <a:off x="44043600" y="450526150"/>
          <a:ext cx="882650" cy="1143000"/>
        </a:xfrm>
        <a:prstGeom prst="rect">
          <a:avLst/>
        </a:prstGeom>
      </xdr:spPr>
    </xdr:pic>
    <xdr:clientData/>
  </xdr:twoCellAnchor>
  <xdr:twoCellAnchor>
    <xdr:from>
      <xdr:col>32</xdr:col>
      <xdr:colOff>0</xdr:colOff>
      <xdr:row>397</xdr:row>
      <xdr:rowOff>0</xdr:rowOff>
    </xdr:from>
    <xdr:to>
      <xdr:col>33</xdr:col>
      <xdr:colOff>0</xdr:colOff>
      <xdr:row>398</xdr:row>
      <xdr:rowOff>0</xdr:rowOff>
    </xdr:to>
    <xdr:pic>
      <xdr:nvPicPr>
        <xdr:cNvPr id="2559" name="Picture 2558">
          <a:extLst>
            <a:ext uri="{FF2B5EF4-FFF2-40B4-BE49-F238E27FC236}">
              <a16:creationId xmlns:a16="http://schemas.microsoft.com/office/drawing/2014/main" id="{9363907D-DCC2-E4A7-C346-CB1A9B3CC78C}"/>
            </a:ext>
          </a:extLst>
        </xdr:cNvPr>
        <xdr:cNvPicPr>
          <a:picLocks/>
        </xdr:cNvPicPr>
      </xdr:nvPicPr>
      <xdr:blipFill>
        <a:blip xmlns:r="http://schemas.openxmlformats.org/officeDocument/2006/relationships" r:embed="rId394" cstate="print">
          <a:extLst>
            <a:ext uri="{28A0092B-C50C-407E-A947-70E740481C1C}">
              <a14:useLocalDpi xmlns:a14="http://schemas.microsoft.com/office/drawing/2010/main" val="0"/>
            </a:ext>
          </a:extLst>
        </a:blip>
        <a:stretch>
          <a:fillRect/>
        </a:stretch>
      </xdr:blipFill>
      <xdr:spPr>
        <a:xfrm>
          <a:off x="44043600" y="451669150"/>
          <a:ext cx="882650" cy="1143000"/>
        </a:xfrm>
        <a:prstGeom prst="rect">
          <a:avLst/>
        </a:prstGeom>
      </xdr:spPr>
    </xdr:pic>
    <xdr:clientData/>
  </xdr:twoCellAnchor>
  <xdr:twoCellAnchor>
    <xdr:from>
      <xdr:col>32</xdr:col>
      <xdr:colOff>0</xdr:colOff>
      <xdr:row>398</xdr:row>
      <xdr:rowOff>0</xdr:rowOff>
    </xdr:from>
    <xdr:to>
      <xdr:col>33</xdr:col>
      <xdr:colOff>0</xdr:colOff>
      <xdr:row>399</xdr:row>
      <xdr:rowOff>0</xdr:rowOff>
    </xdr:to>
    <xdr:pic>
      <xdr:nvPicPr>
        <xdr:cNvPr id="2561" name="Picture 2560">
          <a:extLst>
            <a:ext uri="{FF2B5EF4-FFF2-40B4-BE49-F238E27FC236}">
              <a16:creationId xmlns:a16="http://schemas.microsoft.com/office/drawing/2014/main" id="{E18C0734-9F99-CAEA-A97C-82B976C531F6}"/>
            </a:ext>
          </a:extLst>
        </xdr:cNvPr>
        <xdr:cNvPicPr>
          <a:picLocks/>
        </xdr:cNvPicPr>
      </xdr:nvPicPr>
      <xdr:blipFill>
        <a:blip xmlns:r="http://schemas.openxmlformats.org/officeDocument/2006/relationships" r:embed="rId395" cstate="print">
          <a:extLst>
            <a:ext uri="{28A0092B-C50C-407E-A947-70E740481C1C}">
              <a14:useLocalDpi xmlns:a14="http://schemas.microsoft.com/office/drawing/2010/main" val="0"/>
            </a:ext>
          </a:extLst>
        </a:blip>
        <a:stretch>
          <a:fillRect/>
        </a:stretch>
      </xdr:blipFill>
      <xdr:spPr>
        <a:xfrm>
          <a:off x="44043600" y="452812150"/>
          <a:ext cx="882650" cy="1143000"/>
        </a:xfrm>
        <a:prstGeom prst="rect">
          <a:avLst/>
        </a:prstGeom>
      </xdr:spPr>
    </xdr:pic>
    <xdr:clientData/>
  </xdr:twoCellAnchor>
  <xdr:twoCellAnchor>
    <xdr:from>
      <xdr:col>32</xdr:col>
      <xdr:colOff>0</xdr:colOff>
      <xdr:row>399</xdr:row>
      <xdr:rowOff>0</xdr:rowOff>
    </xdr:from>
    <xdr:to>
      <xdr:col>33</xdr:col>
      <xdr:colOff>0</xdr:colOff>
      <xdr:row>400</xdr:row>
      <xdr:rowOff>0</xdr:rowOff>
    </xdr:to>
    <xdr:pic>
      <xdr:nvPicPr>
        <xdr:cNvPr id="2563" name="Picture 2562">
          <a:extLst>
            <a:ext uri="{FF2B5EF4-FFF2-40B4-BE49-F238E27FC236}">
              <a16:creationId xmlns:a16="http://schemas.microsoft.com/office/drawing/2014/main" id="{8C96970F-A335-399C-1449-377F4664FA95}"/>
            </a:ext>
          </a:extLst>
        </xdr:cNvPr>
        <xdr:cNvPicPr>
          <a:picLocks/>
        </xdr:cNvPicPr>
      </xdr:nvPicPr>
      <xdr:blipFill>
        <a:blip xmlns:r="http://schemas.openxmlformats.org/officeDocument/2006/relationships" r:embed="rId396" cstate="print">
          <a:extLst>
            <a:ext uri="{28A0092B-C50C-407E-A947-70E740481C1C}">
              <a14:useLocalDpi xmlns:a14="http://schemas.microsoft.com/office/drawing/2010/main" val="0"/>
            </a:ext>
          </a:extLst>
        </a:blip>
        <a:stretch>
          <a:fillRect/>
        </a:stretch>
      </xdr:blipFill>
      <xdr:spPr>
        <a:xfrm>
          <a:off x="44043600" y="453955150"/>
          <a:ext cx="882650" cy="1143000"/>
        </a:xfrm>
        <a:prstGeom prst="rect">
          <a:avLst/>
        </a:prstGeom>
      </xdr:spPr>
    </xdr:pic>
    <xdr:clientData/>
  </xdr:twoCellAnchor>
  <xdr:twoCellAnchor>
    <xdr:from>
      <xdr:col>32</xdr:col>
      <xdr:colOff>0</xdr:colOff>
      <xdr:row>400</xdr:row>
      <xdr:rowOff>0</xdr:rowOff>
    </xdr:from>
    <xdr:to>
      <xdr:col>33</xdr:col>
      <xdr:colOff>0</xdr:colOff>
      <xdr:row>401</xdr:row>
      <xdr:rowOff>0</xdr:rowOff>
    </xdr:to>
    <xdr:pic>
      <xdr:nvPicPr>
        <xdr:cNvPr id="2565" name="Picture 2564">
          <a:extLst>
            <a:ext uri="{FF2B5EF4-FFF2-40B4-BE49-F238E27FC236}">
              <a16:creationId xmlns:a16="http://schemas.microsoft.com/office/drawing/2014/main" id="{7841795F-16D5-0CF7-C5B5-AD711085F3CD}"/>
            </a:ext>
          </a:extLst>
        </xdr:cNvPr>
        <xdr:cNvPicPr>
          <a:picLocks/>
        </xdr:cNvPicPr>
      </xdr:nvPicPr>
      <xdr:blipFill>
        <a:blip xmlns:r="http://schemas.openxmlformats.org/officeDocument/2006/relationships" r:embed="rId397" cstate="print">
          <a:extLst>
            <a:ext uri="{28A0092B-C50C-407E-A947-70E740481C1C}">
              <a14:useLocalDpi xmlns:a14="http://schemas.microsoft.com/office/drawing/2010/main" val="0"/>
            </a:ext>
          </a:extLst>
        </a:blip>
        <a:stretch>
          <a:fillRect/>
        </a:stretch>
      </xdr:blipFill>
      <xdr:spPr>
        <a:xfrm>
          <a:off x="44043600" y="455098150"/>
          <a:ext cx="882650" cy="1143000"/>
        </a:xfrm>
        <a:prstGeom prst="rect">
          <a:avLst/>
        </a:prstGeom>
      </xdr:spPr>
    </xdr:pic>
    <xdr:clientData/>
  </xdr:twoCellAnchor>
  <xdr:twoCellAnchor>
    <xdr:from>
      <xdr:col>32</xdr:col>
      <xdr:colOff>0</xdr:colOff>
      <xdr:row>401</xdr:row>
      <xdr:rowOff>0</xdr:rowOff>
    </xdr:from>
    <xdr:to>
      <xdr:col>33</xdr:col>
      <xdr:colOff>0</xdr:colOff>
      <xdr:row>402</xdr:row>
      <xdr:rowOff>0</xdr:rowOff>
    </xdr:to>
    <xdr:pic>
      <xdr:nvPicPr>
        <xdr:cNvPr id="2567" name="Picture 2566">
          <a:extLst>
            <a:ext uri="{FF2B5EF4-FFF2-40B4-BE49-F238E27FC236}">
              <a16:creationId xmlns:a16="http://schemas.microsoft.com/office/drawing/2014/main" id="{1AE7DD21-3CFE-7FF1-8640-AF768C64F8E9}"/>
            </a:ext>
          </a:extLst>
        </xdr:cNvPr>
        <xdr:cNvPicPr>
          <a:picLocks/>
        </xdr:cNvPicPr>
      </xdr:nvPicPr>
      <xdr:blipFill>
        <a:blip xmlns:r="http://schemas.openxmlformats.org/officeDocument/2006/relationships" r:embed="rId398" cstate="print">
          <a:extLst>
            <a:ext uri="{28A0092B-C50C-407E-A947-70E740481C1C}">
              <a14:useLocalDpi xmlns:a14="http://schemas.microsoft.com/office/drawing/2010/main" val="0"/>
            </a:ext>
          </a:extLst>
        </a:blip>
        <a:stretch>
          <a:fillRect/>
        </a:stretch>
      </xdr:blipFill>
      <xdr:spPr>
        <a:xfrm>
          <a:off x="44043600" y="456241150"/>
          <a:ext cx="882650" cy="1143000"/>
        </a:xfrm>
        <a:prstGeom prst="rect">
          <a:avLst/>
        </a:prstGeom>
      </xdr:spPr>
    </xdr:pic>
    <xdr:clientData/>
  </xdr:twoCellAnchor>
  <xdr:twoCellAnchor>
    <xdr:from>
      <xdr:col>32</xdr:col>
      <xdr:colOff>0</xdr:colOff>
      <xdr:row>402</xdr:row>
      <xdr:rowOff>0</xdr:rowOff>
    </xdr:from>
    <xdr:to>
      <xdr:col>33</xdr:col>
      <xdr:colOff>0</xdr:colOff>
      <xdr:row>403</xdr:row>
      <xdr:rowOff>0</xdr:rowOff>
    </xdr:to>
    <xdr:pic>
      <xdr:nvPicPr>
        <xdr:cNvPr id="2569" name="Picture 2568">
          <a:extLst>
            <a:ext uri="{FF2B5EF4-FFF2-40B4-BE49-F238E27FC236}">
              <a16:creationId xmlns:a16="http://schemas.microsoft.com/office/drawing/2014/main" id="{0764A5F4-3CDF-CC0E-3EC9-DB6E43DAD32D}"/>
            </a:ext>
          </a:extLst>
        </xdr:cNvPr>
        <xdr:cNvPicPr>
          <a:picLocks/>
        </xdr:cNvPicPr>
      </xdr:nvPicPr>
      <xdr:blipFill>
        <a:blip xmlns:r="http://schemas.openxmlformats.org/officeDocument/2006/relationships" r:embed="rId399" cstate="print">
          <a:extLst>
            <a:ext uri="{28A0092B-C50C-407E-A947-70E740481C1C}">
              <a14:useLocalDpi xmlns:a14="http://schemas.microsoft.com/office/drawing/2010/main" val="0"/>
            </a:ext>
          </a:extLst>
        </a:blip>
        <a:stretch>
          <a:fillRect/>
        </a:stretch>
      </xdr:blipFill>
      <xdr:spPr>
        <a:xfrm>
          <a:off x="44043600" y="457384150"/>
          <a:ext cx="882650" cy="1143000"/>
        </a:xfrm>
        <a:prstGeom prst="rect">
          <a:avLst/>
        </a:prstGeom>
      </xdr:spPr>
    </xdr:pic>
    <xdr:clientData/>
  </xdr:twoCellAnchor>
  <xdr:twoCellAnchor>
    <xdr:from>
      <xdr:col>32</xdr:col>
      <xdr:colOff>0</xdr:colOff>
      <xdr:row>403</xdr:row>
      <xdr:rowOff>0</xdr:rowOff>
    </xdr:from>
    <xdr:to>
      <xdr:col>33</xdr:col>
      <xdr:colOff>0</xdr:colOff>
      <xdr:row>404</xdr:row>
      <xdr:rowOff>0</xdr:rowOff>
    </xdr:to>
    <xdr:pic>
      <xdr:nvPicPr>
        <xdr:cNvPr id="2571" name="Picture 2570">
          <a:extLst>
            <a:ext uri="{FF2B5EF4-FFF2-40B4-BE49-F238E27FC236}">
              <a16:creationId xmlns:a16="http://schemas.microsoft.com/office/drawing/2014/main" id="{CD08A024-CD9F-AA96-C4A0-5F5A732E6442}"/>
            </a:ext>
          </a:extLst>
        </xdr:cNvPr>
        <xdr:cNvPicPr>
          <a:picLocks/>
        </xdr:cNvPicPr>
      </xdr:nvPicPr>
      <xdr:blipFill>
        <a:blip xmlns:r="http://schemas.openxmlformats.org/officeDocument/2006/relationships" r:embed="rId400" cstate="print">
          <a:extLst>
            <a:ext uri="{28A0092B-C50C-407E-A947-70E740481C1C}">
              <a14:useLocalDpi xmlns:a14="http://schemas.microsoft.com/office/drawing/2010/main" val="0"/>
            </a:ext>
          </a:extLst>
        </a:blip>
        <a:stretch>
          <a:fillRect/>
        </a:stretch>
      </xdr:blipFill>
      <xdr:spPr>
        <a:xfrm>
          <a:off x="44043600" y="458527150"/>
          <a:ext cx="882650" cy="1143000"/>
        </a:xfrm>
        <a:prstGeom prst="rect">
          <a:avLst/>
        </a:prstGeom>
      </xdr:spPr>
    </xdr:pic>
    <xdr:clientData/>
  </xdr:twoCellAnchor>
  <xdr:twoCellAnchor>
    <xdr:from>
      <xdr:col>32</xdr:col>
      <xdr:colOff>0</xdr:colOff>
      <xdr:row>404</xdr:row>
      <xdr:rowOff>0</xdr:rowOff>
    </xdr:from>
    <xdr:to>
      <xdr:col>33</xdr:col>
      <xdr:colOff>0</xdr:colOff>
      <xdr:row>405</xdr:row>
      <xdr:rowOff>0</xdr:rowOff>
    </xdr:to>
    <xdr:pic>
      <xdr:nvPicPr>
        <xdr:cNvPr id="2573" name="Picture 2572">
          <a:extLst>
            <a:ext uri="{FF2B5EF4-FFF2-40B4-BE49-F238E27FC236}">
              <a16:creationId xmlns:a16="http://schemas.microsoft.com/office/drawing/2014/main" id="{698E84FE-53A8-A07C-04D5-C076D260067F}"/>
            </a:ext>
          </a:extLst>
        </xdr:cNvPr>
        <xdr:cNvPicPr>
          <a:picLocks/>
        </xdr:cNvPicPr>
      </xdr:nvPicPr>
      <xdr:blipFill>
        <a:blip xmlns:r="http://schemas.openxmlformats.org/officeDocument/2006/relationships" r:embed="rId401" cstate="print">
          <a:extLst>
            <a:ext uri="{28A0092B-C50C-407E-A947-70E740481C1C}">
              <a14:useLocalDpi xmlns:a14="http://schemas.microsoft.com/office/drawing/2010/main" val="0"/>
            </a:ext>
          </a:extLst>
        </a:blip>
        <a:stretch>
          <a:fillRect/>
        </a:stretch>
      </xdr:blipFill>
      <xdr:spPr>
        <a:xfrm>
          <a:off x="44043600" y="459670150"/>
          <a:ext cx="882650" cy="1143000"/>
        </a:xfrm>
        <a:prstGeom prst="rect">
          <a:avLst/>
        </a:prstGeom>
      </xdr:spPr>
    </xdr:pic>
    <xdr:clientData/>
  </xdr:twoCellAnchor>
  <xdr:twoCellAnchor>
    <xdr:from>
      <xdr:col>32</xdr:col>
      <xdr:colOff>0</xdr:colOff>
      <xdr:row>405</xdr:row>
      <xdr:rowOff>0</xdr:rowOff>
    </xdr:from>
    <xdr:to>
      <xdr:col>33</xdr:col>
      <xdr:colOff>0</xdr:colOff>
      <xdr:row>406</xdr:row>
      <xdr:rowOff>0</xdr:rowOff>
    </xdr:to>
    <xdr:pic>
      <xdr:nvPicPr>
        <xdr:cNvPr id="2575" name="Picture 2574">
          <a:extLst>
            <a:ext uri="{FF2B5EF4-FFF2-40B4-BE49-F238E27FC236}">
              <a16:creationId xmlns:a16="http://schemas.microsoft.com/office/drawing/2014/main" id="{14DEB4A3-F350-0061-1A05-3063829417D8}"/>
            </a:ext>
          </a:extLst>
        </xdr:cNvPr>
        <xdr:cNvPicPr>
          <a:picLocks/>
        </xdr:cNvPicPr>
      </xdr:nvPicPr>
      <xdr:blipFill>
        <a:blip xmlns:r="http://schemas.openxmlformats.org/officeDocument/2006/relationships" r:embed="rId402" cstate="print">
          <a:extLst>
            <a:ext uri="{28A0092B-C50C-407E-A947-70E740481C1C}">
              <a14:useLocalDpi xmlns:a14="http://schemas.microsoft.com/office/drawing/2010/main" val="0"/>
            </a:ext>
          </a:extLst>
        </a:blip>
        <a:stretch>
          <a:fillRect/>
        </a:stretch>
      </xdr:blipFill>
      <xdr:spPr>
        <a:xfrm>
          <a:off x="44043600" y="460813150"/>
          <a:ext cx="882650" cy="1143000"/>
        </a:xfrm>
        <a:prstGeom prst="rect">
          <a:avLst/>
        </a:prstGeom>
      </xdr:spPr>
    </xdr:pic>
    <xdr:clientData/>
  </xdr:twoCellAnchor>
  <xdr:twoCellAnchor>
    <xdr:from>
      <xdr:col>32</xdr:col>
      <xdr:colOff>0</xdr:colOff>
      <xdr:row>406</xdr:row>
      <xdr:rowOff>0</xdr:rowOff>
    </xdr:from>
    <xdr:to>
      <xdr:col>33</xdr:col>
      <xdr:colOff>0</xdr:colOff>
      <xdr:row>407</xdr:row>
      <xdr:rowOff>0</xdr:rowOff>
    </xdr:to>
    <xdr:pic>
      <xdr:nvPicPr>
        <xdr:cNvPr id="2577" name="Picture 2576">
          <a:extLst>
            <a:ext uri="{FF2B5EF4-FFF2-40B4-BE49-F238E27FC236}">
              <a16:creationId xmlns:a16="http://schemas.microsoft.com/office/drawing/2014/main" id="{C569EBB3-8DD6-81C5-833C-94F2D4EF7F5F}"/>
            </a:ext>
          </a:extLst>
        </xdr:cNvPr>
        <xdr:cNvPicPr>
          <a:picLocks/>
        </xdr:cNvPicPr>
      </xdr:nvPicPr>
      <xdr:blipFill>
        <a:blip xmlns:r="http://schemas.openxmlformats.org/officeDocument/2006/relationships" r:embed="rId403" cstate="print">
          <a:extLst>
            <a:ext uri="{28A0092B-C50C-407E-A947-70E740481C1C}">
              <a14:useLocalDpi xmlns:a14="http://schemas.microsoft.com/office/drawing/2010/main" val="0"/>
            </a:ext>
          </a:extLst>
        </a:blip>
        <a:stretch>
          <a:fillRect/>
        </a:stretch>
      </xdr:blipFill>
      <xdr:spPr>
        <a:xfrm>
          <a:off x="44043600" y="461956150"/>
          <a:ext cx="882650" cy="1143000"/>
        </a:xfrm>
        <a:prstGeom prst="rect">
          <a:avLst/>
        </a:prstGeom>
      </xdr:spPr>
    </xdr:pic>
    <xdr:clientData/>
  </xdr:twoCellAnchor>
  <xdr:twoCellAnchor>
    <xdr:from>
      <xdr:col>32</xdr:col>
      <xdr:colOff>0</xdr:colOff>
      <xdr:row>407</xdr:row>
      <xdr:rowOff>0</xdr:rowOff>
    </xdr:from>
    <xdr:to>
      <xdr:col>33</xdr:col>
      <xdr:colOff>0</xdr:colOff>
      <xdr:row>408</xdr:row>
      <xdr:rowOff>0</xdr:rowOff>
    </xdr:to>
    <xdr:pic>
      <xdr:nvPicPr>
        <xdr:cNvPr id="2579" name="Picture 2578">
          <a:extLst>
            <a:ext uri="{FF2B5EF4-FFF2-40B4-BE49-F238E27FC236}">
              <a16:creationId xmlns:a16="http://schemas.microsoft.com/office/drawing/2014/main" id="{E5783D6E-E4F7-C434-D0D9-30F41517BCE3}"/>
            </a:ext>
          </a:extLst>
        </xdr:cNvPr>
        <xdr:cNvPicPr>
          <a:picLocks/>
        </xdr:cNvPicPr>
      </xdr:nvPicPr>
      <xdr:blipFill>
        <a:blip xmlns:r="http://schemas.openxmlformats.org/officeDocument/2006/relationships" r:embed="rId404" cstate="print">
          <a:extLst>
            <a:ext uri="{28A0092B-C50C-407E-A947-70E740481C1C}">
              <a14:useLocalDpi xmlns:a14="http://schemas.microsoft.com/office/drawing/2010/main" val="0"/>
            </a:ext>
          </a:extLst>
        </a:blip>
        <a:stretch>
          <a:fillRect/>
        </a:stretch>
      </xdr:blipFill>
      <xdr:spPr>
        <a:xfrm>
          <a:off x="44043600" y="463099150"/>
          <a:ext cx="882650" cy="1143000"/>
        </a:xfrm>
        <a:prstGeom prst="rect">
          <a:avLst/>
        </a:prstGeom>
      </xdr:spPr>
    </xdr:pic>
    <xdr:clientData/>
  </xdr:twoCellAnchor>
  <xdr:twoCellAnchor>
    <xdr:from>
      <xdr:col>32</xdr:col>
      <xdr:colOff>0</xdr:colOff>
      <xdr:row>408</xdr:row>
      <xdr:rowOff>0</xdr:rowOff>
    </xdr:from>
    <xdr:to>
      <xdr:col>33</xdr:col>
      <xdr:colOff>0</xdr:colOff>
      <xdr:row>409</xdr:row>
      <xdr:rowOff>0</xdr:rowOff>
    </xdr:to>
    <xdr:pic>
      <xdr:nvPicPr>
        <xdr:cNvPr id="2581" name="Picture 2580">
          <a:extLst>
            <a:ext uri="{FF2B5EF4-FFF2-40B4-BE49-F238E27FC236}">
              <a16:creationId xmlns:a16="http://schemas.microsoft.com/office/drawing/2014/main" id="{F04B772C-180E-E565-496F-33CE56E3A527}"/>
            </a:ext>
          </a:extLst>
        </xdr:cNvPr>
        <xdr:cNvPicPr>
          <a:picLocks/>
        </xdr:cNvPicPr>
      </xdr:nvPicPr>
      <xdr:blipFill>
        <a:blip xmlns:r="http://schemas.openxmlformats.org/officeDocument/2006/relationships" r:embed="rId405" cstate="print">
          <a:extLst>
            <a:ext uri="{28A0092B-C50C-407E-A947-70E740481C1C}">
              <a14:useLocalDpi xmlns:a14="http://schemas.microsoft.com/office/drawing/2010/main" val="0"/>
            </a:ext>
          </a:extLst>
        </a:blip>
        <a:stretch>
          <a:fillRect/>
        </a:stretch>
      </xdr:blipFill>
      <xdr:spPr>
        <a:xfrm>
          <a:off x="44043600" y="464242150"/>
          <a:ext cx="882650" cy="1143000"/>
        </a:xfrm>
        <a:prstGeom prst="rect">
          <a:avLst/>
        </a:prstGeom>
      </xdr:spPr>
    </xdr:pic>
    <xdr:clientData/>
  </xdr:twoCellAnchor>
  <xdr:twoCellAnchor>
    <xdr:from>
      <xdr:col>32</xdr:col>
      <xdr:colOff>0</xdr:colOff>
      <xdr:row>409</xdr:row>
      <xdr:rowOff>0</xdr:rowOff>
    </xdr:from>
    <xdr:to>
      <xdr:col>33</xdr:col>
      <xdr:colOff>0</xdr:colOff>
      <xdr:row>410</xdr:row>
      <xdr:rowOff>0</xdr:rowOff>
    </xdr:to>
    <xdr:pic>
      <xdr:nvPicPr>
        <xdr:cNvPr id="2583" name="Picture 2582">
          <a:extLst>
            <a:ext uri="{FF2B5EF4-FFF2-40B4-BE49-F238E27FC236}">
              <a16:creationId xmlns:a16="http://schemas.microsoft.com/office/drawing/2014/main" id="{19BA3D2C-BB9A-69D7-0ED1-EFE68FC14FA7}"/>
            </a:ext>
          </a:extLst>
        </xdr:cNvPr>
        <xdr:cNvPicPr>
          <a:picLocks/>
        </xdr:cNvPicPr>
      </xdr:nvPicPr>
      <xdr:blipFill>
        <a:blip xmlns:r="http://schemas.openxmlformats.org/officeDocument/2006/relationships" r:embed="rId406" cstate="print">
          <a:extLst>
            <a:ext uri="{28A0092B-C50C-407E-A947-70E740481C1C}">
              <a14:useLocalDpi xmlns:a14="http://schemas.microsoft.com/office/drawing/2010/main" val="0"/>
            </a:ext>
          </a:extLst>
        </a:blip>
        <a:stretch>
          <a:fillRect/>
        </a:stretch>
      </xdr:blipFill>
      <xdr:spPr>
        <a:xfrm>
          <a:off x="44043600" y="465385150"/>
          <a:ext cx="882650" cy="1143000"/>
        </a:xfrm>
        <a:prstGeom prst="rect">
          <a:avLst/>
        </a:prstGeom>
      </xdr:spPr>
    </xdr:pic>
    <xdr:clientData/>
  </xdr:twoCellAnchor>
  <xdr:twoCellAnchor>
    <xdr:from>
      <xdr:col>32</xdr:col>
      <xdr:colOff>0</xdr:colOff>
      <xdr:row>410</xdr:row>
      <xdr:rowOff>0</xdr:rowOff>
    </xdr:from>
    <xdr:to>
      <xdr:col>33</xdr:col>
      <xdr:colOff>0</xdr:colOff>
      <xdr:row>411</xdr:row>
      <xdr:rowOff>0</xdr:rowOff>
    </xdr:to>
    <xdr:pic>
      <xdr:nvPicPr>
        <xdr:cNvPr id="2585" name="Picture 2584">
          <a:extLst>
            <a:ext uri="{FF2B5EF4-FFF2-40B4-BE49-F238E27FC236}">
              <a16:creationId xmlns:a16="http://schemas.microsoft.com/office/drawing/2014/main" id="{4C4B6A6F-707A-205D-6144-5FE5BF13377A}"/>
            </a:ext>
          </a:extLst>
        </xdr:cNvPr>
        <xdr:cNvPicPr>
          <a:picLocks/>
        </xdr:cNvPicPr>
      </xdr:nvPicPr>
      <xdr:blipFill>
        <a:blip xmlns:r="http://schemas.openxmlformats.org/officeDocument/2006/relationships" r:embed="rId407" cstate="print">
          <a:extLst>
            <a:ext uri="{28A0092B-C50C-407E-A947-70E740481C1C}">
              <a14:useLocalDpi xmlns:a14="http://schemas.microsoft.com/office/drawing/2010/main" val="0"/>
            </a:ext>
          </a:extLst>
        </a:blip>
        <a:stretch>
          <a:fillRect/>
        </a:stretch>
      </xdr:blipFill>
      <xdr:spPr>
        <a:xfrm>
          <a:off x="44043600" y="466528150"/>
          <a:ext cx="882650" cy="1143000"/>
        </a:xfrm>
        <a:prstGeom prst="rect">
          <a:avLst/>
        </a:prstGeom>
      </xdr:spPr>
    </xdr:pic>
    <xdr:clientData/>
  </xdr:twoCellAnchor>
  <xdr:twoCellAnchor>
    <xdr:from>
      <xdr:col>32</xdr:col>
      <xdr:colOff>0</xdr:colOff>
      <xdr:row>411</xdr:row>
      <xdr:rowOff>0</xdr:rowOff>
    </xdr:from>
    <xdr:to>
      <xdr:col>33</xdr:col>
      <xdr:colOff>0</xdr:colOff>
      <xdr:row>412</xdr:row>
      <xdr:rowOff>0</xdr:rowOff>
    </xdr:to>
    <xdr:pic>
      <xdr:nvPicPr>
        <xdr:cNvPr id="2587" name="Picture 2586">
          <a:extLst>
            <a:ext uri="{FF2B5EF4-FFF2-40B4-BE49-F238E27FC236}">
              <a16:creationId xmlns:a16="http://schemas.microsoft.com/office/drawing/2014/main" id="{C3AC27D7-83D9-88E8-4821-637051BBA2A5}"/>
            </a:ext>
          </a:extLst>
        </xdr:cNvPr>
        <xdr:cNvPicPr>
          <a:picLocks/>
        </xdr:cNvPicPr>
      </xdr:nvPicPr>
      <xdr:blipFill>
        <a:blip xmlns:r="http://schemas.openxmlformats.org/officeDocument/2006/relationships" r:embed="rId408" cstate="print">
          <a:extLst>
            <a:ext uri="{28A0092B-C50C-407E-A947-70E740481C1C}">
              <a14:useLocalDpi xmlns:a14="http://schemas.microsoft.com/office/drawing/2010/main" val="0"/>
            </a:ext>
          </a:extLst>
        </a:blip>
        <a:stretch>
          <a:fillRect/>
        </a:stretch>
      </xdr:blipFill>
      <xdr:spPr>
        <a:xfrm>
          <a:off x="44043600" y="467671150"/>
          <a:ext cx="882650" cy="1143000"/>
        </a:xfrm>
        <a:prstGeom prst="rect">
          <a:avLst/>
        </a:prstGeom>
      </xdr:spPr>
    </xdr:pic>
    <xdr:clientData/>
  </xdr:twoCellAnchor>
  <xdr:twoCellAnchor>
    <xdr:from>
      <xdr:col>32</xdr:col>
      <xdr:colOff>0</xdr:colOff>
      <xdr:row>412</xdr:row>
      <xdr:rowOff>0</xdr:rowOff>
    </xdr:from>
    <xdr:to>
      <xdr:col>33</xdr:col>
      <xdr:colOff>0</xdr:colOff>
      <xdr:row>413</xdr:row>
      <xdr:rowOff>0</xdr:rowOff>
    </xdr:to>
    <xdr:pic>
      <xdr:nvPicPr>
        <xdr:cNvPr id="2589" name="Picture 2588">
          <a:extLst>
            <a:ext uri="{FF2B5EF4-FFF2-40B4-BE49-F238E27FC236}">
              <a16:creationId xmlns:a16="http://schemas.microsoft.com/office/drawing/2014/main" id="{0A85F840-29DD-7ABB-7C6E-EC84A975048D}"/>
            </a:ext>
          </a:extLst>
        </xdr:cNvPr>
        <xdr:cNvPicPr>
          <a:picLocks/>
        </xdr:cNvPicPr>
      </xdr:nvPicPr>
      <xdr:blipFill>
        <a:blip xmlns:r="http://schemas.openxmlformats.org/officeDocument/2006/relationships" r:embed="rId409" cstate="print">
          <a:extLst>
            <a:ext uri="{28A0092B-C50C-407E-A947-70E740481C1C}">
              <a14:useLocalDpi xmlns:a14="http://schemas.microsoft.com/office/drawing/2010/main" val="0"/>
            </a:ext>
          </a:extLst>
        </a:blip>
        <a:stretch>
          <a:fillRect/>
        </a:stretch>
      </xdr:blipFill>
      <xdr:spPr>
        <a:xfrm>
          <a:off x="44043600" y="468814150"/>
          <a:ext cx="882650" cy="1143000"/>
        </a:xfrm>
        <a:prstGeom prst="rect">
          <a:avLst/>
        </a:prstGeom>
      </xdr:spPr>
    </xdr:pic>
    <xdr:clientData/>
  </xdr:twoCellAnchor>
  <xdr:twoCellAnchor>
    <xdr:from>
      <xdr:col>32</xdr:col>
      <xdr:colOff>0</xdr:colOff>
      <xdr:row>413</xdr:row>
      <xdr:rowOff>0</xdr:rowOff>
    </xdr:from>
    <xdr:to>
      <xdr:col>33</xdr:col>
      <xdr:colOff>0</xdr:colOff>
      <xdr:row>414</xdr:row>
      <xdr:rowOff>0</xdr:rowOff>
    </xdr:to>
    <xdr:pic>
      <xdr:nvPicPr>
        <xdr:cNvPr id="2591" name="Picture 2590">
          <a:extLst>
            <a:ext uri="{FF2B5EF4-FFF2-40B4-BE49-F238E27FC236}">
              <a16:creationId xmlns:a16="http://schemas.microsoft.com/office/drawing/2014/main" id="{DE8A75DB-D36B-1A01-8B37-59B7D65ECDCF}"/>
            </a:ext>
          </a:extLst>
        </xdr:cNvPr>
        <xdr:cNvPicPr>
          <a:picLocks/>
        </xdr:cNvPicPr>
      </xdr:nvPicPr>
      <xdr:blipFill>
        <a:blip xmlns:r="http://schemas.openxmlformats.org/officeDocument/2006/relationships" r:embed="rId410" cstate="print">
          <a:extLst>
            <a:ext uri="{28A0092B-C50C-407E-A947-70E740481C1C}">
              <a14:useLocalDpi xmlns:a14="http://schemas.microsoft.com/office/drawing/2010/main" val="0"/>
            </a:ext>
          </a:extLst>
        </a:blip>
        <a:stretch>
          <a:fillRect/>
        </a:stretch>
      </xdr:blipFill>
      <xdr:spPr>
        <a:xfrm>
          <a:off x="44043600" y="469957150"/>
          <a:ext cx="882650" cy="1143000"/>
        </a:xfrm>
        <a:prstGeom prst="rect">
          <a:avLst/>
        </a:prstGeom>
      </xdr:spPr>
    </xdr:pic>
    <xdr:clientData/>
  </xdr:twoCellAnchor>
  <xdr:twoCellAnchor>
    <xdr:from>
      <xdr:col>32</xdr:col>
      <xdr:colOff>0</xdr:colOff>
      <xdr:row>414</xdr:row>
      <xdr:rowOff>0</xdr:rowOff>
    </xdr:from>
    <xdr:to>
      <xdr:col>33</xdr:col>
      <xdr:colOff>0</xdr:colOff>
      <xdr:row>415</xdr:row>
      <xdr:rowOff>0</xdr:rowOff>
    </xdr:to>
    <xdr:pic>
      <xdr:nvPicPr>
        <xdr:cNvPr id="2593" name="Picture 2592">
          <a:extLst>
            <a:ext uri="{FF2B5EF4-FFF2-40B4-BE49-F238E27FC236}">
              <a16:creationId xmlns:a16="http://schemas.microsoft.com/office/drawing/2014/main" id="{71A703E3-21D5-9339-2499-60E15572C9A3}"/>
            </a:ext>
          </a:extLst>
        </xdr:cNvPr>
        <xdr:cNvPicPr>
          <a:picLocks/>
        </xdr:cNvPicPr>
      </xdr:nvPicPr>
      <xdr:blipFill>
        <a:blip xmlns:r="http://schemas.openxmlformats.org/officeDocument/2006/relationships" r:embed="rId411" cstate="print">
          <a:extLst>
            <a:ext uri="{28A0092B-C50C-407E-A947-70E740481C1C}">
              <a14:useLocalDpi xmlns:a14="http://schemas.microsoft.com/office/drawing/2010/main" val="0"/>
            </a:ext>
          </a:extLst>
        </a:blip>
        <a:stretch>
          <a:fillRect/>
        </a:stretch>
      </xdr:blipFill>
      <xdr:spPr>
        <a:xfrm>
          <a:off x="44043600" y="471100150"/>
          <a:ext cx="882650" cy="1143000"/>
        </a:xfrm>
        <a:prstGeom prst="rect">
          <a:avLst/>
        </a:prstGeom>
      </xdr:spPr>
    </xdr:pic>
    <xdr:clientData/>
  </xdr:twoCellAnchor>
  <xdr:twoCellAnchor>
    <xdr:from>
      <xdr:col>32</xdr:col>
      <xdr:colOff>0</xdr:colOff>
      <xdr:row>415</xdr:row>
      <xdr:rowOff>0</xdr:rowOff>
    </xdr:from>
    <xdr:to>
      <xdr:col>33</xdr:col>
      <xdr:colOff>0</xdr:colOff>
      <xdr:row>416</xdr:row>
      <xdr:rowOff>0</xdr:rowOff>
    </xdr:to>
    <xdr:pic>
      <xdr:nvPicPr>
        <xdr:cNvPr id="2595" name="Picture 2594">
          <a:extLst>
            <a:ext uri="{FF2B5EF4-FFF2-40B4-BE49-F238E27FC236}">
              <a16:creationId xmlns:a16="http://schemas.microsoft.com/office/drawing/2014/main" id="{6AD8A047-E48F-51BE-A765-AE54A8ACADDD}"/>
            </a:ext>
          </a:extLst>
        </xdr:cNvPr>
        <xdr:cNvPicPr>
          <a:picLocks/>
        </xdr:cNvPicPr>
      </xdr:nvPicPr>
      <xdr:blipFill>
        <a:blip xmlns:r="http://schemas.openxmlformats.org/officeDocument/2006/relationships" r:embed="rId412" cstate="print">
          <a:extLst>
            <a:ext uri="{28A0092B-C50C-407E-A947-70E740481C1C}">
              <a14:useLocalDpi xmlns:a14="http://schemas.microsoft.com/office/drawing/2010/main" val="0"/>
            </a:ext>
          </a:extLst>
        </a:blip>
        <a:stretch>
          <a:fillRect/>
        </a:stretch>
      </xdr:blipFill>
      <xdr:spPr>
        <a:xfrm>
          <a:off x="44043600" y="472243150"/>
          <a:ext cx="882650" cy="1143000"/>
        </a:xfrm>
        <a:prstGeom prst="rect">
          <a:avLst/>
        </a:prstGeom>
      </xdr:spPr>
    </xdr:pic>
    <xdr:clientData/>
  </xdr:twoCellAnchor>
  <xdr:twoCellAnchor>
    <xdr:from>
      <xdr:col>32</xdr:col>
      <xdr:colOff>0</xdr:colOff>
      <xdr:row>416</xdr:row>
      <xdr:rowOff>0</xdr:rowOff>
    </xdr:from>
    <xdr:to>
      <xdr:col>33</xdr:col>
      <xdr:colOff>0</xdr:colOff>
      <xdr:row>417</xdr:row>
      <xdr:rowOff>0</xdr:rowOff>
    </xdr:to>
    <xdr:pic>
      <xdr:nvPicPr>
        <xdr:cNvPr id="2597" name="Picture 2596">
          <a:extLst>
            <a:ext uri="{FF2B5EF4-FFF2-40B4-BE49-F238E27FC236}">
              <a16:creationId xmlns:a16="http://schemas.microsoft.com/office/drawing/2014/main" id="{403A520A-21D4-BE0C-27EE-26AF7A300E7A}"/>
            </a:ext>
          </a:extLst>
        </xdr:cNvPr>
        <xdr:cNvPicPr>
          <a:picLocks/>
        </xdr:cNvPicPr>
      </xdr:nvPicPr>
      <xdr:blipFill>
        <a:blip xmlns:r="http://schemas.openxmlformats.org/officeDocument/2006/relationships" r:embed="rId413" cstate="print">
          <a:extLst>
            <a:ext uri="{28A0092B-C50C-407E-A947-70E740481C1C}">
              <a14:useLocalDpi xmlns:a14="http://schemas.microsoft.com/office/drawing/2010/main" val="0"/>
            </a:ext>
          </a:extLst>
        </a:blip>
        <a:stretch>
          <a:fillRect/>
        </a:stretch>
      </xdr:blipFill>
      <xdr:spPr>
        <a:xfrm>
          <a:off x="44043600" y="473386150"/>
          <a:ext cx="882650" cy="1143000"/>
        </a:xfrm>
        <a:prstGeom prst="rect">
          <a:avLst/>
        </a:prstGeom>
      </xdr:spPr>
    </xdr:pic>
    <xdr:clientData/>
  </xdr:twoCellAnchor>
  <xdr:twoCellAnchor>
    <xdr:from>
      <xdr:col>32</xdr:col>
      <xdr:colOff>0</xdr:colOff>
      <xdr:row>417</xdr:row>
      <xdr:rowOff>0</xdr:rowOff>
    </xdr:from>
    <xdr:to>
      <xdr:col>33</xdr:col>
      <xdr:colOff>0</xdr:colOff>
      <xdr:row>418</xdr:row>
      <xdr:rowOff>0</xdr:rowOff>
    </xdr:to>
    <xdr:pic>
      <xdr:nvPicPr>
        <xdr:cNvPr id="2599" name="Picture 2598">
          <a:extLst>
            <a:ext uri="{FF2B5EF4-FFF2-40B4-BE49-F238E27FC236}">
              <a16:creationId xmlns:a16="http://schemas.microsoft.com/office/drawing/2014/main" id="{A38547F4-977A-AB63-B17B-8182F05EFE7A}"/>
            </a:ext>
          </a:extLst>
        </xdr:cNvPr>
        <xdr:cNvPicPr>
          <a:picLocks/>
        </xdr:cNvPicPr>
      </xdr:nvPicPr>
      <xdr:blipFill>
        <a:blip xmlns:r="http://schemas.openxmlformats.org/officeDocument/2006/relationships" r:embed="rId414" cstate="print">
          <a:extLst>
            <a:ext uri="{28A0092B-C50C-407E-A947-70E740481C1C}">
              <a14:useLocalDpi xmlns:a14="http://schemas.microsoft.com/office/drawing/2010/main" val="0"/>
            </a:ext>
          </a:extLst>
        </a:blip>
        <a:stretch>
          <a:fillRect/>
        </a:stretch>
      </xdr:blipFill>
      <xdr:spPr>
        <a:xfrm>
          <a:off x="44043600" y="474529150"/>
          <a:ext cx="882650" cy="1143000"/>
        </a:xfrm>
        <a:prstGeom prst="rect">
          <a:avLst/>
        </a:prstGeom>
      </xdr:spPr>
    </xdr:pic>
    <xdr:clientData/>
  </xdr:twoCellAnchor>
  <xdr:twoCellAnchor>
    <xdr:from>
      <xdr:col>32</xdr:col>
      <xdr:colOff>0</xdr:colOff>
      <xdr:row>418</xdr:row>
      <xdr:rowOff>0</xdr:rowOff>
    </xdr:from>
    <xdr:to>
      <xdr:col>33</xdr:col>
      <xdr:colOff>0</xdr:colOff>
      <xdr:row>419</xdr:row>
      <xdr:rowOff>0</xdr:rowOff>
    </xdr:to>
    <xdr:pic>
      <xdr:nvPicPr>
        <xdr:cNvPr id="2601" name="Picture 2600">
          <a:extLst>
            <a:ext uri="{FF2B5EF4-FFF2-40B4-BE49-F238E27FC236}">
              <a16:creationId xmlns:a16="http://schemas.microsoft.com/office/drawing/2014/main" id="{8C348D6D-BC1D-B557-B630-C05064101BD8}"/>
            </a:ext>
          </a:extLst>
        </xdr:cNvPr>
        <xdr:cNvPicPr>
          <a:picLocks/>
        </xdr:cNvPicPr>
      </xdr:nvPicPr>
      <xdr:blipFill>
        <a:blip xmlns:r="http://schemas.openxmlformats.org/officeDocument/2006/relationships" r:embed="rId415" cstate="print">
          <a:extLst>
            <a:ext uri="{28A0092B-C50C-407E-A947-70E740481C1C}">
              <a14:useLocalDpi xmlns:a14="http://schemas.microsoft.com/office/drawing/2010/main" val="0"/>
            </a:ext>
          </a:extLst>
        </a:blip>
        <a:stretch>
          <a:fillRect/>
        </a:stretch>
      </xdr:blipFill>
      <xdr:spPr>
        <a:xfrm>
          <a:off x="44043600" y="475672150"/>
          <a:ext cx="882650" cy="1143000"/>
        </a:xfrm>
        <a:prstGeom prst="rect">
          <a:avLst/>
        </a:prstGeom>
      </xdr:spPr>
    </xdr:pic>
    <xdr:clientData/>
  </xdr:twoCellAnchor>
  <xdr:twoCellAnchor>
    <xdr:from>
      <xdr:col>32</xdr:col>
      <xdr:colOff>0</xdr:colOff>
      <xdr:row>419</xdr:row>
      <xdr:rowOff>0</xdr:rowOff>
    </xdr:from>
    <xdr:to>
      <xdr:col>33</xdr:col>
      <xdr:colOff>0</xdr:colOff>
      <xdr:row>420</xdr:row>
      <xdr:rowOff>0</xdr:rowOff>
    </xdr:to>
    <xdr:pic>
      <xdr:nvPicPr>
        <xdr:cNvPr id="2603" name="Picture 2602">
          <a:extLst>
            <a:ext uri="{FF2B5EF4-FFF2-40B4-BE49-F238E27FC236}">
              <a16:creationId xmlns:a16="http://schemas.microsoft.com/office/drawing/2014/main" id="{2EB29042-C6DC-D212-3261-DBB7A5926266}"/>
            </a:ext>
          </a:extLst>
        </xdr:cNvPr>
        <xdr:cNvPicPr>
          <a:picLocks/>
        </xdr:cNvPicPr>
      </xdr:nvPicPr>
      <xdr:blipFill>
        <a:blip xmlns:r="http://schemas.openxmlformats.org/officeDocument/2006/relationships" r:embed="rId416" cstate="print">
          <a:extLst>
            <a:ext uri="{28A0092B-C50C-407E-A947-70E740481C1C}">
              <a14:useLocalDpi xmlns:a14="http://schemas.microsoft.com/office/drawing/2010/main" val="0"/>
            </a:ext>
          </a:extLst>
        </a:blip>
        <a:stretch>
          <a:fillRect/>
        </a:stretch>
      </xdr:blipFill>
      <xdr:spPr>
        <a:xfrm>
          <a:off x="44043600" y="476815150"/>
          <a:ext cx="882650" cy="1143000"/>
        </a:xfrm>
        <a:prstGeom prst="rect">
          <a:avLst/>
        </a:prstGeom>
      </xdr:spPr>
    </xdr:pic>
    <xdr:clientData/>
  </xdr:twoCellAnchor>
  <xdr:twoCellAnchor>
    <xdr:from>
      <xdr:col>32</xdr:col>
      <xdr:colOff>0</xdr:colOff>
      <xdr:row>420</xdr:row>
      <xdr:rowOff>0</xdr:rowOff>
    </xdr:from>
    <xdr:to>
      <xdr:col>33</xdr:col>
      <xdr:colOff>0</xdr:colOff>
      <xdr:row>421</xdr:row>
      <xdr:rowOff>0</xdr:rowOff>
    </xdr:to>
    <xdr:pic>
      <xdr:nvPicPr>
        <xdr:cNvPr id="2605" name="Picture 2604">
          <a:extLst>
            <a:ext uri="{FF2B5EF4-FFF2-40B4-BE49-F238E27FC236}">
              <a16:creationId xmlns:a16="http://schemas.microsoft.com/office/drawing/2014/main" id="{4F69F330-C512-7C1B-51B8-3351233B238B}"/>
            </a:ext>
          </a:extLst>
        </xdr:cNvPr>
        <xdr:cNvPicPr>
          <a:picLocks/>
        </xdr:cNvPicPr>
      </xdr:nvPicPr>
      <xdr:blipFill>
        <a:blip xmlns:r="http://schemas.openxmlformats.org/officeDocument/2006/relationships" r:embed="rId417" cstate="print">
          <a:extLst>
            <a:ext uri="{28A0092B-C50C-407E-A947-70E740481C1C}">
              <a14:useLocalDpi xmlns:a14="http://schemas.microsoft.com/office/drawing/2010/main" val="0"/>
            </a:ext>
          </a:extLst>
        </a:blip>
        <a:stretch>
          <a:fillRect/>
        </a:stretch>
      </xdr:blipFill>
      <xdr:spPr>
        <a:xfrm>
          <a:off x="44043600" y="477958150"/>
          <a:ext cx="882650" cy="1143000"/>
        </a:xfrm>
        <a:prstGeom prst="rect">
          <a:avLst/>
        </a:prstGeom>
      </xdr:spPr>
    </xdr:pic>
    <xdr:clientData/>
  </xdr:twoCellAnchor>
  <xdr:twoCellAnchor>
    <xdr:from>
      <xdr:col>32</xdr:col>
      <xdr:colOff>0</xdr:colOff>
      <xdr:row>421</xdr:row>
      <xdr:rowOff>0</xdr:rowOff>
    </xdr:from>
    <xdr:to>
      <xdr:col>33</xdr:col>
      <xdr:colOff>0</xdr:colOff>
      <xdr:row>422</xdr:row>
      <xdr:rowOff>0</xdr:rowOff>
    </xdr:to>
    <xdr:pic>
      <xdr:nvPicPr>
        <xdr:cNvPr id="2607" name="Picture 2606">
          <a:extLst>
            <a:ext uri="{FF2B5EF4-FFF2-40B4-BE49-F238E27FC236}">
              <a16:creationId xmlns:a16="http://schemas.microsoft.com/office/drawing/2014/main" id="{30588012-72F9-CD2B-A994-12387E675958}"/>
            </a:ext>
          </a:extLst>
        </xdr:cNvPr>
        <xdr:cNvPicPr>
          <a:picLocks/>
        </xdr:cNvPicPr>
      </xdr:nvPicPr>
      <xdr:blipFill>
        <a:blip xmlns:r="http://schemas.openxmlformats.org/officeDocument/2006/relationships" r:embed="rId418" cstate="print">
          <a:extLst>
            <a:ext uri="{28A0092B-C50C-407E-A947-70E740481C1C}">
              <a14:useLocalDpi xmlns:a14="http://schemas.microsoft.com/office/drawing/2010/main" val="0"/>
            </a:ext>
          </a:extLst>
        </a:blip>
        <a:stretch>
          <a:fillRect/>
        </a:stretch>
      </xdr:blipFill>
      <xdr:spPr>
        <a:xfrm>
          <a:off x="44043600" y="479101150"/>
          <a:ext cx="882650" cy="1143000"/>
        </a:xfrm>
        <a:prstGeom prst="rect">
          <a:avLst/>
        </a:prstGeom>
      </xdr:spPr>
    </xdr:pic>
    <xdr:clientData/>
  </xdr:twoCellAnchor>
  <xdr:twoCellAnchor>
    <xdr:from>
      <xdr:col>32</xdr:col>
      <xdr:colOff>0</xdr:colOff>
      <xdr:row>422</xdr:row>
      <xdr:rowOff>0</xdr:rowOff>
    </xdr:from>
    <xdr:to>
      <xdr:col>33</xdr:col>
      <xdr:colOff>0</xdr:colOff>
      <xdr:row>423</xdr:row>
      <xdr:rowOff>0</xdr:rowOff>
    </xdr:to>
    <xdr:pic>
      <xdr:nvPicPr>
        <xdr:cNvPr id="2609" name="Picture 2608">
          <a:extLst>
            <a:ext uri="{FF2B5EF4-FFF2-40B4-BE49-F238E27FC236}">
              <a16:creationId xmlns:a16="http://schemas.microsoft.com/office/drawing/2014/main" id="{FD3C786A-1831-AA21-699B-2BB2A2D38910}"/>
            </a:ext>
          </a:extLst>
        </xdr:cNvPr>
        <xdr:cNvPicPr>
          <a:picLocks/>
        </xdr:cNvPicPr>
      </xdr:nvPicPr>
      <xdr:blipFill>
        <a:blip xmlns:r="http://schemas.openxmlformats.org/officeDocument/2006/relationships" r:embed="rId419" cstate="print">
          <a:extLst>
            <a:ext uri="{28A0092B-C50C-407E-A947-70E740481C1C}">
              <a14:useLocalDpi xmlns:a14="http://schemas.microsoft.com/office/drawing/2010/main" val="0"/>
            </a:ext>
          </a:extLst>
        </a:blip>
        <a:stretch>
          <a:fillRect/>
        </a:stretch>
      </xdr:blipFill>
      <xdr:spPr>
        <a:xfrm>
          <a:off x="44043600" y="480244150"/>
          <a:ext cx="882650" cy="1143000"/>
        </a:xfrm>
        <a:prstGeom prst="rect">
          <a:avLst/>
        </a:prstGeom>
      </xdr:spPr>
    </xdr:pic>
    <xdr:clientData/>
  </xdr:twoCellAnchor>
  <xdr:twoCellAnchor>
    <xdr:from>
      <xdr:col>32</xdr:col>
      <xdr:colOff>0</xdr:colOff>
      <xdr:row>423</xdr:row>
      <xdr:rowOff>0</xdr:rowOff>
    </xdr:from>
    <xdr:to>
      <xdr:col>33</xdr:col>
      <xdr:colOff>0</xdr:colOff>
      <xdr:row>424</xdr:row>
      <xdr:rowOff>0</xdr:rowOff>
    </xdr:to>
    <xdr:pic>
      <xdr:nvPicPr>
        <xdr:cNvPr id="2611" name="Picture 2610">
          <a:extLst>
            <a:ext uri="{FF2B5EF4-FFF2-40B4-BE49-F238E27FC236}">
              <a16:creationId xmlns:a16="http://schemas.microsoft.com/office/drawing/2014/main" id="{658EA9FD-AC3F-B88E-521F-2C70CEB122FA}"/>
            </a:ext>
          </a:extLst>
        </xdr:cNvPr>
        <xdr:cNvPicPr>
          <a:picLocks/>
        </xdr:cNvPicPr>
      </xdr:nvPicPr>
      <xdr:blipFill>
        <a:blip xmlns:r="http://schemas.openxmlformats.org/officeDocument/2006/relationships" r:embed="rId420" cstate="print">
          <a:extLst>
            <a:ext uri="{28A0092B-C50C-407E-A947-70E740481C1C}">
              <a14:useLocalDpi xmlns:a14="http://schemas.microsoft.com/office/drawing/2010/main" val="0"/>
            </a:ext>
          </a:extLst>
        </a:blip>
        <a:stretch>
          <a:fillRect/>
        </a:stretch>
      </xdr:blipFill>
      <xdr:spPr>
        <a:xfrm>
          <a:off x="44043600" y="481387150"/>
          <a:ext cx="882650" cy="1143000"/>
        </a:xfrm>
        <a:prstGeom prst="rect">
          <a:avLst/>
        </a:prstGeom>
      </xdr:spPr>
    </xdr:pic>
    <xdr:clientData/>
  </xdr:twoCellAnchor>
  <xdr:twoCellAnchor>
    <xdr:from>
      <xdr:col>32</xdr:col>
      <xdr:colOff>0</xdr:colOff>
      <xdr:row>424</xdr:row>
      <xdr:rowOff>0</xdr:rowOff>
    </xdr:from>
    <xdr:to>
      <xdr:col>33</xdr:col>
      <xdr:colOff>0</xdr:colOff>
      <xdr:row>425</xdr:row>
      <xdr:rowOff>0</xdr:rowOff>
    </xdr:to>
    <xdr:pic>
      <xdr:nvPicPr>
        <xdr:cNvPr id="2613" name="Picture 2612">
          <a:extLst>
            <a:ext uri="{FF2B5EF4-FFF2-40B4-BE49-F238E27FC236}">
              <a16:creationId xmlns:a16="http://schemas.microsoft.com/office/drawing/2014/main" id="{CEEDEA00-D052-9CF6-57F8-ABE18572637F}"/>
            </a:ext>
          </a:extLst>
        </xdr:cNvPr>
        <xdr:cNvPicPr>
          <a:picLocks/>
        </xdr:cNvPicPr>
      </xdr:nvPicPr>
      <xdr:blipFill>
        <a:blip xmlns:r="http://schemas.openxmlformats.org/officeDocument/2006/relationships" r:embed="rId421" cstate="print">
          <a:extLst>
            <a:ext uri="{28A0092B-C50C-407E-A947-70E740481C1C}">
              <a14:useLocalDpi xmlns:a14="http://schemas.microsoft.com/office/drawing/2010/main" val="0"/>
            </a:ext>
          </a:extLst>
        </a:blip>
        <a:stretch>
          <a:fillRect/>
        </a:stretch>
      </xdr:blipFill>
      <xdr:spPr>
        <a:xfrm>
          <a:off x="44043600" y="482530150"/>
          <a:ext cx="882650" cy="1143000"/>
        </a:xfrm>
        <a:prstGeom prst="rect">
          <a:avLst/>
        </a:prstGeom>
      </xdr:spPr>
    </xdr:pic>
    <xdr:clientData/>
  </xdr:twoCellAnchor>
  <xdr:twoCellAnchor>
    <xdr:from>
      <xdr:col>32</xdr:col>
      <xdr:colOff>0</xdr:colOff>
      <xdr:row>425</xdr:row>
      <xdr:rowOff>0</xdr:rowOff>
    </xdr:from>
    <xdr:to>
      <xdr:col>33</xdr:col>
      <xdr:colOff>0</xdr:colOff>
      <xdr:row>426</xdr:row>
      <xdr:rowOff>0</xdr:rowOff>
    </xdr:to>
    <xdr:pic>
      <xdr:nvPicPr>
        <xdr:cNvPr id="2615" name="Picture 2614">
          <a:extLst>
            <a:ext uri="{FF2B5EF4-FFF2-40B4-BE49-F238E27FC236}">
              <a16:creationId xmlns:a16="http://schemas.microsoft.com/office/drawing/2014/main" id="{DACE79CC-C86E-A60C-7C32-29235D74CEF2}"/>
            </a:ext>
          </a:extLst>
        </xdr:cNvPr>
        <xdr:cNvPicPr>
          <a:picLocks/>
        </xdr:cNvPicPr>
      </xdr:nvPicPr>
      <xdr:blipFill>
        <a:blip xmlns:r="http://schemas.openxmlformats.org/officeDocument/2006/relationships" r:embed="rId422" cstate="print">
          <a:extLst>
            <a:ext uri="{28A0092B-C50C-407E-A947-70E740481C1C}">
              <a14:useLocalDpi xmlns:a14="http://schemas.microsoft.com/office/drawing/2010/main" val="0"/>
            </a:ext>
          </a:extLst>
        </a:blip>
        <a:stretch>
          <a:fillRect/>
        </a:stretch>
      </xdr:blipFill>
      <xdr:spPr>
        <a:xfrm>
          <a:off x="44043600" y="483673150"/>
          <a:ext cx="882650" cy="1143000"/>
        </a:xfrm>
        <a:prstGeom prst="rect">
          <a:avLst/>
        </a:prstGeom>
      </xdr:spPr>
    </xdr:pic>
    <xdr:clientData/>
  </xdr:twoCellAnchor>
  <xdr:twoCellAnchor>
    <xdr:from>
      <xdr:col>32</xdr:col>
      <xdr:colOff>0</xdr:colOff>
      <xdr:row>426</xdr:row>
      <xdr:rowOff>0</xdr:rowOff>
    </xdr:from>
    <xdr:to>
      <xdr:col>33</xdr:col>
      <xdr:colOff>0</xdr:colOff>
      <xdr:row>427</xdr:row>
      <xdr:rowOff>0</xdr:rowOff>
    </xdr:to>
    <xdr:pic>
      <xdr:nvPicPr>
        <xdr:cNvPr id="2617" name="Picture 2616">
          <a:extLst>
            <a:ext uri="{FF2B5EF4-FFF2-40B4-BE49-F238E27FC236}">
              <a16:creationId xmlns:a16="http://schemas.microsoft.com/office/drawing/2014/main" id="{18175387-3D43-5721-1D41-E643F530378C}"/>
            </a:ext>
          </a:extLst>
        </xdr:cNvPr>
        <xdr:cNvPicPr>
          <a:picLocks/>
        </xdr:cNvPicPr>
      </xdr:nvPicPr>
      <xdr:blipFill>
        <a:blip xmlns:r="http://schemas.openxmlformats.org/officeDocument/2006/relationships" r:embed="rId423" cstate="print">
          <a:extLst>
            <a:ext uri="{28A0092B-C50C-407E-A947-70E740481C1C}">
              <a14:useLocalDpi xmlns:a14="http://schemas.microsoft.com/office/drawing/2010/main" val="0"/>
            </a:ext>
          </a:extLst>
        </a:blip>
        <a:stretch>
          <a:fillRect/>
        </a:stretch>
      </xdr:blipFill>
      <xdr:spPr>
        <a:xfrm>
          <a:off x="44043600" y="484816150"/>
          <a:ext cx="882650" cy="1143000"/>
        </a:xfrm>
        <a:prstGeom prst="rect">
          <a:avLst/>
        </a:prstGeom>
      </xdr:spPr>
    </xdr:pic>
    <xdr:clientData/>
  </xdr:twoCellAnchor>
  <xdr:twoCellAnchor>
    <xdr:from>
      <xdr:col>32</xdr:col>
      <xdr:colOff>0</xdr:colOff>
      <xdr:row>427</xdr:row>
      <xdr:rowOff>0</xdr:rowOff>
    </xdr:from>
    <xdr:to>
      <xdr:col>33</xdr:col>
      <xdr:colOff>0</xdr:colOff>
      <xdr:row>428</xdr:row>
      <xdr:rowOff>0</xdr:rowOff>
    </xdr:to>
    <xdr:pic>
      <xdr:nvPicPr>
        <xdr:cNvPr id="2619" name="Picture 2618">
          <a:extLst>
            <a:ext uri="{FF2B5EF4-FFF2-40B4-BE49-F238E27FC236}">
              <a16:creationId xmlns:a16="http://schemas.microsoft.com/office/drawing/2014/main" id="{EACA01C0-8402-1BC2-8288-A49A9FA62820}"/>
            </a:ext>
          </a:extLst>
        </xdr:cNvPr>
        <xdr:cNvPicPr>
          <a:picLocks/>
        </xdr:cNvPicPr>
      </xdr:nvPicPr>
      <xdr:blipFill>
        <a:blip xmlns:r="http://schemas.openxmlformats.org/officeDocument/2006/relationships" r:embed="rId424" cstate="print">
          <a:extLst>
            <a:ext uri="{28A0092B-C50C-407E-A947-70E740481C1C}">
              <a14:useLocalDpi xmlns:a14="http://schemas.microsoft.com/office/drawing/2010/main" val="0"/>
            </a:ext>
          </a:extLst>
        </a:blip>
        <a:stretch>
          <a:fillRect/>
        </a:stretch>
      </xdr:blipFill>
      <xdr:spPr>
        <a:xfrm>
          <a:off x="44043600" y="485959150"/>
          <a:ext cx="882650" cy="1143000"/>
        </a:xfrm>
        <a:prstGeom prst="rect">
          <a:avLst/>
        </a:prstGeom>
      </xdr:spPr>
    </xdr:pic>
    <xdr:clientData/>
  </xdr:twoCellAnchor>
  <xdr:twoCellAnchor>
    <xdr:from>
      <xdr:col>32</xdr:col>
      <xdr:colOff>0</xdr:colOff>
      <xdr:row>428</xdr:row>
      <xdr:rowOff>0</xdr:rowOff>
    </xdr:from>
    <xdr:to>
      <xdr:col>33</xdr:col>
      <xdr:colOff>0</xdr:colOff>
      <xdr:row>429</xdr:row>
      <xdr:rowOff>0</xdr:rowOff>
    </xdr:to>
    <xdr:pic>
      <xdr:nvPicPr>
        <xdr:cNvPr id="2621" name="Picture 2620">
          <a:extLst>
            <a:ext uri="{FF2B5EF4-FFF2-40B4-BE49-F238E27FC236}">
              <a16:creationId xmlns:a16="http://schemas.microsoft.com/office/drawing/2014/main" id="{BA3CCF8E-673C-50A2-B184-C18EBA7E1355}"/>
            </a:ext>
          </a:extLst>
        </xdr:cNvPr>
        <xdr:cNvPicPr>
          <a:picLocks/>
        </xdr:cNvPicPr>
      </xdr:nvPicPr>
      <xdr:blipFill>
        <a:blip xmlns:r="http://schemas.openxmlformats.org/officeDocument/2006/relationships" r:embed="rId425" cstate="print">
          <a:extLst>
            <a:ext uri="{28A0092B-C50C-407E-A947-70E740481C1C}">
              <a14:useLocalDpi xmlns:a14="http://schemas.microsoft.com/office/drawing/2010/main" val="0"/>
            </a:ext>
          </a:extLst>
        </a:blip>
        <a:stretch>
          <a:fillRect/>
        </a:stretch>
      </xdr:blipFill>
      <xdr:spPr>
        <a:xfrm>
          <a:off x="44043600" y="487102150"/>
          <a:ext cx="882650" cy="1143000"/>
        </a:xfrm>
        <a:prstGeom prst="rect">
          <a:avLst/>
        </a:prstGeom>
      </xdr:spPr>
    </xdr:pic>
    <xdr:clientData/>
  </xdr:twoCellAnchor>
  <xdr:twoCellAnchor>
    <xdr:from>
      <xdr:col>32</xdr:col>
      <xdr:colOff>0</xdr:colOff>
      <xdr:row>429</xdr:row>
      <xdr:rowOff>0</xdr:rowOff>
    </xdr:from>
    <xdr:to>
      <xdr:col>33</xdr:col>
      <xdr:colOff>0</xdr:colOff>
      <xdr:row>430</xdr:row>
      <xdr:rowOff>0</xdr:rowOff>
    </xdr:to>
    <xdr:pic>
      <xdr:nvPicPr>
        <xdr:cNvPr id="2623" name="Picture 2622">
          <a:extLst>
            <a:ext uri="{FF2B5EF4-FFF2-40B4-BE49-F238E27FC236}">
              <a16:creationId xmlns:a16="http://schemas.microsoft.com/office/drawing/2014/main" id="{63908D84-093D-89C9-8740-846667D04D0B}"/>
            </a:ext>
          </a:extLst>
        </xdr:cNvPr>
        <xdr:cNvPicPr>
          <a:picLocks/>
        </xdr:cNvPicPr>
      </xdr:nvPicPr>
      <xdr:blipFill>
        <a:blip xmlns:r="http://schemas.openxmlformats.org/officeDocument/2006/relationships" r:embed="rId426" cstate="print">
          <a:extLst>
            <a:ext uri="{28A0092B-C50C-407E-A947-70E740481C1C}">
              <a14:useLocalDpi xmlns:a14="http://schemas.microsoft.com/office/drawing/2010/main" val="0"/>
            </a:ext>
          </a:extLst>
        </a:blip>
        <a:stretch>
          <a:fillRect/>
        </a:stretch>
      </xdr:blipFill>
      <xdr:spPr>
        <a:xfrm>
          <a:off x="44043600" y="488245150"/>
          <a:ext cx="882650" cy="1143000"/>
        </a:xfrm>
        <a:prstGeom prst="rect">
          <a:avLst/>
        </a:prstGeom>
      </xdr:spPr>
    </xdr:pic>
    <xdr:clientData/>
  </xdr:twoCellAnchor>
  <xdr:twoCellAnchor>
    <xdr:from>
      <xdr:col>32</xdr:col>
      <xdr:colOff>0</xdr:colOff>
      <xdr:row>430</xdr:row>
      <xdr:rowOff>0</xdr:rowOff>
    </xdr:from>
    <xdr:to>
      <xdr:col>33</xdr:col>
      <xdr:colOff>0</xdr:colOff>
      <xdr:row>431</xdr:row>
      <xdr:rowOff>0</xdr:rowOff>
    </xdr:to>
    <xdr:pic>
      <xdr:nvPicPr>
        <xdr:cNvPr id="2625" name="Picture 2624">
          <a:extLst>
            <a:ext uri="{FF2B5EF4-FFF2-40B4-BE49-F238E27FC236}">
              <a16:creationId xmlns:a16="http://schemas.microsoft.com/office/drawing/2014/main" id="{A3258026-3E15-97B4-8636-6DF55E9AE203}"/>
            </a:ext>
          </a:extLst>
        </xdr:cNvPr>
        <xdr:cNvPicPr>
          <a:picLocks/>
        </xdr:cNvPicPr>
      </xdr:nvPicPr>
      <xdr:blipFill>
        <a:blip xmlns:r="http://schemas.openxmlformats.org/officeDocument/2006/relationships" r:embed="rId427" cstate="print">
          <a:extLst>
            <a:ext uri="{28A0092B-C50C-407E-A947-70E740481C1C}">
              <a14:useLocalDpi xmlns:a14="http://schemas.microsoft.com/office/drawing/2010/main" val="0"/>
            </a:ext>
          </a:extLst>
        </a:blip>
        <a:stretch>
          <a:fillRect/>
        </a:stretch>
      </xdr:blipFill>
      <xdr:spPr>
        <a:xfrm>
          <a:off x="44043600" y="489388150"/>
          <a:ext cx="882650" cy="1143000"/>
        </a:xfrm>
        <a:prstGeom prst="rect">
          <a:avLst/>
        </a:prstGeom>
      </xdr:spPr>
    </xdr:pic>
    <xdr:clientData/>
  </xdr:twoCellAnchor>
  <xdr:twoCellAnchor>
    <xdr:from>
      <xdr:col>32</xdr:col>
      <xdr:colOff>0</xdr:colOff>
      <xdr:row>431</xdr:row>
      <xdr:rowOff>0</xdr:rowOff>
    </xdr:from>
    <xdr:to>
      <xdr:col>33</xdr:col>
      <xdr:colOff>0</xdr:colOff>
      <xdr:row>432</xdr:row>
      <xdr:rowOff>0</xdr:rowOff>
    </xdr:to>
    <xdr:pic>
      <xdr:nvPicPr>
        <xdr:cNvPr id="2627" name="Picture 2626">
          <a:extLst>
            <a:ext uri="{FF2B5EF4-FFF2-40B4-BE49-F238E27FC236}">
              <a16:creationId xmlns:a16="http://schemas.microsoft.com/office/drawing/2014/main" id="{0485708B-D3F6-D934-FCFB-988BB9BB804F}"/>
            </a:ext>
          </a:extLst>
        </xdr:cNvPr>
        <xdr:cNvPicPr>
          <a:picLocks/>
        </xdr:cNvPicPr>
      </xdr:nvPicPr>
      <xdr:blipFill>
        <a:blip xmlns:r="http://schemas.openxmlformats.org/officeDocument/2006/relationships" r:embed="rId428" cstate="print">
          <a:extLst>
            <a:ext uri="{28A0092B-C50C-407E-A947-70E740481C1C}">
              <a14:useLocalDpi xmlns:a14="http://schemas.microsoft.com/office/drawing/2010/main" val="0"/>
            </a:ext>
          </a:extLst>
        </a:blip>
        <a:stretch>
          <a:fillRect/>
        </a:stretch>
      </xdr:blipFill>
      <xdr:spPr>
        <a:xfrm>
          <a:off x="44043600" y="490531150"/>
          <a:ext cx="882650" cy="1143000"/>
        </a:xfrm>
        <a:prstGeom prst="rect">
          <a:avLst/>
        </a:prstGeom>
      </xdr:spPr>
    </xdr:pic>
    <xdr:clientData/>
  </xdr:twoCellAnchor>
  <xdr:twoCellAnchor>
    <xdr:from>
      <xdr:col>32</xdr:col>
      <xdr:colOff>0</xdr:colOff>
      <xdr:row>432</xdr:row>
      <xdr:rowOff>0</xdr:rowOff>
    </xdr:from>
    <xdr:to>
      <xdr:col>33</xdr:col>
      <xdr:colOff>0</xdr:colOff>
      <xdr:row>433</xdr:row>
      <xdr:rowOff>0</xdr:rowOff>
    </xdr:to>
    <xdr:pic>
      <xdr:nvPicPr>
        <xdr:cNvPr id="2629" name="Picture 2628">
          <a:extLst>
            <a:ext uri="{FF2B5EF4-FFF2-40B4-BE49-F238E27FC236}">
              <a16:creationId xmlns:a16="http://schemas.microsoft.com/office/drawing/2014/main" id="{893DDD8C-733A-04C9-16D5-1AEE64470946}"/>
            </a:ext>
          </a:extLst>
        </xdr:cNvPr>
        <xdr:cNvPicPr>
          <a:picLocks/>
        </xdr:cNvPicPr>
      </xdr:nvPicPr>
      <xdr:blipFill>
        <a:blip xmlns:r="http://schemas.openxmlformats.org/officeDocument/2006/relationships" r:embed="rId429" cstate="print">
          <a:extLst>
            <a:ext uri="{28A0092B-C50C-407E-A947-70E740481C1C}">
              <a14:useLocalDpi xmlns:a14="http://schemas.microsoft.com/office/drawing/2010/main" val="0"/>
            </a:ext>
          </a:extLst>
        </a:blip>
        <a:stretch>
          <a:fillRect/>
        </a:stretch>
      </xdr:blipFill>
      <xdr:spPr>
        <a:xfrm>
          <a:off x="44043600" y="491674150"/>
          <a:ext cx="882650" cy="1143000"/>
        </a:xfrm>
        <a:prstGeom prst="rect">
          <a:avLst/>
        </a:prstGeom>
      </xdr:spPr>
    </xdr:pic>
    <xdr:clientData/>
  </xdr:twoCellAnchor>
  <xdr:twoCellAnchor>
    <xdr:from>
      <xdr:col>32</xdr:col>
      <xdr:colOff>0</xdr:colOff>
      <xdr:row>433</xdr:row>
      <xdr:rowOff>0</xdr:rowOff>
    </xdr:from>
    <xdr:to>
      <xdr:col>33</xdr:col>
      <xdr:colOff>0</xdr:colOff>
      <xdr:row>434</xdr:row>
      <xdr:rowOff>0</xdr:rowOff>
    </xdr:to>
    <xdr:pic>
      <xdr:nvPicPr>
        <xdr:cNvPr id="2631" name="Picture 2630">
          <a:extLst>
            <a:ext uri="{FF2B5EF4-FFF2-40B4-BE49-F238E27FC236}">
              <a16:creationId xmlns:a16="http://schemas.microsoft.com/office/drawing/2014/main" id="{5C10229D-E6F8-F5E8-2F26-F83609A8E7B5}"/>
            </a:ext>
          </a:extLst>
        </xdr:cNvPr>
        <xdr:cNvPicPr>
          <a:picLocks/>
        </xdr:cNvPicPr>
      </xdr:nvPicPr>
      <xdr:blipFill>
        <a:blip xmlns:r="http://schemas.openxmlformats.org/officeDocument/2006/relationships" r:embed="rId430" cstate="print">
          <a:extLst>
            <a:ext uri="{28A0092B-C50C-407E-A947-70E740481C1C}">
              <a14:useLocalDpi xmlns:a14="http://schemas.microsoft.com/office/drawing/2010/main" val="0"/>
            </a:ext>
          </a:extLst>
        </a:blip>
        <a:stretch>
          <a:fillRect/>
        </a:stretch>
      </xdr:blipFill>
      <xdr:spPr>
        <a:xfrm>
          <a:off x="44043600" y="492817150"/>
          <a:ext cx="882650" cy="1143000"/>
        </a:xfrm>
        <a:prstGeom prst="rect">
          <a:avLst/>
        </a:prstGeom>
      </xdr:spPr>
    </xdr:pic>
    <xdr:clientData/>
  </xdr:twoCellAnchor>
  <xdr:twoCellAnchor>
    <xdr:from>
      <xdr:col>32</xdr:col>
      <xdr:colOff>0</xdr:colOff>
      <xdr:row>434</xdr:row>
      <xdr:rowOff>0</xdr:rowOff>
    </xdr:from>
    <xdr:to>
      <xdr:col>33</xdr:col>
      <xdr:colOff>0</xdr:colOff>
      <xdr:row>435</xdr:row>
      <xdr:rowOff>0</xdr:rowOff>
    </xdr:to>
    <xdr:pic>
      <xdr:nvPicPr>
        <xdr:cNvPr id="2633" name="Picture 2632">
          <a:extLst>
            <a:ext uri="{FF2B5EF4-FFF2-40B4-BE49-F238E27FC236}">
              <a16:creationId xmlns:a16="http://schemas.microsoft.com/office/drawing/2014/main" id="{FF7D9577-59CD-C6E4-DC4E-D441CB1F2A2A}"/>
            </a:ext>
          </a:extLst>
        </xdr:cNvPr>
        <xdr:cNvPicPr>
          <a:picLocks/>
        </xdr:cNvPicPr>
      </xdr:nvPicPr>
      <xdr:blipFill>
        <a:blip xmlns:r="http://schemas.openxmlformats.org/officeDocument/2006/relationships" r:embed="rId431" cstate="print">
          <a:extLst>
            <a:ext uri="{28A0092B-C50C-407E-A947-70E740481C1C}">
              <a14:useLocalDpi xmlns:a14="http://schemas.microsoft.com/office/drawing/2010/main" val="0"/>
            </a:ext>
          </a:extLst>
        </a:blip>
        <a:stretch>
          <a:fillRect/>
        </a:stretch>
      </xdr:blipFill>
      <xdr:spPr>
        <a:xfrm>
          <a:off x="44043600" y="493960150"/>
          <a:ext cx="882650" cy="1143000"/>
        </a:xfrm>
        <a:prstGeom prst="rect">
          <a:avLst/>
        </a:prstGeom>
      </xdr:spPr>
    </xdr:pic>
    <xdr:clientData/>
  </xdr:twoCellAnchor>
  <xdr:twoCellAnchor>
    <xdr:from>
      <xdr:col>32</xdr:col>
      <xdr:colOff>0</xdr:colOff>
      <xdr:row>435</xdr:row>
      <xdr:rowOff>0</xdr:rowOff>
    </xdr:from>
    <xdr:to>
      <xdr:col>33</xdr:col>
      <xdr:colOff>0</xdr:colOff>
      <xdr:row>436</xdr:row>
      <xdr:rowOff>0</xdr:rowOff>
    </xdr:to>
    <xdr:pic>
      <xdr:nvPicPr>
        <xdr:cNvPr id="2635" name="Picture 2634">
          <a:extLst>
            <a:ext uri="{FF2B5EF4-FFF2-40B4-BE49-F238E27FC236}">
              <a16:creationId xmlns:a16="http://schemas.microsoft.com/office/drawing/2014/main" id="{D800FC34-0888-539E-93BB-47F51B159539}"/>
            </a:ext>
          </a:extLst>
        </xdr:cNvPr>
        <xdr:cNvPicPr>
          <a:picLocks/>
        </xdr:cNvPicPr>
      </xdr:nvPicPr>
      <xdr:blipFill>
        <a:blip xmlns:r="http://schemas.openxmlformats.org/officeDocument/2006/relationships" r:embed="rId432" cstate="print">
          <a:extLst>
            <a:ext uri="{28A0092B-C50C-407E-A947-70E740481C1C}">
              <a14:useLocalDpi xmlns:a14="http://schemas.microsoft.com/office/drawing/2010/main" val="0"/>
            </a:ext>
          </a:extLst>
        </a:blip>
        <a:stretch>
          <a:fillRect/>
        </a:stretch>
      </xdr:blipFill>
      <xdr:spPr>
        <a:xfrm>
          <a:off x="44043600" y="495103150"/>
          <a:ext cx="882650" cy="1143000"/>
        </a:xfrm>
        <a:prstGeom prst="rect">
          <a:avLst/>
        </a:prstGeom>
      </xdr:spPr>
    </xdr:pic>
    <xdr:clientData/>
  </xdr:twoCellAnchor>
  <xdr:twoCellAnchor>
    <xdr:from>
      <xdr:col>32</xdr:col>
      <xdr:colOff>0</xdr:colOff>
      <xdr:row>436</xdr:row>
      <xdr:rowOff>0</xdr:rowOff>
    </xdr:from>
    <xdr:to>
      <xdr:col>33</xdr:col>
      <xdr:colOff>0</xdr:colOff>
      <xdr:row>437</xdr:row>
      <xdr:rowOff>0</xdr:rowOff>
    </xdr:to>
    <xdr:pic>
      <xdr:nvPicPr>
        <xdr:cNvPr id="2637" name="Picture 2636">
          <a:extLst>
            <a:ext uri="{FF2B5EF4-FFF2-40B4-BE49-F238E27FC236}">
              <a16:creationId xmlns:a16="http://schemas.microsoft.com/office/drawing/2014/main" id="{29AFB8FB-973B-CCE3-501F-99DF8EA1867C}"/>
            </a:ext>
          </a:extLst>
        </xdr:cNvPr>
        <xdr:cNvPicPr>
          <a:picLocks/>
        </xdr:cNvPicPr>
      </xdr:nvPicPr>
      <xdr:blipFill>
        <a:blip xmlns:r="http://schemas.openxmlformats.org/officeDocument/2006/relationships" r:embed="rId433" cstate="print">
          <a:extLst>
            <a:ext uri="{28A0092B-C50C-407E-A947-70E740481C1C}">
              <a14:useLocalDpi xmlns:a14="http://schemas.microsoft.com/office/drawing/2010/main" val="0"/>
            </a:ext>
          </a:extLst>
        </a:blip>
        <a:stretch>
          <a:fillRect/>
        </a:stretch>
      </xdr:blipFill>
      <xdr:spPr>
        <a:xfrm>
          <a:off x="44043600" y="496246150"/>
          <a:ext cx="882650" cy="1143000"/>
        </a:xfrm>
        <a:prstGeom prst="rect">
          <a:avLst/>
        </a:prstGeom>
      </xdr:spPr>
    </xdr:pic>
    <xdr:clientData/>
  </xdr:twoCellAnchor>
  <xdr:twoCellAnchor>
    <xdr:from>
      <xdr:col>32</xdr:col>
      <xdr:colOff>0</xdr:colOff>
      <xdr:row>437</xdr:row>
      <xdr:rowOff>0</xdr:rowOff>
    </xdr:from>
    <xdr:to>
      <xdr:col>33</xdr:col>
      <xdr:colOff>0</xdr:colOff>
      <xdr:row>438</xdr:row>
      <xdr:rowOff>0</xdr:rowOff>
    </xdr:to>
    <xdr:pic>
      <xdr:nvPicPr>
        <xdr:cNvPr id="2639" name="Picture 2638">
          <a:extLst>
            <a:ext uri="{FF2B5EF4-FFF2-40B4-BE49-F238E27FC236}">
              <a16:creationId xmlns:a16="http://schemas.microsoft.com/office/drawing/2014/main" id="{B1B62043-06FE-BF10-3584-DFECD6E20667}"/>
            </a:ext>
          </a:extLst>
        </xdr:cNvPr>
        <xdr:cNvPicPr>
          <a:picLocks/>
        </xdr:cNvPicPr>
      </xdr:nvPicPr>
      <xdr:blipFill>
        <a:blip xmlns:r="http://schemas.openxmlformats.org/officeDocument/2006/relationships" r:embed="rId434" cstate="print">
          <a:extLst>
            <a:ext uri="{28A0092B-C50C-407E-A947-70E740481C1C}">
              <a14:useLocalDpi xmlns:a14="http://schemas.microsoft.com/office/drawing/2010/main" val="0"/>
            </a:ext>
          </a:extLst>
        </a:blip>
        <a:stretch>
          <a:fillRect/>
        </a:stretch>
      </xdr:blipFill>
      <xdr:spPr>
        <a:xfrm>
          <a:off x="44043600" y="497389150"/>
          <a:ext cx="882650" cy="1143000"/>
        </a:xfrm>
        <a:prstGeom prst="rect">
          <a:avLst/>
        </a:prstGeom>
      </xdr:spPr>
    </xdr:pic>
    <xdr:clientData/>
  </xdr:twoCellAnchor>
  <xdr:twoCellAnchor>
    <xdr:from>
      <xdr:col>32</xdr:col>
      <xdr:colOff>0</xdr:colOff>
      <xdr:row>438</xdr:row>
      <xdr:rowOff>0</xdr:rowOff>
    </xdr:from>
    <xdr:to>
      <xdr:col>33</xdr:col>
      <xdr:colOff>0</xdr:colOff>
      <xdr:row>439</xdr:row>
      <xdr:rowOff>0</xdr:rowOff>
    </xdr:to>
    <xdr:pic>
      <xdr:nvPicPr>
        <xdr:cNvPr id="2641" name="Picture 2640">
          <a:extLst>
            <a:ext uri="{FF2B5EF4-FFF2-40B4-BE49-F238E27FC236}">
              <a16:creationId xmlns:a16="http://schemas.microsoft.com/office/drawing/2014/main" id="{3921FE92-4E22-AC30-3AC9-0832AECB3866}"/>
            </a:ext>
          </a:extLst>
        </xdr:cNvPr>
        <xdr:cNvPicPr>
          <a:picLocks/>
        </xdr:cNvPicPr>
      </xdr:nvPicPr>
      <xdr:blipFill>
        <a:blip xmlns:r="http://schemas.openxmlformats.org/officeDocument/2006/relationships" r:embed="rId435" cstate="print">
          <a:extLst>
            <a:ext uri="{28A0092B-C50C-407E-A947-70E740481C1C}">
              <a14:useLocalDpi xmlns:a14="http://schemas.microsoft.com/office/drawing/2010/main" val="0"/>
            </a:ext>
          </a:extLst>
        </a:blip>
        <a:stretch>
          <a:fillRect/>
        </a:stretch>
      </xdr:blipFill>
      <xdr:spPr>
        <a:xfrm>
          <a:off x="44043600" y="498532150"/>
          <a:ext cx="882650" cy="1143000"/>
        </a:xfrm>
        <a:prstGeom prst="rect">
          <a:avLst/>
        </a:prstGeom>
      </xdr:spPr>
    </xdr:pic>
    <xdr:clientData/>
  </xdr:twoCellAnchor>
  <xdr:twoCellAnchor>
    <xdr:from>
      <xdr:col>32</xdr:col>
      <xdr:colOff>0</xdr:colOff>
      <xdr:row>439</xdr:row>
      <xdr:rowOff>0</xdr:rowOff>
    </xdr:from>
    <xdr:to>
      <xdr:col>33</xdr:col>
      <xdr:colOff>0</xdr:colOff>
      <xdr:row>440</xdr:row>
      <xdr:rowOff>0</xdr:rowOff>
    </xdr:to>
    <xdr:pic>
      <xdr:nvPicPr>
        <xdr:cNvPr id="2643" name="Picture 2642">
          <a:extLst>
            <a:ext uri="{FF2B5EF4-FFF2-40B4-BE49-F238E27FC236}">
              <a16:creationId xmlns:a16="http://schemas.microsoft.com/office/drawing/2014/main" id="{B1871C4B-655D-7CA8-30B2-1D6A58ABE2C5}"/>
            </a:ext>
          </a:extLst>
        </xdr:cNvPr>
        <xdr:cNvPicPr>
          <a:picLocks/>
        </xdr:cNvPicPr>
      </xdr:nvPicPr>
      <xdr:blipFill>
        <a:blip xmlns:r="http://schemas.openxmlformats.org/officeDocument/2006/relationships" r:embed="rId436" cstate="print">
          <a:extLst>
            <a:ext uri="{28A0092B-C50C-407E-A947-70E740481C1C}">
              <a14:useLocalDpi xmlns:a14="http://schemas.microsoft.com/office/drawing/2010/main" val="0"/>
            </a:ext>
          </a:extLst>
        </a:blip>
        <a:stretch>
          <a:fillRect/>
        </a:stretch>
      </xdr:blipFill>
      <xdr:spPr>
        <a:xfrm>
          <a:off x="44043600" y="499675150"/>
          <a:ext cx="882650" cy="1143000"/>
        </a:xfrm>
        <a:prstGeom prst="rect">
          <a:avLst/>
        </a:prstGeom>
      </xdr:spPr>
    </xdr:pic>
    <xdr:clientData/>
  </xdr:twoCellAnchor>
  <xdr:twoCellAnchor>
    <xdr:from>
      <xdr:col>32</xdr:col>
      <xdr:colOff>0</xdr:colOff>
      <xdr:row>440</xdr:row>
      <xdr:rowOff>0</xdr:rowOff>
    </xdr:from>
    <xdr:to>
      <xdr:col>33</xdr:col>
      <xdr:colOff>0</xdr:colOff>
      <xdr:row>441</xdr:row>
      <xdr:rowOff>0</xdr:rowOff>
    </xdr:to>
    <xdr:pic>
      <xdr:nvPicPr>
        <xdr:cNvPr id="2645" name="Picture 2644">
          <a:extLst>
            <a:ext uri="{FF2B5EF4-FFF2-40B4-BE49-F238E27FC236}">
              <a16:creationId xmlns:a16="http://schemas.microsoft.com/office/drawing/2014/main" id="{4FCDB26E-1E90-54EF-8268-F416A71BC13D}"/>
            </a:ext>
          </a:extLst>
        </xdr:cNvPr>
        <xdr:cNvPicPr>
          <a:picLocks/>
        </xdr:cNvPicPr>
      </xdr:nvPicPr>
      <xdr:blipFill>
        <a:blip xmlns:r="http://schemas.openxmlformats.org/officeDocument/2006/relationships" r:embed="rId437" cstate="print">
          <a:extLst>
            <a:ext uri="{28A0092B-C50C-407E-A947-70E740481C1C}">
              <a14:useLocalDpi xmlns:a14="http://schemas.microsoft.com/office/drawing/2010/main" val="0"/>
            </a:ext>
          </a:extLst>
        </a:blip>
        <a:stretch>
          <a:fillRect/>
        </a:stretch>
      </xdr:blipFill>
      <xdr:spPr>
        <a:xfrm>
          <a:off x="44043600" y="500818150"/>
          <a:ext cx="882650" cy="1143000"/>
        </a:xfrm>
        <a:prstGeom prst="rect">
          <a:avLst/>
        </a:prstGeom>
      </xdr:spPr>
    </xdr:pic>
    <xdr:clientData/>
  </xdr:twoCellAnchor>
  <xdr:twoCellAnchor>
    <xdr:from>
      <xdr:col>32</xdr:col>
      <xdr:colOff>0</xdr:colOff>
      <xdr:row>441</xdr:row>
      <xdr:rowOff>0</xdr:rowOff>
    </xdr:from>
    <xdr:to>
      <xdr:col>33</xdr:col>
      <xdr:colOff>0</xdr:colOff>
      <xdr:row>442</xdr:row>
      <xdr:rowOff>0</xdr:rowOff>
    </xdr:to>
    <xdr:pic>
      <xdr:nvPicPr>
        <xdr:cNvPr id="2647" name="Picture 2646">
          <a:extLst>
            <a:ext uri="{FF2B5EF4-FFF2-40B4-BE49-F238E27FC236}">
              <a16:creationId xmlns:a16="http://schemas.microsoft.com/office/drawing/2014/main" id="{AE6545BF-B3A7-610A-8083-528731560C34}"/>
            </a:ext>
          </a:extLst>
        </xdr:cNvPr>
        <xdr:cNvPicPr>
          <a:picLocks/>
        </xdr:cNvPicPr>
      </xdr:nvPicPr>
      <xdr:blipFill>
        <a:blip xmlns:r="http://schemas.openxmlformats.org/officeDocument/2006/relationships" r:embed="rId438" cstate="print">
          <a:extLst>
            <a:ext uri="{28A0092B-C50C-407E-A947-70E740481C1C}">
              <a14:useLocalDpi xmlns:a14="http://schemas.microsoft.com/office/drawing/2010/main" val="0"/>
            </a:ext>
          </a:extLst>
        </a:blip>
        <a:stretch>
          <a:fillRect/>
        </a:stretch>
      </xdr:blipFill>
      <xdr:spPr>
        <a:xfrm>
          <a:off x="44043600" y="501961150"/>
          <a:ext cx="882650" cy="1143000"/>
        </a:xfrm>
        <a:prstGeom prst="rect">
          <a:avLst/>
        </a:prstGeom>
      </xdr:spPr>
    </xdr:pic>
    <xdr:clientData/>
  </xdr:twoCellAnchor>
  <xdr:twoCellAnchor>
    <xdr:from>
      <xdr:col>32</xdr:col>
      <xdr:colOff>0</xdr:colOff>
      <xdr:row>442</xdr:row>
      <xdr:rowOff>0</xdr:rowOff>
    </xdr:from>
    <xdr:to>
      <xdr:col>33</xdr:col>
      <xdr:colOff>0</xdr:colOff>
      <xdr:row>443</xdr:row>
      <xdr:rowOff>0</xdr:rowOff>
    </xdr:to>
    <xdr:pic>
      <xdr:nvPicPr>
        <xdr:cNvPr id="2649" name="Picture 2648">
          <a:extLst>
            <a:ext uri="{FF2B5EF4-FFF2-40B4-BE49-F238E27FC236}">
              <a16:creationId xmlns:a16="http://schemas.microsoft.com/office/drawing/2014/main" id="{3A0A43B4-97EE-BAFD-7DE9-EA4D24AF3DD6}"/>
            </a:ext>
          </a:extLst>
        </xdr:cNvPr>
        <xdr:cNvPicPr>
          <a:picLocks/>
        </xdr:cNvPicPr>
      </xdr:nvPicPr>
      <xdr:blipFill>
        <a:blip xmlns:r="http://schemas.openxmlformats.org/officeDocument/2006/relationships" r:embed="rId439" cstate="print">
          <a:extLst>
            <a:ext uri="{28A0092B-C50C-407E-A947-70E740481C1C}">
              <a14:useLocalDpi xmlns:a14="http://schemas.microsoft.com/office/drawing/2010/main" val="0"/>
            </a:ext>
          </a:extLst>
        </a:blip>
        <a:stretch>
          <a:fillRect/>
        </a:stretch>
      </xdr:blipFill>
      <xdr:spPr>
        <a:xfrm>
          <a:off x="44043600" y="503104150"/>
          <a:ext cx="882650" cy="1143000"/>
        </a:xfrm>
        <a:prstGeom prst="rect">
          <a:avLst/>
        </a:prstGeom>
      </xdr:spPr>
    </xdr:pic>
    <xdr:clientData/>
  </xdr:twoCellAnchor>
  <xdr:twoCellAnchor>
    <xdr:from>
      <xdr:col>32</xdr:col>
      <xdr:colOff>0</xdr:colOff>
      <xdr:row>443</xdr:row>
      <xdr:rowOff>0</xdr:rowOff>
    </xdr:from>
    <xdr:to>
      <xdr:col>33</xdr:col>
      <xdr:colOff>0</xdr:colOff>
      <xdr:row>444</xdr:row>
      <xdr:rowOff>0</xdr:rowOff>
    </xdr:to>
    <xdr:pic>
      <xdr:nvPicPr>
        <xdr:cNvPr id="2651" name="Picture 2650">
          <a:extLst>
            <a:ext uri="{FF2B5EF4-FFF2-40B4-BE49-F238E27FC236}">
              <a16:creationId xmlns:a16="http://schemas.microsoft.com/office/drawing/2014/main" id="{54D29230-2235-181C-8079-01DFEFEE9097}"/>
            </a:ext>
          </a:extLst>
        </xdr:cNvPr>
        <xdr:cNvPicPr>
          <a:picLocks/>
        </xdr:cNvPicPr>
      </xdr:nvPicPr>
      <xdr:blipFill>
        <a:blip xmlns:r="http://schemas.openxmlformats.org/officeDocument/2006/relationships" r:embed="rId440" cstate="print">
          <a:extLst>
            <a:ext uri="{28A0092B-C50C-407E-A947-70E740481C1C}">
              <a14:useLocalDpi xmlns:a14="http://schemas.microsoft.com/office/drawing/2010/main" val="0"/>
            </a:ext>
          </a:extLst>
        </a:blip>
        <a:stretch>
          <a:fillRect/>
        </a:stretch>
      </xdr:blipFill>
      <xdr:spPr>
        <a:xfrm>
          <a:off x="44043600" y="504247150"/>
          <a:ext cx="882650" cy="1143000"/>
        </a:xfrm>
        <a:prstGeom prst="rect">
          <a:avLst/>
        </a:prstGeom>
      </xdr:spPr>
    </xdr:pic>
    <xdr:clientData/>
  </xdr:twoCellAnchor>
  <xdr:twoCellAnchor>
    <xdr:from>
      <xdr:col>32</xdr:col>
      <xdr:colOff>0</xdr:colOff>
      <xdr:row>444</xdr:row>
      <xdr:rowOff>0</xdr:rowOff>
    </xdr:from>
    <xdr:to>
      <xdr:col>33</xdr:col>
      <xdr:colOff>0</xdr:colOff>
      <xdr:row>445</xdr:row>
      <xdr:rowOff>0</xdr:rowOff>
    </xdr:to>
    <xdr:pic>
      <xdr:nvPicPr>
        <xdr:cNvPr id="2653" name="Picture 2652">
          <a:extLst>
            <a:ext uri="{FF2B5EF4-FFF2-40B4-BE49-F238E27FC236}">
              <a16:creationId xmlns:a16="http://schemas.microsoft.com/office/drawing/2014/main" id="{1BD9A913-8B9A-4941-C46E-5E782B36B741}"/>
            </a:ext>
          </a:extLst>
        </xdr:cNvPr>
        <xdr:cNvPicPr>
          <a:picLocks/>
        </xdr:cNvPicPr>
      </xdr:nvPicPr>
      <xdr:blipFill>
        <a:blip xmlns:r="http://schemas.openxmlformats.org/officeDocument/2006/relationships" r:embed="rId441">
          <a:extLst>
            <a:ext uri="{28A0092B-C50C-407E-A947-70E740481C1C}">
              <a14:useLocalDpi xmlns:a14="http://schemas.microsoft.com/office/drawing/2010/main" val="0"/>
            </a:ext>
          </a:extLst>
        </a:blip>
        <a:stretch>
          <a:fillRect/>
        </a:stretch>
      </xdr:blipFill>
      <xdr:spPr>
        <a:xfrm>
          <a:off x="44043600" y="505390150"/>
          <a:ext cx="882650" cy="1143000"/>
        </a:xfrm>
        <a:prstGeom prst="rect">
          <a:avLst/>
        </a:prstGeom>
      </xdr:spPr>
    </xdr:pic>
    <xdr:clientData/>
  </xdr:twoCellAnchor>
  <xdr:twoCellAnchor>
    <xdr:from>
      <xdr:col>32</xdr:col>
      <xdr:colOff>0</xdr:colOff>
      <xdr:row>445</xdr:row>
      <xdr:rowOff>0</xdr:rowOff>
    </xdr:from>
    <xdr:to>
      <xdr:col>33</xdr:col>
      <xdr:colOff>0</xdr:colOff>
      <xdr:row>446</xdr:row>
      <xdr:rowOff>0</xdr:rowOff>
    </xdr:to>
    <xdr:pic>
      <xdr:nvPicPr>
        <xdr:cNvPr id="2655" name="Picture 2654">
          <a:extLst>
            <a:ext uri="{FF2B5EF4-FFF2-40B4-BE49-F238E27FC236}">
              <a16:creationId xmlns:a16="http://schemas.microsoft.com/office/drawing/2014/main" id="{B48EB54C-0A10-5A2B-1B67-51ED9E8274F8}"/>
            </a:ext>
          </a:extLst>
        </xdr:cNvPr>
        <xdr:cNvPicPr>
          <a:picLocks/>
        </xdr:cNvPicPr>
      </xdr:nvPicPr>
      <xdr:blipFill>
        <a:blip xmlns:r="http://schemas.openxmlformats.org/officeDocument/2006/relationships" r:embed="rId442" cstate="print">
          <a:extLst>
            <a:ext uri="{28A0092B-C50C-407E-A947-70E740481C1C}">
              <a14:useLocalDpi xmlns:a14="http://schemas.microsoft.com/office/drawing/2010/main" val="0"/>
            </a:ext>
          </a:extLst>
        </a:blip>
        <a:stretch>
          <a:fillRect/>
        </a:stretch>
      </xdr:blipFill>
      <xdr:spPr>
        <a:xfrm>
          <a:off x="44043600" y="506533150"/>
          <a:ext cx="882650" cy="1143000"/>
        </a:xfrm>
        <a:prstGeom prst="rect">
          <a:avLst/>
        </a:prstGeom>
      </xdr:spPr>
    </xdr:pic>
    <xdr:clientData/>
  </xdr:twoCellAnchor>
  <xdr:twoCellAnchor>
    <xdr:from>
      <xdr:col>32</xdr:col>
      <xdr:colOff>0</xdr:colOff>
      <xdr:row>446</xdr:row>
      <xdr:rowOff>0</xdr:rowOff>
    </xdr:from>
    <xdr:to>
      <xdr:col>33</xdr:col>
      <xdr:colOff>0</xdr:colOff>
      <xdr:row>447</xdr:row>
      <xdr:rowOff>0</xdr:rowOff>
    </xdr:to>
    <xdr:pic>
      <xdr:nvPicPr>
        <xdr:cNvPr id="2657" name="Picture 2656">
          <a:extLst>
            <a:ext uri="{FF2B5EF4-FFF2-40B4-BE49-F238E27FC236}">
              <a16:creationId xmlns:a16="http://schemas.microsoft.com/office/drawing/2014/main" id="{527A3849-08FB-53E8-180D-1767F40DAB5B}"/>
            </a:ext>
          </a:extLst>
        </xdr:cNvPr>
        <xdr:cNvPicPr>
          <a:picLocks/>
        </xdr:cNvPicPr>
      </xdr:nvPicPr>
      <xdr:blipFill>
        <a:blip xmlns:r="http://schemas.openxmlformats.org/officeDocument/2006/relationships" r:embed="rId443">
          <a:extLst>
            <a:ext uri="{28A0092B-C50C-407E-A947-70E740481C1C}">
              <a14:useLocalDpi xmlns:a14="http://schemas.microsoft.com/office/drawing/2010/main" val="0"/>
            </a:ext>
          </a:extLst>
        </a:blip>
        <a:stretch>
          <a:fillRect/>
        </a:stretch>
      </xdr:blipFill>
      <xdr:spPr>
        <a:xfrm>
          <a:off x="44043600" y="507676150"/>
          <a:ext cx="882650" cy="1143000"/>
        </a:xfrm>
        <a:prstGeom prst="rect">
          <a:avLst/>
        </a:prstGeom>
      </xdr:spPr>
    </xdr:pic>
    <xdr:clientData/>
  </xdr:twoCellAnchor>
  <xdr:twoCellAnchor>
    <xdr:from>
      <xdr:col>32</xdr:col>
      <xdr:colOff>0</xdr:colOff>
      <xdr:row>447</xdr:row>
      <xdr:rowOff>0</xdr:rowOff>
    </xdr:from>
    <xdr:to>
      <xdr:col>33</xdr:col>
      <xdr:colOff>0</xdr:colOff>
      <xdr:row>448</xdr:row>
      <xdr:rowOff>0</xdr:rowOff>
    </xdr:to>
    <xdr:pic>
      <xdr:nvPicPr>
        <xdr:cNvPr id="2659" name="Picture 2658">
          <a:extLst>
            <a:ext uri="{FF2B5EF4-FFF2-40B4-BE49-F238E27FC236}">
              <a16:creationId xmlns:a16="http://schemas.microsoft.com/office/drawing/2014/main" id="{05A3D7E4-807A-C93D-2BA0-03AD99889F08}"/>
            </a:ext>
          </a:extLst>
        </xdr:cNvPr>
        <xdr:cNvPicPr>
          <a:picLocks/>
        </xdr:cNvPicPr>
      </xdr:nvPicPr>
      <xdr:blipFill>
        <a:blip xmlns:r="http://schemas.openxmlformats.org/officeDocument/2006/relationships" r:embed="rId444" cstate="print">
          <a:extLst>
            <a:ext uri="{28A0092B-C50C-407E-A947-70E740481C1C}">
              <a14:useLocalDpi xmlns:a14="http://schemas.microsoft.com/office/drawing/2010/main" val="0"/>
            </a:ext>
          </a:extLst>
        </a:blip>
        <a:stretch>
          <a:fillRect/>
        </a:stretch>
      </xdr:blipFill>
      <xdr:spPr>
        <a:xfrm>
          <a:off x="44043600" y="508819150"/>
          <a:ext cx="882650" cy="1143000"/>
        </a:xfrm>
        <a:prstGeom prst="rect">
          <a:avLst/>
        </a:prstGeom>
      </xdr:spPr>
    </xdr:pic>
    <xdr:clientData/>
  </xdr:twoCellAnchor>
  <xdr:twoCellAnchor>
    <xdr:from>
      <xdr:col>32</xdr:col>
      <xdr:colOff>0</xdr:colOff>
      <xdr:row>448</xdr:row>
      <xdr:rowOff>0</xdr:rowOff>
    </xdr:from>
    <xdr:to>
      <xdr:col>33</xdr:col>
      <xdr:colOff>0</xdr:colOff>
      <xdr:row>449</xdr:row>
      <xdr:rowOff>0</xdr:rowOff>
    </xdr:to>
    <xdr:pic>
      <xdr:nvPicPr>
        <xdr:cNvPr id="2661" name="Picture 2660">
          <a:extLst>
            <a:ext uri="{FF2B5EF4-FFF2-40B4-BE49-F238E27FC236}">
              <a16:creationId xmlns:a16="http://schemas.microsoft.com/office/drawing/2014/main" id="{A51BCDF2-5ADC-DB2C-03E9-2862C3E99848}"/>
            </a:ext>
          </a:extLst>
        </xdr:cNvPr>
        <xdr:cNvPicPr>
          <a:picLocks/>
        </xdr:cNvPicPr>
      </xdr:nvPicPr>
      <xdr:blipFill>
        <a:blip xmlns:r="http://schemas.openxmlformats.org/officeDocument/2006/relationships" r:embed="rId445" cstate="print">
          <a:extLst>
            <a:ext uri="{28A0092B-C50C-407E-A947-70E740481C1C}">
              <a14:useLocalDpi xmlns:a14="http://schemas.microsoft.com/office/drawing/2010/main" val="0"/>
            </a:ext>
          </a:extLst>
        </a:blip>
        <a:stretch>
          <a:fillRect/>
        </a:stretch>
      </xdr:blipFill>
      <xdr:spPr>
        <a:xfrm>
          <a:off x="44043600" y="509962150"/>
          <a:ext cx="882650" cy="1143000"/>
        </a:xfrm>
        <a:prstGeom prst="rect">
          <a:avLst/>
        </a:prstGeom>
      </xdr:spPr>
    </xdr:pic>
    <xdr:clientData/>
  </xdr:twoCellAnchor>
  <xdr:twoCellAnchor>
    <xdr:from>
      <xdr:col>32</xdr:col>
      <xdr:colOff>0</xdr:colOff>
      <xdr:row>449</xdr:row>
      <xdr:rowOff>0</xdr:rowOff>
    </xdr:from>
    <xdr:to>
      <xdr:col>33</xdr:col>
      <xdr:colOff>0</xdr:colOff>
      <xdr:row>450</xdr:row>
      <xdr:rowOff>0</xdr:rowOff>
    </xdr:to>
    <xdr:pic>
      <xdr:nvPicPr>
        <xdr:cNvPr id="2663" name="Picture 2662">
          <a:extLst>
            <a:ext uri="{FF2B5EF4-FFF2-40B4-BE49-F238E27FC236}">
              <a16:creationId xmlns:a16="http://schemas.microsoft.com/office/drawing/2014/main" id="{9FA6FF8A-4A16-E257-5FC3-FBADBED845F3}"/>
            </a:ext>
          </a:extLst>
        </xdr:cNvPr>
        <xdr:cNvPicPr>
          <a:picLocks/>
        </xdr:cNvPicPr>
      </xdr:nvPicPr>
      <xdr:blipFill>
        <a:blip xmlns:r="http://schemas.openxmlformats.org/officeDocument/2006/relationships" r:embed="rId446" cstate="print">
          <a:extLst>
            <a:ext uri="{28A0092B-C50C-407E-A947-70E740481C1C}">
              <a14:useLocalDpi xmlns:a14="http://schemas.microsoft.com/office/drawing/2010/main" val="0"/>
            </a:ext>
          </a:extLst>
        </a:blip>
        <a:stretch>
          <a:fillRect/>
        </a:stretch>
      </xdr:blipFill>
      <xdr:spPr>
        <a:xfrm>
          <a:off x="44043600" y="511105150"/>
          <a:ext cx="882650" cy="1143000"/>
        </a:xfrm>
        <a:prstGeom prst="rect">
          <a:avLst/>
        </a:prstGeom>
      </xdr:spPr>
    </xdr:pic>
    <xdr:clientData/>
  </xdr:twoCellAnchor>
  <xdr:twoCellAnchor>
    <xdr:from>
      <xdr:col>32</xdr:col>
      <xdr:colOff>0</xdr:colOff>
      <xdr:row>450</xdr:row>
      <xdr:rowOff>0</xdr:rowOff>
    </xdr:from>
    <xdr:to>
      <xdr:col>33</xdr:col>
      <xdr:colOff>0</xdr:colOff>
      <xdr:row>451</xdr:row>
      <xdr:rowOff>0</xdr:rowOff>
    </xdr:to>
    <xdr:pic>
      <xdr:nvPicPr>
        <xdr:cNvPr id="2665" name="Picture 2664">
          <a:extLst>
            <a:ext uri="{FF2B5EF4-FFF2-40B4-BE49-F238E27FC236}">
              <a16:creationId xmlns:a16="http://schemas.microsoft.com/office/drawing/2014/main" id="{ABD615B3-7792-69EF-1DEF-8179F3BABA75}"/>
            </a:ext>
          </a:extLst>
        </xdr:cNvPr>
        <xdr:cNvPicPr>
          <a:picLocks/>
        </xdr:cNvPicPr>
      </xdr:nvPicPr>
      <xdr:blipFill>
        <a:blip xmlns:r="http://schemas.openxmlformats.org/officeDocument/2006/relationships" r:embed="rId447" cstate="print">
          <a:extLst>
            <a:ext uri="{28A0092B-C50C-407E-A947-70E740481C1C}">
              <a14:useLocalDpi xmlns:a14="http://schemas.microsoft.com/office/drawing/2010/main" val="0"/>
            </a:ext>
          </a:extLst>
        </a:blip>
        <a:stretch>
          <a:fillRect/>
        </a:stretch>
      </xdr:blipFill>
      <xdr:spPr>
        <a:xfrm>
          <a:off x="44043600" y="512248150"/>
          <a:ext cx="882650" cy="1143000"/>
        </a:xfrm>
        <a:prstGeom prst="rect">
          <a:avLst/>
        </a:prstGeom>
      </xdr:spPr>
    </xdr:pic>
    <xdr:clientData/>
  </xdr:twoCellAnchor>
  <xdr:twoCellAnchor>
    <xdr:from>
      <xdr:col>32</xdr:col>
      <xdr:colOff>0</xdr:colOff>
      <xdr:row>451</xdr:row>
      <xdr:rowOff>0</xdr:rowOff>
    </xdr:from>
    <xdr:to>
      <xdr:col>33</xdr:col>
      <xdr:colOff>0</xdr:colOff>
      <xdr:row>452</xdr:row>
      <xdr:rowOff>0</xdr:rowOff>
    </xdr:to>
    <xdr:pic>
      <xdr:nvPicPr>
        <xdr:cNvPr id="2667" name="Picture 2666">
          <a:extLst>
            <a:ext uri="{FF2B5EF4-FFF2-40B4-BE49-F238E27FC236}">
              <a16:creationId xmlns:a16="http://schemas.microsoft.com/office/drawing/2014/main" id="{8C8D1932-0C57-A971-0F72-8A7426A5F26F}"/>
            </a:ext>
          </a:extLst>
        </xdr:cNvPr>
        <xdr:cNvPicPr>
          <a:picLocks/>
        </xdr:cNvPicPr>
      </xdr:nvPicPr>
      <xdr:blipFill>
        <a:blip xmlns:r="http://schemas.openxmlformats.org/officeDocument/2006/relationships" r:embed="rId448">
          <a:extLst>
            <a:ext uri="{28A0092B-C50C-407E-A947-70E740481C1C}">
              <a14:useLocalDpi xmlns:a14="http://schemas.microsoft.com/office/drawing/2010/main" val="0"/>
            </a:ext>
          </a:extLst>
        </a:blip>
        <a:stretch>
          <a:fillRect/>
        </a:stretch>
      </xdr:blipFill>
      <xdr:spPr>
        <a:xfrm>
          <a:off x="44043600" y="513391150"/>
          <a:ext cx="882650" cy="1143000"/>
        </a:xfrm>
        <a:prstGeom prst="rect">
          <a:avLst/>
        </a:prstGeom>
      </xdr:spPr>
    </xdr:pic>
    <xdr:clientData/>
  </xdr:twoCellAnchor>
  <xdr:twoCellAnchor>
    <xdr:from>
      <xdr:col>32</xdr:col>
      <xdr:colOff>0</xdr:colOff>
      <xdr:row>452</xdr:row>
      <xdr:rowOff>0</xdr:rowOff>
    </xdr:from>
    <xdr:to>
      <xdr:col>33</xdr:col>
      <xdr:colOff>0</xdr:colOff>
      <xdr:row>453</xdr:row>
      <xdr:rowOff>0</xdr:rowOff>
    </xdr:to>
    <xdr:pic>
      <xdr:nvPicPr>
        <xdr:cNvPr id="2669" name="Picture 2668">
          <a:extLst>
            <a:ext uri="{FF2B5EF4-FFF2-40B4-BE49-F238E27FC236}">
              <a16:creationId xmlns:a16="http://schemas.microsoft.com/office/drawing/2014/main" id="{3739459C-4772-A69C-39B6-0CD15949598A}"/>
            </a:ext>
          </a:extLst>
        </xdr:cNvPr>
        <xdr:cNvPicPr>
          <a:picLocks/>
        </xdr:cNvPicPr>
      </xdr:nvPicPr>
      <xdr:blipFill>
        <a:blip xmlns:r="http://schemas.openxmlformats.org/officeDocument/2006/relationships" r:embed="rId449" cstate="print">
          <a:extLst>
            <a:ext uri="{28A0092B-C50C-407E-A947-70E740481C1C}">
              <a14:useLocalDpi xmlns:a14="http://schemas.microsoft.com/office/drawing/2010/main" val="0"/>
            </a:ext>
          </a:extLst>
        </a:blip>
        <a:stretch>
          <a:fillRect/>
        </a:stretch>
      </xdr:blipFill>
      <xdr:spPr>
        <a:xfrm>
          <a:off x="44043600" y="514534150"/>
          <a:ext cx="882650" cy="1143000"/>
        </a:xfrm>
        <a:prstGeom prst="rect">
          <a:avLst/>
        </a:prstGeom>
      </xdr:spPr>
    </xdr:pic>
    <xdr:clientData/>
  </xdr:twoCellAnchor>
  <xdr:twoCellAnchor>
    <xdr:from>
      <xdr:col>32</xdr:col>
      <xdr:colOff>0</xdr:colOff>
      <xdr:row>453</xdr:row>
      <xdr:rowOff>0</xdr:rowOff>
    </xdr:from>
    <xdr:to>
      <xdr:col>33</xdr:col>
      <xdr:colOff>0</xdr:colOff>
      <xdr:row>454</xdr:row>
      <xdr:rowOff>0</xdr:rowOff>
    </xdr:to>
    <xdr:pic>
      <xdr:nvPicPr>
        <xdr:cNvPr id="2671" name="Picture 2670">
          <a:extLst>
            <a:ext uri="{FF2B5EF4-FFF2-40B4-BE49-F238E27FC236}">
              <a16:creationId xmlns:a16="http://schemas.microsoft.com/office/drawing/2014/main" id="{3CAE87CF-A525-E768-D5C1-D375A1561D40}"/>
            </a:ext>
          </a:extLst>
        </xdr:cNvPr>
        <xdr:cNvPicPr>
          <a:picLocks/>
        </xdr:cNvPicPr>
      </xdr:nvPicPr>
      <xdr:blipFill>
        <a:blip xmlns:r="http://schemas.openxmlformats.org/officeDocument/2006/relationships" r:embed="rId450" cstate="print">
          <a:extLst>
            <a:ext uri="{28A0092B-C50C-407E-A947-70E740481C1C}">
              <a14:useLocalDpi xmlns:a14="http://schemas.microsoft.com/office/drawing/2010/main" val="0"/>
            </a:ext>
          </a:extLst>
        </a:blip>
        <a:stretch>
          <a:fillRect/>
        </a:stretch>
      </xdr:blipFill>
      <xdr:spPr>
        <a:xfrm>
          <a:off x="44043600" y="515677150"/>
          <a:ext cx="882650" cy="1143000"/>
        </a:xfrm>
        <a:prstGeom prst="rect">
          <a:avLst/>
        </a:prstGeom>
      </xdr:spPr>
    </xdr:pic>
    <xdr:clientData/>
  </xdr:twoCellAnchor>
  <xdr:twoCellAnchor>
    <xdr:from>
      <xdr:col>32</xdr:col>
      <xdr:colOff>0</xdr:colOff>
      <xdr:row>454</xdr:row>
      <xdr:rowOff>0</xdr:rowOff>
    </xdr:from>
    <xdr:to>
      <xdr:col>33</xdr:col>
      <xdr:colOff>0</xdr:colOff>
      <xdr:row>455</xdr:row>
      <xdr:rowOff>0</xdr:rowOff>
    </xdr:to>
    <xdr:pic>
      <xdr:nvPicPr>
        <xdr:cNvPr id="2673" name="Picture 2672">
          <a:extLst>
            <a:ext uri="{FF2B5EF4-FFF2-40B4-BE49-F238E27FC236}">
              <a16:creationId xmlns:a16="http://schemas.microsoft.com/office/drawing/2014/main" id="{4C27761C-9E84-59F3-6C7D-816C78AD57FC}"/>
            </a:ext>
          </a:extLst>
        </xdr:cNvPr>
        <xdr:cNvPicPr>
          <a:picLocks/>
        </xdr:cNvPicPr>
      </xdr:nvPicPr>
      <xdr:blipFill>
        <a:blip xmlns:r="http://schemas.openxmlformats.org/officeDocument/2006/relationships" r:embed="rId451" cstate="print">
          <a:extLst>
            <a:ext uri="{28A0092B-C50C-407E-A947-70E740481C1C}">
              <a14:useLocalDpi xmlns:a14="http://schemas.microsoft.com/office/drawing/2010/main" val="0"/>
            </a:ext>
          </a:extLst>
        </a:blip>
        <a:stretch>
          <a:fillRect/>
        </a:stretch>
      </xdr:blipFill>
      <xdr:spPr>
        <a:xfrm>
          <a:off x="44043600" y="516820150"/>
          <a:ext cx="882650" cy="1143000"/>
        </a:xfrm>
        <a:prstGeom prst="rect">
          <a:avLst/>
        </a:prstGeom>
      </xdr:spPr>
    </xdr:pic>
    <xdr:clientData/>
  </xdr:twoCellAnchor>
  <xdr:twoCellAnchor>
    <xdr:from>
      <xdr:col>32</xdr:col>
      <xdr:colOff>0</xdr:colOff>
      <xdr:row>455</xdr:row>
      <xdr:rowOff>0</xdr:rowOff>
    </xdr:from>
    <xdr:to>
      <xdr:col>33</xdr:col>
      <xdr:colOff>0</xdr:colOff>
      <xdr:row>456</xdr:row>
      <xdr:rowOff>0</xdr:rowOff>
    </xdr:to>
    <xdr:pic>
      <xdr:nvPicPr>
        <xdr:cNvPr id="2675" name="Picture 2674">
          <a:extLst>
            <a:ext uri="{FF2B5EF4-FFF2-40B4-BE49-F238E27FC236}">
              <a16:creationId xmlns:a16="http://schemas.microsoft.com/office/drawing/2014/main" id="{5B17FCB1-ED42-61ED-BA7C-696283A9782D}"/>
            </a:ext>
          </a:extLst>
        </xdr:cNvPr>
        <xdr:cNvPicPr>
          <a:picLocks/>
        </xdr:cNvPicPr>
      </xdr:nvPicPr>
      <xdr:blipFill>
        <a:blip xmlns:r="http://schemas.openxmlformats.org/officeDocument/2006/relationships" r:embed="rId452" cstate="print">
          <a:extLst>
            <a:ext uri="{28A0092B-C50C-407E-A947-70E740481C1C}">
              <a14:useLocalDpi xmlns:a14="http://schemas.microsoft.com/office/drawing/2010/main" val="0"/>
            </a:ext>
          </a:extLst>
        </a:blip>
        <a:stretch>
          <a:fillRect/>
        </a:stretch>
      </xdr:blipFill>
      <xdr:spPr>
        <a:xfrm>
          <a:off x="44043600" y="517963150"/>
          <a:ext cx="882650" cy="1143000"/>
        </a:xfrm>
        <a:prstGeom prst="rect">
          <a:avLst/>
        </a:prstGeom>
      </xdr:spPr>
    </xdr:pic>
    <xdr:clientData/>
  </xdr:twoCellAnchor>
  <xdr:twoCellAnchor>
    <xdr:from>
      <xdr:col>32</xdr:col>
      <xdr:colOff>0</xdr:colOff>
      <xdr:row>456</xdr:row>
      <xdr:rowOff>0</xdr:rowOff>
    </xdr:from>
    <xdr:to>
      <xdr:col>33</xdr:col>
      <xdr:colOff>0</xdr:colOff>
      <xdr:row>457</xdr:row>
      <xdr:rowOff>0</xdr:rowOff>
    </xdr:to>
    <xdr:pic>
      <xdr:nvPicPr>
        <xdr:cNvPr id="2677" name="Picture 2676">
          <a:extLst>
            <a:ext uri="{FF2B5EF4-FFF2-40B4-BE49-F238E27FC236}">
              <a16:creationId xmlns:a16="http://schemas.microsoft.com/office/drawing/2014/main" id="{81BC0A4E-D49D-0DAC-4B6F-E72044568B29}"/>
            </a:ext>
          </a:extLst>
        </xdr:cNvPr>
        <xdr:cNvPicPr>
          <a:picLocks/>
        </xdr:cNvPicPr>
      </xdr:nvPicPr>
      <xdr:blipFill>
        <a:blip xmlns:r="http://schemas.openxmlformats.org/officeDocument/2006/relationships" r:embed="rId453" cstate="print">
          <a:extLst>
            <a:ext uri="{28A0092B-C50C-407E-A947-70E740481C1C}">
              <a14:useLocalDpi xmlns:a14="http://schemas.microsoft.com/office/drawing/2010/main" val="0"/>
            </a:ext>
          </a:extLst>
        </a:blip>
        <a:stretch>
          <a:fillRect/>
        </a:stretch>
      </xdr:blipFill>
      <xdr:spPr>
        <a:xfrm>
          <a:off x="44043600" y="519106150"/>
          <a:ext cx="882650" cy="1143000"/>
        </a:xfrm>
        <a:prstGeom prst="rect">
          <a:avLst/>
        </a:prstGeom>
      </xdr:spPr>
    </xdr:pic>
    <xdr:clientData/>
  </xdr:twoCellAnchor>
  <xdr:twoCellAnchor>
    <xdr:from>
      <xdr:col>32</xdr:col>
      <xdr:colOff>0</xdr:colOff>
      <xdr:row>457</xdr:row>
      <xdr:rowOff>0</xdr:rowOff>
    </xdr:from>
    <xdr:to>
      <xdr:col>33</xdr:col>
      <xdr:colOff>0</xdr:colOff>
      <xdr:row>458</xdr:row>
      <xdr:rowOff>0</xdr:rowOff>
    </xdr:to>
    <xdr:pic>
      <xdr:nvPicPr>
        <xdr:cNvPr id="2679" name="Picture 2678">
          <a:extLst>
            <a:ext uri="{FF2B5EF4-FFF2-40B4-BE49-F238E27FC236}">
              <a16:creationId xmlns:a16="http://schemas.microsoft.com/office/drawing/2014/main" id="{028FEF08-BF6A-F84D-3CCC-F7723BC918FD}"/>
            </a:ext>
          </a:extLst>
        </xdr:cNvPr>
        <xdr:cNvPicPr>
          <a:picLocks/>
        </xdr:cNvPicPr>
      </xdr:nvPicPr>
      <xdr:blipFill>
        <a:blip xmlns:r="http://schemas.openxmlformats.org/officeDocument/2006/relationships" r:embed="rId454" cstate="print">
          <a:extLst>
            <a:ext uri="{28A0092B-C50C-407E-A947-70E740481C1C}">
              <a14:useLocalDpi xmlns:a14="http://schemas.microsoft.com/office/drawing/2010/main" val="0"/>
            </a:ext>
          </a:extLst>
        </a:blip>
        <a:stretch>
          <a:fillRect/>
        </a:stretch>
      </xdr:blipFill>
      <xdr:spPr>
        <a:xfrm>
          <a:off x="44043600" y="520249150"/>
          <a:ext cx="882650" cy="1143000"/>
        </a:xfrm>
        <a:prstGeom prst="rect">
          <a:avLst/>
        </a:prstGeom>
      </xdr:spPr>
    </xdr:pic>
    <xdr:clientData/>
  </xdr:twoCellAnchor>
  <xdr:twoCellAnchor>
    <xdr:from>
      <xdr:col>32</xdr:col>
      <xdr:colOff>0</xdr:colOff>
      <xdr:row>458</xdr:row>
      <xdr:rowOff>0</xdr:rowOff>
    </xdr:from>
    <xdr:to>
      <xdr:col>33</xdr:col>
      <xdr:colOff>0</xdr:colOff>
      <xdr:row>459</xdr:row>
      <xdr:rowOff>0</xdr:rowOff>
    </xdr:to>
    <xdr:pic>
      <xdr:nvPicPr>
        <xdr:cNvPr id="2681" name="Picture 2680">
          <a:extLst>
            <a:ext uri="{FF2B5EF4-FFF2-40B4-BE49-F238E27FC236}">
              <a16:creationId xmlns:a16="http://schemas.microsoft.com/office/drawing/2014/main" id="{5B4870CE-46E5-1250-BCF7-111CDA8C6E38}"/>
            </a:ext>
          </a:extLst>
        </xdr:cNvPr>
        <xdr:cNvPicPr>
          <a:picLocks/>
        </xdr:cNvPicPr>
      </xdr:nvPicPr>
      <xdr:blipFill>
        <a:blip xmlns:r="http://schemas.openxmlformats.org/officeDocument/2006/relationships" r:embed="rId455" cstate="print">
          <a:extLst>
            <a:ext uri="{28A0092B-C50C-407E-A947-70E740481C1C}">
              <a14:useLocalDpi xmlns:a14="http://schemas.microsoft.com/office/drawing/2010/main" val="0"/>
            </a:ext>
          </a:extLst>
        </a:blip>
        <a:stretch>
          <a:fillRect/>
        </a:stretch>
      </xdr:blipFill>
      <xdr:spPr>
        <a:xfrm>
          <a:off x="44043600" y="521392150"/>
          <a:ext cx="882650" cy="1143000"/>
        </a:xfrm>
        <a:prstGeom prst="rect">
          <a:avLst/>
        </a:prstGeom>
      </xdr:spPr>
    </xdr:pic>
    <xdr:clientData/>
  </xdr:twoCellAnchor>
  <xdr:twoCellAnchor>
    <xdr:from>
      <xdr:col>32</xdr:col>
      <xdr:colOff>0</xdr:colOff>
      <xdr:row>459</xdr:row>
      <xdr:rowOff>0</xdr:rowOff>
    </xdr:from>
    <xdr:to>
      <xdr:col>33</xdr:col>
      <xdr:colOff>0</xdr:colOff>
      <xdr:row>460</xdr:row>
      <xdr:rowOff>0</xdr:rowOff>
    </xdr:to>
    <xdr:pic>
      <xdr:nvPicPr>
        <xdr:cNvPr id="2683" name="Picture 2682">
          <a:extLst>
            <a:ext uri="{FF2B5EF4-FFF2-40B4-BE49-F238E27FC236}">
              <a16:creationId xmlns:a16="http://schemas.microsoft.com/office/drawing/2014/main" id="{360C5CC6-28D3-1174-9289-A61EA04A2CD6}"/>
            </a:ext>
          </a:extLst>
        </xdr:cNvPr>
        <xdr:cNvPicPr>
          <a:picLocks/>
        </xdr:cNvPicPr>
      </xdr:nvPicPr>
      <xdr:blipFill>
        <a:blip xmlns:r="http://schemas.openxmlformats.org/officeDocument/2006/relationships" r:embed="rId456" cstate="print">
          <a:extLst>
            <a:ext uri="{28A0092B-C50C-407E-A947-70E740481C1C}">
              <a14:useLocalDpi xmlns:a14="http://schemas.microsoft.com/office/drawing/2010/main" val="0"/>
            </a:ext>
          </a:extLst>
        </a:blip>
        <a:stretch>
          <a:fillRect/>
        </a:stretch>
      </xdr:blipFill>
      <xdr:spPr>
        <a:xfrm>
          <a:off x="44043600" y="522535150"/>
          <a:ext cx="882650" cy="1143000"/>
        </a:xfrm>
        <a:prstGeom prst="rect">
          <a:avLst/>
        </a:prstGeom>
      </xdr:spPr>
    </xdr:pic>
    <xdr:clientData/>
  </xdr:twoCellAnchor>
  <xdr:twoCellAnchor>
    <xdr:from>
      <xdr:col>32</xdr:col>
      <xdr:colOff>0</xdr:colOff>
      <xdr:row>460</xdr:row>
      <xdr:rowOff>0</xdr:rowOff>
    </xdr:from>
    <xdr:to>
      <xdr:col>33</xdr:col>
      <xdr:colOff>0</xdr:colOff>
      <xdr:row>461</xdr:row>
      <xdr:rowOff>0</xdr:rowOff>
    </xdr:to>
    <xdr:pic>
      <xdr:nvPicPr>
        <xdr:cNvPr id="2685" name="Picture 2684">
          <a:extLst>
            <a:ext uri="{FF2B5EF4-FFF2-40B4-BE49-F238E27FC236}">
              <a16:creationId xmlns:a16="http://schemas.microsoft.com/office/drawing/2014/main" id="{39985162-CED9-9520-9727-8F0F47276F91}"/>
            </a:ext>
          </a:extLst>
        </xdr:cNvPr>
        <xdr:cNvPicPr>
          <a:picLocks/>
        </xdr:cNvPicPr>
      </xdr:nvPicPr>
      <xdr:blipFill>
        <a:blip xmlns:r="http://schemas.openxmlformats.org/officeDocument/2006/relationships" r:embed="rId457" cstate="print">
          <a:extLst>
            <a:ext uri="{28A0092B-C50C-407E-A947-70E740481C1C}">
              <a14:useLocalDpi xmlns:a14="http://schemas.microsoft.com/office/drawing/2010/main" val="0"/>
            </a:ext>
          </a:extLst>
        </a:blip>
        <a:stretch>
          <a:fillRect/>
        </a:stretch>
      </xdr:blipFill>
      <xdr:spPr>
        <a:xfrm>
          <a:off x="44043600" y="523678150"/>
          <a:ext cx="882650" cy="1143000"/>
        </a:xfrm>
        <a:prstGeom prst="rect">
          <a:avLst/>
        </a:prstGeom>
      </xdr:spPr>
    </xdr:pic>
    <xdr:clientData/>
  </xdr:twoCellAnchor>
  <xdr:twoCellAnchor>
    <xdr:from>
      <xdr:col>32</xdr:col>
      <xdr:colOff>0</xdr:colOff>
      <xdr:row>461</xdr:row>
      <xdr:rowOff>0</xdr:rowOff>
    </xdr:from>
    <xdr:to>
      <xdr:col>33</xdr:col>
      <xdr:colOff>0</xdr:colOff>
      <xdr:row>462</xdr:row>
      <xdr:rowOff>0</xdr:rowOff>
    </xdr:to>
    <xdr:pic>
      <xdr:nvPicPr>
        <xdr:cNvPr id="2687" name="Picture 2686">
          <a:extLst>
            <a:ext uri="{FF2B5EF4-FFF2-40B4-BE49-F238E27FC236}">
              <a16:creationId xmlns:a16="http://schemas.microsoft.com/office/drawing/2014/main" id="{6113DF2D-692C-0882-1B4E-39325F7AFB44}"/>
            </a:ext>
          </a:extLst>
        </xdr:cNvPr>
        <xdr:cNvPicPr>
          <a:picLocks/>
        </xdr:cNvPicPr>
      </xdr:nvPicPr>
      <xdr:blipFill>
        <a:blip xmlns:r="http://schemas.openxmlformats.org/officeDocument/2006/relationships" r:embed="rId458">
          <a:extLst>
            <a:ext uri="{28A0092B-C50C-407E-A947-70E740481C1C}">
              <a14:useLocalDpi xmlns:a14="http://schemas.microsoft.com/office/drawing/2010/main" val="0"/>
            </a:ext>
          </a:extLst>
        </a:blip>
        <a:stretch>
          <a:fillRect/>
        </a:stretch>
      </xdr:blipFill>
      <xdr:spPr>
        <a:xfrm>
          <a:off x="44043600" y="524821150"/>
          <a:ext cx="882650" cy="1143000"/>
        </a:xfrm>
        <a:prstGeom prst="rect">
          <a:avLst/>
        </a:prstGeom>
      </xdr:spPr>
    </xdr:pic>
    <xdr:clientData/>
  </xdr:twoCellAnchor>
  <xdr:twoCellAnchor>
    <xdr:from>
      <xdr:col>32</xdr:col>
      <xdr:colOff>0</xdr:colOff>
      <xdr:row>462</xdr:row>
      <xdr:rowOff>0</xdr:rowOff>
    </xdr:from>
    <xdr:to>
      <xdr:col>33</xdr:col>
      <xdr:colOff>0</xdr:colOff>
      <xdr:row>463</xdr:row>
      <xdr:rowOff>0</xdr:rowOff>
    </xdr:to>
    <xdr:pic>
      <xdr:nvPicPr>
        <xdr:cNvPr id="2689" name="Picture 2688">
          <a:extLst>
            <a:ext uri="{FF2B5EF4-FFF2-40B4-BE49-F238E27FC236}">
              <a16:creationId xmlns:a16="http://schemas.microsoft.com/office/drawing/2014/main" id="{71189357-5784-9AB5-8D68-12B35695D620}"/>
            </a:ext>
          </a:extLst>
        </xdr:cNvPr>
        <xdr:cNvPicPr>
          <a:picLocks/>
        </xdr:cNvPicPr>
      </xdr:nvPicPr>
      <xdr:blipFill>
        <a:blip xmlns:r="http://schemas.openxmlformats.org/officeDocument/2006/relationships" r:embed="rId459" cstate="print">
          <a:extLst>
            <a:ext uri="{28A0092B-C50C-407E-A947-70E740481C1C}">
              <a14:useLocalDpi xmlns:a14="http://schemas.microsoft.com/office/drawing/2010/main" val="0"/>
            </a:ext>
          </a:extLst>
        </a:blip>
        <a:stretch>
          <a:fillRect/>
        </a:stretch>
      </xdr:blipFill>
      <xdr:spPr>
        <a:xfrm>
          <a:off x="44043600" y="525964150"/>
          <a:ext cx="882650" cy="1143000"/>
        </a:xfrm>
        <a:prstGeom prst="rect">
          <a:avLst/>
        </a:prstGeom>
      </xdr:spPr>
    </xdr:pic>
    <xdr:clientData/>
  </xdr:twoCellAnchor>
  <xdr:twoCellAnchor>
    <xdr:from>
      <xdr:col>32</xdr:col>
      <xdr:colOff>0</xdr:colOff>
      <xdr:row>463</xdr:row>
      <xdr:rowOff>0</xdr:rowOff>
    </xdr:from>
    <xdr:to>
      <xdr:col>33</xdr:col>
      <xdr:colOff>0</xdr:colOff>
      <xdr:row>464</xdr:row>
      <xdr:rowOff>0</xdr:rowOff>
    </xdr:to>
    <xdr:pic>
      <xdr:nvPicPr>
        <xdr:cNvPr id="2691" name="Picture 2690">
          <a:extLst>
            <a:ext uri="{FF2B5EF4-FFF2-40B4-BE49-F238E27FC236}">
              <a16:creationId xmlns:a16="http://schemas.microsoft.com/office/drawing/2014/main" id="{F951182C-6DA4-5599-72A8-D20197F09AE6}"/>
            </a:ext>
          </a:extLst>
        </xdr:cNvPr>
        <xdr:cNvPicPr>
          <a:picLocks/>
        </xdr:cNvPicPr>
      </xdr:nvPicPr>
      <xdr:blipFill>
        <a:blip xmlns:r="http://schemas.openxmlformats.org/officeDocument/2006/relationships" r:embed="rId460" cstate="print">
          <a:extLst>
            <a:ext uri="{28A0092B-C50C-407E-A947-70E740481C1C}">
              <a14:useLocalDpi xmlns:a14="http://schemas.microsoft.com/office/drawing/2010/main" val="0"/>
            </a:ext>
          </a:extLst>
        </a:blip>
        <a:stretch>
          <a:fillRect/>
        </a:stretch>
      </xdr:blipFill>
      <xdr:spPr>
        <a:xfrm>
          <a:off x="44043600" y="527107150"/>
          <a:ext cx="882650" cy="1143000"/>
        </a:xfrm>
        <a:prstGeom prst="rect">
          <a:avLst/>
        </a:prstGeom>
      </xdr:spPr>
    </xdr:pic>
    <xdr:clientData/>
  </xdr:twoCellAnchor>
  <xdr:twoCellAnchor>
    <xdr:from>
      <xdr:col>32</xdr:col>
      <xdr:colOff>0</xdr:colOff>
      <xdr:row>464</xdr:row>
      <xdr:rowOff>0</xdr:rowOff>
    </xdr:from>
    <xdr:to>
      <xdr:col>33</xdr:col>
      <xdr:colOff>0</xdr:colOff>
      <xdr:row>465</xdr:row>
      <xdr:rowOff>0</xdr:rowOff>
    </xdr:to>
    <xdr:pic>
      <xdr:nvPicPr>
        <xdr:cNvPr id="2693" name="Picture 2692">
          <a:extLst>
            <a:ext uri="{FF2B5EF4-FFF2-40B4-BE49-F238E27FC236}">
              <a16:creationId xmlns:a16="http://schemas.microsoft.com/office/drawing/2014/main" id="{999E11B3-07A3-7F03-6DEF-3B209DE7BF6B}"/>
            </a:ext>
          </a:extLst>
        </xdr:cNvPr>
        <xdr:cNvPicPr>
          <a:picLocks/>
        </xdr:cNvPicPr>
      </xdr:nvPicPr>
      <xdr:blipFill>
        <a:blip xmlns:r="http://schemas.openxmlformats.org/officeDocument/2006/relationships" r:embed="rId461" cstate="print">
          <a:extLst>
            <a:ext uri="{28A0092B-C50C-407E-A947-70E740481C1C}">
              <a14:useLocalDpi xmlns:a14="http://schemas.microsoft.com/office/drawing/2010/main" val="0"/>
            </a:ext>
          </a:extLst>
        </a:blip>
        <a:stretch>
          <a:fillRect/>
        </a:stretch>
      </xdr:blipFill>
      <xdr:spPr>
        <a:xfrm>
          <a:off x="44043600" y="528250150"/>
          <a:ext cx="882650" cy="1143000"/>
        </a:xfrm>
        <a:prstGeom prst="rect">
          <a:avLst/>
        </a:prstGeom>
      </xdr:spPr>
    </xdr:pic>
    <xdr:clientData/>
  </xdr:twoCellAnchor>
  <xdr:twoCellAnchor>
    <xdr:from>
      <xdr:col>32</xdr:col>
      <xdr:colOff>0</xdr:colOff>
      <xdr:row>465</xdr:row>
      <xdr:rowOff>0</xdr:rowOff>
    </xdr:from>
    <xdr:to>
      <xdr:col>33</xdr:col>
      <xdr:colOff>0</xdr:colOff>
      <xdr:row>466</xdr:row>
      <xdr:rowOff>0</xdr:rowOff>
    </xdr:to>
    <xdr:pic>
      <xdr:nvPicPr>
        <xdr:cNvPr id="2695" name="Picture 2694">
          <a:extLst>
            <a:ext uri="{FF2B5EF4-FFF2-40B4-BE49-F238E27FC236}">
              <a16:creationId xmlns:a16="http://schemas.microsoft.com/office/drawing/2014/main" id="{7556D8EF-5B5A-F3E8-F919-C49F72941F68}"/>
            </a:ext>
          </a:extLst>
        </xdr:cNvPr>
        <xdr:cNvPicPr>
          <a:picLocks/>
        </xdr:cNvPicPr>
      </xdr:nvPicPr>
      <xdr:blipFill>
        <a:blip xmlns:r="http://schemas.openxmlformats.org/officeDocument/2006/relationships" r:embed="rId462" cstate="print">
          <a:extLst>
            <a:ext uri="{28A0092B-C50C-407E-A947-70E740481C1C}">
              <a14:useLocalDpi xmlns:a14="http://schemas.microsoft.com/office/drawing/2010/main" val="0"/>
            </a:ext>
          </a:extLst>
        </a:blip>
        <a:stretch>
          <a:fillRect/>
        </a:stretch>
      </xdr:blipFill>
      <xdr:spPr>
        <a:xfrm>
          <a:off x="44043600" y="529393150"/>
          <a:ext cx="882650" cy="1143000"/>
        </a:xfrm>
        <a:prstGeom prst="rect">
          <a:avLst/>
        </a:prstGeom>
      </xdr:spPr>
    </xdr:pic>
    <xdr:clientData/>
  </xdr:twoCellAnchor>
  <xdr:twoCellAnchor>
    <xdr:from>
      <xdr:col>32</xdr:col>
      <xdr:colOff>0</xdr:colOff>
      <xdr:row>466</xdr:row>
      <xdr:rowOff>0</xdr:rowOff>
    </xdr:from>
    <xdr:to>
      <xdr:col>33</xdr:col>
      <xdr:colOff>0</xdr:colOff>
      <xdr:row>467</xdr:row>
      <xdr:rowOff>0</xdr:rowOff>
    </xdr:to>
    <xdr:pic>
      <xdr:nvPicPr>
        <xdr:cNvPr id="2697" name="Picture 2696">
          <a:extLst>
            <a:ext uri="{FF2B5EF4-FFF2-40B4-BE49-F238E27FC236}">
              <a16:creationId xmlns:a16="http://schemas.microsoft.com/office/drawing/2014/main" id="{07C94CE9-6B3F-247C-070A-9F9A8F591BEA}"/>
            </a:ext>
          </a:extLst>
        </xdr:cNvPr>
        <xdr:cNvPicPr>
          <a:picLocks/>
        </xdr:cNvPicPr>
      </xdr:nvPicPr>
      <xdr:blipFill>
        <a:blip xmlns:r="http://schemas.openxmlformats.org/officeDocument/2006/relationships" r:embed="rId463" cstate="print">
          <a:extLst>
            <a:ext uri="{28A0092B-C50C-407E-A947-70E740481C1C}">
              <a14:useLocalDpi xmlns:a14="http://schemas.microsoft.com/office/drawing/2010/main" val="0"/>
            </a:ext>
          </a:extLst>
        </a:blip>
        <a:stretch>
          <a:fillRect/>
        </a:stretch>
      </xdr:blipFill>
      <xdr:spPr>
        <a:xfrm>
          <a:off x="44043600" y="530536150"/>
          <a:ext cx="882650" cy="1143000"/>
        </a:xfrm>
        <a:prstGeom prst="rect">
          <a:avLst/>
        </a:prstGeom>
      </xdr:spPr>
    </xdr:pic>
    <xdr:clientData/>
  </xdr:twoCellAnchor>
  <xdr:twoCellAnchor>
    <xdr:from>
      <xdr:col>32</xdr:col>
      <xdr:colOff>0</xdr:colOff>
      <xdr:row>467</xdr:row>
      <xdr:rowOff>0</xdr:rowOff>
    </xdr:from>
    <xdr:to>
      <xdr:col>33</xdr:col>
      <xdr:colOff>0</xdr:colOff>
      <xdr:row>468</xdr:row>
      <xdr:rowOff>0</xdr:rowOff>
    </xdr:to>
    <xdr:pic>
      <xdr:nvPicPr>
        <xdr:cNvPr id="2699" name="Picture 2698">
          <a:extLst>
            <a:ext uri="{FF2B5EF4-FFF2-40B4-BE49-F238E27FC236}">
              <a16:creationId xmlns:a16="http://schemas.microsoft.com/office/drawing/2014/main" id="{6C103980-9EE0-A78B-AF5F-BDE33F7A38C5}"/>
            </a:ext>
          </a:extLst>
        </xdr:cNvPr>
        <xdr:cNvPicPr>
          <a:picLocks/>
        </xdr:cNvPicPr>
      </xdr:nvPicPr>
      <xdr:blipFill>
        <a:blip xmlns:r="http://schemas.openxmlformats.org/officeDocument/2006/relationships" r:embed="rId464" cstate="print">
          <a:extLst>
            <a:ext uri="{28A0092B-C50C-407E-A947-70E740481C1C}">
              <a14:useLocalDpi xmlns:a14="http://schemas.microsoft.com/office/drawing/2010/main" val="0"/>
            </a:ext>
          </a:extLst>
        </a:blip>
        <a:stretch>
          <a:fillRect/>
        </a:stretch>
      </xdr:blipFill>
      <xdr:spPr>
        <a:xfrm>
          <a:off x="44043600" y="531679150"/>
          <a:ext cx="882650" cy="1143000"/>
        </a:xfrm>
        <a:prstGeom prst="rect">
          <a:avLst/>
        </a:prstGeom>
      </xdr:spPr>
    </xdr:pic>
    <xdr:clientData/>
  </xdr:twoCellAnchor>
  <xdr:twoCellAnchor>
    <xdr:from>
      <xdr:col>32</xdr:col>
      <xdr:colOff>0</xdr:colOff>
      <xdr:row>468</xdr:row>
      <xdr:rowOff>0</xdr:rowOff>
    </xdr:from>
    <xdr:to>
      <xdr:col>33</xdr:col>
      <xdr:colOff>0</xdr:colOff>
      <xdr:row>469</xdr:row>
      <xdr:rowOff>0</xdr:rowOff>
    </xdr:to>
    <xdr:pic>
      <xdr:nvPicPr>
        <xdr:cNvPr id="2701" name="Picture 2700">
          <a:extLst>
            <a:ext uri="{FF2B5EF4-FFF2-40B4-BE49-F238E27FC236}">
              <a16:creationId xmlns:a16="http://schemas.microsoft.com/office/drawing/2014/main" id="{61C02A5D-84A9-E41B-3A4D-EDE6F8CA025D}"/>
            </a:ext>
          </a:extLst>
        </xdr:cNvPr>
        <xdr:cNvPicPr>
          <a:picLocks/>
        </xdr:cNvPicPr>
      </xdr:nvPicPr>
      <xdr:blipFill>
        <a:blip xmlns:r="http://schemas.openxmlformats.org/officeDocument/2006/relationships" r:embed="rId465" cstate="print">
          <a:extLst>
            <a:ext uri="{28A0092B-C50C-407E-A947-70E740481C1C}">
              <a14:useLocalDpi xmlns:a14="http://schemas.microsoft.com/office/drawing/2010/main" val="0"/>
            </a:ext>
          </a:extLst>
        </a:blip>
        <a:stretch>
          <a:fillRect/>
        </a:stretch>
      </xdr:blipFill>
      <xdr:spPr>
        <a:xfrm>
          <a:off x="44043600" y="532822150"/>
          <a:ext cx="882650" cy="1143000"/>
        </a:xfrm>
        <a:prstGeom prst="rect">
          <a:avLst/>
        </a:prstGeom>
      </xdr:spPr>
    </xdr:pic>
    <xdr:clientData/>
  </xdr:twoCellAnchor>
  <xdr:twoCellAnchor>
    <xdr:from>
      <xdr:col>32</xdr:col>
      <xdr:colOff>0</xdr:colOff>
      <xdr:row>469</xdr:row>
      <xdr:rowOff>0</xdr:rowOff>
    </xdr:from>
    <xdr:to>
      <xdr:col>33</xdr:col>
      <xdr:colOff>0</xdr:colOff>
      <xdr:row>470</xdr:row>
      <xdr:rowOff>0</xdr:rowOff>
    </xdr:to>
    <xdr:pic>
      <xdr:nvPicPr>
        <xdr:cNvPr id="2703" name="Picture 2702">
          <a:extLst>
            <a:ext uri="{FF2B5EF4-FFF2-40B4-BE49-F238E27FC236}">
              <a16:creationId xmlns:a16="http://schemas.microsoft.com/office/drawing/2014/main" id="{092207F0-D9DF-3048-828F-9074031F938B}"/>
            </a:ext>
          </a:extLst>
        </xdr:cNvPr>
        <xdr:cNvPicPr>
          <a:picLocks/>
        </xdr:cNvPicPr>
      </xdr:nvPicPr>
      <xdr:blipFill>
        <a:blip xmlns:r="http://schemas.openxmlformats.org/officeDocument/2006/relationships" r:embed="rId466" cstate="print">
          <a:extLst>
            <a:ext uri="{28A0092B-C50C-407E-A947-70E740481C1C}">
              <a14:useLocalDpi xmlns:a14="http://schemas.microsoft.com/office/drawing/2010/main" val="0"/>
            </a:ext>
          </a:extLst>
        </a:blip>
        <a:stretch>
          <a:fillRect/>
        </a:stretch>
      </xdr:blipFill>
      <xdr:spPr>
        <a:xfrm>
          <a:off x="44043600" y="533965150"/>
          <a:ext cx="882650" cy="1143000"/>
        </a:xfrm>
        <a:prstGeom prst="rect">
          <a:avLst/>
        </a:prstGeom>
      </xdr:spPr>
    </xdr:pic>
    <xdr:clientData/>
  </xdr:twoCellAnchor>
  <xdr:twoCellAnchor>
    <xdr:from>
      <xdr:col>32</xdr:col>
      <xdr:colOff>0</xdr:colOff>
      <xdr:row>470</xdr:row>
      <xdr:rowOff>0</xdr:rowOff>
    </xdr:from>
    <xdr:to>
      <xdr:col>33</xdr:col>
      <xdr:colOff>0</xdr:colOff>
      <xdr:row>471</xdr:row>
      <xdr:rowOff>0</xdr:rowOff>
    </xdr:to>
    <xdr:pic>
      <xdr:nvPicPr>
        <xdr:cNvPr id="2705" name="Picture 2704">
          <a:extLst>
            <a:ext uri="{FF2B5EF4-FFF2-40B4-BE49-F238E27FC236}">
              <a16:creationId xmlns:a16="http://schemas.microsoft.com/office/drawing/2014/main" id="{59F2F7F2-ECA9-2449-344B-D189C4227B4A}"/>
            </a:ext>
          </a:extLst>
        </xdr:cNvPr>
        <xdr:cNvPicPr>
          <a:picLocks/>
        </xdr:cNvPicPr>
      </xdr:nvPicPr>
      <xdr:blipFill>
        <a:blip xmlns:r="http://schemas.openxmlformats.org/officeDocument/2006/relationships" r:embed="rId467" cstate="print">
          <a:extLst>
            <a:ext uri="{28A0092B-C50C-407E-A947-70E740481C1C}">
              <a14:useLocalDpi xmlns:a14="http://schemas.microsoft.com/office/drawing/2010/main" val="0"/>
            </a:ext>
          </a:extLst>
        </a:blip>
        <a:stretch>
          <a:fillRect/>
        </a:stretch>
      </xdr:blipFill>
      <xdr:spPr>
        <a:xfrm>
          <a:off x="44043600" y="535108150"/>
          <a:ext cx="882650" cy="1143000"/>
        </a:xfrm>
        <a:prstGeom prst="rect">
          <a:avLst/>
        </a:prstGeom>
      </xdr:spPr>
    </xdr:pic>
    <xdr:clientData/>
  </xdr:twoCellAnchor>
  <xdr:twoCellAnchor>
    <xdr:from>
      <xdr:col>32</xdr:col>
      <xdr:colOff>0</xdr:colOff>
      <xdr:row>471</xdr:row>
      <xdr:rowOff>0</xdr:rowOff>
    </xdr:from>
    <xdr:to>
      <xdr:col>33</xdr:col>
      <xdr:colOff>0</xdr:colOff>
      <xdr:row>472</xdr:row>
      <xdr:rowOff>0</xdr:rowOff>
    </xdr:to>
    <xdr:pic>
      <xdr:nvPicPr>
        <xdr:cNvPr id="2707" name="Picture 2706">
          <a:extLst>
            <a:ext uri="{FF2B5EF4-FFF2-40B4-BE49-F238E27FC236}">
              <a16:creationId xmlns:a16="http://schemas.microsoft.com/office/drawing/2014/main" id="{DCBC892F-8DB9-0671-6805-1FE7E871A9F2}"/>
            </a:ext>
          </a:extLst>
        </xdr:cNvPr>
        <xdr:cNvPicPr>
          <a:picLocks/>
        </xdr:cNvPicPr>
      </xdr:nvPicPr>
      <xdr:blipFill>
        <a:blip xmlns:r="http://schemas.openxmlformats.org/officeDocument/2006/relationships" r:embed="rId468">
          <a:extLst>
            <a:ext uri="{28A0092B-C50C-407E-A947-70E740481C1C}">
              <a14:useLocalDpi xmlns:a14="http://schemas.microsoft.com/office/drawing/2010/main" val="0"/>
            </a:ext>
          </a:extLst>
        </a:blip>
        <a:stretch>
          <a:fillRect/>
        </a:stretch>
      </xdr:blipFill>
      <xdr:spPr>
        <a:xfrm>
          <a:off x="44043600" y="536251150"/>
          <a:ext cx="882650" cy="1143000"/>
        </a:xfrm>
        <a:prstGeom prst="rect">
          <a:avLst/>
        </a:prstGeom>
      </xdr:spPr>
    </xdr:pic>
    <xdr:clientData/>
  </xdr:twoCellAnchor>
  <xdr:twoCellAnchor>
    <xdr:from>
      <xdr:col>32</xdr:col>
      <xdr:colOff>0</xdr:colOff>
      <xdr:row>472</xdr:row>
      <xdr:rowOff>0</xdr:rowOff>
    </xdr:from>
    <xdr:to>
      <xdr:col>33</xdr:col>
      <xdr:colOff>0</xdr:colOff>
      <xdr:row>473</xdr:row>
      <xdr:rowOff>0</xdr:rowOff>
    </xdr:to>
    <xdr:pic>
      <xdr:nvPicPr>
        <xdr:cNvPr id="2709" name="Picture 2708">
          <a:extLst>
            <a:ext uri="{FF2B5EF4-FFF2-40B4-BE49-F238E27FC236}">
              <a16:creationId xmlns:a16="http://schemas.microsoft.com/office/drawing/2014/main" id="{9A03C447-3FC9-05AA-593A-8D6FD1FBC75C}"/>
            </a:ext>
          </a:extLst>
        </xdr:cNvPr>
        <xdr:cNvPicPr>
          <a:picLocks/>
        </xdr:cNvPicPr>
      </xdr:nvPicPr>
      <xdr:blipFill>
        <a:blip xmlns:r="http://schemas.openxmlformats.org/officeDocument/2006/relationships" r:embed="rId469">
          <a:extLst>
            <a:ext uri="{28A0092B-C50C-407E-A947-70E740481C1C}">
              <a14:useLocalDpi xmlns:a14="http://schemas.microsoft.com/office/drawing/2010/main" val="0"/>
            </a:ext>
          </a:extLst>
        </a:blip>
        <a:stretch>
          <a:fillRect/>
        </a:stretch>
      </xdr:blipFill>
      <xdr:spPr>
        <a:xfrm>
          <a:off x="44043600" y="537394150"/>
          <a:ext cx="882650" cy="1143000"/>
        </a:xfrm>
        <a:prstGeom prst="rect">
          <a:avLst/>
        </a:prstGeom>
      </xdr:spPr>
    </xdr:pic>
    <xdr:clientData/>
  </xdr:twoCellAnchor>
  <xdr:twoCellAnchor>
    <xdr:from>
      <xdr:col>32</xdr:col>
      <xdr:colOff>0</xdr:colOff>
      <xdr:row>473</xdr:row>
      <xdr:rowOff>0</xdr:rowOff>
    </xdr:from>
    <xdr:to>
      <xdr:col>33</xdr:col>
      <xdr:colOff>0</xdr:colOff>
      <xdr:row>474</xdr:row>
      <xdr:rowOff>0</xdr:rowOff>
    </xdr:to>
    <xdr:pic>
      <xdr:nvPicPr>
        <xdr:cNvPr id="2711" name="Picture 2710">
          <a:extLst>
            <a:ext uri="{FF2B5EF4-FFF2-40B4-BE49-F238E27FC236}">
              <a16:creationId xmlns:a16="http://schemas.microsoft.com/office/drawing/2014/main" id="{F14C3B90-0F4F-8B2B-7A16-ACC636DE18DE}"/>
            </a:ext>
          </a:extLst>
        </xdr:cNvPr>
        <xdr:cNvPicPr>
          <a:picLocks/>
        </xdr:cNvPicPr>
      </xdr:nvPicPr>
      <xdr:blipFill>
        <a:blip xmlns:r="http://schemas.openxmlformats.org/officeDocument/2006/relationships" r:embed="rId470" cstate="print">
          <a:extLst>
            <a:ext uri="{28A0092B-C50C-407E-A947-70E740481C1C}">
              <a14:useLocalDpi xmlns:a14="http://schemas.microsoft.com/office/drawing/2010/main" val="0"/>
            </a:ext>
          </a:extLst>
        </a:blip>
        <a:stretch>
          <a:fillRect/>
        </a:stretch>
      </xdr:blipFill>
      <xdr:spPr>
        <a:xfrm>
          <a:off x="44043600" y="538537150"/>
          <a:ext cx="882650" cy="1143000"/>
        </a:xfrm>
        <a:prstGeom prst="rect">
          <a:avLst/>
        </a:prstGeom>
      </xdr:spPr>
    </xdr:pic>
    <xdr:clientData/>
  </xdr:twoCellAnchor>
  <xdr:twoCellAnchor>
    <xdr:from>
      <xdr:col>32</xdr:col>
      <xdr:colOff>0</xdr:colOff>
      <xdr:row>474</xdr:row>
      <xdr:rowOff>0</xdr:rowOff>
    </xdr:from>
    <xdr:to>
      <xdr:col>33</xdr:col>
      <xdr:colOff>0</xdr:colOff>
      <xdr:row>475</xdr:row>
      <xdr:rowOff>0</xdr:rowOff>
    </xdr:to>
    <xdr:pic>
      <xdr:nvPicPr>
        <xdr:cNvPr id="2713" name="Picture 2712">
          <a:extLst>
            <a:ext uri="{FF2B5EF4-FFF2-40B4-BE49-F238E27FC236}">
              <a16:creationId xmlns:a16="http://schemas.microsoft.com/office/drawing/2014/main" id="{82184B55-C885-C3CA-0870-818E0E6277D1}"/>
            </a:ext>
          </a:extLst>
        </xdr:cNvPr>
        <xdr:cNvPicPr>
          <a:picLocks/>
        </xdr:cNvPicPr>
      </xdr:nvPicPr>
      <xdr:blipFill>
        <a:blip xmlns:r="http://schemas.openxmlformats.org/officeDocument/2006/relationships" r:embed="rId471">
          <a:extLst>
            <a:ext uri="{28A0092B-C50C-407E-A947-70E740481C1C}">
              <a14:useLocalDpi xmlns:a14="http://schemas.microsoft.com/office/drawing/2010/main" val="0"/>
            </a:ext>
          </a:extLst>
        </a:blip>
        <a:stretch>
          <a:fillRect/>
        </a:stretch>
      </xdr:blipFill>
      <xdr:spPr>
        <a:xfrm>
          <a:off x="44043600" y="539680150"/>
          <a:ext cx="882650" cy="1143000"/>
        </a:xfrm>
        <a:prstGeom prst="rect">
          <a:avLst/>
        </a:prstGeom>
      </xdr:spPr>
    </xdr:pic>
    <xdr:clientData/>
  </xdr:twoCellAnchor>
  <xdr:twoCellAnchor>
    <xdr:from>
      <xdr:col>32</xdr:col>
      <xdr:colOff>0</xdr:colOff>
      <xdr:row>475</xdr:row>
      <xdr:rowOff>0</xdr:rowOff>
    </xdr:from>
    <xdr:to>
      <xdr:col>33</xdr:col>
      <xdr:colOff>0</xdr:colOff>
      <xdr:row>476</xdr:row>
      <xdr:rowOff>0</xdr:rowOff>
    </xdr:to>
    <xdr:pic>
      <xdr:nvPicPr>
        <xdr:cNvPr id="2715" name="Picture 2714">
          <a:extLst>
            <a:ext uri="{FF2B5EF4-FFF2-40B4-BE49-F238E27FC236}">
              <a16:creationId xmlns:a16="http://schemas.microsoft.com/office/drawing/2014/main" id="{4F1597E3-0543-276F-E4C5-15B589A818A7}"/>
            </a:ext>
          </a:extLst>
        </xdr:cNvPr>
        <xdr:cNvPicPr>
          <a:picLocks/>
        </xdr:cNvPicPr>
      </xdr:nvPicPr>
      <xdr:blipFill>
        <a:blip xmlns:r="http://schemas.openxmlformats.org/officeDocument/2006/relationships" r:embed="rId472" cstate="print">
          <a:extLst>
            <a:ext uri="{28A0092B-C50C-407E-A947-70E740481C1C}">
              <a14:useLocalDpi xmlns:a14="http://schemas.microsoft.com/office/drawing/2010/main" val="0"/>
            </a:ext>
          </a:extLst>
        </a:blip>
        <a:stretch>
          <a:fillRect/>
        </a:stretch>
      </xdr:blipFill>
      <xdr:spPr>
        <a:xfrm>
          <a:off x="44043600" y="540823150"/>
          <a:ext cx="882650" cy="1143000"/>
        </a:xfrm>
        <a:prstGeom prst="rect">
          <a:avLst/>
        </a:prstGeom>
      </xdr:spPr>
    </xdr:pic>
    <xdr:clientData/>
  </xdr:twoCellAnchor>
  <xdr:twoCellAnchor>
    <xdr:from>
      <xdr:col>32</xdr:col>
      <xdr:colOff>0</xdr:colOff>
      <xdr:row>476</xdr:row>
      <xdr:rowOff>0</xdr:rowOff>
    </xdr:from>
    <xdr:to>
      <xdr:col>33</xdr:col>
      <xdr:colOff>0</xdr:colOff>
      <xdr:row>477</xdr:row>
      <xdr:rowOff>0</xdr:rowOff>
    </xdr:to>
    <xdr:pic>
      <xdr:nvPicPr>
        <xdr:cNvPr id="2717" name="Picture 2716">
          <a:extLst>
            <a:ext uri="{FF2B5EF4-FFF2-40B4-BE49-F238E27FC236}">
              <a16:creationId xmlns:a16="http://schemas.microsoft.com/office/drawing/2014/main" id="{68159429-57F9-9F29-C601-1302F55C2F39}"/>
            </a:ext>
          </a:extLst>
        </xdr:cNvPr>
        <xdr:cNvPicPr>
          <a:picLocks/>
        </xdr:cNvPicPr>
      </xdr:nvPicPr>
      <xdr:blipFill>
        <a:blip xmlns:r="http://schemas.openxmlformats.org/officeDocument/2006/relationships" r:embed="rId473" cstate="print">
          <a:extLst>
            <a:ext uri="{28A0092B-C50C-407E-A947-70E740481C1C}">
              <a14:useLocalDpi xmlns:a14="http://schemas.microsoft.com/office/drawing/2010/main" val="0"/>
            </a:ext>
          </a:extLst>
        </a:blip>
        <a:stretch>
          <a:fillRect/>
        </a:stretch>
      </xdr:blipFill>
      <xdr:spPr>
        <a:xfrm>
          <a:off x="44043600" y="541966150"/>
          <a:ext cx="882650" cy="1143000"/>
        </a:xfrm>
        <a:prstGeom prst="rect">
          <a:avLst/>
        </a:prstGeom>
      </xdr:spPr>
    </xdr:pic>
    <xdr:clientData/>
  </xdr:twoCellAnchor>
  <xdr:twoCellAnchor>
    <xdr:from>
      <xdr:col>32</xdr:col>
      <xdr:colOff>0</xdr:colOff>
      <xdr:row>477</xdr:row>
      <xdr:rowOff>0</xdr:rowOff>
    </xdr:from>
    <xdr:to>
      <xdr:col>33</xdr:col>
      <xdr:colOff>0</xdr:colOff>
      <xdr:row>478</xdr:row>
      <xdr:rowOff>0</xdr:rowOff>
    </xdr:to>
    <xdr:pic>
      <xdr:nvPicPr>
        <xdr:cNvPr id="2719" name="Picture 2718">
          <a:extLst>
            <a:ext uri="{FF2B5EF4-FFF2-40B4-BE49-F238E27FC236}">
              <a16:creationId xmlns:a16="http://schemas.microsoft.com/office/drawing/2014/main" id="{CC8FCECE-F62C-C0C3-2E9A-1300BE1A49D4}"/>
            </a:ext>
          </a:extLst>
        </xdr:cNvPr>
        <xdr:cNvPicPr>
          <a:picLocks/>
        </xdr:cNvPicPr>
      </xdr:nvPicPr>
      <xdr:blipFill>
        <a:blip xmlns:r="http://schemas.openxmlformats.org/officeDocument/2006/relationships" r:embed="rId474">
          <a:extLst>
            <a:ext uri="{28A0092B-C50C-407E-A947-70E740481C1C}">
              <a14:useLocalDpi xmlns:a14="http://schemas.microsoft.com/office/drawing/2010/main" val="0"/>
            </a:ext>
          </a:extLst>
        </a:blip>
        <a:stretch>
          <a:fillRect/>
        </a:stretch>
      </xdr:blipFill>
      <xdr:spPr>
        <a:xfrm>
          <a:off x="44043600" y="543109150"/>
          <a:ext cx="882650" cy="1143000"/>
        </a:xfrm>
        <a:prstGeom prst="rect">
          <a:avLst/>
        </a:prstGeom>
      </xdr:spPr>
    </xdr:pic>
    <xdr:clientData/>
  </xdr:twoCellAnchor>
  <xdr:twoCellAnchor>
    <xdr:from>
      <xdr:col>32</xdr:col>
      <xdr:colOff>0</xdr:colOff>
      <xdr:row>478</xdr:row>
      <xdr:rowOff>0</xdr:rowOff>
    </xdr:from>
    <xdr:to>
      <xdr:col>33</xdr:col>
      <xdr:colOff>0</xdr:colOff>
      <xdr:row>479</xdr:row>
      <xdr:rowOff>0</xdr:rowOff>
    </xdr:to>
    <xdr:pic>
      <xdr:nvPicPr>
        <xdr:cNvPr id="2721" name="Picture 2720">
          <a:extLst>
            <a:ext uri="{FF2B5EF4-FFF2-40B4-BE49-F238E27FC236}">
              <a16:creationId xmlns:a16="http://schemas.microsoft.com/office/drawing/2014/main" id="{F65AF2F0-78ED-DAD4-16DE-7116C05C9899}"/>
            </a:ext>
          </a:extLst>
        </xdr:cNvPr>
        <xdr:cNvPicPr>
          <a:picLocks/>
        </xdr:cNvPicPr>
      </xdr:nvPicPr>
      <xdr:blipFill>
        <a:blip xmlns:r="http://schemas.openxmlformats.org/officeDocument/2006/relationships" r:embed="rId475" cstate="print">
          <a:extLst>
            <a:ext uri="{28A0092B-C50C-407E-A947-70E740481C1C}">
              <a14:useLocalDpi xmlns:a14="http://schemas.microsoft.com/office/drawing/2010/main" val="0"/>
            </a:ext>
          </a:extLst>
        </a:blip>
        <a:stretch>
          <a:fillRect/>
        </a:stretch>
      </xdr:blipFill>
      <xdr:spPr>
        <a:xfrm>
          <a:off x="44043600" y="544252150"/>
          <a:ext cx="882650" cy="1143000"/>
        </a:xfrm>
        <a:prstGeom prst="rect">
          <a:avLst/>
        </a:prstGeom>
      </xdr:spPr>
    </xdr:pic>
    <xdr:clientData/>
  </xdr:twoCellAnchor>
  <xdr:twoCellAnchor>
    <xdr:from>
      <xdr:col>32</xdr:col>
      <xdr:colOff>0</xdr:colOff>
      <xdr:row>479</xdr:row>
      <xdr:rowOff>0</xdr:rowOff>
    </xdr:from>
    <xdr:to>
      <xdr:col>33</xdr:col>
      <xdr:colOff>0</xdr:colOff>
      <xdr:row>480</xdr:row>
      <xdr:rowOff>0</xdr:rowOff>
    </xdr:to>
    <xdr:pic>
      <xdr:nvPicPr>
        <xdr:cNvPr id="2723" name="Picture 2722">
          <a:extLst>
            <a:ext uri="{FF2B5EF4-FFF2-40B4-BE49-F238E27FC236}">
              <a16:creationId xmlns:a16="http://schemas.microsoft.com/office/drawing/2014/main" id="{037B26C8-D0A1-2BD2-B9A9-D4C66C14836E}"/>
            </a:ext>
          </a:extLst>
        </xdr:cNvPr>
        <xdr:cNvPicPr>
          <a:picLocks/>
        </xdr:cNvPicPr>
      </xdr:nvPicPr>
      <xdr:blipFill>
        <a:blip xmlns:r="http://schemas.openxmlformats.org/officeDocument/2006/relationships" r:embed="rId476" cstate="print">
          <a:extLst>
            <a:ext uri="{28A0092B-C50C-407E-A947-70E740481C1C}">
              <a14:useLocalDpi xmlns:a14="http://schemas.microsoft.com/office/drawing/2010/main" val="0"/>
            </a:ext>
          </a:extLst>
        </a:blip>
        <a:stretch>
          <a:fillRect/>
        </a:stretch>
      </xdr:blipFill>
      <xdr:spPr>
        <a:xfrm>
          <a:off x="44043600" y="545395150"/>
          <a:ext cx="882650" cy="1143000"/>
        </a:xfrm>
        <a:prstGeom prst="rect">
          <a:avLst/>
        </a:prstGeom>
      </xdr:spPr>
    </xdr:pic>
    <xdr:clientData/>
  </xdr:twoCellAnchor>
  <xdr:twoCellAnchor>
    <xdr:from>
      <xdr:col>32</xdr:col>
      <xdr:colOff>0</xdr:colOff>
      <xdr:row>480</xdr:row>
      <xdr:rowOff>0</xdr:rowOff>
    </xdr:from>
    <xdr:to>
      <xdr:col>33</xdr:col>
      <xdr:colOff>0</xdr:colOff>
      <xdr:row>481</xdr:row>
      <xdr:rowOff>0</xdr:rowOff>
    </xdr:to>
    <xdr:pic>
      <xdr:nvPicPr>
        <xdr:cNvPr id="2725" name="Picture 2724">
          <a:extLst>
            <a:ext uri="{FF2B5EF4-FFF2-40B4-BE49-F238E27FC236}">
              <a16:creationId xmlns:a16="http://schemas.microsoft.com/office/drawing/2014/main" id="{38A92A85-77EB-A39A-C1FC-C4D587337461}"/>
            </a:ext>
          </a:extLst>
        </xdr:cNvPr>
        <xdr:cNvPicPr>
          <a:picLocks/>
        </xdr:cNvPicPr>
      </xdr:nvPicPr>
      <xdr:blipFill>
        <a:blip xmlns:r="http://schemas.openxmlformats.org/officeDocument/2006/relationships" r:embed="rId477" cstate="print">
          <a:extLst>
            <a:ext uri="{28A0092B-C50C-407E-A947-70E740481C1C}">
              <a14:useLocalDpi xmlns:a14="http://schemas.microsoft.com/office/drawing/2010/main" val="0"/>
            </a:ext>
          </a:extLst>
        </a:blip>
        <a:stretch>
          <a:fillRect/>
        </a:stretch>
      </xdr:blipFill>
      <xdr:spPr>
        <a:xfrm>
          <a:off x="44043600" y="546538150"/>
          <a:ext cx="882650" cy="1143000"/>
        </a:xfrm>
        <a:prstGeom prst="rect">
          <a:avLst/>
        </a:prstGeom>
      </xdr:spPr>
    </xdr:pic>
    <xdr:clientData/>
  </xdr:twoCellAnchor>
  <xdr:twoCellAnchor>
    <xdr:from>
      <xdr:col>32</xdr:col>
      <xdr:colOff>0</xdr:colOff>
      <xdr:row>481</xdr:row>
      <xdr:rowOff>0</xdr:rowOff>
    </xdr:from>
    <xdr:to>
      <xdr:col>33</xdr:col>
      <xdr:colOff>0</xdr:colOff>
      <xdr:row>482</xdr:row>
      <xdr:rowOff>0</xdr:rowOff>
    </xdr:to>
    <xdr:pic>
      <xdr:nvPicPr>
        <xdr:cNvPr id="2727" name="Picture 2726">
          <a:extLst>
            <a:ext uri="{FF2B5EF4-FFF2-40B4-BE49-F238E27FC236}">
              <a16:creationId xmlns:a16="http://schemas.microsoft.com/office/drawing/2014/main" id="{327734B1-30E2-CAB4-B102-88F01374C86F}"/>
            </a:ext>
          </a:extLst>
        </xdr:cNvPr>
        <xdr:cNvPicPr>
          <a:picLocks/>
        </xdr:cNvPicPr>
      </xdr:nvPicPr>
      <xdr:blipFill>
        <a:blip xmlns:r="http://schemas.openxmlformats.org/officeDocument/2006/relationships" r:embed="rId478">
          <a:extLst>
            <a:ext uri="{28A0092B-C50C-407E-A947-70E740481C1C}">
              <a14:useLocalDpi xmlns:a14="http://schemas.microsoft.com/office/drawing/2010/main" val="0"/>
            </a:ext>
          </a:extLst>
        </a:blip>
        <a:stretch>
          <a:fillRect/>
        </a:stretch>
      </xdr:blipFill>
      <xdr:spPr>
        <a:xfrm>
          <a:off x="44043600" y="547681150"/>
          <a:ext cx="882650" cy="1143000"/>
        </a:xfrm>
        <a:prstGeom prst="rect">
          <a:avLst/>
        </a:prstGeom>
      </xdr:spPr>
    </xdr:pic>
    <xdr:clientData/>
  </xdr:twoCellAnchor>
  <xdr:twoCellAnchor>
    <xdr:from>
      <xdr:col>32</xdr:col>
      <xdr:colOff>0</xdr:colOff>
      <xdr:row>482</xdr:row>
      <xdr:rowOff>0</xdr:rowOff>
    </xdr:from>
    <xdr:to>
      <xdr:col>33</xdr:col>
      <xdr:colOff>0</xdr:colOff>
      <xdr:row>483</xdr:row>
      <xdr:rowOff>0</xdr:rowOff>
    </xdr:to>
    <xdr:pic>
      <xdr:nvPicPr>
        <xdr:cNvPr id="2729" name="Picture 2728">
          <a:extLst>
            <a:ext uri="{FF2B5EF4-FFF2-40B4-BE49-F238E27FC236}">
              <a16:creationId xmlns:a16="http://schemas.microsoft.com/office/drawing/2014/main" id="{ABC846CC-CFAE-B8C0-A1E4-0AA826A26EDC}"/>
            </a:ext>
          </a:extLst>
        </xdr:cNvPr>
        <xdr:cNvPicPr>
          <a:picLocks/>
        </xdr:cNvPicPr>
      </xdr:nvPicPr>
      <xdr:blipFill>
        <a:blip xmlns:r="http://schemas.openxmlformats.org/officeDocument/2006/relationships" r:embed="rId479" cstate="print">
          <a:extLst>
            <a:ext uri="{28A0092B-C50C-407E-A947-70E740481C1C}">
              <a14:useLocalDpi xmlns:a14="http://schemas.microsoft.com/office/drawing/2010/main" val="0"/>
            </a:ext>
          </a:extLst>
        </a:blip>
        <a:stretch>
          <a:fillRect/>
        </a:stretch>
      </xdr:blipFill>
      <xdr:spPr>
        <a:xfrm>
          <a:off x="44043600" y="548824150"/>
          <a:ext cx="882650" cy="1143000"/>
        </a:xfrm>
        <a:prstGeom prst="rect">
          <a:avLst/>
        </a:prstGeom>
      </xdr:spPr>
    </xdr:pic>
    <xdr:clientData/>
  </xdr:twoCellAnchor>
  <xdr:twoCellAnchor>
    <xdr:from>
      <xdr:col>32</xdr:col>
      <xdr:colOff>0</xdr:colOff>
      <xdr:row>483</xdr:row>
      <xdr:rowOff>0</xdr:rowOff>
    </xdr:from>
    <xdr:to>
      <xdr:col>33</xdr:col>
      <xdr:colOff>0</xdr:colOff>
      <xdr:row>484</xdr:row>
      <xdr:rowOff>0</xdr:rowOff>
    </xdr:to>
    <xdr:pic>
      <xdr:nvPicPr>
        <xdr:cNvPr id="2731" name="Picture 2730">
          <a:extLst>
            <a:ext uri="{FF2B5EF4-FFF2-40B4-BE49-F238E27FC236}">
              <a16:creationId xmlns:a16="http://schemas.microsoft.com/office/drawing/2014/main" id="{CEC32992-DF74-54DE-11ED-8B176DC49AA9}"/>
            </a:ext>
          </a:extLst>
        </xdr:cNvPr>
        <xdr:cNvPicPr>
          <a:picLocks/>
        </xdr:cNvPicPr>
      </xdr:nvPicPr>
      <xdr:blipFill>
        <a:blip xmlns:r="http://schemas.openxmlformats.org/officeDocument/2006/relationships" r:embed="rId480" cstate="print">
          <a:extLst>
            <a:ext uri="{28A0092B-C50C-407E-A947-70E740481C1C}">
              <a14:useLocalDpi xmlns:a14="http://schemas.microsoft.com/office/drawing/2010/main" val="0"/>
            </a:ext>
          </a:extLst>
        </a:blip>
        <a:stretch>
          <a:fillRect/>
        </a:stretch>
      </xdr:blipFill>
      <xdr:spPr>
        <a:xfrm>
          <a:off x="44043600" y="549967150"/>
          <a:ext cx="882650" cy="1143000"/>
        </a:xfrm>
        <a:prstGeom prst="rect">
          <a:avLst/>
        </a:prstGeom>
      </xdr:spPr>
    </xdr:pic>
    <xdr:clientData/>
  </xdr:twoCellAnchor>
  <xdr:twoCellAnchor>
    <xdr:from>
      <xdr:col>32</xdr:col>
      <xdr:colOff>0</xdr:colOff>
      <xdr:row>484</xdr:row>
      <xdr:rowOff>0</xdr:rowOff>
    </xdr:from>
    <xdr:to>
      <xdr:col>33</xdr:col>
      <xdr:colOff>0</xdr:colOff>
      <xdr:row>485</xdr:row>
      <xdr:rowOff>0</xdr:rowOff>
    </xdr:to>
    <xdr:pic>
      <xdr:nvPicPr>
        <xdr:cNvPr id="2733" name="Picture 2732">
          <a:extLst>
            <a:ext uri="{FF2B5EF4-FFF2-40B4-BE49-F238E27FC236}">
              <a16:creationId xmlns:a16="http://schemas.microsoft.com/office/drawing/2014/main" id="{23D57F47-E3AF-9B5C-66A8-0767445AEA5A}"/>
            </a:ext>
          </a:extLst>
        </xdr:cNvPr>
        <xdr:cNvPicPr>
          <a:picLocks/>
        </xdr:cNvPicPr>
      </xdr:nvPicPr>
      <xdr:blipFill>
        <a:blip xmlns:r="http://schemas.openxmlformats.org/officeDocument/2006/relationships" r:embed="rId481" cstate="print">
          <a:extLst>
            <a:ext uri="{28A0092B-C50C-407E-A947-70E740481C1C}">
              <a14:useLocalDpi xmlns:a14="http://schemas.microsoft.com/office/drawing/2010/main" val="0"/>
            </a:ext>
          </a:extLst>
        </a:blip>
        <a:stretch>
          <a:fillRect/>
        </a:stretch>
      </xdr:blipFill>
      <xdr:spPr>
        <a:xfrm>
          <a:off x="44043600" y="551110150"/>
          <a:ext cx="882650" cy="1143000"/>
        </a:xfrm>
        <a:prstGeom prst="rect">
          <a:avLst/>
        </a:prstGeom>
      </xdr:spPr>
    </xdr:pic>
    <xdr:clientData/>
  </xdr:twoCellAnchor>
  <xdr:twoCellAnchor>
    <xdr:from>
      <xdr:col>32</xdr:col>
      <xdr:colOff>0</xdr:colOff>
      <xdr:row>485</xdr:row>
      <xdr:rowOff>0</xdr:rowOff>
    </xdr:from>
    <xdr:to>
      <xdr:col>33</xdr:col>
      <xdr:colOff>0</xdr:colOff>
      <xdr:row>486</xdr:row>
      <xdr:rowOff>0</xdr:rowOff>
    </xdr:to>
    <xdr:pic>
      <xdr:nvPicPr>
        <xdr:cNvPr id="2735" name="Picture 2734">
          <a:extLst>
            <a:ext uri="{FF2B5EF4-FFF2-40B4-BE49-F238E27FC236}">
              <a16:creationId xmlns:a16="http://schemas.microsoft.com/office/drawing/2014/main" id="{ECAAE1F8-A3DA-C169-6F0F-74BD0259E7A1}"/>
            </a:ext>
          </a:extLst>
        </xdr:cNvPr>
        <xdr:cNvPicPr>
          <a:picLocks/>
        </xdr:cNvPicPr>
      </xdr:nvPicPr>
      <xdr:blipFill>
        <a:blip xmlns:r="http://schemas.openxmlformats.org/officeDocument/2006/relationships" r:embed="rId482" cstate="print">
          <a:extLst>
            <a:ext uri="{28A0092B-C50C-407E-A947-70E740481C1C}">
              <a14:useLocalDpi xmlns:a14="http://schemas.microsoft.com/office/drawing/2010/main" val="0"/>
            </a:ext>
          </a:extLst>
        </a:blip>
        <a:stretch>
          <a:fillRect/>
        </a:stretch>
      </xdr:blipFill>
      <xdr:spPr>
        <a:xfrm>
          <a:off x="44043600" y="552253150"/>
          <a:ext cx="882650" cy="1143000"/>
        </a:xfrm>
        <a:prstGeom prst="rect">
          <a:avLst/>
        </a:prstGeom>
      </xdr:spPr>
    </xdr:pic>
    <xdr:clientData/>
  </xdr:twoCellAnchor>
  <xdr:twoCellAnchor>
    <xdr:from>
      <xdr:col>32</xdr:col>
      <xdr:colOff>0</xdr:colOff>
      <xdr:row>486</xdr:row>
      <xdr:rowOff>0</xdr:rowOff>
    </xdr:from>
    <xdr:to>
      <xdr:col>33</xdr:col>
      <xdr:colOff>0</xdr:colOff>
      <xdr:row>487</xdr:row>
      <xdr:rowOff>0</xdr:rowOff>
    </xdr:to>
    <xdr:pic>
      <xdr:nvPicPr>
        <xdr:cNvPr id="2737" name="Picture 2736">
          <a:extLst>
            <a:ext uri="{FF2B5EF4-FFF2-40B4-BE49-F238E27FC236}">
              <a16:creationId xmlns:a16="http://schemas.microsoft.com/office/drawing/2014/main" id="{A5FBD8FA-6108-55C8-A32C-FCFCFDF68636}"/>
            </a:ext>
          </a:extLst>
        </xdr:cNvPr>
        <xdr:cNvPicPr>
          <a:picLocks/>
        </xdr:cNvPicPr>
      </xdr:nvPicPr>
      <xdr:blipFill>
        <a:blip xmlns:r="http://schemas.openxmlformats.org/officeDocument/2006/relationships" r:embed="rId483" cstate="print">
          <a:extLst>
            <a:ext uri="{28A0092B-C50C-407E-A947-70E740481C1C}">
              <a14:useLocalDpi xmlns:a14="http://schemas.microsoft.com/office/drawing/2010/main" val="0"/>
            </a:ext>
          </a:extLst>
        </a:blip>
        <a:stretch>
          <a:fillRect/>
        </a:stretch>
      </xdr:blipFill>
      <xdr:spPr>
        <a:xfrm>
          <a:off x="44043600" y="553396150"/>
          <a:ext cx="882650" cy="1143000"/>
        </a:xfrm>
        <a:prstGeom prst="rect">
          <a:avLst/>
        </a:prstGeom>
      </xdr:spPr>
    </xdr:pic>
    <xdr:clientData/>
  </xdr:twoCellAnchor>
  <xdr:twoCellAnchor>
    <xdr:from>
      <xdr:col>32</xdr:col>
      <xdr:colOff>0</xdr:colOff>
      <xdr:row>487</xdr:row>
      <xdr:rowOff>0</xdr:rowOff>
    </xdr:from>
    <xdr:to>
      <xdr:col>33</xdr:col>
      <xdr:colOff>0</xdr:colOff>
      <xdr:row>488</xdr:row>
      <xdr:rowOff>0</xdr:rowOff>
    </xdr:to>
    <xdr:pic>
      <xdr:nvPicPr>
        <xdr:cNvPr id="2739" name="Picture 2738">
          <a:extLst>
            <a:ext uri="{FF2B5EF4-FFF2-40B4-BE49-F238E27FC236}">
              <a16:creationId xmlns:a16="http://schemas.microsoft.com/office/drawing/2014/main" id="{9F7DFA9D-5692-6A62-AE81-538CD3B8FC80}"/>
            </a:ext>
          </a:extLst>
        </xdr:cNvPr>
        <xdr:cNvPicPr>
          <a:picLocks/>
        </xdr:cNvPicPr>
      </xdr:nvPicPr>
      <xdr:blipFill>
        <a:blip xmlns:r="http://schemas.openxmlformats.org/officeDocument/2006/relationships" r:embed="rId484" cstate="print">
          <a:extLst>
            <a:ext uri="{28A0092B-C50C-407E-A947-70E740481C1C}">
              <a14:useLocalDpi xmlns:a14="http://schemas.microsoft.com/office/drawing/2010/main" val="0"/>
            </a:ext>
          </a:extLst>
        </a:blip>
        <a:stretch>
          <a:fillRect/>
        </a:stretch>
      </xdr:blipFill>
      <xdr:spPr>
        <a:xfrm>
          <a:off x="44043600" y="554539150"/>
          <a:ext cx="882650" cy="1143000"/>
        </a:xfrm>
        <a:prstGeom prst="rect">
          <a:avLst/>
        </a:prstGeom>
      </xdr:spPr>
    </xdr:pic>
    <xdr:clientData/>
  </xdr:twoCellAnchor>
  <xdr:twoCellAnchor>
    <xdr:from>
      <xdr:col>32</xdr:col>
      <xdr:colOff>0</xdr:colOff>
      <xdr:row>488</xdr:row>
      <xdr:rowOff>0</xdr:rowOff>
    </xdr:from>
    <xdr:to>
      <xdr:col>33</xdr:col>
      <xdr:colOff>0</xdr:colOff>
      <xdr:row>489</xdr:row>
      <xdr:rowOff>0</xdr:rowOff>
    </xdr:to>
    <xdr:pic>
      <xdr:nvPicPr>
        <xdr:cNvPr id="2741" name="Picture 2740">
          <a:extLst>
            <a:ext uri="{FF2B5EF4-FFF2-40B4-BE49-F238E27FC236}">
              <a16:creationId xmlns:a16="http://schemas.microsoft.com/office/drawing/2014/main" id="{43AF6EAE-1A96-D23F-11AD-E5FB914FCE6E}"/>
            </a:ext>
          </a:extLst>
        </xdr:cNvPr>
        <xdr:cNvPicPr>
          <a:picLocks/>
        </xdr:cNvPicPr>
      </xdr:nvPicPr>
      <xdr:blipFill>
        <a:blip xmlns:r="http://schemas.openxmlformats.org/officeDocument/2006/relationships" r:embed="rId485" cstate="print">
          <a:extLst>
            <a:ext uri="{28A0092B-C50C-407E-A947-70E740481C1C}">
              <a14:useLocalDpi xmlns:a14="http://schemas.microsoft.com/office/drawing/2010/main" val="0"/>
            </a:ext>
          </a:extLst>
        </a:blip>
        <a:stretch>
          <a:fillRect/>
        </a:stretch>
      </xdr:blipFill>
      <xdr:spPr>
        <a:xfrm>
          <a:off x="44043600" y="555682150"/>
          <a:ext cx="882650" cy="1143000"/>
        </a:xfrm>
        <a:prstGeom prst="rect">
          <a:avLst/>
        </a:prstGeom>
      </xdr:spPr>
    </xdr:pic>
    <xdr:clientData/>
  </xdr:twoCellAnchor>
  <xdr:twoCellAnchor>
    <xdr:from>
      <xdr:col>32</xdr:col>
      <xdr:colOff>0</xdr:colOff>
      <xdr:row>489</xdr:row>
      <xdr:rowOff>0</xdr:rowOff>
    </xdr:from>
    <xdr:to>
      <xdr:col>33</xdr:col>
      <xdr:colOff>0</xdr:colOff>
      <xdr:row>490</xdr:row>
      <xdr:rowOff>0</xdr:rowOff>
    </xdr:to>
    <xdr:pic>
      <xdr:nvPicPr>
        <xdr:cNvPr id="2743" name="Picture 2742">
          <a:extLst>
            <a:ext uri="{FF2B5EF4-FFF2-40B4-BE49-F238E27FC236}">
              <a16:creationId xmlns:a16="http://schemas.microsoft.com/office/drawing/2014/main" id="{A40B0EF2-9E26-CF8A-2188-15AC53F07EEE}"/>
            </a:ext>
          </a:extLst>
        </xdr:cNvPr>
        <xdr:cNvPicPr>
          <a:picLocks/>
        </xdr:cNvPicPr>
      </xdr:nvPicPr>
      <xdr:blipFill>
        <a:blip xmlns:r="http://schemas.openxmlformats.org/officeDocument/2006/relationships" r:embed="rId486">
          <a:extLst>
            <a:ext uri="{28A0092B-C50C-407E-A947-70E740481C1C}">
              <a14:useLocalDpi xmlns:a14="http://schemas.microsoft.com/office/drawing/2010/main" val="0"/>
            </a:ext>
          </a:extLst>
        </a:blip>
        <a:stretch>
          <a:fillRect/>
        </a:stretch>
      </xdr:blipFill>
      <xdr:spPr>
        <a:xfrm>
          <a:off x="44043600" y="556825150"/>
          <a:ext cx="882650" cy="1143000"/>
        </a:xfrm>
        <a:prstGeom prst="rect">
          <a:avLst/>
        </a:prstGeom>
      </xdr:spPr>
    </xdr:pic>
    <xdr:clientData/>
  </xdr:twoCellAnchor>
  <xdr:twoCellAnchor>
    <xdr:from>
      <xdr:col>32</xdr:col>
      <xdr:colOff>0</xdr:colOff>
      <xdr:row>490</xdr:row>
      <xdr:rowOff>0</xdr:rowOff>
    </xdr:from>
    <xdr:to>
      <xdr:col>33</xdr:col>
      <xdr:colOff>0</xdr:colOff>
      <xdr:row>491</xdr:row>
      <xdr:rowOff>0</xdr:rowOff>
    </xdr:to>
    <xdr:pic>
      <xdr:nvPicPr>
        <xdr:cNvPr id="2745" name="Picture 2744">
          <a:extLst>
            <a:ext uri="{FF2B5EF4-FFF2-40B4-BE49-F238E27FC236}">
              <a16:creationId xmlns:a16="http://schemas.microsoft.com/office/drawing/2014/main" id="{1A5FF12A-776E-2E7D-26B7-E858FE47730D}"/>
            </a:ext>
          </a:extLst>
        </xdr:cNvPr>
        <xdr:cNvPicPr>
          <a:picLocks/>
        </xdr:cNvPicPr>
      </xdr:nvPicPr>
      <xdr:blipFill>
        <a:blip xmlns:r="http://schemas.openxmlformats.org/officeDocument/2006/relationships" r:embed="rId487">
          <a:extLst>
            <a:ext uri="{28A0092B-C50C-407E-A947-70E740481C1C}">
              <a14:useLocalDpi xmlns:a14="http://schemas.microsoft.com/office/drawing/2010/main" val="0"/>
            </a:ext>
          </a:extLst>
        </a:blip>
        <a:stretch>
          <a:fillRect/>
        </a:stretch>
      </xdr:blipFill>
      <xdr:spPr>
        <a:xfrm>
          <a:off x="44043600" y="557968150"/>
          <a:ext cx="882650" cy="1143000"/>
        </a:xfrm>
        <a:prstGeom prst="rect">
          <a:avLst/>
        </a:prstGeom>
      </xdr:spPr>
    </xdr:pic>
    <xdr:clientData/>
  </xdr:twoCellAnchor>
  <xdr:twoCellAnchor>
    <xdr:from>
      <xdr:col>32</xdr:col>
      <xdr:colOff>0</xdr:colOff>
      <xdr:row>491</xdr:row>
      <xdr:rowOff>0</xdr:rowOff>
    </xdr:from>
    <xdr:to>
      <xdr:col>33</xdr:col>
      <xdr:colOff>0</xdr:colOff>
      <xdr:row>492</xdr:row>
      <xdr:rowOff>0</xdr:rowOff>
    </xdr:to>
    <xdr:pic>
      <xdr:nvPicPr>
        <xdr:cNvPr id="2747" name="Picture 2746">
          <a:extLst>
            <a:ext uri="{FF2B5EF4-FFF2-40B4-BE49-F238E27FC236}">
              <a16:creationId xmlns:a16="http://schemas.microsoft.com/office/drawing/2014/main" id="{59DA1B86-A956-4FCF-A175-A16A986C2A88}"/>
            </a:ext>
          </a:extLst>
        </xdr:cNvPr>
        <xdr:cNvPicPr>
          <a:picLocks/>
        </xdr:cNvPicPr>
      </xdr:nvPicPr>
      <xdr:blipFill>
        <a:blip xmlns:r="http://schemas.openxmlformats.org/officeDocument/2006/relationships" r:embed="rId488">
          <a:extLst>
            <a:ext uri="{28A0092B-C50C-407E-A947-70E740481C1C}">
              <a14:useLocalDpi xmlns:a14="http://schemas.microsoft.com/office/drawing/2010/main" val="0"/>
            </a:ext>
          </a:extLst>
        </a:blip>
        <a:stretch>
          <a:fillRect/>
        </a:stretch>
      </xdr:blipFill>
      <xdr:spPr>
        <a:xfrm>
          <a:off x="44043600" y="559111150"/>
          <a:ext cx="882650" cy="1143000"/>
        </a:xfrm>
        <a:prstGeom prst="rect">
          <a:avLst/>
        </a:prstGeom>
      </xdr:spPr>
    </xdr:pic>
    <xdr:clientData/>
  </xdr:twoCellAnchor>
  <xdr:twoCellAnchor>
    <xdr:from>
      <xdr:col>32</xdr:col>
      <xdr:colOff>0</xdr:colOff>
      <xdr:row>492</xdr:row>
      <xdr:rowOff>0</xdr:rowOff>
    </xdr:from>
    <xdr:to>
      <xdr:col>33</xdr:col>
      <xdr:colOff>0</xdr:colOff>
      <xdr:row>493</xdr:row>
      <xdr:rowOff>0</xdr:rowOff>
    </xdr:to>
    <xdr:pic>
      <xdr:nvPicPr>
        <xdr:cNvPr id="2749" name="Picture 2748">
          <a:extLst>
            <a:ext uri="{FF2B5EF4-FFF2-40B4-BE49-F238E27FC236}">
              <a16:creationId xmlns:a16="http://schemas.microsoft.com/office/drawing/2014/main" id="{B1BF5084-F59B-9FDD-9FEB-1E8AAC71FD96}"/>
            </a:ext>
          </a:extLst>
        </xdr:cNvPr>
        <xdr:cNvPicPr>
          <a:picLocks/>
        </xdr:cNvPicPr>
      </xdr:nvPicPr>
      <xdr:blipFill>
        <a:blip xmlns:r="http://schemas.openxmlformats.org/officeDocument/2006/relationships" r:embed="rId489">
          <a:extLst>
            <a:ext uri="{28A0092B-C50C-407E-A947-70E740481C1C}">
              <a14:useLocalDpi xmlns:a14="http://schemas.microsoft.com/office/drawing/2010/main" val="0"/>
            </a:ext>
          </a:extLst>
        </a:blip>
        <a:stretch>
          <a:fillRect/>
        </a:stretch>
      </xdr:blipFill>
      <xdr:spPr>
        <a:xfrm>
          <a:off x="44043600" y="560254150"/>
          <a:ext cx="882650" cy="1143000"/>
        </a:xfrm>
        <a:prstGeom prst="rect">
          <a:avLst/>
        </a:prstGeom>
      </xdr:spPr>
    </xdr:pic>
    <xdr:clientData/>
  </xdr:twoCellAnchor>
  <xdr:twoCellAnchor>
    <xdr:from>
      <xdr:col>32</xdr:col>
      <xdr:colOff>0</xdr:colOff>
      <xdr:row>493</xdr:row>
      <xdr:rowOff>0</xdr:rowOff>
    </xdr:from>
    <xdr:to>
      <xdr:col>33</xdr:col>
      <xdr:colOff>0</xdr:colOff>
      <xdr:row>494</xdr:row>
      <xdr:rowOff>0</xdr:rowOff>
    </xdr:to>
    <xdr:pic>
      <xdr:nvPicPr>
        <xdr:cNvPr id="2751" name="Picture 2750">
          <a:extLst>
            <a:ext uri="{FF2B5EF4-FFF2-40B4-BE49-F238E27FC236}">
              <a16:creationId xmlns:a16="http://schemas.microsoft.com/office/drawing/2014/main" id="{BD4888F4-88B5-B075-80F4-96683FFD7AE9}"/>
            </a:ext>
          </a:extLst>
        </xdr:cNvPr>
        <xdr:cNvPicPr>
          <a:picLocks/>
        </xdr:cNvPicPr>
      </xdr:nvPicPr>
      <xdr:blipFill>
        <a:blip xmlns:r="http://schemas.openxmlformats.org/officeDocument/2006/relationships" r:embed="rId490" cstate="print">
          <a:extLst>
            <a:ext uri="{28A0092B-C50C-407E-A947-70E740481C1C}">
              <a14:useLocalDpi xmlns:a14="http://schemas.microsoft.com/office/drawing/2010/main" val="0"/>
            </a:ext>
          </a:extLst>
        </a:blip>
        <a:stretch>
          <a:fillRect/>
        </a:stretch>
      </xdr:blipFill>
      <xdr:spPr>
        <a:xfrm>
          <a:off x="44043600" y="561397150"/>
          <a:ext cx="882650" cy="1143000"/>
        </a:xfrm>
        <a:prstGeom prst="rect">
          <a:avLst/>
        </a:prstGeom>
      </xdr:spPr>
    </xdr:pic>
    <xdr:clientData/>
  </xdr:twoCellAnchor>
  <xdr:twoCellAnchor>
    <xdr:from>
      <xdr:col>32</xdr:col>
      <xdr:colOff>0</xdr:colOff>
      <xdr:row>494</xdr:row>
      <xdr:rowOff>0</xdr:rowOff>
    </xdr:from>
    <xdr:to>
      <xdr:col>33</xdr:col>
      <xdr:colOff>0</xdr:colOff>
      <xdr:row>495</xdr:row>
      <xdr:rowOff>0</xdr:rowOff>
    </xdr:to>
    <xdr:pic>
      <xdr:nvPicPr>
        <xdr:cNvPr id="2753" name="Picture 2752">
          <a:extLst>
            <a:ext uri="{FF2B5EF4-FFF2-40B4-BE49-F238E27FC236}">
              <a16:creationId xmlns:a16="http://schemas.microsoft.com/office/drawing/2014/main" id="{A53C1128-19A4-4F75-FCB6-9353509665D5}"/>
            </a:ext>
          </a:extLst>
        </xdr:cNvPr>
        <xdr:cNvPicPr>
          <a:picLocks/>
        </xdr:cNvPicPr>
      </xdr:nvPicPr>
      <xdr:blipFill>
        <a:blip xmlns:r="http://schemas.openxmlformats.org/officeDocument/2006/relationships" r:embed="rId491" cstate="print">
          <a:extLst>
            <a:ext uri="{28A0092B-C50C-407E-A947-70E740481C1C}">
              <a14:useLocalDpi xmlns:a14="http://schemas.microsoft.com/office/drawing/2010/main" val="0"/>
            </a:ext>
          </a:extLst>
        </a:blip>
        <a:stretch>
          <a:fillRect/>
        </a:stretch>
      </xdr:blipFill>
      <xdr:spPr>
        <a:xfrm>
          <a:off x="44043600" y="562540150"/>
          <a:ext cx="882650" cy="1143000"/>
        </a:xfrm>
        <a:prstGeom prst="rect">
          <a:avLst/>
        </a:prstGeom>
      </xdr:spPr>
    </xdr:pic>
    <xdr:clientData/>
  </xdr:twoCellAnchor>
  <xdr:twoCellAnchor>
    <xdr:from>
      <xdr:col>32</xdr:col>
      <xdr:colOff>0</xdr:colOff>
      <xdr:row>495</xdr:row>
      <xdr:rowOff>0</xdr:rowOff>
    </xdr:from>
    <xdr:to>
      <xdr:col>33</xdr:col>
      <xdr:colOff>0</xdr:colOff>
      <xdr:row>496</xdr:row>
      <xdr:rowOff>0</xdr:rowOff>
    </xdr:to>
    <xdr:pic>
      <xdr:nvPicPr>
        <xdr:cNvPr id="2755" name="Picture 2754">
          <a:extLst>
            <a:ext uri="{FF2B5EF4-FFF2-40B4-BE49-F238E27FC236}">
              <a16:creationId xmlns:a16="http://schemas.microsoft.com/office/drawing/2014/main" id="{74A55158-3B40-BA75-A87D-3333A1C5DF9E}"/>
            </a:ext>
          </a:extLst>
        </xdr:cNvPr>
        <xdr:cNvPicPr>
          <a:picLocks/>
        </xdr:cNvPicPr>
      </xdr:nvPicPr>
      <xdr:blipFill>
        <a:blip xmlns:r="http://schemas.openxmlformats.org/officeDocument/2006/relationships" r:embed="rId492" cstate="print">
          <a:extLst>
            <a:ext uri="{28A0092B-C50C-407E-A947-70E740481C1C}">
              <a14:useLocalDpi xmlns:a14="http://schemas.microsoft.com/office/drawing/2010/main" val="0"/>
            </a:ext>
          </a:extLst>
        </a:blip>
        <a:stretch>
          <a:fillRect/>
        </a:stretch>
      </xdr:blipFill>
      <xdr:spPr>
        <a:xfrm>
          <a:off x="44043600" y="563683150"/>
          <a:ext cx="882650" cy="1143000"/>
        </a:xfrm>
        <a:prstGeom prst="rect">
          <a:avLst/>
        </a:prstGeom>
      </xdr:spPr>
    </xdr:pic>
    <xdr:clientData/>
  </xdr:twoCellAnchor>
  <xdr:twoCellAnchor>
    <xdr:from>
      <xdr:col>32</xdr:col>
      <xdr:colOff>0</xdr:colOff>
      <xdr:row>496</xdr:row>
      <xdr:rowOff>0</xdr:rowOff>
    </xdr:from>
    <xdr:to>
      <xdr:col>33</xdr:col>
      <xdr:colOff>0</xdr:colOff>
      <xdr:row>497</xdr:row>
      <xdr:rowOff>0</xdr:rowOff>
    </xdr:to>
    <xdr:pic>
      <xdr:nvPicPr>
        <xdr:cNvPr id="2757" name="Picture 2756">
          <a:extLst>
            <a:ext uri="{FF2B5EF4-FFF2-40B4-BE49-F238E27FC236}">
              <a16:creationId xmlns:a16="http://schemas.microsoft.com/office/drawing/2014/main" id="{55935CBA-A9C0-D27C-3649-76E3E91CD61B}"/>
            </a:ext>
          </a:extLst>
        </xdr:cNvPr>
        <xdr:cNvPicPr>
          <a:picLocks/>
        </xdr:cNvPicPr>
      </xdr:nvPicPr>
      <xdr:blipFill>
        <a:blip xmlns:r="http://schemas.openxmlformats.org/officeDocument/2006/relationships" r:embed="rId493" cstate="print">
          <a:extLst>
            <a:ext uri="{28A0092B-C50C-407E-A947-70E740481C1C}">
              <a14:useLocalDpi xmlns:a14="http://schemas.microsoft.com/office/drawing/2010/main" val="0"/>
            </a:ext>
          </a:extLst>
        </a:blip>
        <a:stretch>
          <a:fillRect/>
        </a:stretch>
      </xdr:blipFill>
      <xdr:spPr>
        <a:xfrm>
          <a:off x="44043600" y="564826150"/>
          <a:ext cx="882650" cy="1143000"/>
        </a:xfrm>
        <a:prstGeom prst="rect">
          <a:avLst/>
        </a:prstGeom>
      </xdr:spPr>
    </xdr:pic>
    <xdr:clientData/>
  </xdr:twoCellAnchor>
  <xdr:twoCellAnchor>
    <xdr:from>
      <xdr:col>32</xdr:col>
      <xdr:colOff>0</xdr:colOff>
      <xdr:row>497</xdr:row>
      <xdr:rowOff>0</xdr:rowOff>
    </xdr:from>
    <xdr:to>
      <xdr:col>33</xdr:col>
      <xdr:colOff>0</xdr:colOff>
      <xdr:row>498</xdr:row>
      <xdr:rowOff>0</xdr:rowOff>
    </xdr:to>
    <xdr:pic>
      <xdr:nvPicPr>
        <xdr:cNvPr id="2759" name="Picture 2758">
          <a:extLst>
            <a:ext uri="{FF2B5EF4-FFF2-40B4-BE49-F238E27FC236}">
              <a16:creationId xmlns:a16="http://schemas.microsoft.com/office/drawing/2014/main" id="{84F812B9-B7C3-C800-5044-0B4EAD780CC6}"/>
            </a:ext>
          </a:extLst>
        </xdr:cNvPr>
        <xdr:cNvPicPr>
          <a:picLocks/>
        </xdr:cNvPicPr>
      </xdr:nvPicPr>
      <xdr:blipFill>
        <a:blip xmlns:r="http://schemas.openxmlformats.org/officeDocument/2006/relationships" r:embed="rId494" cstate="print">
          <a:extLst>
            <a:ext uri="{28A0092B-C50C-407E-A947-70E740481C1C}">
              <a14:useLocalDpi xmlns:a14="http://schemas.microsoft.com/office/drawing/2010/main" val="0"/>
            </a:ext>
          </a:extLst>
        </a:blip>
        <a:stretch>
          <a:fillRect/>
        </a:stretch>
      </xdr:blipFill>
      <xdr:spPr>
        <a:xfrm>
          <a:off x="44043600" y="565969150"/>
          <a:ext cx="882650" cy="1143000"/>
        </a:xfrm>
        <a:prstGeom prst="rect">
          <a:avLst/>
        </a:prstGeom>
      </xdr:spPr>
    </xdr:pic>
    <xdr:clientData/>
  </xdr:twoCellAnchor>
  <xdr:twoCellAnchor>
    <xdr:from>
      <xdr:col>32</xdr:col>
      <xdr:colOff>0</xdr:colOff>
      <xdr:row>498</xdr:row>
      <xdr:rowOff>0</xdr:rowOff>
    </xdr:from>
    <xdr:to>
      <xdr:col>33</xdr:col>
      <xdr:colOff>0</xdr:colOff>
      <xdr:row>499</xdr:row>
      <xdr:rowOff>0</xdr:rowOff>
    </xdr:to>
    <xdr:pic>
      <xdr:nvPicPr>
        <xdr:cNvPr id="2761" name="Picture 2760">
          <a:extLst>
            <a:ext uri="{FF2B5EF4-FFF2-40B4-BE49-F238E27FC236}">
              <a16:creationId xmlns:a16="http://schemas.microsoft.com/office/drawing/2014/main" id="{2FA71FE1-71F5-3429-F826-1641BAE01834}"/>
            </a:ext>
          </a:extLst>
        </xdr:cNvPr>
        <xdr:cNvPicPr>
          <a:picLocks/>
        </xdr:cNvPicPr>
      </xdr:nvPicPr>
      <xdr:blipFill>
        <a:blip xmlns:r="http://schemas.openxmlformats.org/officeDocument/2006/relationships" r:embed="rId495" cstate="print">
          <a:extLst>
            <a:ext uri="{28A0092B-C50C-407E-A947-70E740481C1C}">
              <a14:useLocalDpi xmlns:a14="http://schemas.microsoft.com/office/drawing/2010/main" val="0"/>
            </a:ext>
          </a:extLst>
        </a:blip>
        <a:stretch>
          <a:fillRect/>
        </a:stretch>
      </xdr:blipFill>
      <xdr:spPr>
        <a:xfrm>
          <a:off x="44043600" y="567112150"/>
          <a:ext cx="882650" cy="1143000"/>
        </a:xfrm>
        <a:prstGeom prst="rect">
          <a:avLst/>
        </a:prstGeom>
      </xdr:spPr>
    </xdr:pic>
    <xdr:clientData/>
  </xdr:twoCellAnchor>
  <xdr:twoCellAnchor>
    <xdr:from>
      <xdr:col>32</xdr:col>
      <xdr:colOff>0</xdr:colOff>
      <xdr:row>499</xdr:row>
      <xdr:rowOff>0</xdr:rowOff>
    </xdr:from>
    <xdr:to>
      <xdr:col>33</xdr:col>
      <xdr:colOff>0</xdr:colOff>
      <xdr:row>500</xdr:row>
      <xdr:rowOff>0</xdr:rowOff>
    </xdr:to>
    <xdr:pic>
      <xdr:nvPicPr>
        <xdr:cNvPr id="2763" name="Picture 2762">
          <a:extLst>
            <a:ext uri="{FF2B5EF4-FFF2-40B4-BE49-F238E27FC236}">
              <a16:creationId xmlns:a16="http://schemas.microsoft.com/office/drawing/2014/main" id="{8F3193E0-ECEF-00D1-69BF-3BE5B4693CBF}"/>
            </a:ext>
          </a:extLst>
        </xdr:cNvPr>
        <xdr:cNvPicPr>
          <a:picLocks/>
        </xdr:cNvPicPr>
      </xdr:nvPicPr>
      <xdr:blipFill>
        <a:blip xmlns:r="http://schemas.openxmlformats.org/officeDocument/2006/relationships" r:embed="rId496" cstate="print">
          <a:extLst>
            <a:ext uri="{28A0092B-C50C-407E-A947-70E740481C1C}">
              <a14:useLocalDpi xmlns:a14="http://schemas.microsoft.com/office/drawing/2010/main" val="0"/>
            </a:ext>
          </a:extLst>
        </a:blip>
        <a:stretch>
          <a:fillRect/>
        </a:stretch>
      </xdr:blipFill>
      <xdr:spPr>
        <a:xfrm>
          <a:off x="44043600" y="568255150"/>
          <a:ext cx="882650" cy="1143000"/>
        </a:xfrm>
        <a:prstGeom prst="rect">
          <a:avLst/>
        </a:prstGeom>
      </xdr:spPr>
    </xdr:pic>
    <xdr:clientData/>
  </xdr:twoCellAnchor>
  <xdr:twoCellAnchor>
    <xdr:from>
      <xdr:col>32</xdr:col>
      <xdr:colOff>0</xdr:colOff>
      <xdr:row>500</xdr:row>
      <xdr:rowOff>0</xdr:rowOff>
    </xdr:from>
    <xdr:to>
      <xdr:col>33</xdr:col>
      <xdr:colOff>0</xdr:colOff>
      <xdr:row>501</xdr:row>
      <xdr:rowOff>0</xdr:rowOff>
    </xdr:to>
    <xdr:pic>
      <xdr:nvPicPr>
        <xdr:cNvPr id="2765" name="Picture 2764">
          <a:extLst>
            <a:ext uri="{FF2B5EF4-FFF2-40B4-BE49-F238E27FC236}">
              <a16:creationId xmlns:a16="http://schemas.microsoft.com/office/drawing/2014/main" id="{87AE2FF3-EB4F-FD43-F91E-F0A9986F5448}"/>
            </a:ext>
          </a:extLst>
        </xdr:cNvPr>
        <xdr:cNvPicPr>
          <a:picLocks/>
        </xdr:cNvPicPr>
      </xdr:nvPicPr>
      <xdr:blipFill>
        <a:blip xmlns:r="http://schemas.openxmlformats.org/officeDocument/2006/relationships" r:embed="rId497" cstate="print">
          <a:extLst>
            <a:ext uri="{28A0092B-C50C-407E-A947-70E740481C1C}">
              <a14:useLocalDpi xmlns:a14="http://schemas.microsoft.com/office/drawing/2010/main" val="0"/>
            </a:ext>
          </a:extLst>
        </a:blip>
        <a:stretch>
          <a:fillRect/>
        </a:stretch>
      </xdr:blipFill>
      <xdr:spPr>
        <a:xfrm>
          <a:off x="44043600" y="569398150"/>
          <a:ext cx="882650" cy="1143000"/>
        </a:xfrm>
        <a:prstGeom prst="rect">
          <a:avLst/>
        </a:prstGeom>
      </xdr:spPr>
    </xdr:pic>
    <xdr:clientData/>
  </xdr:twoCellAnchor>
  <xdr:twoCellAnchor>
    <xdr:from>
      <xdr:col>32</xdr:col>
      <xdr:colOff>0</xdr:colOff>
      <xdr:row>501</xdr:row>
      <xdr:rowOff>0</xdr:rowOff>
    </xdr:from>
    <xdr:to>
      <xdr:col>33</xdr:col>
      <xdr:colOff>0</xdr:colOff>
      <xdr:row>502</xdr:row>
      <xdr:rowOff>0</xdr:rowOff>
    </xdr:to>
    <xdr:pic>
      <xdr:nvPicPr>
        <xdr:cNvPr id="2767" name="Picture 2766">
          <a:extLst>
            <a:ext uri="{FF2B5EF4-FFF2-40B4-BE49-F238E27FC236}">
              <a16:creationId xmlns:a16="http://schemas.microsoft.com/office/drawing/2014/main" id="{27E7D61F-9170-2B62-FB47-A7630BE90B7F}"/>
            </a:ext>
          </a:extLst>
        </xdr:cNvPr>
        <xdr:cNvPicPr>
          <a:picLocks/>
        </xdr:cNvPicPr>
      </xdr:nvPicPr>
      <xdr:blipFill>
        <a:blip xmlns:r="http://schemas.openxmlformats.org/officeDocument/2006/relationships" r:embed="rId498" cstate="print">
          <a:extLst>
            <a:ext uri="{28A0092B-C50C-407E-A947-70E740481C1C}">
              <a14:useLocalDpi xmlns:a14="http://schemas.microsoft.com/office/drawing/2010/main" val="0"/>
            </a:ext>
          </a:extLst>
        </a:blip>
        <a:stretch>
          <a:fillRect/>
        </a:stretch>
      </xdr:blipFill>
      <xdr:spPr>
        <a:xfrm>
          <a:off x="44043600" y="570541150"/>
          <a:ext cx="882650" cy="1143000"/>
        </a:xfrm>
        <a:prstGeom prst="rect">
          <a:avLst/>
        </a:prstGeom>
      </xdr:spPr>
    </xdr:pic>
    <xdr:clientData/>
  </xdr:twoCellAnchor>
  <xdr:twoCellAnchor>
    <xdr:from>
      <xdr:col>32</xdr:col>
      <xdr:colOff>0</xdr:colOff>
      <xdr:row>502</xdr:row>
      <xdr:rowOff>0</xdr:rowOff>
    </xdr:from>
    <xdr:to>
      <xdr:col>33</xdr:col>
      <xdr:colOff>0</xdr:colOff>
      <xdr:row>503</xdr:row>
      <xdr:rowOff>0</xdr:rowOff>
    </xdr:to>
    <xdr:pic>
      <xdr:nvPicPr>
        <xdr:cNvPr id="2769" name="Picture 2768">
          <a:extLst>
            <a:ext uri="{FF2B5EF4-FFF2-40B4-BE49-F238E27FC236}">
              <a16:creationId xmlns:a16="http://schemas.microsoft.com/office/drawing/2014/main" id="{40B64E0F-6FEC-57A5-087F-38F7687518CD}"/>
            </a:ext>
          </a:extLst>
        </xdr:cNvPr>
        <xdr:cNvPicPr>
          <a:picLocks/>
        </xdr:cNvPicPr>
      </xdr:nvPicPr>
      <xdr:blipFill>
        <a:blip xmlns:r="http://schemas.openxmlformats.org/officeDocument/2006/relationships" r:embed="rId499" cstate="print">
          <a:extLst>
            <a:ext uri="{28A0092B-C50C-407E-A947-70E740481C1C}">
              <a14:useLocalDpi xmlns:a14="http://schemas.microsoft.com/office/drawing/2010/main" val="0"/>
            </a:ext>
          </a:extLst>
        </a:blip>
        <a:stretch>
          <a:fillRect/>
        </a:stretch>
      </xdr:blipFill>
      <xdr:spPr>
        <a:xfrm>
          <a:off x="44043600" y="571684150"/>
          <a:ext cx="882650" cy="1143000"/>
        </a:xfrm>
        <a:prstGeom prst="rect">
          <a:avLst/>
        </a:prstGeom>
      </xdr:spPr>
    </xdr:pic>
    <xdr:clientData/>
  </xdr:twoCellAnchor>
  <xdr:twoCellAnchor>
    <xdr:from>
      <xdr:col>32</xdr:col>
      <xdr:colOff>0</xdr:colOff>
      <xdr:row>503</xdr:row>
      <xdr:rowOff>0</xdr:rowOff>
    </xdr:from>
    <xdr:to>
      <xdr:col>33</xdr:col>
      <xdr:colOff>0</xdr:colOff>
      <xdr:row>504</xdr:row>
      <xdr:rowOff>0</xdr:rowOff>
    </xdr:to>
    <xdr:pic>
      <xdr:nvPicPr>
        <xdr:cNvPr id="2771" name="Picture 2770">
          <a:extLst>
            <a:ext uri="{FF2B5EF4-FFF2-40B4-BE49-F238E27FC236}">
              <a16:creationId xmlns:a16="http://schemas.microsoft.com/office/drawing/2014/main" id="{419C2624-A179-C09A-D2FD-25D27F78DCD3}"/>
            </a:ext>
          </a:extLst>
        </xdr:cNvPr>
        <xdr:cNvPicPr>
          <a:picLocks/>
        </xdr:cNvPicPr>
      </xdr:nvPicPr>
      <xdr:blipFill>
        <a:blip xmlns:r="http://schemas.openxmlformats.org/officeDocument/2006/relationships" r:embed="rId500">
          <a:extLst>
            <a:ext uri="{28A0092B-C50C-407E-A947-70E740481C1C}">
              <a14:useLocalDpi xmlns:a14="http://schemas.microsoft.com/office/drawing/2010/main" val="0"/>
            </a:ext>
          </a:extLst>
        </a:blip>
        <a:stretch>
          <a:fillRect/>
        </a:stretch>
      </xdr:blipFill>
      <xdr:spPr>
        <a:xfrm>
          <a:off x="44043600" y="572827150"/>
          <a:ext cx="882650" cy="1143000"/>
        </a:xfrm>
        <a:prstGeom prst="rect">
          <a:avLst/>
        </a:prstGeom>
      </xdr:spPr>
    </xdr:pic>
    <xdr:clientData/>
  </xdr:twoCellAnchor>
  <xdr:twoCellAnchor>
    <xdr:from>
      <xdr:col>32</xdr:col>
      <xdr:colOff>0</xdr:colOff>
      <xdr:row>504</xdr:row>
      <xdr:rowOff>0</xdr:rowOff>
    </xdr:from>
    <xdr:to>
      <xdr:col>33</xdr:col>
      <xdr:colOff>0</xdr:colOff>
      <xdr:row>505</xdr:row>
      <xdr:rowOff>0</xdr:rowOff>
    </xdr:to>
    <xdr:pic>
      <xdr:nvPicPr>
        <xdr:cNvPr id="2773" name="Picture 2772">
          <a:extLst>
            <a:ext uri="{FF2B5EF4-FFF2-40B4-BE49-F238E27FC236}">
              <a16:creationId xmlns:a16="http://schemas.microsoft.com/office/drawing/2014/main" id="{A2186715-5D81-478E-889B-2A11F7CE5486}"/>
            </a:ext>
          </a:extLst>
        </xdr:cNvPr>
        <xdr:cNvPicPr>
          <a:picLocks/>
        </xdr:cNvPicPr>
      </xdr:nvPicPr>
      <xdr:blipFill>
        <a:blip xmlns:r="http://schemas.openxmlformats.org/officeDocument/2006/relationships" r:embed="rId501" cstate="print">
          <a:extLst>
            <a:ext uri="{28A0092B-C50C-407E-A947-70E740481C1C}">
              <a14:useLocalDpi xmlns:a14="http://schemas.microsoft.com/office/drawing/2010/main" val="0"/>
            </a:ext>
          </a:extLst>
        </a:blip>
        <a:stretch>
          <a:fillRect/>
        </a:stretch>
      </xdr:blipFill>
      <xdr:spPr>
        <a:xfrm>
          <a:off x="44043600" y="573970150"/>
          <a:ext cx="882650" cy="1143000"/>
        </a:xfrm>
        <a:prstGeom prst="rect">
          <a:avLst/>
        </a:prstGeom>
      </xdr:spPr>
    </xdr:pic>
    <xdr:clientData/>
  </xdr:twoCellAnchor>
  <xdr:twoCellAnchor>
    <xdr:from>
      <xdr:col>32</xdr:col>
      <xdr:colOff>0</xdr:colOff>
      <xdr:row>505</xdr:row>
      <xdr:rowOff>0</xdr:rowOff>
    </xdr:from>
    <xdr:to>
      <xdr:col>33</xdr:col>
      <xdr:colOff>0</xdr:colOff>
      <xdr:row>506</xdr:row>
      <xdr:rowOff>0</xdr:rowOff>
    </xdr:to>
    <xdr:pic>
      <xdr:nvPicPr>
        <xdr:cNvPr id="2775" name="Picture 2774">
          <a:extLst>
            <a:ext uri="{FF2B5EF4-FFF2-40B4-BE49-F238E27FC236}">
              <a16:creationId xmlns:a16="http://schemas.microsoft.com/office/drawing/2014/main" id="{93A8EDBA-0F80-28C1-43AF-C6FA1F49FCF6}"/>
            </a:ext>
          </a:extLst>
        </xdr:cNvPr>
        <xdr:cNvPicPr>
          <a:picLocks/>
        </xdr:cNvPicPr>
      </xdr:nvPicPr>
      <xdr:blipFill>
        <a:blip xmlns:r="http://schemas.openxmlformats.org/officeDocument/2006/relationships" r:embed="rId502">
          <a:extLst>
            <a:ext uri="{28A0092B-C50C-407E-A947-70E740481C1C}">
              <a14:useLocalDpi xmlns:a14="http://schemas.microsoft.com/office/drawing/2010/main" val="0"/>
            </a:ext>
          </a:extLst>
        </a:blip>
        <a:stretch>
          <a:fillRect/>
        </a:stretch>
      </xdr:blipFill>
      <xdr:spPr>
        <a:xfrm>
          <a:off x="44043600" y="575113150"/>
          <a:ext cx="882650" cy="1143000"/>
        </a:xfrm>
        <a:prstGeom prst="rect">
          <a:avLst/>
        </a:prstGeom>
      </xdr:spPr>
    </xdr:pic>
    <xdr:clientData/>
  </xdr:twoCellAnchor>
  <xdr:twoCellAnchor>
    <xdr:from>
      <xdr:col>32</xdr:col>
      <xdr:colOff>0</xdr:colOff>
      <xdr:row>506</xdr:row>
      <xdr:rowOff>0</xdr:rowOff>
    </xdr:from>
    <xdr:to>
      <xdr:col>33</xdr:col>
      <xdr:colOff>0</xdr:colOff>
      <xdr:row>507</xdr:row>
      <xdr:rowOff>0</xdr:rowOff>
    </xdr:to>
    <xdr:pic>
      <xdr:nvPicPr>
        <xdr:cNvPr id="2777" name="Picture 2776">
          <a:extLst>
            <a:ext uri="{FF2B5EF4-FFF2-40B4-BE49-F238E27FC236}">
              <a16:creationId xmlns:a16="http://schemas.microsoft.com/office/drawing/2014/main" id="{F16B911F-059B-546D-43F2-A62D94ED38AE}"/>
            </a:ext>
          </a:extLst>
        </xdr:cNvPr>
        <xdr:cNvPicPr>
          <a:picLocks/>
        </xdr:cNvPicPr>
      </xdr:nvPicPr>
      <xdr:blipFill>
        <a:blip xmlns:r="http://schemas.openxmlformats.org/officeDocument/2006/relationships" r:embed="rId503" cstate="print">
          <a:extLst>
            <a:ext uri="{28A0092B-C50C-407E-A947-70E740481C1C}">
              <a14:useLocalDpi xmlns:a14="http://schemas.microsoft.com/office/drawing/2010/main" val="0"/>
            </a:ext>
          </a:extLst>
        </a:blip>
        <a:stretch>
          <a:fillRect/>
        </a:stretch>
      </xdr:blipFill>
      <xdr:spPr>
        <a:xfrm>
          <a:off x="44043600" y="576256150"/>
          <a:ext cx="882650" cy="1143000"/>
        </a:xfrm>
        <a:prstGeom prst="rect">
          <a:avLst/>
        </a:prstGeom>
      </xdr:spPr>
    </xdr:pic>
    <xdr:clientData/>
  </xdr:twoCellAnchor>
  <xdr:twoCellAnchor>
    <xdr:from>
      <xdr:col>32</xdr:col>
      <xdr:colOff>0</xdr:colOff>
      <xdr:row>507</xdr:row>
      <xdr:rowOff>0</xdr:rowOff>
    </xdr:from>
    <xdr:to>
      <xdr:col>33</xdr:col>
      <xdr:colOff>0</xdr:colOff>
      <xdr:row>508</xdr:row>
      <xdr:rowOff>0</xdr:rowOff>
    </xdr:to>
    <xdr:pic>
      <xdr:nvPicPr>
        <xdr:cNvPr id="2779" name="Picture 2778">
          <a:extLst>
            <a:ext uri="{FF2B5EF4-FFF2-40B4-BE49-F238E27FC236}">
              <a16:creationId xmlns:a16="http://schemas.microsoft.com/office/drawing/2014/main" id="{56533765-92BF-D8BF-BB1A-84114887A017}"/>
            </a:ext>
          </a:extLst>
        </xdr:cNvPr>
        <xdr:cNvPicPr>
          <a:picLocks/>
        </xdr:cNvPicPr>
      </xdr:nvPicPr>
      <xdr:blipFill>
        <a:blip xmlns:r="http://schemas.openxmlformats.org/officeDocument/2006/relationships" r:embed="rId504" cstate="print">
          <a:extLst>
            <a:ext uri="{28A0092B-C50C-407E-A947-70E740481C1C}">
              <a14:useLocalDpi xmlns:a14="http://schemas.microsoft.com/office/drawing/2010/main" val="0"/>
            </a:ext>
          </a:extLst>
        </a:blip>
        <a:stretch>
          <a:fillRect/>
        </a:stretch>
      </xdr:blipFill>
      <xdr:spPr>
        <a:xfrm>
          <a:off x="44043600" y="577399150"/>
          <a:ext cx="882650" cy="1143000"/>
        </a:xfrm>
        <a:prstGeom prst="rect">
          <a:avLst/>
        </a:prstGeom>
      </xdr:spPr>
    </xdr:pic>
    <xdr:clientData/>
  </xdr:twoCellAnchor>
  <xdr:twoCellAnchor>
    <xdr:from>
      <xdr:col>32</xdr:col>
      <xdr:colOff>0</xdr:colOff>
      <xdr:row>508</xdr:row>
      <xdr:rowOff>0</xdr:rowOff>
    </xdr:from>
    <xdr:to>
      <xdr:col>33</xdr:col>
      <xdr:colOff>0</xdr:colOff>
      <xdr:row>509</xdr:row>
      <xdr:rowOff>0</xdr:rowOff>
    </xdr:to>
    <xdr:pic>
      <xdr:nvPicPr>
        <xdr:cNvPr id="2781" name="Picture 2780">
          <a:extLst>
            <a:ext uri="{FF2B5EF4-FFF2-40B4-BE49-F238E27FC236}">
              <a16:creationId xmlns:a16="http://schemas.microsoft.com/office/drawing/2014/main" id="{D3A6E2CD-1DB7-A645-054F-E2E4AD1B42D0}"/>
            </a:ext>
          </a:extLst>
        </xdr:cNvPr>
        <xdr:cNvPicPr>
          <a:picLocks/>
        </xdr:cNvPicPr>
      </xdr:nvPicPr>
      <xdr:blipFill>
        <a:blip xmlns:r="http://schemas.openxmlformats.org/officeDocument/2006/relationships" r:embed="rId505" cstate="print">
          <a:extLst>
            <a:ext uri="{28A0092B-C50C-407E-A947-70E740481C1C}">
              <a14:useLocalDpi xmlns:a14="http://schemas.microsoft.com/office/drawing/2010/main" val="0"/>
            </a:ext>
          </a:extLst>
        </a:blip>
        <a:stretch>
          <a:fillRect/>
        </a:stretch>
      </xdr:blipFill>
      <xdr:spPr>
        <a:xfrm>
          <a:off x="44043600" y="578542150"/>
          <a:ext cx="882650" cy="1143000"/>
        </a:xfrm>
        <a:prstGeom prst="rect">
          <a:avLst/>
        </a:prstGeom>
      </xdr:spPr>
    </xdr:pic>
    <xdr:clientData/>
  </xdr:twoCellAnchor>
  <xdr:twoCellAnchor>
    <xdr:from>
      <xdr:col>32</xdr:col>
      <xdr:colOff>0</xdr:colOff>
      <xdr:row>509</xdr:row>
      <xdr:rowOff>0</xdr:rowOff>
    </xdr:from>
    <xdr:to>
      <xdr:col>33</xdr:col>
      <xdr:colOff>0</xdr:colOff>
      <xdr:row>510</xdr:row>
      <xdr:rowOff>0</xdr:rowOff>
    </xdr:to>
    <xdr:pic>
      <xdr:nvPicPr>
        <xdr:cNvPr id="2783" name="Picture 2782">
          <a:extLst>
            <a:ext uri="{FF2B5EF4-FFF2-40B4-BE49-F238E27FC236}">
              <a16:creationId xmlns:a16="http://schemas.microsoft.com/office/drawing/2014/main" id="{AD1EBD56-D1F9-693D-9A29-D7715A798A26}"/>
            </a:ext>
          </a:extLst>
        </xdr:cNvPr>
        <xdr:cNvPicPr>
          <a:picLocks/>
        </xdr:cNvPicPr>
      </xdr:nvPicPr>
      <xdr:blipFill>
        <a:blip xmlns:r="http://schemas.openxmlformats.org/officeDocument/2006/relationships" r:embed="rId506" cstate="print">
          <a:extLst>
            <a:ext uri="{28A0092B-C50C-407E-A947-70E740481C1C}">
              <a14:useLocalDpi xmlns:a14="http://schemas.microsoft.com/office/drawing/2010/main" val="0"/>
            </a:ext>
          </a:extLst>
        </a:blip>
        <a:stretch>
          <a:fillRect/>
        </a:stretch>
      </xdr:blipFill>
      <xdr:spPr>
        <a:xfrm>
          <a:off x="44043600" y="579685150"/>
          <a:ext cx="882650" cy="1143000"/>
        </a:xfrm>
        <a:prstGeom prst="rect">
          <a:avLst/>
        </a:prstGeom>
      </xdr:spPr>
    </xdr:pic>
    <xdr:clientData/>
  </xdr:twoCellAnchor>
  <xdr:twoCellAnchor>
    <xdr:from>
      <xdr:col>32</xdr:col>
      <xdr:colOff>0</xdr:colOff>
      <xdr:row>510</xdr:row>
      <xdr:rowOff>0</xdr:rowOff>
    </xdr:from>
    <xdr:to>
      <xdr:col>33</xdr:col>
      <xdr:colOff>0</xdr:colOff>
      <xdr:row>511</xdr:row>
      <xdr:rowOff>0</xdr:rowOff>
    </xdr:to>
    <xdr:pic>
      <xdr:nvPicPr>
        <xdr:cNvPr id="2785" name="Picture 2784">
          <a:extLst>
            <a:ext uri="{FF2B5EF4-FFF2-40B4-BE49-F238E27FC236}">
              <a16:creationId xmlns:a16="http://schemas.microsoft.com/office/drawing/2014/main" id="{4E212752-39D8-E17B-4639-206B13AE970F}"/>
            </a:ext>
          </a:extLst>
        </xdr:cNvPr>
        <xdr:cNvPicPr>
          <a:picLocks/>
        </xdr:cNvPicPr>
      </xdr:nvPicPr>
      <xdr:blipFill>
        <a:blip xmlns:r="http://schemas.openxmlformats.org/officeDocument/2006/relationships" r:embed="rId507" cstate="print">
          <a:extLst>
            <a:ext uri="{28A0092B-C50C-407E-A947-70E740481C1C}">
              <a14:useLocalDpi xmlns:a14="http://schemas.microsoft.com/office/drawing/2010/main" val="0"/>
            </a:ext>
          </a:extLst>
        </a:blip>
        <a:stretch>
          <a:fillRect/>
        </a:stretch>
      </xdr:blipFill>
      <xdr:spPr>
        <a:xfrm>
          <a:off x="44043600" y="580828150"/>
          <a:ext cx="882650" cy="1143000"/>
        </a:xfrm>
        <a:prstGeom prst="rect">
          <a:avLst/>
        </a:prstGeom>
      </xdr:spPr>
    </xdr:pic>
    <xdr:clientData/>
  </xdr:twoCellAnchor>
  <xdr:twoCellAnchor>
    <xdr:from>
      <xdr:col>32</xdr:col>
      <xdr:colOff>0</xdr:colOff>
      <xdr:row>511</xdr:row>
      <xdr:rowOff>0</xdr:rowOff>
    </xdr:from>
    <xdr:to>
      <xdr:col>33</xdr:col>
      <xdr:colOff>0</xdr:colOff>
      <xdr:row>512</xdr:row>
      <xdr:rowOff>0</xdr:rowOff>
    </xdr:to>
    <xdr:pic>
      <xdr:nvPicPr>
        <xdr:cNvPr id="2787" name="Picture 2786">
          <a:extLst>
            <a:ext uri="{FF2B5EF4-FFF2-40B4-BE49-F238E27FC236}">
              <a16:creationId xmlns:a16="http://schemas.microsoft.com/office/drawing/2014/main" id="{B8455986-5CCF-04B9-7B4C-B34882C37B78}"/>
            </a:ext>
          </a:extLst>
        </xdr:cNvPr>
        <xdr:cNvPicPr>
          <a:picLocks/>
        </xdr:cNvPicPr>
      </xdr:nvPicPr>
      <xdr:blipFill>
        <a:blip xmlns:r="http://schemas.openxmlformats.org/officeDocument/2006/relationships" r:embed="rId508" cstate="print">
          <a:extLst>
            <a:ext uri="{28A0092B-C50C-407E-A947-70E740481C1C}">
              <a14:useLocalDpi xmlns:a14="http://schemas.microsoft.com/office/drawing/2010/main" val="0"/>
            </a:ext>
          </a:extLst>
        </a:blip>
        <a:stretch>
          <a:fillRect/>
        </a:stretch>
      </xdr:blipFill>
      <xdr:spPr>
        <a:xfrm>
          <a:off x="44043600" y="581971150"/>
          <a:ext cx="882650" cy="1143000"/>
        </a:xfrm>
        <a:prstGeom prst="rect">
          <a:avLst/>
        </a:prstGeom>
      </xdr:spPr>
    </xdr:pic>
    <xdr:clientData/>
  </xdr:twoCellAnchor>
  <xdr:twoCellAnchor>
    <xdr:from>
      <xdr:col>32</xdr:col>
      <xdr:colOff>0</xdr:colOff>
      <xdr:row>512</xdr:row>
      <xdr:rowOff>0</xdr:rowOff>
    </xdr:from>
    <xdr:to>
      <xdr:col>33</xdr:col>
      <xdr:colOff>0</xdr:colOff>
      <xdr:row>513</xdr:row>
      <xdr:rowOff>0</xdr:rowOff>
    </xdr:to>
    <xdr:pic>
      <xdr:nvPicPr>
        <xdr:cNvPr id="2789" name="Picture 2788">
          <a:extLst>
            <a:ext uri="{FF2B5EF4-FFF2-40B4-BE49-F238E27FC236}">
              <a16:creationId xmlns:a16="http://schemas.microsoft.com/office/drawing/2014/main" id="{8E27D16B-D782-6EBE-F86A-21DB8E19A8E6}"/>
            </a:ext>
          </a:extLst>
        </xdr:cNvPr>
        <xdr:cNvPicPr>
          <a:picLocks/>
        </xdr:cNvPicPr>
      </xdr:nvPicPr>
      <xdr:blipFill>
        <a:blip xmlns:r="http://schemas.openxmlformats.org/officeDocument/2006/relationships" r:embed="rId509" cstate="print">
          <a:extLst>
            <a:ext uri="{28A0092B-C50C-407E-A947-70E740481C1C}">
              <a14:useLocalDpi xmlns:a14="http://schemas.microsoft.com/office/drawing/2010/main" val="0"/>
            </a:ext>
          </a:extLst>
        </a:blip>
        <a:stretch>
          <a:fillRect/>
        </a:stretch>
      </xdr:blipFill>
      <xdr:spPr>
        <a:xfrm>
          <a:off x="44043600" y="583114150"/>
          <a:ext cx="882650" cy="1143000"/>
        </a:xfrm>
        <a:prstGeom prst="rect">
          <a:avLst/>
        </a:prstGeom>
      </xdr:spPr>
    </xdr:pic>
    <xdr:clientData/>
  </xdr:twoCellAnchor>
  <xdr:twoCellAnchor>
    <xdr:from>
      <xdr:col>32</xdr:col>
      <xdr:colOff>0</xdr:colOff>
      <xdr:row>513</xdr:row>
      <xdr:rowOff>0</xdr:rowOff>
    </xdr:from>
    <xdr:to>
      <xdr:col>33</xdr:col>
      <xdr:colOff>0</xdr:colOff>
      <xdr:row>514</xdr:row>
      <xdr:rowOff>0</xdr:rowOff>
    </xdr:to>
    <xdr:pic>
      <xdr:nvPicPr>
        <xdr:cNvPr id="2791" name="Picture 2790">
          <a:extLst>
            <a:ext uri="{FF2B5EF4-FFF2-40B4-BE49-F238E27FC236}">
              <a16:creationId xmlns:a16="http://schemas.microsoft.com/office/drawing/2014/main" id="{C85C5E1D-6E71-55B2-C997-62A8A37A1EAA}"/>
            </a:ext>
          </a:extLst>
        </xdr:cNvPr>
        <xdr:cNvPicPr>
          <a:picLocks/>
        </xdr:cNvPicPr>
      </xdr:nvPicPr>
      <xdr:blipFill>
        <a:blip xmlns:r="http://schemas.openxmlformats.org/officeDocument/2006/relationships" r:embed="rId510" cstate="print">
          <a:extLst>
            <a:ext uri="{28A0092B-C50C-407E-A947-70E740481C1C}">
              <a14:useLocalDpi xmlns:a14="http://schemas.microsoft.com/office/drawing/2010/main" val="0"/>
            </a:ext>
          </a:extLst>
        </a:blip>
        <a:stretch>
          <a:fillRect/>
        </a:stretch>
      </xdr:blipFill>
      <xdr:spPr>
        <a:xfrm>
          <a:off x="44043600" y="584257150"/>
          <a:ext cx="882650" cy="1143000"/>
        </a:xfrm>
        <a:prstGeom prst="rect">
          <a:avLst/>
        </a:prstGeom>
      </xdr:spPr>
    </xdr:pic>
    <xdr:clientData/>
  </xdr:twoCellAnchor>
  <xdr:twoCellAnchor>
    <xdr:from>
      <xdr:col>32</xdr:col>
      <xdr:colOff>0</xdr:colOff>
      <xdr:row>514</xdr:row>
      <xdr:rowOff>0</xdr:rowOff>
    </xdr:from>
    <xdr:to>
      <xdr:col>33</xdr:col>
      <xdr:colOff>0</xdr:colOff>
      <xdr:row>515</xdr:row>
      <xdr:rowOff>0</xdr:rowOff>
    </xdr:to>
    <xdr:pic>
      <xdr:nvPicPr>
        <xdr:cNvPr id="2793" name="Picture 2792">
          <a:extLst>
            <a:ext uri="{FF2B5EF4-FFF2-40B4-BE49-F238E27FC236}">
              <a16:creationId xmlns:a16="http://schemas.microsoft.com/office/drawing/2014/main" id="{71EE4A47-FFE8-9698-4A87-1495E57E2498}"/>
            </a:ext>
          </a:extLst>
        </xdr:cNvPr>
        <xdr:cNvPicPr>
          <a:picLocks/>
        </xdr:cNvPicPr>
      </xdr:nvPicPr>
      <xdr:blipFill>
        <a:blip xmlns:r="http://schemas.openxmlformats.org/officeDocument/2006/relationships" r:embed="rId511" cstate="print">
          <a:extLst>
            <a:ext uri="{28A0092B-C50C-407E-A947-70E740481C1C}">
              <a14:useLocalDpi xmlns:a14="http://schemas.microsoft.com/office/drawing/2010/main" val="0"/>
            </a:ext>
          </a:extLst>
        </a:blip>
        <a:stretch>
          <a:fillRect/>
        </a:stretch>
      </xdr:blipFill>
      <xdr:spPr>
        <a:xfrm>
          <a:off x="44043600" y="585400150"/>
          <a:ext cx="882650" cy="1143000"/>
        </a:xfrm>
        <a:prstGeom prst="rect">
          <a:avLst/>
        </a:prstGeom>
      </xdr:spPr>
    </xdr:pic>
    <xdr:clientData/>
  </xdr:twoCellAnchor>
  <xdr:twoCellAnchor>
    <xdr:from>
      <xdr:col>32</xdr:col>
      <xdr:colOff>0</xdr:colOff>
      <xdr:row>515</xdr:row>
      <xdr:rowOff>0</xdr:rowOff>
    </xdr:from>
    <xdr:to>
      <xdr:col>33</xdr:col>
      <xdr:colOff>0</xdr:colOff>
      <xdr:row>516</xdr:row>
      <xdr:rowOff>0</xdr:rowOff>
    </xdr:to>
    <xdr:pic>
      <xdr:nvPicPr>
        <xdr:cNvPr id="2795" name="Picture 2794">
          <a:extLst>
            <a:ext uri="{FF2B5EF4-FFF2-40B4-BE49-F238E27FC236}">
              <a16:creationId xmlns:a16="http://schemas.microsoft.com/office/drawing/2014/main" id="{4C990ED6-4638-D305-6CE5-64B2E7B1D47B}"/>
            </a:ext>
          </a:extLst>
        </xdr:cNvPr>
        <xdr:cNvPicPr>
          <a:picLocks/>
        </xdr:cNvPicPr>
      </xdr:nvPicPr>
      <xdr:blipFill>
        <a:blip xmlns:r="http://schemas.openxmlformats.org/officeDocument/2006/relationships" r:embed="rId512" cstate="print">
          <a:extLst>
            <a:ext uri="{28A0092B-C50C-407E-A947-70E740481C1C}">
              <a14:useLocalDpi xmlns:a14="http://schemas.microsoft.com/office/drawing/2010/main" val="0"/>
            </a:ext>
          </a:extLst>
        </a:blip>
        <a:stretch>
          <a:fillRect/>
        </a:stretch>
      </xdr:blipFill>
      <xdr:spPr>
        <a:xfrm>
          <a:off x="44043600" y="586543150"/>
          <a:ext cx="882650" cy="1143000"/>
        </a:xfrm>
        <a:prstGeom prst="rect">
          <a:avLst/>
        </a:prstGeom>
      </xdr:spPr>
    </xdr:pic>
    <xdr:clientData/>
  </xdr:twoCellAnchor>
  <xdr:twoCellAnchor>
    <xdr:from>
      <xdr:col>32</xdr:col>
      <xdr:colOff>0</xdr:colOff>
      <xdr:row>516</xdr:row>
      <xdr:rowOff>0</xdr:rowOff>
    </xdr:from>
    <xdr:to>
      <xdr:col>33</xdr:col>
      <xdr:colOff>0</xdr:colOff>
      <xdr:row>517</xdr:row>
      <xdr:rowOff>0</xdr:rowOff>
    </xdr:to>
    <xdr:pic>
      <xdr:nvPicPr>
        <xdr:cNvPr id="2797" name="Picture 2796">
          <a:extLst>
            <a:ext uri="{FF2B5EF4-FFF2-40B4-BE49-F238E27FC236}">
              <a16:creationId xmlns:a16="http://schemas.microsoft.com/office/drawing/2014/main" id="{6F3CBFBD-0B70-F537-F8C4-0E85B97F4945}"/>
            </a:ext>
          </a:extLst>
        </xdr:cNvPr>
        <xdr:cNvPicPr>
          <a:picLocks/>
        </xdr:cNvPicPr>
      </xdr:nvPicPr>
      <xdr:blipFill>
        <a:blip xmlns:r="http://schemas.openxmlformats.org/officeDocument/2006/relationships" r:embed="rId513" cstate="print">
          <a:extLst>
            <a:ext uri="{28A0092B-C50C-407E-A947-70E740481C1C}">
              <a14:useLocalDpi xmlns:a14="http://schemas.microsoft.com/office/drawing/2010/main" val="0"/>
            </a:ext>
          </a:extLst>
        </a:blip>
        <a:stretch>
          <a:fillRect/>
        </a:stretch>
      </xdr:blipFill>
      <xdr:spPr>
        <a:xfrm>
          <a:off x="44043600" y="587686150"/>
          <a:ext cx="882650" cy="1143000"/>
        </a:xfrm>
        <a:prstGeom prst="rect">
          <a:avLst/>
        </a:prstGeom>
      </xdr:spPr>
    </xdr:pic>
    <xdr:clientData/>
  </xdr:twoCellAnchor>
  <xdr:twoCellAnchor>
    <xdr:from>
      <xdr:col>32</xdr:col>
      <xdr:colOff>0</xdr:colOff>
      <xdr:row>517</xdr:row>
      <xdr:rowOff>0</xdr:rowOff>
    </xdr:from>
    <xdr:to>
      <xdr:col>33</xdr:col>
      <xdr:colOff>0</xdr:colOff>
      <xdr:row>518</xdr:row>
      <xdr:rowOff>0</xdr:rowOff>
    </xdr:to>
    <xdr:pic>
      <xdr:nvPicPr>
        <xdr:cNvPr id="2799" name="Picture 2798">
          <a:extLst>
            <a:ext uri="{FF2B5EF4-FFF2-40B4-BE49-F238E27FC236}">
              <a16:creationId xmlns:a16="http://schemas.microsoft.com/office/drawing/2014/main" id="{8E094BC8-6B73-577E-92D2-EE1A5A8A5DCD}"/>
            </a:ext>
          </a:extLst>
        </xdr:cNvPr>
        <xdr:cNvPicPr>
          <a:picLocks/>
        </xdr:cNvPicPr>
      </xdr:nvPicPr>
      <xdr:blipFill>
        <a:blip xmlns:r="http://schemas.openxmlformats.org/officeDocument/2006/relationships" r:embed="rId514" cstate="print">
          <a:extLst>
            <a:ext uri="{28A0092B-C50C-407E-A947-70E740481C1C}">
              <a14:useLocalDpi xmlns:a14="http://schemas.microsoft.com/office/drawing/2010/main" val="0"/>
            </a:ext>
          </a:extLst>
        </a:blip>
        <a:stretch>
          <a:fillRect/>
        </a:stretch>
      </xdr:blipFill>
      <xdr:spPr>
        <a:xfrm>
          <a:off x="44043600" y="588829150"/>
          <a:ext cx="882650" cy="1143000"/>
        </a:xfrm>
        <a:prstGeom prst="rect">
          <a:avLst/>
        </a:prstGeom>
      </xdr:spPr>
    </xdr:pic>
    <xdr:clientData/>
  </xdr:twoCellAnchor>
  <xdr:twoCellAnchor>
    <xdr:from>
      <xdr:col>32</xdr:col>
      <xdr:colOff>0</xdr:colOff>
      <xdr:row>518</xdr:row>
      <xdr:rowOff>0</xdr:rowOff>
    </xdr:from>
    <xdr:to>
      <xdr:col>33</xdr:col>
      <xdr:colOff>0</xdr:colOff>
      <xdr:row>519</xdr:row>
      <xdr:rowOff>0</xdr:rowOff>
    </xdr:to>
    <xdr:pic>
      <xdr:nvPicPr>
        <xdr:cNvPr id="2801" name="Picture 2800">
          <a:extLst>
            <a:ext uri="{FF2B5EF4-FFF2-40B4-BE49-F238E27FC236}">
              <a16:creationId xmlns:a16="http://schemas.microsoft.com/office/drawing/2014/main" id="{7A594003-9184-478B-8231-D27A22FF5F05}"/>
            </a:ext>
          </a:extLst>
        </xdr:cNvPr>
        <xdr:cNvPicPr>
          <a:picLocks/>
        </xdr:cNvPicPr>
      </xdr:nvPicPr>
      <xdr:blipFill>
        <a:blip xmlns:r="http://schemas.openxmlformats.org/officeDocument/2006/relationships" r:embed="rId515" cstate="print">
          <a:extLst>
            <a:ext uri="{28A0092B-C50C-407E-A947-70E740481C1C}">
              <a14:useLocalDpi xmlns:a14="http://schemas.microsoft.com/office/drawing/2010/main" val="0"/>
            </a:ext>
          </a:extLst>
        </a:blip>
        <a:stretch>
          <a:fillRect/>
        </a:stretch>
      </xdr:blipFill>
      <xdr:spPr>
        <a:xfrm>
          <a:off x="44043600" y="589972150"/>
          <a:ext cx="882650" cy="1143000"/>
        </a:xfrm>
        <a:prstGeom prst="rect">
          <a:avLst/>
        </a:prstGeom>
      </xdr:spPr>
    </xdr:pic>
    <xdr:clientData/>
  </xdr:twoCellAnchor>
  <xdr:twoCellAnchor>
    <xdr:from>
      <xdr:col>32</xdr:col>
      <xdr:colOff>0</xdr:colOff>
      <xdr:row>519</xdr:row>
      <xdr:rowOff>0</xdr:rowOff>
    </xdr:from>
    <xdr:to>
      <xdr:col>33</xdr:col>
      <xdr:colOff>0</xdr:colOff>
      <xdr:row>520</xdr:row>
      <xdr:rowOff>0</xdr:rowOff>
    </xdr:to>
    <xdr:pic>
      <xdr:nvPicPr>
        <xdr:cNvPr id="2803" name="Picture 2802">
          <a:extLst>
            <a:ext uri="{FF2B5EF4-FFF2-40B4-BE49-F238E27FC236}">
              <a16:creationId xmlns:a16="http://schemas.microsoft.com/office/drawing/2014/main" id="{723E2BEA-07EC-C7A7-91D8-E7BF9433D99D}"/>
            </a:ext>
          </a:extLst>
        </xdr:cNvPr>
        <xdr:cNvPicPr>
          <a:picLocks/>
        </xdr:cNvPicPr>
      </xdr:nvPicPr>
      <xdr:blipFill>
        <a:blip xmlns:r="http://schemas.openxmlformats.org/officeDocument/2006/relationships" r:embed="rId516" cstate="print">
          <a:extLst>
            <a:ext uri="{28A0092B-C50C-407E-A947-70E740481C1C}">
              <a14:useLocalDpi xmlns:a14="http://schemas.microsoft.com/office/drawing/2010/main" val="0"/>
            </a:ext>
          </a:extLst>
        </a:blip>
        <a:stretch>
          <a:fillRect/>
        </a:stretch>
      </xdr:blipFill>
      <xdr:spPr>
        <a:xfrm>
          <a:off x="44043600" y="591115150"/>
          <a:ext cx="882650" cy="1143000"/>
        </a:xfrm>
        <a:prstGeom prst="rect">
          <a:avLst/>
        </a:prstGeom>
      </xdr:spPr>
    </xdr:pic>
    <xdr:clientData/>
  </xdr:twoCellAnchor>
  <xdr:twoCellAnchor>
    <xdr:from>
      <xdr:col>32</xdr:col>
      <xdr:colOff>0</xdr:colOff>
      <xdr:row>520</xdr:row>
      <xdr:rowOff>0</xdr:rowOff>
    </xdr:from>
    <xdr:to>
      <xdr:col>33</xdr:col>
      <xdr:colOff>0</xdr:colOff>
      <xdr:row>521</xdr:row>
      <xdr:rowOff>0</xdr:rowOff>
    </xdr:to>
    <xdr:pic>
      <xdr:nvPicPr>
        <xdr:cNvPr id="2805" name="Picture 2804">
          <a:extLst>
            <a:ext uri="{FF2B5EF4-FFF2-40B4-BE49-F238E27FC236}">
              <a16:creationId xmlns:a16="http://schemas.microsoft.com/office/drawing/2014/main" id="{46D61147-988E-4C91-D340-76F706B0AAEA}"/>
            </a:ext>
          </a:extLst>
        </xdr:cNvPr>
        <xdr:cNvPicPr>
          <a:picLocks/>
        </xdr:cNvPicPr>
      </xdr:nvPicPr>
      <xdr:blipFill>
        <a:blip xmlns:r="http://schemas.openxmlformats.org/officeDocument/2006/relationships" r:embed="rId517" cstate="print">
          <a:extLst>
            <a:ext uri="{28A0092B-C50C-407E-A947-70E740481C1C}">
              <a14:useLocalDpi xmlns:a14="http://schemas.microsoft.com/office/drawing/2010/main" val="0"/>
            </a:ext>
          </a:extLst>
        </a:blip>
        <a:stretch>
          <a:fillRect/>
        </a:stretch>
      </xdr:blipFill>
      <xdr:spPr>
        <a:xfrm>
          <a:off x="44043600" y="592258150"/>
          <a:ext cx="882650" cy="1143000"/>
        </a:xfrm>
        <a:prstGeom prst="rect">
          <a:avLst/>
        </a:prstGeom>
      </xdr:spPr>
    </xdr:pic>
    <xdr:clientData/>
  </xdr:twoCellAnchor>
  <xdr:twoCellAnchor>
    <xdr:from>
      <xdr:col>32</xdr:col>
      <xdr:colOff>0</xdr:colOff>
      <xdr:row>521</xdr:row>
      <xdr:rowOff>0</xdr:rowOff>
    </xdr:from>
    <xdr:to>
      <xdr:col>33</xdr:col>
      <xdr:colOff>0</xdr:colOff>
      <xdr:row>522</xdr:row>
      <xdr:rowOff>0</xdr:rowOff>
    </xdr:to>
    <xdr:pic>
      <xdr:nvPicPr>
        <xdr:cNvPr id="2807" name="Picture 2806">
          <a:extLst>
            <a:ext uri="{FF2B5EF4-FFF2-40B4-BE49-F238E27FC236}">
              <a16:creationId xmlns:a16="http://schemas.microsoft.com/office/drawing/2014/main" id="{3D19F6B8-6BB6-F721-8F0A-8135BDE2815B}"/>
            </a:ext>
          </a:extLst>
        </xdr:cNvPr>
        <xdr:cNvPicPr>
          <a:picLocks/>
        </xdr:cNvPicPr>
      </xdr:nvPicPr>
      <xdr:blipFill>
        <a:blip xmlns:r="http://schemas.openxmlformats.org/officeDocument/2006/relationships" r:embed="rId518" cstate="print">
          <a:extLst>
            <a:ext uri="{28A0092B-C50C-407E-A947-70E740481C1C}">
              <a14:useLocalDpi xmlns:a14="http://schemas.microsoft.com/office/drawing/2010/main" val="0"/>
            </a:ext>
          </a:extLst>
        </a:blip>
        <a:stretch>
          <a:fillRect/>
        </a:stretch>
      </xdr:blipFill>
      <xdr:spPr>
        <a:xfrm>
          <a:off x="44043600" y="593401150"/>
          <a:ext cx="882650" cy="1143000"/>
        </a:xfrm>
        <a:prstGeom prst="rect">
          <a:avLst/>
        </a:prstGeom>
      </xdr:spPr>
    </xdr:pic>
    <xdr:clientData/>
  </xdr:twoCellAnchor>
  <xdr:twoCellAnchor>
    <xdr:from>
      <xdr:col>32</xdr:col>
      <xdr:colOff>0</xdr:colOff>
      <xdr:row>522</xdr:row>
      <xdr:rowOff>0</xdr:rowOff>
    </xdr:from>
    <xdr:to>
      <xdr:col>33</xdr:col>
      <xdr:colOff>0</xdr:colOff>
      <xdr:row>523</xdr:row>
      <xdr:rowOff>0</xdr:rowOff>
    </xdr:to>
    <xdr:pic>
      <xdr:nvPicPr>
        <xdr:cNvPr id="2809" name="Picture 2808">
          <a:extLst>
            <a:ext uri="{FF2B5EF4-FFF2-40B4-BE49-F238E27FC236}">
              <a16:creationId xmlns:a16="http://schemas.microsoft.com/office/drawing/2014/main" id="{DE5BB135-D0C2-5317-CE0D-06A3AEFD9B05}"/>
            </a:ext>
          </a:extLst>
        </xdr:cNvPr>
        <xdr:cNvPicPr>
          <a:picLocks/>
        </xdr:cNvPicPr>
      </xdr:nvPicPr>
      <xdr:blipFill>
        <a:blip xmlns:r="http://schemas.openxmlformats.org/officeDocument/2006/relationships" r:embed="rId519" cstate="print">
          <a:extLst>
            <a:ext uri="{28A0092B-C50C-407E-A947-70E740481C1C}">
              <a14:useLocalDpi xmlns:a14="http://schemas.microsoft.com/office/drawing/2010/main" val="0"/>
            </a:ext>
          </a:extLst>
        </a:blip>
        <a:stretch>
          <a:fillRect/>
        </a:stretch>
      </xdr:blipFill>
      <xdr:spPr>
        <a:xfrm>
          <a:off x="44043600" y="594544150"/>
          <a:ext cx="882650" cy="1143000"/>
        </a:xfrm>
        <a:prstGeom prst="rect">
          <a:avLst/>
        </a:prstGeom>
      </xdr:spPr>
    </xdr:pic>
    <xdr:clientData/>
  </xdr:twoCellAnchor>
  <xdr:twoCellAnchor>
    <xdr:from>
      <xdr:col>32</xdr:col>
      <xdr:colOff>0</xdr:colOff>
      <xdr:row>523</xdr:row>
      <xdr:rowOff>0</xdr:rowOff>
    </xdr:from>
    <xdr:to>
      <xdr:col>33</xdr:col>
      <xdr:colOff>0</xdr:colOff>
      <xdr:row>524</xdr:row>
      <xdr:rowOff>0</xdr:rowOff>
    </xdr:to>
    <xdr:pic>
      <xdr:nvPicPr>
        <xdr:cNvPr id="2811" name="Picture 2810">
          <a:extLst>
            <a:ext uri="{FF2B5EF4-FFF2-40B4-BE49-F238E27FC236}">
              <a16:creationId xmlns:a16="http://schemas.microsoft.com/office/drawing/2014/main" id="{73271DE1-B5F7-B348-BC3B-4E794AC022D5}"/>
            </a:ext>
          </a:extLst>
        </xdr:cNvPr>
        <xdr:cNvPicPr>
          <a:picLocks/>
        </xdr:cNvPicPr>
      </xdr:nvPicPr>
      <xdr:blipFill>
        <a:blip xmlns:r="http://schemas.openxmlformats.org/officeDocument/2006/relationships" r:embed="rId520" cstate="print">
          <a:extLst>
            <a:ext uri="{28A0092B-C50C-407E-A947-70E740481C1C}">
              <a14:useLocalDpi xmlns:a14="http://schemas.microsoft.com/office/drawing/2010/main" val="0"/>
            </a:ext>
          </a:extLst>
        </a:blip>
        <a:stretch>
          <a:fillRect/>
        </a:stretch>
      </xdr:blipFill>
      <xdr:spPr>
        <a:xfrm>
          <a:off x="44043600" y="595687150"/>
          <a:ext cx="882650" cy="1143000"/>
        </a:xfrm>
        <a:prstGeom prst="rect">
          <a:avLst/>
        </a:prstGeom>
      </xdr:spPr>
    </xdr:pic>
    <xdr:clientData/>
  </xdr:twoCellAnchor>
  <xdr:twoCellAnchor>
    <xdr:from>
      <xdr:col>32</xdr:col>
      <xdr:colOff>0</xdr:colOff>
      <xdr:row>524</xdr:row>
      <xdr:rowOff>0</xdr:rowOff>
    </xdr:from>
    <xdr:to>
      <xdr:col>33</xdr:col>
      <xdr:colOff>0</xdr:colOff>
      <xdr:row>525</xdr:row>
      <xdr:rowOff>0</xdr:rowOff>
    </xdr:to>
    <xdr:pic>
      <xdr:nvPicPr>
        <xdr:cNvPr id="2813" name="Picture 2812">
          <a:extLst>
            <a:ext uri="{FF2B5EF4-FFF2-40B4-BE49-F238E27FC236}">
              <a16:creationId xmlns:a16="http://schemas.microsoft.com/office/drawing/2014/main" id="{CC353057-1612-FDF5-B3A5-2F2D8DA40311}"/>
            </a:ext>
          </a:extLst>
        </xdr:cNvPr>
        <xdr:cNvPicPr>
          <a:picLocks/>
        </xdr:cNvPicPr>
      </xdr:nvPicPr>
      <xdr:blipFill>
        <a:blip xmlns:r="http://schemas.openxmlformats.org/officeDocument/2006/relationships" r:embed="rId521" cstate="print">
          <a:extLst>
            <a:ext uri="{28A0092B-C50C-407E-A947-70E740481C1C}">
              <a14:useLocalDpi xmlns:a14="http://schemas.microsoft.com/office/drawing/2010/main" val="0"/>
            </a:ext>
          </a:extLst>
        </a:blip>
        <a:stretch>
          <a:fillRect/>
        </a:stretch>
      </xdr:blipFill>
      <xdr:spPr>
        <a:xfrm>
          <a:off x="44043600" y="596830150"/>
          <a:ext cx="882650" cy="1143000"/>
        </a:xfrm>
        <a:prstGeom prst="rect">
          <a:avLst/>
        </a:prstGeom>
      </xdr:spPr>
    </xdr:pic>
    <xdr:clientData/>
  </xdr:twoCellAnchor>
  <xdr:twoCellAnchor>
    <xdr:from>
      <xdr:col>32</xdr:col>
      <xdr:colOff>0</xdr:colOff>
      <xdr:row>525</xdr:row>
      <xdr:rowOff>0</xdr:rowOff>
    </xdr:from>
    <xdr:to>
      <xdr:col>33</xdr:col>
      <xdr:colOff>0</xdr:colOff>
      <xdr:row>526</xdr:row>
      <xdr:rowOff>0</xdr:rowOff>
    </xdr:to>
    <xdr:pic>
      <xdr:nvPicPr>
        <xdr:cNvPr id="2815" name="Picture 2814">
          <a:extLst>
            <a:ext uri="{FF2B5EF4-FFF2-40B4-BE49-F238E27FC236}">
              <a16:creationId xmlns:a16="http://schemas.microsoft.com/office/drawing/2014/main" id="{93A2566E-AD39-F4BC-53B3-8DD19C8E23C8}"/>
            </a:ext>
          </a:extLst>
        </xdr:cNvPr>
        <xdr:cNvPicPr>
          <a:picLocks/>
        </xdr:cNvPicPr>
      </xdr:nvPicPr>
      <xdr:blipFill>
        <a:blip xmlns:r="http://schemas.openxmlformats.org/officeDocument/2006/relationships" r:embed="rId522" cstate="print">
          <a:extLst>
            <a:ext uri="{28A0092B-C50C-407E-A947-70E740481C1C}">
              <a14:useLocalDpi xmlns:a14="http://schemas.microsoft.com/office/drawing/2010/main" val="0"/>
            </a:ext>
          </a:extLst>
        </a:blip>
        <a:stretch>
          <a:fillRect/>
        </a:stretch>
      </xdr:blipFill>
      <xdr:spPr>
        <a:xfrm>
          <a:off x="44043600" y="597973150"/>
          <a:ext cx="882650" cy="1143000"/>
        </a:xfrm>
        <a:prstGeom prst="rect">
          <a:avLst/>
        </a:prstGeom>
      </xdr:spPr>
    </xdr:pic>
    <xdr:clientData/>
  </xdr:twoCellAnchor>
  <xdr:twoCellAnchor>
    <xdr:from>
      <xdr:col>32</xdr:col>
      <xdr:colOff>0</xdr:colOff>
      <xdr:row>526</xdr:row>
      <xdr:rowOff>0</xdr:rowOff>
    </xdr:from>
    <xdr:to>
      <xdr:col>33</xdr:col>
      <xdr:colOff>0</xdr:colOff>
      <xdr:row>527</xdr:row>
      <xdr:rowOff>0</xdr:rowOff>
    </xdr:to>
    <xdr:pic>
      <xdr:nvPicPr>
        <xdr:cNvPr id="2817" name="Picture 2816">
          <a:extLst>
            <a:ext uri="{FF2B5EF4-FFF2-40B4-BE49-F238E27FC236}">
              <a16:creationId xmlns:a16="http://schemas.microsoft.com/office/drawing/2014/main" id="{5860D06B-750D-BF4F-407E-D001D3BB9E4D}"/>
            </a:ext>
          </a:extLst>
        </xdr:cNvPr>
        <xdr:cNvPicPr>
          <a:picLocks/>
        </xdr:cNvPicPr>
      </xdr:nvPicPr>
      <xdr:blipFill>
        <a:blip xmlns:r="http://schemas.openxmlformats.org/officeDocument/2006/relationships" r:embed="rId523" cstate="print">
          <a:extLst>
            <a:ext uri="{28A0092B-C50C-407E-A947-70E740481C1C}">
              <a14:useLocalDpi xmlns:a14="http://schemas.microsoft.com/office/drawing/2010/main" val="0"/>
            </a:ext>
          </a:extLst>
        </a:blip>
        <a:stretch>
          <a:fillRect/>
        </a:stretch>
      </xdr:blipFill>
      <xdr:spPr>
        <a:xfrm>
          <a:off x="44043600" y="599116150"/>
          <a:ext cx="882650" cy="1143000"/>
        </a:xfrm>
        <a:prstGeom prst="rect">
          <a:avLst/>
        </a:prstGeom>
      </xdr:spPr>
    </xdr:pic>
    <xdr:clientData/>
  </xdr:twoCellAnchor>
  <xdr:twoCellAnchor>
    <xdr:from>
      <xdr:col>32</xdr:col>
      <xdr:colOff>0</xdr:colOff>
      <xdr:row>527</xdr:row>
      <xdr:rowOff>0</xdr:rowOff>
    </xdr:from>
    <xdr:to>
      <xdr:col>33</xdr:col>
      <xdr:colOff>0</xdr:colOff>
      <xdr:row>528</xdr:row>
      <xdr:rowOff>0</xdr:rowOff>
    </xdr:to>
    <xdr:pic>
      <xdr:nvPicPr>
        <xdr:cNvPr id="2819" name="Picture 2818">
          <a:extLst>
            <a:ext uri="{FF2B5EF4-FFF2-40B4-BE49-F238E27FC236}">
              <a16:creationId xmlns:a16="http://schemas.microsoft.com/office/drawing/2014/main" id="{DF32F1EE-1B18-D0CF-13AE-EB094E2A16F5}"/>
            </a:ext>
          </a:extLst>
        </xdr:cNvPr>
        <xdr:cNvPicPr>
          <a:picLocks/>
        </xdr:cNvPicPr>
      </xdr:nvPicPr>
      <xdr:blipFill>
        <a:blip xmlns:r="http://schemas.openxmlformats.org/officeDocument/2006/relationships" r:embed="rId524" cstate="print">
          <a:extLst>
            <a:ext uri="{28A0092B-C50C-407E-A947-70E740481C1C}">
              <a14:useLocalDpi xmlns:a14="http://schemas.microsoft.com/office/drawing/2010/main" val="0"/>
            </a:ext>
          </a:extLst>
        </a:blip>
        <a:stretch>
          <a:fillRect/>
        </a:stretch>
      </xdr:blipFill>
      <xdr:spPr>
        <a:xfrm>
          <a:off x="44043600" y="600259150"/>
          <a:ext cx="882650" cy="1143000"/>
        </a:xfrm>
        <a:prstGeom prst="rect">
          <a:avLst/>
        </a:prstGeom>
      </xdr:spPr>
    </xdr:pic>
    <xdr:clientData/>
  </xdr:twoCellAnchor>
  <xdr:twoCellAnchor>
    <xdr:from>
      <xdr:col>32</xdr:col>
      <xdr:colOff>0</xdr:colOff>
      <xdr:row>528</xdr:row>
      <xdr:rowOff>0</xdr:rowOff>
    </xdr:from>
    <xdr:to>
      <xdr:col>33</xdr:col>
      <xdr:colOff>0</xdr:colOff>
      <xdr:row>529</xdr:row>
      <xdr:rowOff>0</xdr:rowOff>
    </xdr:to>
    <xdr:pic>
      <xdr:nvPicPr>
        <xdr:cNvPr id="2821" name="Picture 2820">
          <a:extLst>
            <a:ext uri="{FF2B5EF4-FFF2-40B4-BE49-F238E27FC236}">
              <a16:creationId xmlns:a16="http://schemas.microsoft.com/office/drawing/2014/main" id="{1498FB35-305B-4ECD-2155-9B8D9D13761C}"/>
            </a:ext>
          </a:extLst>
        </xdr:cNvPr>
        <xdr:cNvPicPr>
          <a:picLocks/>
        </xdr:cNvPicPr>
      </xdr:nvPicPr>
      <xdr:blipFill>
        <a:blip xmlns:r="http://schemas.openxmlformats.org/officeDocument/2006/relationships" r:embed="rId525" cstate="print">
          <a:extLst>
            <a:ext uri="{28A0092B-C50C-407E-A947-70E740481C1C}">
              <a14:useLocalDpi xmlns:a14="http://schemas.microsoft.com/office/drawing/2010/main" val="0"/>
            </a:ext>
          </a:extLst>
        </a:blip>
        <a:stretch>
          <a:fillRect/>
        </a:stretch>
      </xdr:blipFill>
      <xdr:spPr>
        <a:xfrm>
          <a:off x="44043600" y="601402150"/>
          <a:ext cx="882650" cy="1143000"/>
        </a:xfrm>
        <a:prstGeom prst="rect">
          <a:avLst/>
        </a:prstGeom>
      </xdr:spPr>
    </xdr:pic>
    <xdr:clientData/>
  </xdr:twoCellAnchor>
  <xdr:twoCellAnchor>
    <xdr:from>
      <xdr:col>32</xdr:col>
      <xdr:colOff>0</xdr:colOff>
      <xdr:row>529</xdr:row>
      <xdr:rowOff>0</xdr:rowOff>
    </xdr:from>
    <xdr:to>
      <xdr:col>33</xdr:col>
      <xdr:colOff>0</xdr:colOff>
      <xdr:row>530</xdr:row>
      <xdr:rowOff>0</xdr:rowOff>
    </xdr:to>
    <xdr:pic>
      <xdr:nvPicPr>
        <xdr:cNvPr id="2823" name="Picture 2822">
          <a:extLst>
            <a:ext uri="{FF2B5EF4-FFF2-40B4-BE49-F238E27FC236}">
              <a16:creationId xmlns:a16="http://schemas.microsoft.com/office/drawing/2014/main" id="{D3E9ED73-5982-6B07-1261-4EEFB0CA9011}"/>
            </a:ext>
          </a:extLst>
        </xdr:cNvPr>
        <xdr:cNvPicPr>
          <a:picLocks/>
        </xdr:cNvPicPr>
      </xdr:nvPicPr>
      <xdr:blipFill>
        <a:blip xmlns:r="http://schemas.openxmlformats.org/officeDocument/2006/relationships" r:embed="rId526" cstate="print">
          <a:extLst>
            <a:ext uri="{28A0092B-C50C-407E-A947-70E740481C1C}">
              <a14:useLocalDpi xmlns:a14="http://schemas.microsoft.com/office/drawing/2010/main" val="0"/>
            </a:ext>
          </a:extLst>
        </a:blip>
        <a:stretch>
          <a:fillRect/>
        </a:stretch>
      </xdr:blipFill>
      <xdr:spPr>
        <a:xfrm>
          <a:off x="44043600" y="602545150"/>
          <a:ext cx="882650" cy="1143000"/>
        </a:xfrm>
        <a:prstGeom prst="rect">
          <a:avLst/>
        </a:prstGeom>
      </xdr:spPr>
    </xdr:pic>
    <xdr:clientData/>
  </xdr:twoCellAnchor>
  <xdr:twoCellAnchor>
    <xdr:from>
      <xdr:col>32</xdr:col>
      <xdr:colOff>0</xdr:colOff>
      <xdr:row>530</xdr:row>
      <xdr:rowOff>0</xdr:rowOff>
    </xdr:from>
    <xdr:to>
      <xdr:col>33</xdr:col>
      <xdr:colOff>0</xdr:colOff>
      <xdr:row>531</xdr:row>
      <xdr:rowOff>0</xdr:rowOff>
    </xdr:to>
    <xdr:pic>
      <xdr:nvPicPr>
        <xdr:cNvPr id="2825" name="Picture 2824">
          <a:extLst>
            <a:ext uri="{FF2B5EF4-FFF2-40B4-BE49-F238E27FC236}">
              <a16:creationId xmlns:a16="http://schemas.microsoft.com/office/drawing/2014/main" id="{C1482C9F-EB32-0EFF-2A86-017B659AE0FE}"/>
            </a:ext>
          </a:extLst>
        </xdr:cNvPr>
        <xdr:cNvPicPr>
          <a:picLocks/>
        </xdr:cNvPicPr>
      </xdr:nvPicPr>
      <xdr:blipFill>
        <a:blip xmlns:r="http://schemas.openxmlformats.org/officeDocument/2006/relationships" r:embed="rId527" cstate="print">
          <a:extLst>
            <a:ext uri="{28A0092B-C50C-407E-A947-70E740481C1C}">
              <a14:useLocalDpi xmlns:a14="http://schemas.microsoft.com/office/drawing/2010/main" val="0"/>
            </a:ext>
          </a:extLst>
        </a:blip>
        <a:stretch>
          <a:fillRect/>
        </a:stretch>
      </xdr:blipFill>
      <xdr:spPr>
        <a:xfrm>
          <a:off x="44043600" y="603688150"/>
          <a:ext cx="882650" cy="1143000"/>
        </a:xfrm>
        <a:prstGeom prst="rect">
          <a:avLst/>
        </a:prstGeom>
      </xdr:spPr>
    </xdr:pic>
    <xdr:clientData/>
  </xdr:twoCellAnchor>
  <xdr:twoCellAnchor>
    <xdr:from>
      <xdr:col>32</xdr:col>
      <xdr:colOff>0</xdr:colOff>
      <xdr:row>531</xdr:row>
      <xdr:rowOff>0</xdr:rowOff>
    </xdr:from>
    <xdr:to>
      <xdr:col>33</xdr:col>
      <xdr:colOff>0</xdr:colOff>
      <xdr:row>532</xdr:row>
      <xdr:rowOff>0</xdr:rowOff>
    </xdr:to>
    <xdr:pic>
      <xdr:nvPicPr>
        <xdr:cNvPr id="2827" name="Picture 2826">
          <a:extLst>
            <a:ext uri="{FF2B5EF4-FFF2-40B4-BE49-F238E27FC236}">
              <a16:creationId xmlns:a16="http://schemas.microsoft.com/office/drawing/2014/main" id="{3C2F3363-0263-67B8-4772-98517FAFE338}"/>
            </a:ext>
          </a:extLst>
        </xdr:cNvPr>
        <xdr:cNvPicPr>
          <a:picLocks/>
        </xdr:cNvPicPr>
      </xdr:nvPicPr>
      <xdr:blipFill>
        <a:blip xmlns:r="http://schemas.openxmlformats.org/officeDocument/2006/relationships" r:embed="rId528" cstate="print">
          <a:extLst>
            <a:ext uri="{28A0092B-C50C-407E-A947-70E740481C1C}">
              <a14:useLocalDpi xmlns:a14="http://schemas.microsoft.com/office/drawing/2010/main" val="0"/>
            </a:ext>
          </a:extLst>
        </a:blip>
        <a:stretch>
          <a:fillRect/>
        </a:stretch>
      </xdr:blipFill>
      <xdr:spPr>
        <a:xfrm>
          <a:off x="44043600" y="604831150"/>
          <a:ext cx="882650" cy="1143000"/>
        </a:xfrm>
        <a:prstGeom prst="rect">
          <a:avLst/>
        </a:prstGeom>
      </xdr:spPr>
    </xdr:pic>
    <xdr:clientData/>
  </xdr:twoCellAnchor>
  <xdr:twoCellAnchor>
    <xdr:from>
      <xdr:col>32</xdr:col>
      <xdr:colOff>0</xdr:colOff>
      <xdr:row>532</xdr:row>
      <xdr:rowOff>0</xdr:rowOff>
    </xdr:from>
    <xdr:to>
      <xdr:col>33</xdr:col>
      <xdr:colOff>0</xdr:colOff>
      <xdr:row>533</xdr:row>
      <xdr:rowOff>0</xdr:rowOff>
    </xdr:to>
    <xdr:pic>
      <xdr:nvPicPr>
        <xdr:cNvPr id="2829" name="Picture 2828">
          <a:extLst>
            <a:ext uri="{FF2B5EF4-FFF2-40B4-BE49-F238E27FC236}">
              <a16:creationId xmlns:a16="http://schemas.microsoft.com/office/drawing/2014/main" id="{0C4F651F-8FFF-B28A-3C2D-12686B20E657}"/>
            </a:ext>
          </a:extLst>
        </xdr:cNvPr>
        <xdr:cNvPicPr>
          <a:picLocks/>
        </xdr:cNvPicPr>
      </xdr:nvPicPr>
      <xdr:blipFill>
        <a:blip xmlns:r="http://schemas.openxmlformats.org/officeDocument/2006/relationships" r:embed="rId529" cstate="print">
          <a:extLst>
            <a:ext uri="{28A0092B-C50C-407E-A947-70E740481C1C}">
              <a14:useLocalDpi xmlns:a14="http://schemas.microsoft.com/office/drawing/2010/main" val="0"/>
            </a:ext>
          </a:extLst>
        </a:blip>
        <a:stretch>
          <a:fillRect/>
        </a:stretch>
      </xdr:blipFill>
      <xdr:spPr>
        <a:xfrm>
          <a:off x="44043600" y="605974150"/>
          <a:ext cx="882650" cy="1143000"/>
        </a:xfrm>
        <a:prstGeom prst="rect">
          <a:avLst/>
        </a:prstGeom>
      </xdr:spPr>
    </xdr:pic>
    <xdr:clientData/>
  </xdr:twoCellAnchor>
  <xdr:twoCellAnchor>
    <xdr:from>
      <xdr:col>32</xdr:col>
      <xdr:colOff>0</xdr:colOff>
      <xdr:row>533</xdr:row>
      <xdr:rowOff>0</xdr:rowOff>
    </xdr:from>
    <xdr:to>
      <xdr:col>33</xdr:col>
      <xdr:colOff>0</xdr:colOff>
      <xdr:row>534</xdr:row>
      <xdr:rowOff>0</xdr:rowOff>
    </xdr:to>
    <xdr:pic>
      <xdr:nvPicPr>
        <xdr:cNvPr id="2831" name="Picture 2830">
          <a:extLst>
            <a:ext uri="{FF2B5EF4-FFF2-40B4-BE49-F238E27FC236}">
              <a16:creationId xmlns:a16="http://schemas.microsoft.com/office/drawing/2014/main" id="{67CC6731-A546-18A2-2E12-6BC61D87BFEF}"/>
            </a:ext>
          </a:extLst>
        </xdr:cNvPr>
        <xdr:cNvPicPr>
          <a:picLocks/>
        </xdr:cNvPicPr>
      </xdr:nvPicPr>
      <xdr:blipFill>
        <a:blip xmlns:r="http://schemas.openxmlformats.org/officeDocument/2006/relationships" r:embed="rId530" cstate="print">
          <a:extLst>
            <a:ext uri="{28A0092B-C50C-407E-A947-70E740481C1C}">
              <a14:useLocalDpi xmlns:a14="http://schemas.microsoft.com/office/drawing/2010/main" val="0"/>
            </a:ext>
          </a:extLst>
        </a:blip>
        <a:stretch>
          <a:fillRect/>
        </a:stretch>
      </xdr:blipFill>
      <xdr:spPr>
        <a:xfrm>
          <a:off x="44043600" y="607117150"/>
          <a:ext cx="882650" cy="1143000"/>
        </a:xfrm>
        <a:prstGeom prst="rect">
          <a:avLst/>
        </a:prstGeom>
      </xdr:spPr>
    </xdr:pic>
    <xdr:clientData/>
  </xdr:twoCellAnchor>
  <xdr:twoCellAnchor>
    <xdr:from>
      <xdr:col>32</xdr:col>
      <xdr:colOff>0</xdr:colOff>
      <xdr:row>534</xdr:row>
      <xdr:rowOff>0</xdr:rowOff>
    </xdr:from>
    <xdr:to>
      <xdr:col>33</xdr:col>
      <xdr:colOff>0</xdr:colOff>
      <xdr:row>535</xdr:row>
      <xdr:rowOff>0</xdr:rowOff>
    </xdr:to>
    <xdr:pic>
      <xdr:nvPicPr>
        <xdr:cNvPr id="2833" name="Picture 2832">
          <a:extLst>
            <a:ext uri="{FF2B5EF4-FFF2-40B4-BE49-F238E27FC236}">
              <a16:creationId xmlns:a16="http://schemas.microsoft.com/office/drawing/2014/main" id="{6D2C4B77-1325-50C0-36B3-C6E3F0512F23}"/>
            </a:ext>
          </a:extLst>
        </xdr:cNvPr>
        <xdr:cNvPicPr>
          <a:picLocks/>
        </xdr:cNvPicPr>
      </xdr:nvPicPr>
      <xdr:blipFill>
        <a:blip xmlns:r="http://schemas.openxmlformats.org/officeDocument/2006/relationships" r:embed="rId531" cstate="print">
          <a:extLst>
            <a:ext uri="{28A0092B-C50C-407E-A947-70E740481C1C}">
              <a14:useLocalDpi xmlns:a14="http://schemas.microsoft.com/office/drawing/2010/main" val="0"/>
            </a:ext>
          </a:extLst>
        </a:blip>
        <a:stretch>
          <a:fillRect/>
        </a:stretch>
      </xdr:blipFill>
      <xdr:spPr>
        <a:xfrm>
          <a:off x="44043600" y="608260150"/>
          <a:ext cx="882650" cy="1143000"/>
        </a:xfrm>
        <a:prstGeom prst="rect">
          <a:avLst/>
        </a:prstGeom>
      </xdr:spPr>
    </xdr:pic>
    <xdr:clientData/>
  </xdr:twoCellAnchor>
  <xdr:twoCellAnchor>
    <xdr:from>
      <xdr:col>32</xdr:col>
      <xdr:colOff>0</xdr:colOff>
      <xdr:row>535</xdr:row>
      <xdr:rowOff>0</xdr:rowOff>
    </xdr:from>
    <xdr:to>
      <xdr:col>33</xdr:col>
      <xdr:colOff>0</xdr:colOff>
      <xdr:row>536</xdr:row>
      <xdr:rowOff>0</xdr:rowOff>
    </xdr:to>
    <xdr:pic>
      <xdr:nvPicPr>
        <xdr:cNvPr id="2835" name="Picture 2834">
          <a:extLst>
            <a:ext uri="{FF2B5EF4-FFF2-40B4-BE49-F238E27FC236}">
              <a16:creationId xmlns:a16="http://schemas.microsoft.com/office/drawing/2014/main" id="{789A82CB-9862-4588-FBB4-9DE25DD31ADA}"/>
            </a:ext>
          </a:extLst>
        </xdr:cNvPr>
        <xdr:cNvPicPr>
          <a:picLocks/>
        </xdr:cNvPicPr>
      </xdr:nvPicPr>
      <xdr:blipFill>
        <a:blip xmlns:r="http://schemas.openxmlformats.org/officeDocument/2006/relationships" r:embed="rId532" cstate="print">
          <a:extLst>
            <a:ext uri="{28A0092B-C50C-407E-A947-70E740481C1C}">
              <a14:useLocalDpi xmlns:a14="http://schemas.microsoft.com/office/drawing/2010/main" val="0"/>
            </a:ext>
          </a:extLst>
        </a:blip>
        <a:stretch>
          <a:fillRect/>
        </a:stretch>
      </xdr:blipFill>
      <xdr:spPr>
        <a:xfrm>
          <a:off x="44043600" y="609403150"/>
          <a:ext cx="882650" cy="1143000"/>
        </a:xfrm>
        <a:prstGeom prst="rect">
          <a:avLst/>
        </a:prstGeom>
      </xdr:spPr>
    </xdr:pic>
    <xdr:clientData/>
  </xdr:twoCellAnchor>
  <xdr:twoCellAnchor>
    <xdr:from>
      <xdr:col>32</xdr:col>
      <xdr:colOff>0</xdr:colOff>
      <xdr:row>536</xdr:row>
      <xdr:rowOff>0</xdr:rowOff>
    </xdr:from>
    <xdr:to>
      <xdr:col>33</xdr:col>
      <xdr:colOff>0</xdr:colOff>
      <xdr:row>537</xdr:row>
      <xdr:rowOff>0</xdr:rowOff>
    </xdr:to>
    <xdr:pic>
      <xdr:nvPicPr>
        <xdr:cNvPr id="2837" name="Picture 2836">
          <a:extLst>
            <a:ext uri="{FF2B5EF4-FFF2-40B4-BE49-F238E27FC236}">
              <a16:creationId xmlns:a16="http://schemas.microsoft.com/office/drawing/2014/main" id="{711A2EC3-0390-A645-86D2-E899FFDC84DF}"/>
            </a:ext>
          </a:extLst>
        </xdr:cNvPr>
        <xdr:cNvPicPr>
          <a:picLocks/>
        </xdr:cNvPicPr>
      </xdr:nvPicPr>
      <xdr:blipFill>
        <a:blip xmlns:r="http://schemas.openxmlformats.org/officeDocument/2006/relationships" r:embed="rId533" cstate="print">
          <a:extLst>
            <a:ext uri="{28A0092B-C50C-407E-A947-70E740481C1C}">
              <a14:useLocalDpi xmlns:a14="http://schemas.microsoft.com/office/drawing/2010/main" val="0"/>
            </a:ext>
          </a:extLst>
        </a:blip>
        <a:stretch>
          <a:fillRect/>
        </a:stretch>
      </xdr:blipFill>
      <xdr:spPr>
        <a:xfrm>
          <a:off x="44043600" y="610546150"/>
          <a:ext cx="882650" cy="1143000"/>
        </a:xfrm>
        <a:prstGeom prst="rect">
          <a:avLst/>
        </a:prstGeom>
      </xdr:spPr>
    </xdr:pic>
    <xdr:clientData/>
  </xdr:twoCellAnchor>
  <xdr:twoCellAnchor>
    <xdr:from>
      <xdr:col>32</xdr:col>
      <xdr:colOff>0</xdr:colOff>
      <xdr:row>537</xdr:row>
      <xdr:rowOff>0</xdr:rowOff>
    </xdr:from>
    <xdr:to>
      <xdr:col>33</xdr:col>
      <xdr:colOff>0</xdr:colOff>
      <xdr:row>538</xdr:row>
      <xdr:rowOff>0</xdr:rowOff>
    </xdr:to>
    <xdr:pic>
      <xdr:nvPicPr>
        <xdr:cNvPr id="2839" name="Picture 2838">
          <a:extLst>
            <a:ext uri="{FF2B5EF4-FFF2-40B4-BE49-F238E27FC236}">
              <a16:creationId xmlns:a16="http://schemas.microsoft.com/office/drawing/2014/main" id="{7DB8EDF2-256D-1B9D-6AB6-BD1EF66B49EA}"/>
            </a:ext>
          </a:extLst>
        </xdr:cNvPr>
        <xdr:cNvPicPr>
          <a:picLocks/>
        </xdr:cNvPicPr>
      </xdr:nvPicPr>
      <xdr:blipFill>
        <a:blip xmlns:r="http://schemas.openxmlformats.org/officeDocument/2006/relationships" r:embed="rId534" cstate="print">
          <a:extLst>
            <a:ext uri="{28A0092B-C50C-407E-A947-70E740481C1C}">
              <a14:useLocalDpi xmlns:a14="http://schemas.microsoft.com/office/drawing/2010/main" val="0"/>
            </a:ext>
          </a:extLst>
        </a:blip>
        <a:stretch>
          <a:fillRect/>
        </a:stretch>
      </xdr:blipFill>
      <xdr:spPr>
        <a:xfrm>
          <a:off x="44043600" y="611689150"/>
          <a:ext cx="882650" cy="1143000"/>
        </a:xfrm>
        <a:prstGeom prst="rect">
          <a:avLst/>
        </a:prstGeom>
      </xdr:spPr>
    </xdr:pic>
    <xdr:clientData/>
  </xdr:twoCellAnchor>
  <xdr:twoCellAnchor>
    <xdr:from>
      <xdr:col>32</xdr:col>
      <xdr:colOff>0</xdr:colOff>
      <xdr:row>538</xdr:row>
      <xdr:rowOff>0</xdr:rowOff>
    </xdr:from>
    <xdr:to>
      <xdr:col>33</xdr:col>
      <xdr:colOff>0</xdr:colOff>
      <xdr:row>539</xdr:row>
      <xdr:rowOff>0</xdr:rowOff>
    </xdr:to>
    <xdr:pic>
      <xdr:nvPicPr>
        <xdr:cNvPr id="2841" name="Picture 2840">
          <a:extLst>
            <a:ext uri="{FF2B5EF4-FFF2-40B4-BE49-F238E27FC236}">
              <a16:creationId xmlns:a16="http://schemas.microsoft.com/office/drawing/2014/main" id="{9A82986A-4200-A314-A965-3CEA6AD7B108}"/>
            </a:ext>
          </a:extLst>
        </xdr:cNvPr>
        <xdr:cNvPicPr>
          <a:picLocks/>
        </xdr:cNvPicPr>
      </xdr:nvPicPr>
      <xdr:blipFill>
        <a:blip xmlns:r="http://schemas.openxmlformats.org/officeDocument/2006/relationships" r:embed="rId535" cstate="print">
          <a:extLst>
            <a:ext uri="{28A0092B-C50C-407E-A947-70E740481C1C}">
              <a14:useLocalDpi xmlns:a14="http://schemas.microsoft.com/office/drawing/2010/main" val="0"/>
            </a:ext>
          </a:extLst>
        </a:blip>
        <a:stretch>
          <a:fillRect/>
        </a:stretch>
      </xdr:blipFill>
      <xdr:spPr>
        <a:xfrm>
          <a:off x="44043600" y="612832150"/>
          <a:ext cx="882650" cy="1143000"/>
        </a:xfrm>
        <a:prstGeom prst="rect">
          <a:avLst/>
        </a:prstGeom>
      </xdr:spPr>
    </xdr:pic>
    <xdr:clientData/>
  </xdr:twoCellAnchor>
  <xdr:twoCellAnchor>
    <xdr:from>
      <xdr:col>32</xdr:col>
      <xdr:colOff>0</xdr:colOff>
      <xdr:row>539</xdr:row>
      <xdr:rowOff>0</xdr:rowOff>
    </xdr:from>
    <xdr:to>
      <xdr:col>33</xdr:col>
      <xdr:colOff>0</xdr:colOff>
      <xdr:row>540</xdr:row>
      <xdr:rowOff>0</xdr:rowOff>
    </xdr:to>
    <xdr:pic>
      <xdr:nvPicPr>
        <xdr:cNvPr id="2843" name="Picture 2842">
          <a:extLst>
            <a:ext uri="{FF2B5EF4-FFF2-40B4-BE49-F238E27FC236}">
              <a16:creationId xmlns:a16="http://schemas.microsoft.com/office/drawing/2014/main" id="{F3AB5F06-A2C9-1802-1337-0B70F84CB67D}"/>
            </a:ext>
          </a:extLst>
        </xdr:cNvPr>
        <xdr:cNvPicPr>
          <a:picLocks/>
        </xdr:cNvPicPr>
      </xdr:nvPicPr>
      <xdr:blipFill>
        <a:blip xmlns:r="http://schemas.openxmlformats.org/officeDocument/2006/relationships" r:embed="rId536" cstate="print">
          <a:extLst>
            <a:ext uri="{28A0092B-C50C-407E-A947-70E740481C1C}">
              <a14:useLocalDpi xmlns:a14="http://schemas.microsoft.com/office/drawing/2010/main" val="0"/>
            </a:ext>
          </a:extLst>
        </a:blip>
        <a:stretch>
          <a:fillRect/>
        </a:stretch>
      </xdr:blipFill>
      <xdr:spPr>
        <a:xfrm>
          <a:off x="44043600" y="613975150"/>
          <a:ext cx="882650" cy="1143000"/>
        </a:xfrm>
        <a:prstGeom prst="rect">
          <a:avLst/>
        </a:prstGeom>
      </xdr:spPr>
    </xdr:pic>
    <xdr:clientData/>
  </xdr:twoCellAnchor>
  <xdr:twoCellAnchor>
    <xdr:from>
      <xdr:col>32</xdr:col>
      <xdr:colOff>0</xdr:colOff>
      <xdr:row>540</xdr:row>
      <xdr:rowOff>0</xdr:rowOff>
    </xdr:from>
    <xdr:to>
      <xdr:col>33</xdr:col>
      <xdr:colOff>0</xdr:colOff>
      <xdr:row>541</xdr:row>
      <xdr:rowOff>0</xdr:rowOff>
    </xdr:to>
    <xdr:pic>
      <xdr:nvPicPr>
        <xdr:cNvPr id="2845" name="Picture 2844">
          <a:extLst>
            <a:ext uri="{FF2B5EF4-FFF2-40B4-BE49-F238E27FC236}">
              <a16:creationId xmlns:a16="http://schemas.microsoft.com/office/drawing/2014/main" id="{CD0D957E-4E70-AEE0-DC95-9C541510E32B}"/>
            </a:ext>
          </a:extLst>
        </xdr:cNvPr>
        <xdr:cNvPicPr>
          <a:picLocks/>
        </xdr:cNvPicPr>
      </xdr:nvPicPr>
      <xdr:blipFill>
        <a:blip xmlns:r="http://schemas.openxmlformats.org/officeDocument/2006/relationships" r:embed="rId537" cstate="print">
          <a:extLst>
            <a:ext uri="{28A0092B-C50C-407E-A947-70E740481C1C}">
              <a14:useLocalDpi xmlns:a14="http://schemas.microsoft.com/office/drawing/2010/main" val="0"/>
            </a:ext>
          </a:extLst>
        </a:blip>
        <a:stretch>
          <a:fillRect/>
        </a:stretch>
      </xdr:blipFill>
      <xdr:spPr>
        <a:xfrm>
          <a:off x="44043600" y="615118150"/>
          <a:ext cx="882650" cy="1143000"/>
        </a:xfrm>
        <a:prstGeom prst="rect">
          <a:avLst/>
        </a:prstGeom>
      </xdr:spPr>
    </xdr:pic>
    <xdr:clientData/>
  </xdr:twoCellAnchor>
  <xdr:twoCellAnchor>
    <xdr:from>
      <xdr:col>32</xdr:col>
      <xdr:colOff>0</xdr:colOff>
      <xdr:row>541</xdr:row>
      <xdr:rowOff>0</xdr:rowOff>
    </xdr:from>
    <xdr:to>
      <xdr:col>33</xdr:col>
      <xdr:colOff>0</xdr:colOff>
      <xdr:row>542</xdr:row>
      <xdr:rowOff>0</xdr:rowOff>
    </xdr:to>
    <xdr:pic>
      <xdr:nvPicPr>
        <xdr:cNvPr id="2847" name="Picture 2846">
          <a:extLst>
            <a:ext uri="{FF2B5EF4-FFF2-40B4-BE49-F238E27FC236}">
              <a16:creationId xmlns:a16="http://schemas.microsoft.com/office/drawing/2014/main" id="{EECA4B68-A441-9FEC-E5D9-AE97BE6CEE6B}"/>
            </a:ext>
          </a:extLst>
        </xdr:cNvPr>
        <xdr:cNvPicPr>
          <a:picLocks/>
        </xdr:cNvPicPr>
      </xdr:nvPicPr>
      <xdr:blipFill>
        <a:blip xmlns:r="http://schemas.openxmlformats.org/officeDocument/2006/relationships" r:embed="rId538" cstate="print">
          <a:extLst>
            <a:ext uri="{28A0092B-C50C-407E-A947-70E740481C1C}">
              <a14:useLocalDpi xmlns:a14="http://schemas.microsoft.com/office/drawing/2010/main" val="0"/>
            </a:ext>
          </a:extLst>
        </a:blip>
        <a:stretch>
          <a:fillRect/>
        </a:stretch>
      </xdr:blipFill>
      <xdr:spPr>
        <a:xfrm>
          <a:off x="44043600" y="616261150"/>
          <a:ext cx="882650" cy="1143000"/>
        </a:xfrm>
        <a:prstGeom prst="rect">
          <a:avLst/>
        </a:prstGeom>
      </xdr:spPr>
    </xdr:pic>
    <xdr:clientData/>
  </xdr:twoCellAnchor>
  <xdr:twoCellAnchor>
    <xdr:from>
      <xdr:col>32</xdr:col>
      <xdr:colOff>0</xdr:colOff>
      <xdr:row>542</xdr:row>
      <xdr:rowOff>0</xdr:rowOff>
    </xdr:from>
    <xdr:to>
      <xdr:col>33</xdr:col>
      <xdr:colOff>0</xdr:colOff>
      <xdr:row>543</xdr:row>
      <xdr:rowOff>0</xdr:rowOff>
    </xdr:to>
    <xdr:pic>
      <xdr:nvPicPr>
        <xdr:cNvPr id="2849" name="Picture 2848">
          <a:extLst>
            <a:ext uri="{FF2B5EF4-FFF2-40B4-BE49-F238E27FC236}">
              <a16:creationId xmlns:a16="http://schemas.microsoft.com/office/drawing/2014/main" id="{24BFC4D9-1079-68C3-D912-383D53B91D89}"/>
            </a:ext>
          </a:extLst>
        </xdr:cNvPr>
        <xdr:cNvPicPr>
          <a:picLocks/>
        </xdr:cNvPicPr>
      </xdr:nvPicPr>
      <xdr:blipFill>
        <a:blip xmlns:r="http://schemas.openxmlformats.org/officeDocument/2006/relationships" r:embed="rId539" cstate="print">
          <a:extLst>
            <a:ext uri="{28A0092B-C50C-407E-A947-70E740481C1C}">
              <a14:useLocalDpi xmlns:a14="http://schemas.microsoft.com/office/drawing/2010/main" val="0"/>
            </a:ext>
          </a:extLst>
        </a:blip>
        <a:stretch>
          <a:fillRect/>
        </a:stretch>
      </xdr:blipFill>
      <xdr:spPr>
        <a:xfrm>
          <a:off x="44043600" y="617404150"/>
          <a:ext cx="882650" cy="1143000"/>
        </a:xfrm>
        <a:prstGeom prst="rect">
          <a:avLst/>
        </a:prstGeom>
      </xdr:spPr>
    </xdr:pic>
    <xdr:clientData/>
  </xdr:twoCellAnchor>
  <xdr:twoCellAnchor>
    <xdr:from>
      <xdr:col>32</xdr:col>
      <xdr:colOff>0</xdr:colOff>
      <xdr:row>543</xdr:row>
      <xdr:rowOff>0</xdr:rowOff>
    </xdr:from>
    <xdr:to>
      <xdr:col>33</xdr:col>
      <xdr:colOff>0</xdr:colOff>
      <xdr:row>544</xdr:row>
      <xdr:rowOff>0</xdr:rowOff>
    </xdr:to>
    <xdr:pic>
      <xdr:nvPicPr>
        <xdr:cNvPr id="2851" name="Picture 2850">
          <a:extLst>
            <a:ext uri="{FF2B5EF4-FFF2-40B4-BE49-F238E27FC236}">
              <a16:creationId xmlns:a16="http://schemas.microsoft.com/office/drawing/2014/main" id="{D575B002-679D-E569-6845-45CEE0050B12}"/>
            </a:ext>
          </a:extLst>
        </xdr:cNvPr>
        <xdr:cNvPicPr>
          <a:picLocks/>
        </xdr:cNvPicPr>
      </xdr:nvPicPr>
      <xdr:blipFill>
        <a:blip xmlns:r="http://schemas.openxmlformats.org/officeDocument/2006/relationships" r:embed="rId540" cstate="print">
          <a:extLst>
            <a:ext uri="{28A0092B-C50C-407E-A947-70E740481C1C}">
              <a14:useLocalDpi xmlns:a14="http://schemas.microsoft.com/office/drawing/2010/main" val="0"/>
            </a:ext>
          </a:extLst>
        </a:blip>
        <a:stretch>
          <a:fillRect/>
        </a:stretch>
      </xdr:blipFill>
      <xdr:spPr>
        <a:xfrm>
          <a:off x="44043600" y="618547150"/>
          <a:ext cx="882650" cy="1143000"/>
        </a:xfrm>
        <a:prstGeom prst="rect">
          <a:avLst/>
        </a:prstGeom>
      </xdr:spPr>
    </xdr:pic>
    <xdr:clientData/>
  </xdr:twoCellAnchor>
  <xdr:twoCellAnchor>
    <xdr:from>
      <xdr:col>32</xdr:col>
      <xdr:colOff>0</xdr:colOff>
      <xdr:row>544</xdr:row>
      <xdr:rowOff>0</xdr:rowOff>
    </xdr:from>
    <xdr:to>
      <xdr:col>33</xdr:col>
      <xdr:colOff>0</xdr:colOff>
      <xdr:row>545</xdr:row>
      <xdr:rowOff>0</xdr:rowOff>
    </xdr:to>
    <xdr:pic>
      <xdr:nvPicPr>
        <xdr:cNvPr id="2853" name="Picture 2852">
          <a:extLst>
            <a:ext uri="{FF2B5EF4-FFF2-40B4-BE49-F238E27FC236}">
              <a16:creationId xmlns:a16="http://schemas.microsoft.com/office/drawing/2014/main" id="{8031CAA6-403A-ADA3-55D1-55BBC12C85ED}"/>
            </a:ext>
          </a:extLst>
        </xdr:cNvPr>
        <xdr:cNvPicPr>
          <a:picLocks/>
        </xdr:cNvPicPr>
      </xdr:nvPicPr>
      <xdr:blipFill>
        <a:blip xmlns:r="http://schemas.openxmlformats.org/officeDocument/2006/relationships" r:embed="rId541" cstate="print">
          <a:extLst>
            <a:ext uri="{28A0092B-C50C-407E-A947-70E740481C1C}">
              <a14:useLocalDpi xmlns:a14="http://schemas.microsoft.com/office/drawing/2010/main" val="0"/>
            </a:ext>
          </a:extLst>
        </a:blip>
        <a:stretch>
          <a:fillRect/>
        </a:stretch>
      </xdr:blipFill>
      <xdr:spPr>
        <a:xfrm>
          <a:off x="44043600" y="619690150"/>
          <a:ext cx="882650" cy="1143000"/>
        </a:xfrm>
        <a:prstGeom prst="rect">
          <a:avLst/>
        </a:prstGeom>
      </xdr:spPr>
    </xdr:pic>
    <xdr:clientData/>
  </xdr:twoCellAnchor>
  <xdr:twoCellAnchor>
    <xdr:from>
      <xdr:col>32</xdr:col>
      <xdr:colOff>0</xdr:colOff>
      <xdr:row>545</xdr:row>
      <xdr:rowOff>0</xdr:rowOff>
    </xdr:from>
    <xdr:to>
      <xdr:col>33</xdr:col>
      <xdr:colOff>0</xdr:colOff>
      <xdr:row>546</xdr:row>
      <xdr:rowOff>0</xdr:rowOff>
    </xdr:to>
    <xdr:pic>
      <xdr:nvPicPr>
        <xdr:cNvPr id="2855" name="Picture 2854">
          <a:extLst>
            <a:ext uri="{FF2B5EF4-FFF2-40B4-BE49-F238E27FC236}">
              <a16:creationId xmlns:a16="http://schemas.microsoft.com/office/drawing/2014/main" id="{A8CC58CA-9EFA-10DD-871D-1DFB769F88EC}"/>
            </a:ext>
          </a:extLst>
        </xdr:cNvPr>
        <xdr:cNvPicPr>
          <a:picLocks/>
        </xdr:cNvPicPr>
      </xdr:nvPicPr>
      <xdr:blipFill>
        <a:blip xmlns:r="http://schemas.openxmlformats.org/officeDocument/2006/relationships" r:embed="rId542" cstate="print">
          <a:extLst>
            <a:ext uri="{28A0092B-C50C-407E-A947-70E740481C1C}">
              <a14:useLocalDpi xmlns:a14="http://schemas.microsoft.com/office/drawing/2010/main" val="0"/>
            </a:ext>
          </a:extLst>
        </a:blip>
        <a:stretch>
          <a:fillRect/>
        </a:stretch>
      </xdr:blipFill>
      <xdr:spPr>
        <a:xfrm>
          <a:off x="44043600" y="620833150"/>
          <a:ext cx="882650" cy="1143000"/>
        </a:xfrm>
        <a:prstGeom prst="rect">
          <a:avLst/>
        </a:prstGeom>
      </xdr:spPr>
    </xdr:pic>
    <xdr:clientData/>
  </xdr:twoCellAnchor>
  <xdr:twoCellAnchor>
    <xdr:from>
      <xdr:col>32</xdr:col>
      <xdr:colOff>0</xdr:colOff>
      <xdr:row>546</xdr:row>
      <xdr:rowOff>0</xdr:rowOff>
    </xdr:from>
    <xdr:to>
      <xdr:col>33</xdr:col>
      <xdr:colOff>0</xdr:colOff>
      <xdr:row>547</xdr:row>
      <xdr:rowOff>0</xdr:rowOff>
    </xdr:to>
    <xdr:pic>
      <xdr:nvPicPr>
        <xdr:cNvPr id="2857" name="Picture 2856">
          <a:extLst>
            <a:ext uri="{FF2B5EF4-FFF2-40B4-BE49-F238E27FC236}">
              <a16:creationId xmlns:a16="http://schemas.microsoft.com/office/drawing/2014/main" id="{2037BBA8-D86F-E31E-1168-2CEFA990A800}"/>
            </a:ext>
          </a:extLst>
        </xdr:cNvPr>
        <xdr:cNvPicPr>
          <a:picLocks/>
        </xdr:cNvPicPr>
      </xdr:nvPicPr>
      <xdr:blipFill>
        <a:blip xmlns:r="http://schemas.openxmlformats.org/officeDocument/2006/relationships" r:embed="rId543" cstate="print">
          <a:extLst>
            <a:ext uri="{28A0092B-C50C-407E-A947-70E740481C1C}">
              <a14:useLocalDpi xmlns:a14="http://schemas.microsoft.com/office/drawing/2010/main" val="0"/>
            </a:ext>
          </a:extLst>
        </a:blip>
        <a:stretch>
          <a:fillRect/>
        </a:stretch>
      </xdr:blipFill>
      <xdr:spPr>
        <a:xfrm>
          <a:off x="44043600" y="621976150"/>
          <a:ext cx="882650" cy="1143000"/>
        </a:xfrm>
        <a:prstGeom prst="rect">
          <a:avLst/>
        </a:prstGeom>
      </xdr:spPr>
    </xdr:pic>
    <xdr:clientData/>
  </xdr:twoCellAnchor>
  <xdr:twoCellAnchor>
    <xdr:from>
      <xdr:col>32</xdr:col>
      <xdr:colOff>0</xdr:colOff>
      <xdr:row>547</xdr:row>
      <xdr:rowOff>0</xdr:rowOff>
    </xdr:from>
    <xdr:to>
      <xdr:col>33</xdr:col>
      <xdr:colOff>0</xdr:colOff>
      <xdr:row>548</xdr:row>
      <xdr:rowOff>0</xdr:rowOff>
    </xdr:to>
    <xdr:pic>
      <xdr:nvPicPr>
        <xdr:cNvPr id="2859" name="Picture 2858">
          <a:extLst>
            <a:ext uri="{FF2B5EF4-FFF2-40B4-BE49-F238E27FC236}">
              <a16:creationId xmlns:a16="http://schemas.microsoft.com/office/drawing/2014/main" id="{1B765A07-F38C-0BFE-6574-315DF8AE4CAF}"/>
            </a:ext>
          </a:extLst>
        </xdr:cNvPr>
        <xdr:cNvPicPr>
          <a:picLocks/>
        </xdr:cNvPicPr>
      </xdr:nvPicPr>
      <xdr:blipFill>
        <a:blip xmlns:r="http://schemas.openxmlformats.org/officeDocument/2006/relationships" r:embed="rId544" cstate="print">
          <a:extLst>
            <a:ext uri="{28A0092B-C50C-407E-A947-70E740481C1C}">
              <a14:useLocalDpi xmlns:a14="http://schemas.microsoft.com/office/drawing/2010/main" val="0"/>
            </a:ext>
          </a:extLst>
        </a:blip>
        <a:stretch>
          <a:fillRect/>
        </a:stretch>
      </xdr:blipFill>
      <xdr:spPr>
        <a:xfrm>
          <a:off x="44043600" y="623119150"/>
          <a:ext cx="882650" cy="1143000"/>
        </a:xfrm>
        <a:prstGeom prst="rect">
          <a:avLst/>
        </a:prstGeom>
      </xdr:spPr>
    </xdr:pic>
    <xdr:clientData/>
  </xdr:twoCellAnchor>
  <xdr:twoCellAnchor>
    <xdr:from>
      <xdr:col>32</xdr:col>
      <xdr:colOff>0</xdr:colOff>
      <xdr:row>548</xdr:row>
      <xdr:rowOff>0</xdr:rowOff>
    </xdr:from>
    <xdr:to>
      <xdr:col>33</xdr:col>
      <xdr:colOff>0</xdr:colOff>
      <xdr:row>549</xdr:row>
      <xdr:rowOff>0</xdr:rowOff>
    </xdr:to>
    <xdr:pic>
      <xdr:nvPicPr>
        <xdr:cNvPr id="2861" name="Picture 2860">
          <a:extLst>
            <a:ext uri="{FF2B5EF4-FFF2-40B4-BE49-F238E27FC236}">
              <a16:creationId xmlns:a16="http://schemas.microsoft.com/office/drawing/2014/main" id="{89A8C824-A3A0-F87D-D966-DBB09EA95BE4}"/>
            </a:ext>
          </a:extLst>
        </xdr:cNvPr>
        <xdr:cNvPicPr>
          <a:picLocks/>
        </xdr:cNvPicPr>
      </xdr:nvPicPr>
      <xdr:blipFill>
        <a:blip xmlns:r="http://schemas.openxmlformats.org/officeDocument/2006/relationships" r:embed="rId545" cstate="print">
          <a:extLst>
            <a:ext uri="{28A0092B-C50C-407E-A947-70E740481C1C}">
              <a14:useLocalDpi xmlns:a14="http://schemas.microsoft.com/office/drawing/2010/main" val="0"/>
            </a:ext>
          </a:extLst>
        </a:blip>
        <a:stretch>
          <a:fillRect/>
        </a:stretch>
      </xdr:blipFill>
      <xdr:spPr>
        <a:xfrm>
          <a:off x="44043600" y="624262150"/>
          <a:ext cx="882650" cy="1143000"/>
        </a:xfrm>
        <a:prstGeom prst="rect">
          <a:avLst/>
        </a:prstGeom>
      </xdr:spPr>
    </xdr:pic>
    <xdr:clientData/>
  </xdr:twoCellAnchor>
  <xdr:twoCellAnchor>
    <xdr:from>
      <xdr:col>32</xdr:col>
      <xdr:colOff>0</xdr:colOff>
      <xdr:row>549</xdr:row>
      <xdr:rowOff>0</xdr:rowOff>
    </xdr:from>
    <xdr:to>
      <xdr:col>33</xdr:col>
      <xdr:colOff>0</xdr:colOff>
      <xdr:row>550</xdr:row>
      <xdr:rowOff>0</xdr:rowOff>
    </xdr:to>
    <xdr:pic>
      <xdr:nvPicPr>
        <xdr:cNvPr id="2863" name="Picture 2862">
          <a:extLst>
            <a:ext uri="{FF2B5EF4-FFF2-40B4-BE49-F238E27FC236}">
              <a16:creationId xmlns:a16="http://schemas.microsoft.com/office/drawing/2014/main" id="{2525667E-65CF-BFB9-FC5E-BFD7F4F3D0DE}"/>
            </a:ext>
          </a:extLst>
        </xdr:cNvPr>
        <xdr:cNvPicPr>
          <a:picLocks/>
        </xdr:cNvPicPr>
      </xdr:nvPicPr>
      <xdr:blipFill>
        <a:blip xmlns:r="http://schemas.openxmlformats.org/officeDocument/2006/relationships" r:embed="rId546" cstate="print">
          <a:extLst>
            <a:ext uri="{28A0092B-C50C-407E-A947-70E740481C1C}">
              <a14:useLocalDpi xmlns:a14="http://schemas.microsoft.com/office/drawing/2010/main" val="0"/>
            </a:ext>
          </a:extLst>
        </a:blip>
        <a:stretch>
          <a:fillRect/>
        </a:stretch>
      </xdr:blipFill>
      <xdr:spPr>
        <a:xfrm>
          <a:off x="44043600" y="625405150"/>
          <a:ext cx="882650" cy="1143000"/>
        </a:xfrm>
        <a:prstGeom prst="rect">
          <a:avLst/>
        </a:prstGeom>
      </xdr:spPr>
    </xdr:pic>
    <xdr:clientData/>
  </xdr:twoCellAnchor>
  <xdr:twoCellAnchor>
    <xdr:from>
      <xdr:col>32</xdr:col>
      <xdr:colOff>0</xdr:colOff>
      <xdr:row>550</xdr:row>
      <xdr:rowOff>0</xdr:rowOff>
    </xdr:from>
    <xdr:to>
      <xdr:col>33</xdr:col>
      <xdr:colOff>0</xdr:colOff>
      <xdr:row>551</xdr:row>
      <xdr:rowOff>0</xdr:rowOff>
    </xdr:to>
    <xdr:pic>
      <xdr:nvPicPr>
        <xdr:cNvPr id="2865" name="Picture 2864">
          <a:extLst>
            <a:ext uri="{FF2B5EF4-FFF2-40B4-BE49-F238E27FC236}">
              <a16:creationId xmlns:a16="http://schemas.microsoft.com/office/drawing/2014/main" id="{6449BD80-8748-9466-EC38-9663958F015F}"/>
            </a:ext>
          </a:extLst>
        </xdr:cNvPr>
        <xdr:cNvPicPr>
          <a:picLocks/>
        </xdr:cNvPicPr>
      </xdr:nvPicPr>
      <xdr:blipFill>
        <a:blip xmlns:r="http://schemas.openxmlformats.org/officeDocument/2006/relationships" r:embed="rId547" cstate="print">
          <a:extLst>
            <a:ext uri="{28A0092B-C50C-407E-A947-70E740481C1C}">
              <a14:useLocalDpi xmlns:a14="http://schemas.microsoft.com/office/drawing/2010/main" val="0"/>
            </a:ext>
          </a:extLst>
        </a:blip>
        <a:stretch>
          <a:fillRect/>
        </a:stretch>
      </xdr:blipFill>
      <xdr:spPr>
        <a:xfrm>
          <a:off x="44043600" y="626548150"/>
          <a:ext cx="882650" cy="1143000"/>
        </a:xfrm>
        <a:prstGeom prst="rect">
          <a:avLst/>
        </a:prstGeom>
      </xdr:spPr>
    </xdr:pic>
    <xdr:clientData/>
  </xdr:twoCellAnchor>
  <xdr:twoCellAnchor>
    <xdr:from>
      <xdr:col>32</xdr:col>
      <xdr:colOff>0</xdr:colOff>
      <xdr:row>551</xdr:row>
      <xdr:rowOff>0</xdr:rowOff>
    </xdr:from>
    <xdr:to>
      <xdr:col>33</xdr:col>
      <xdr:colOff>0</xdr:colOff>
      <xdr:row>552</xdr:row>
      <xdr:rowOff>0</xdr:rowOff>
    </xdr:to>
    <xdr:pic>
      <xdr:nvPicPr>
        <xdr:cNvPr id="2867" name="Picture 2866">
          <a:extLst>
            <a:ext uri="{FF2B5EF4-FFF2-40B4-BE49-F238E27FC236}">
              <a16:creationId xmlns:a16="http://schemas.microsoft.com/office/drawing/2014/main" id="{52672D4B-A738-605B-BC6F-DE570AA453F7}"/>
            </a:ext>
          </a:extLst>
        </xdr:cNvPr>
        <xdr:cNvPicPr>
          <a:picLocks/>
        </xdr:cNvPicPr>
      </xdr:nvPicPr>
      <xdr:blipFill>
        <a:blip xmlns:r="http://schemas.openxmlformats.org/officeDocument/2006/relationships" r:embed="rId548" cstate="print">
          <a:extLst>
            <a:ext uri="{28A0092B-C50C-407E-A947-70E740481C1C}">
              <a14:useLocalDpi xmlns:a14="http://schemas.microsoft.com/office/drawing/2010/main" val="0"/>
            </a:ext>
          </a:extLst>
        </a:blip>
        <a:stretch>
          <a:fillRect/>
        </a:stretch>
      </xdr:blipFill>
      <xdr:spPr>
        <a:xfrm>
          <a:off x="44043600" y="627691150"/>
          <a:ext cx="882650" cy="1143000"/>
        </a:xfrm>
        <a:prstGeom prst="rect">
          <a:avLst/>
        </a:prstGeom>
      </xdr:spPr>
    </xdr:pic>
    <xdr:clientData/>
  </xdr:twoCellAnchor>
  <xdr:twoCellAnchor>
    <xdr:from>
      <xdr:col>32</xdr:col>
      <xdr:colOff>0</xdr:colOff>
      <xdr:row>552</xdr:row>
      <xdr:rowOff>0</xdr:rowOff>
    </xdr:from>
    <xdr:to>
      <xdr:col>33</xdr:col>
      <xdr:colOff>0</xdr:colOff>
      <xdr:row>553</xdr:row>
      <xdr:rowOff>0</xdr:rowOff>
    </xdr:to>
    <xdr:pic>
      <xdr:nvPicPr>
        <xdr:cNvPr id="2869" name="Picture 2868">
          <a:extLst>
            <a:ext uri="{FF2B5EF4-FFF2-40B4-BE49-F238E27FC236}">
              <a16:creationId xmlns:a16="http://schemas.microsoft.com/office/drawing/2014/main" id="{6F36365F-544F-EA25-D711-BE5661FDA550}"/>
            </a:ext>
          </a:extLst>
        </xdr:cNvPr>
        <xdr:cNvPicPr>
          <a:picLocks/>
        </xdr:cNvPicPr>
      </xdr:nvPicPr>
      <xdr:blipFill>
        <a:blip xmlns:r="http://schemas.openxmlformats.org/officeDocument/2006/relationships" r:embed="rId549" cstate="print">
          <a:extLst>
            <a:ext uri="{28A0092B-C50C-407E-A947-70E740481C1C}">
              <a14:useLocalDpi xmlns:a14="http://schemas.microsoft.com/office/drawing/2010/main" val="0"/>
            </a:ext>
          </a:extLst>
        </a:blip>
        <a:stretch>
          <a:fillRect/>
        </a:stretch>
      </xdr:blipFill>
      <xdr:spPr>
        <a:xfrm>
          <a:off x="44043600" y="628834150"/>
          <a:ext cx="882650" cy="1143000"/>
        </a:xfrm>
        <a:prstGeom prst="rect">
          <a:avLst/>
        </a:prstGeom>
      </xdr:spPr>
    </xdr:pic>
    <xdr:clientData/>
  </xdr:twoCellAnchor>
  <xdr:twoCellAnchor>
    <xdr:from>
      <xdr:col>32</xdr:col>
      <xdr:colOff>0</xdr:colOff>
      <xdr:row>553</xdr:row>
      <xdr:rowOff>0</xdr:rowOff>
    </xdr:from>
    <xdr:to>
      <xdr:col>33</xdr:col>
      <xdr:colOff>0</xdr:colOff>
      <xdr:row>554</xdr:row>
      <xdr:rowOff>0</xdr:rowOff>
    </xdr:to>
    <xdr:pic>
      <xdr:nvPicPr>
        <xdr:cNvPr id="2871" name="Picture 2870">
          <a:extLst>
            <a:ext uri="{FF2B5EF4-FFF2-40B4-BE49-F238E27FC236}">
              <a16:creationId xmlns:a16="http://schemas.microsoft.com/office/drawing/2014/main" id="{2B7F0125-C651-5C11-489E-CF453D409746}"/>
            </a:ext>
          </a:extLst>
        </xdr:cNvPr>
        <xdr:cNvPicPr>
          <a:picLocks/>
        </xdr:cNvPicPr>
      </xdr:nvPicPr>
      <xdr:blipFill>
        <a:blip xmlns:r="http://schemas.openxmlformats.org/officeDocument/2006/relationships" r:embed="rId550" cstate="print">
          <a:extLst>
            <a:ext uri="{28A0092B-C50C-407E-A947-70E740481C1C}">
              <a14:useLocalDpi xmlns:a14="http://schemas.microsoft.com/office/drawing/2010/main" val="0"/>
            </a:ext>
          </a:extLst>
        </a:blip>
        <a:stretch>
          <a:fillRect/>
        </a:stretch>
      </xdr:blipFill>
      <xdr:spPr>
        <a:xfrm>
          <a:off x="44043600" y="629977150"/>
          <a:ext cx="882650" cy="1143000"/>
        </a:xfrm>
        <a:prstGeom prst="rect">
          <a:avLst/>
        </a:prstGeom>
      </xdr:spPr>
    </xdr:pic>
    <xdr:clientData/>
  </xdr:twoCellAnchor>
  <xdr:twoCellAnchor>
    <xdr:from>
      <xdr:col>32</xdr:col>
      <xdr:colOff>0</xdr:colOff>
      <xdr:row>554</xdr:row>
      <xdr:rowOff>0</xdr:rowOff>
    </xdr:from>
    <xdr:to>
      <xdr:col>33</xdr:col>
      <xdr:colOff>0</xdr:colOff>
      <xdr:row>555</xdr:row>
      <xdr:rowOff>0</xdr:rowOff>
    </xdr:to>
    <xdr:pic>
      <xdr:nvPicPr>
        <xdr:cNvPr id="2873" name="Picture 2872">
          <a:extLst>
            <a:ext uri="{FF2B5EF4-FFF2-40B4-BE49-F238E27FC236}">
              <a16:creationId xmlns:a16="http://schemas.microsoft.com/office/drawing/2014/main" id="{3A7A3A2D-C675-2997-91D7-2684B5079600}"/>
            </a:ext>
          </a:extLst>
        </xdr:cNvPr>
        <xdr:cNvPicPr>
          <a:picLocks/>
        </xdr:cNvPicPr>
      </xdr:nvPicPr>
      <xdr:blipFill>
        <a:blip xmlns:r="http://schemas.openxmlformats.org/officeDocument/2006/relationships" r:embed="rId551" cstate="print">
          <a:extLst>
            <a:ext uri="{28A0092B-C50C-407E-A947-70E740481C1C}">
              <a14:useLocalDpi xmlns:a14="http://schemas.microsoft.com/office/drawing/2010/main" val="0"/>
            </a:ext>
          </a:extLst>
        </a:blip>
        <a:stretch>
          <a:fillRect/>
        </a:stretch>
      </xdr:blipFill>
      <xdr:spPr>
        <a:xfrm>
          <a:off x="44043600" y="631120150"/>
          <a:ext cx="882650" cy="1143000"/>
        </a:xfrm>
        <a:prstGeom prst="rect">
          <a:avLst/>
        </a:prstGeom>
      </xdr:spPr>
    </xdr:pic>
    <xdr:clientData/>
  </xdr:twoCellAnchor>
  <xdr:twoCellAnchor>
    <xdr:from>
      <xdr:col>32</xdr:col>
      <xdr:colOff>0</xdr:colOff>
      <xdr:row>555</xdr:row>
      <xdr:rowOff>0</xdr:rowOff>
    </xdr:from>
    <xdr:to>
      <xdr:col>33</xdr:col>
      <xdr:colOff>0</xdr:colOff>
      <xdr:row>556</xdr:row>
      <xdr:rowOff>0</xdr:rowOff>
    </xdr:to>
    <xdr:pic>
      <xdr:nvPicPr>
        <xdr:cNvPr id="2875" name="Picture 2874">
          <a:extLst>
            <a:ext uri="{FF2B5EF4-FFF2-40B4-BE49-F238E27FC236}">
              <a16:creationId xmlns:a16="http://schemas.microsoft.com/office/drawing/2014/main" id="{2068C74A-7A72-7FA5-C748-AB9091EFD45A}"/>
            </a:ext>
          </a:extLst>
        </xdr:cNvPr>
        <xdr:cNvPicPr>
          <a:picLocks/>
        </xdr:cNvPicPr>
      </xdr:nvPicPr>
      <xdr:blipFill>
        <a:blip xmlns:r="http://schemas.openxmlformats.org/officeDocument/2006/relationships" r:embed="rId552" cstate="print">
          <a:extLst>
            <a:ext uri="{28A0092B-C50C-407E-A947-70E740481C1C}">
              <a14:useLocalDpi xmlns:a14="http://schemas.microsoft.com/office/drawing/2010/main" val="0"/>
            </a:ext>
          </a:extLst>
        </a:blip>
        <a:stretch>
          <a:fillRect/>
        </a:stretch>
      </xdr:blipFill>
      <xdr:spPr>
        <a:xfrm>
          <a:off x="44043600" y="632263150"/>
          <a:ext cx="882650" cy="1143000"/>
        </a:xfrm>
        <a:prstGeom prst="rect">
          <a:avLst/>
        </a:prstGeom>
      </xdr:spPr>
    </xdr:pic>
    <xdr:clientData/>
  </xdr:twoCellAnchor>
  <xdr:twoCellAnchor>
    <xdr:from>
      <xdr:col>32</xdr:col>
      <xdr:colOff>0</xdr:colOff>
      <xdr:row>556</xdr:row>
      <xdr:rowOff>0</xdr:rowOff>
    </xdr:from>
    <xdr:to>
      <xdr:col>33</xdr:col>
      <xdr:colOff>0</xdr:colOff>
      <xdr:row>557</xdr:row>
      <xdr:rowOff>0</xdr:rowOff>
    </xdr:to>
    <xdr:pic>
      <xdr:nvPicPr>
        <xdr:cNvPr id="2877" name="Picture 2876">
          <a:extLst>
            <a:ext uri="{FF2B5EF4-FFF2-40B4-BE49-F238E27FC236}">
              <a16:creationId xmlns:a16="http://schemas.microsoft.com/office/drawing/2014/main" id="{10EDBFB0-3F88-D6EC-D57B-C5A0706753FB}"/>
            </a:ext>
          </a:extLst>
        </xdr:cNvPr>
        <xdr:cNvPicPr>
          <a:picLocks/>
        </xdr:cNvPicPr>
      </xdr:nvPicPr>
      <xdr:blipFill>
        <a:blip xmlns:r="http://schemas.openxmlformats.org/officeDocument/2006/relationships" r:embed="rId553" cstate="print">
          <a:extLst>
            <a:ext uri="{28A0092B-C50C-407E-A947-70E740481C1C}">
              <a14:useLocalDpi xmlns:a14="http://schemas.microsoft.com/office/drawing/2010/main" val="0"/>
            </a:ext>
          </a:extLst>
        </a:blip>
        <a:stretch>
          <a:fillRect/>
        </a:stretch>
      </xdr:blipFill>
      <xdr:spPr>
        <a:xfrm>
          <a:off x="44043600" y="633406150"/>
          <a:ext cx="882650" cy="1143000"/>
        </a:xfrm>
        <a:prstGeom prst="rect">
          <a:avLst/>
        </a:prstGeom>
      </xdr:spPr>
    </xdr:pic>
    <xdr:clientData/>
  </xdr:twoCellAnchor>
  <xdr:twoCellAnchor>
    <xdr:from>
      <xdr:col>32</xdr:col>
      <xdr:colOff>0</xdr:colOff>
      <xdr:row>557</xdr:row>
      <xdr:rowOff>0</xdr:rowOff>
    </xdr:from>
    <xdr:to>
      <xdr:col>33</xdr:col>
      <xdr:colOff>0</xdr:colOff>
      <xdr:row>558</xdr:row>
      <xdr:rowOff>0</xdr:rowOff>
    </xdr:to>
    <xdr:pic>
      <xdr:nvPicPr>
        <xdr:cNvPr id="2879" name="Picture 2878">
          <a:extLst>
            <a:ext uri="{FF2B5EF4-FFF2-40B4-BE49-F238E27FC236}">
              <a16:creationId xmlns:a16="http://schemas.microsoft.com/office/drawing/2014/main" id="{A17F9F07-BF83-0DFA-63D1-62278AE3E544}"/>
            </a:ext>
          </a:extLst>
        </xdr:cNvPr>
        <xdr:cNvPicPr>
          <a:picLocks/>
        </xdr:cNvPicPr>
      </xdr:nvPicPr>
      <xdr:blipFill>
        <a:blip xmlns:r="http://schemas.openxmlformats.org/officeDocument/2006/relationships" r:embed="rId554" cstate="print">
          <a:extLst>
            <a:ext uri="{28A0092B-C50C-407E-A947-70E740481C1C}">
              <a14:useLocalDpi xmlns:a14="http://schemas.microsoft.com/office/drawing/2010/main" val="0"/>
            </a:ext>
          </a:extLst>
        </a:blip>
        <a:stretch>
          <a:fillRect/>
        </a:stretch>
      </xdr:blipFill>
      <xdr:spPr>
        <a:xfrm>
          <a:off x="44043600" y="634549150"/>
          <a:ext cx="882650" cy="1143000"/>
        </a:xfrm>
        <a:prstGeom prst="rect">
          <a:avLst/>
        </a:prstGeom>
      </xdr:spPr>
    </xdr:pic>
    <xdr:clientData/>
  </xdr:twoCellAnchor>
  <xdr:twoCellAnchor>
    <xdr:from>
      <xdr:col>32</xdr:col>
      <xdr:colOff>0</xdr:colOff>
      <xdr:row>558</xdr:row>
      <xdr:rowOff>0</xdr:rowOff>
    </xdr:from>
    <xdr:to>
      <xdr:col>33</xdr:col>
      <xdr:colOff>0</xdr:colOff>
      <xdr:row>559</xdr:row>
      <xdr:rowOff>0</xdr:rowOff>
    </xdr:to>
    <xdr:pic>
      <xdr:nvPicPr>
        <xdr:cNvPr id="2881" name="Picture 2880">
          <a:extLst>
            <a:ext uri="{FF2B5EF4-FFF2-40B4-BE49-F238E27FC236}">
              <a16:creationId xmlns:a16="http://schemas.microsoft.com/office/drawing/2014/main" id="{F6C25F38-B7B4-3356-8270-01F62A6EA71C}"/>
            </a:ext>
          </a:extLst>
        </xdr:cNvPr>
        <xdr:cNvPicPr>
          <a:picLocks/>
        </xdr:cNvPicPr>
      </xdr:nvPicPr>
      <xdr:blipFill>
        <a:blip xmlns:r="http://schemas.openxmlformats.org/officeDocument/2006/relationships" r:embed="rId555" cstate="print">
          <a:extLst>
            <a:ext uri="{28A0092B-C50C-407E-A947-70E740481C1C}">
              <a14:useLocalDpi xmlns:a14="http://schemas.microsoft.com/office/drawing/2010/main" val="0"/>
            </a:ext>
          </a:extLst>
        </a:blip>
        <a:stretch>
          <a:fillRect/>
        </a:stretch>
      </xdr:blipFill>
      <xdr:spPr>
        <a:xfrm>
          <a:off x="44043600" y="635692150"/>
          <a:ext cx="882650" cy="1143000"/>
        </a:xfrm>
        <a:prstGeom prst="rect">
          <a:avLst/>
        </a:prstGeom>
      </xdr:spPr>
    </xdr:pic>
    <xdr:clientData/>
  </xdr:twoCellAnchor>
  <xdr:twoCellAnchor>
    <xdr:from>
      <xdr:col>32</xdr:col>
      <xdr:colOff>0</xdr:colOff>
      <xdr:row>559</xdr:row>
      <xdr:rowOff>0</xdr:rowOff>
    </xdr:from>
    <xdr:to>
      <xdr:col>33</xdr:col>
      <xdr:colOff>0</xdr:colOff>
      <xdr:row>560</xdr:row>
      <xdr:rowOff>0</xdr:rowOff>
    </xdr:to>
    <xdr:pic>
      <xdr:nvPicPr>
        <xdr:cNvPr id="2883" name="Picture 2882">
          <a:extLst>
            <a:ext uri="{FF2B5EF4-FFF2-40B4-BE49-F238E27FC236}">
              <a16:creationId xmlns:a16="http://schemas.microsoft.com/office/drawing/2014/main" id="{682EE270-375F-19D5-0893-66D7E804A460}"/>
            </a:ext>
          </a:extLst>
        </xdr:cNvPr>
        <xdr:cNvPicPr>
          <a:picLocks/>
        </xdr:cNvPicPr>
      </xdr:nvPicPr>
      <xdr:blipFill>
        <a:blip xmlns:r="http://schemas.openxmlformats.org/officeDocument/2006/relationships" r:embed="rId556" cstate="print">
          <a:extLst>
            <a:ext uri="{28A0092B-C50C-407E-A947-70E740481C1C}">
              <a14:useLocalDpi xmlns:a14="http://schemas.microsoft.com/office/drawing/2010/main" val="0"/>
            </a:ext>
          </a:extLst>
        </a:blip>
        <a:stretch>
          <a:fillRect/>
        </a:stretch>
      </xdr:blipFill>
      <xdr:spPr>
        <a:xfrm>
          <a:off x="44043600" y="636835150"/>
          <a:ext cx="882650" cy="1143000"/>
        </a:xfrm>
        <a:prstGeom prst="rect">
          <a:avLst/>
        </a:prstGeom>
      </xdr:spPr>
    </xdr:pic>
    <xdr:clientData/>
  </xdr:twoCellAnchor>
  <xdr:twoCellAnchor>
    <xdr:from>
      <xdr:col>32</xdr:col>
      <xdr:colOff>0</xdr:colOff>
      <xdr:row>560</xdr:row>
      <xdr:rowOff>0</xdr:rowOff>
    </xdr:from>
    <xdr:to>
      <xdr:col>33</xdr:col>
      <xdr:colOff>0</xdr:colOff>
      <xdr:row>561</xdr:row>
      <xdr:rowOff>0</xdr:rowOff>
    </xdr:to>
    <xdr:pic>
      <xdr:nvPicPr>
        <xdr:cNvPr id="2885" name="Picture 2884">
          <a:extLst>
            <a:ext uri="{FF2B5EF4-FFF2-40B4-BE49-F238E27FC236}">
              <a16:creationId xmlns:a16="http://schemas.microsoft.com/office/drawing/2014/main" id="{AAD754AE-96DC-0D8C-C458-367812B3D314}"/>
            </a:ext>
          </a:extLst>
        </xdr:cNvPr>
        <xdr:cNvPicPr>
          <a:picLocks/>
        </xdr:cNvPicPr>
      </xdr:nvPicPr>
      <xdr:blipFill>
        <a:blip xmlns:r="http://schemas.openxmlformats.org/officeDocument/2006/relationships" r:embed="rId557" cstate="print">
          <a:extLst>
            <a:ext uri="{28A0092B-C50C-407E-A947-70E740481C1C}">
              <a14:useLocalDpi xmlns:a14="http://schemas.microsoft.com/office/drawing/2010/main" val="0"/>
            </a:ext>
          </a:extLst>
        </a:blip>
        <a:stretch>
          <a:fillRect/>
        </a:stretch>
      </xdr:blipFill>
      <xdr:spPr>
        <a:xfrm>
          <a:off x="44043600" y="637978150"/>
          <a:ext cx="882650" cy="1143000"/>
        </a:xfrm>
        <a:prstGeom prst="rect">
          <a:avLst/>
        </a:prstGeom>
      </xdr:spPr>
    </xdr:pic>
    <xdr:clientData/>
  </xdr:twoCellAnchor>
  <xdr:twoCellAnchor>
    <xdr:from>
      <xdr:col>32</xdr:col>
      <xdr:colOff>0</xdr:colOff>
      <xdr:row>561</xdr:row>
      <xdr:rowOff>0</xdr:rowOff>
    </xdr:from>
    <xdr:to>
      <xdr:col>33</xdr:col>
      <xdr:colOff>0</xdr:colOff>
      <xdr:row>562</xdr:row>
      <xdr:rowOff>0</xdr:rowOff>
    </xdr:to>
    <xdr:pic>
      <xdr:nvPicPr>
        <xdr:cNvPr id="2887" name="Picture 2886">
          <a:extLst>
            <a:ext uri="{FF2B5EF4-FFF2-40B4-BE49-F238E27FC236}">
              <a16:creationId xmlns:a16="http://schemas.microsoft.com/office/drawing/2014/main" id="{861E454F-7015-0C42-215F-969A831F8729}"/>
            </a:ext>
          </a:extLst>
        </xdr:cNvPr>
        <xdr:cNvPicPr>
          <a:picLocks/>
        </xdr:cNvPicPr>
      </xdr:nvPicPr>
      <xdr:blipFill>
        <a:blip xmlns:r="http://schemas.openxmlformats.org/officeDocument/2006/relationships" r:embed="rId558" cstate="print">
          <a:extLst>
            <a:ext uri="{28A0092B-C50C-407E-A947-70E740481C1C}">
              <a14:useLocalDpi xmlns:a14="http://schemas.microsoft.com/office/drawing/2010/main" val="0"/>
            </a:ext>
          </a:extLst>
        </a:blip>
        <a:stretch>
          <a:fillRect/>
        </a:stretch>
      </xdr:blipFill>
      <xdr:spPr>
        <a:xfrm>
          <a:off x="44043600" y="639121150"/>
          <a:ext cx="882650" cy="1143000"/>
        </a:xfrm>
        <a:prstGeom prst="rect">
          <a:avLst/>
        </a:prstGeom>
      </xdr:spPr>
    </xdr:pic>
    <xdr:clientData/>
  </xdr:twoCellAnchor>
  <xdr:twoCellAnchor>
    <xdr:from>
      <xdr:col>32</xdr:col>
      <xdr:colOff>0</xdr:colOff>
      <xdr:row>562</xdr:row>
      <xdr:rowOff>0</xdr:rowOff>
    </xdr:from>
    <xdr:to>
      <xdr:col>33</xdr:col>
      <xdr:colOff>0</xdr:colOff>
      <xdr:row>563</xdr:row>
      <xdr:rowOff>0</xdr:rowOff>
    </xdr:to>
    <xdr:pic>
      <xdr:nvPicPr>
        <xdr:cNvPr id="2889" name="Picture 2888">
          <a:extLst>
            <a:ext uri="{FF2B5EF4-FFF2-40B4-BE49-F238E27FC236}">
              <a16:creationId xmlns:a16="http://schemas.microsoft.com/office/drawing/2014/main" id="{9E1147B2-07B0-4EA7-2A1D-FB7AA0E878FC}"/>
            </a:ext>
          </a:extLst>
        </xdr:cNvPr>
        <xdr:cNvPicPr>
          <a:picLocks/>
        </xdr:cNvPicPr>
      </xdr:nvPicPr>
      <xdr:blipFill>
        <a:blip xmlns:r="http://schemas.openxmlformats.org/officeDocument/2006/relationships" r:embed="rId559" cstate="print">
          <a:extLst>
            <a:ext uri="{28A0092B-C50C-407E-A947-70E740481C1C}">
              <a14:useLocalDpi xmlns:a14="http://schemas.microsoft.com/office/drawing/2010/main" val="0"/>
            </a:ext>
          </a:extLst>
        </a:blip>
        <a:stretch>
          <a:fillRect/>
        </a:stretch>
      </xdr:blipFill>
      <xdr:spPr>
        <a:xfrm>
          <a:off x="44043600" y="640264150"/>
          <a:ext cx="882650" cy="1143000"/>
        </a:xfrm>
        <a:prstGeom prst="rect">
          <a:avLst/>
        </a:prstGeom>
      </xdr:spPr>
    </xdr:pic>
    <xdr:clientData/>
  </xdr:twoCellAnchor>
  <xdr:twoCellAnchor>
    <xdr:from>
      <xdr:col>32</xdr:col>
      <xdr:colOff>0</xdr:colOff>
      <xdr:row>563</xdr:row>
      <xdr:rowOff>0</xdr:rowOff>
    </xdr:from>
    <xdr:to>
      <xdr:col>33</xdr:col>
      <xdr:colOff>0</xdr:colOff>
      <xdr:row>564</xdr:row>
      <xdr:rowOff>0</xdr:rowOff>
    </xdr:to>
    <xdr:pic>
      <xdr:nvPicPr>
        <xdr:cNvPr id="2891" name="Picture 2890">
          <a:extLst>
            <a:ext uri="{FF2B5EF4-FFF2-40B4-BE49-F238E27FC236}">
              <a16:creationId xmlns:a16="http://schemas.microsoft.com/office/drawing/2014/main" id="{74096676-B955-487F-5E7E-B420488C024A}"/>
            </a:ext>
          </a:extLst>
        </xdr:cNvPr>
        <xdr:cNvPicPr>
          <a:picLocks/>
        </xdr:cNvPicPr>
      </xdr:nvPicPr>
      <xdr:blipFill>
        <a:blip xmlns:r="http://schemas.openxmlformats.org/officeDocument/2006/relationships" r:embed="rId560" cstate="print">
          <a:extLst>
            <a:ext uri="{28A0092B-C50C-407E-A947-70E740481C1C}">
              <a14:useLocalDpi xmlns:a14="http://schemas.microsoft.com/office/drawing/2010/main" val="0"/>
            </a:ext>
          </a:extLst>
        </a:blip>
        <a:stretch>
          <a:fillRect/>
        </a:stretch>
      </xdr:blipFill>
      <xdr:spPr>
        <a:xfrm>
          <a:off x="44043600" y="641407150"/>
          <a:ext cx="882650" cy="1143000"/>
        </a:xfrm>
        <a:prstGeom prst="rect">
          <a:avLst/>
        </a:prstGeom>
      </xdr:spPr>
    </xdr:pic>
    <xdr:clientData/>
  </xdr:twoCellAnchor>
  <xdr:twoCellAnchor>
    <xdr:from>
      <xdr:col>32</xdr:col>
      <xdr:colOff>0</xdr:colOff>
      <xdr:row>564</xdr:row>
      <xdr:rowOff>0</xdr:rowOff>
    </xdr:from>
    <xdr:to>
      <xdr:col>33</xdr:col>
      <xdr:colOff>0</xdr:colOff>
      <xdr:row>565</xdr:row>
      <xdr:rowOff>0</xdr:rowOff>
    </xdr:to>
    <xdr:pic>
      <xdr:nvPicPr>
        <xdr:cNvPr id="2893" name="Picture 2892">
          <a:extLst>
            <a:ext uri="{FF2B5EF4-FFF2-40B4-BE49-F238E27FC236}">
              <a16:creationId xmlns:a16="http://schemas.microsoft.com/office/drawing/2014/main" id="{B03C6118-75DE-580B-72D4-249CFE18F0AD}"/>
            </a:ext>
          </a:extLst>
        </xdr:cNvPr>
        <xdr:cNvPicPr>
          <a:picLocks/>
        </xdr:cNvPicPr>
      </xdr:nvPicPr>
      <xdr:blipFill>
        <a:blip xmlns:r="http://schemas.openxmlformats.org/officeDocument/2006/relationships" r:embed="rId561" cstate="print">
          <a:extLst>
            <a:ext uri="{28A0092B-C50C-407E-A947-70E740481C1C}">
              <a14:useLocalDpi xmlns:a14="http://schemas.microsoft.com/office/drawing/2010/main" val="0"/>
            </a:ext>
          </a:extLst>
        </a:blip>
        <a:stretch>
          <a:fillRect/>
        </a:stretch>
      </xdr:blipFill>
      <xdr:spPr>
        <a:xfrm>
          <a:off x="44043600" y="642550150"/>
          <a:ext cx="882650" cy="1143000"/>
        </a:xfrm>
        <a:prstGeom prst="rect">
          <a:avLst/>
        </a:prstGeom>
      </xdr:spPr>
    </xdr:pic>
    <xdr:clientData/>
  </xdr:twoCellAnchor>
  <xdr:twoCellAnchor>
    <xdr:from>
      <xdr:col>32</xdr:col>
      <xdr:colOff>0</xdr:colOff>
      <xdr:row>565</xdr:row>
      <xdr:rowOff>0</xdr:rowOff>
    </xdr:from>
    <xdr:to>
      <xdr:col>33</xdr:col>
      <xdr:colOff>0</xdr:colOff>
      <xdr:row>566</xdr:row>
      <xdr:rowOff>0</xdr:rowOff>
    </xdr:to>
    <xdr:pic>
      <xdr:nvPicPr>
        <xdr:cNvPr id="2895" name="Picture 2894">
          <a:extLst>
            <a:ext uri="{FF2B5EF4-FFF2-40B4-BE49-F238E27FC236}">
              <a16:creationId xmlns:a16="http://schemas.microsoft.com/office/drawing/2014/main" id="{2CBBA704-7C09-29DD-5C4A-1B57A8E0BA80}"/>
            </a:ext>
          </a:extLst>
        </xdr:cNvPr>
        <xdr:cNvPicPr>
          <a:picLocks/>
        </xdr:cNvPicPr>
      </xdr:nvPicPr>
      <xdr:blipFill>
        <a:blip xmlns:r="http://schemas.openxmlformats.org/officeDocument/2006/relationships" r:embed="rId562" cstate="print">
          <a:extLst>
            <a:ext uri="{28A0092B-C50C-407E-A947-70E740481C1C}">
              <a14:useLocalDpi xmlns:a14="http://schemas.microsoft.com/office/drawing/2010/main" val="0"/>
            </a:ext>
          </a:extLst>
        </a:blip>
        <a:stretch>
          <a:fillRect/>
        </a:stretch>
      </xdr:blipFill>
      <xdr:spPr>
        <a:xfrm>
          <a:off x="44043600" y="643693150"/>
          <a:ext cx="882650" cy="1143000"/>
        </a:xfrm>
        <a:prstGeom prst="rect">
          <a:avLst/>
        </a:prstGeom>
      </xdr:spPr>
    </xdr:pic>
    <xdr:clientData/>
  </xdr:twoCellAnchor>
  <xdr:twoCellAnchor>
    <xdr:from>
      <xdr:col>32</xdr:col>
      <xdr:colOff>0</xdr:colOff>
      <xdr:row>566</xdr:row>
      <xdr:rowOff>0</xdr:rowOff>
    </xdr:from>
    <xdr:to>
      <xdr:col>33</xdr:col>
      <xdr:colOff>0</xdr:colOff>
      <xdr:row>567</xdr:row>
      <xdr:rowOff>0</xdr:rowOff>
    </xdr:to>
    <xdr:pic>
      <xdr:nvPicPr>
        <xdr:cNvPr id="2897" name="Picture 2896">
          <a:extLst>
            <a:ext uri="{FF2B5EF4-FFF2-40B4-BE49-F238E27FC236}">
              <a16:creationId xmlns:a16="http://schemas.microsoft.com/office/drawing/2014/main" id="{A14CB2AE-3F77-C4B2-2994-9EF207AF51AB}"/>
            </a:ext>
          </a:extLst>
        </xdr:cNvPr>
        <xdr:cNvPicPr>
          <a:picLocks/>
        </xdr:cNvPicPr>
      </xdr:nvPicPr>
      <xdr:blipFill>
        <a:blip xmlns:r="http://schemas.openxmlformats.org/officeDocument/2006/relationships" r:embed="rId563" cstate="print">
          <a:extLst>
            <a:ext uri="{28A0092B-C50C-407E-A947-70E740481C1C}">
              <a14:useLocalDpi xmlns:a14="http://schemas.microsoft.com/office/drawing/2010/main" val="0"/>
            </a:ext>
          </a:extLst>
        </a:blip>
        <a:stretch>
          <a:fillRect/>
        </a:stretch>
      </xdr:blipFill>
      <xdr:spPr>
        <a:xfrm>
          <a:off x="44043600" y="644836150"/>
          <a:ext cx="882650" cy="1143000"/>
        </a:xfrm>
        <a:prstGeom prst="rect">
          <a:avLst/>
        </a:prstGeom>
      </xdr:spPr>
    </xdr:pic>
    <xdr:clientData/>
  </xdr:twoCellAnchor>
  <xdr:twoCellAnchor>
    <xdr:from>
      <xdr:col>32</xdr:col>
      <xdr:colOff>0</xdr:colOff>
      <xdr:row>567</xdr:row>
      <xdr:rowOff>0</xdr:rowOff>
    </xdr:from>
    <xdr:to>
      <xdr:col>33</xdr:col>
      <xdr:colOff>0</xdr:colOff>
      <xdr:row>568</xdr:row>
      <xdr:rowOff>0</xdr:rowOff>
    </xdr:to>
    <xdr:pic>
      <xdr:nvPicPr>
        <xdr:cNvPr id="2899" name="Picture 2898">
          <a:extLst>
            <a:ext uri="{FF2B5EF4-FFF2-40B4-BE49-F238E27FC236}">
              <a16:creationId xmlns:a16="http://schemas.microsoft.com/office/drawing/2014/main" id="{F9B28BB5-9CF3-B2B6-1699-04F1118926FC}"/>
            </a:ext>
          </a:extLst>
        </xdr:cNvPr>
        <xdr:cNvPicPr>
          <a:picLocks/>
        </xdr:cNvPicPr>
      </xdr:nvPicPr>
      <xdr:blipFill>
        <a:blip xmlns:r="http://schemas.openxmlformats.org/officeDocument/2006/relationships" r:embed="rId564" cstate="print">
          <a:extLst>
            <a:ext uri="{28A0092B-C50C-407E-A947-70E740481C1C}">
              <a14:useLocalDpi xmlns:a14="http://schemas.microsoft.com/office/drawing/2010/main" val="0"/>
            </a:ext>
          </a:extLst>
        </a:blip>
        <a:stretch>
          <a:fillRect/>
        </a:stretch>
      </xdr:blipFill>
      <xdr:spPr>
        <a:xfrm>
          <a:off x="44043600" y="645979150"/>
          <a:ext cx="882650" cy="1143000"/>
        </a:xfrm>
        <a:prstGeom prst="rect">
          <a:avLst/>
        </a:prstGeom>
      </xdr:spPr>
    </xdr:pic>
    <xdr:clientData/>
  </xdr:twoCellAnchor>
  <xdr:twoCellAnchor>
    <xdr:from>
      <xdr:col>32</xdr:col>
      <xdr:colOff>0</xdr:colOff>
      <xdr:row>568</xdr:row>
      <xdr:rowOff>0</xdr:rowOff>
    </xdr:from>
    <xdr:to>
      <xdr:col>33</xdr:col>
      <xdr:colOff>0</xdr:colOff>
      <xdr:row>569</xdr:row>
      <xdr:rowOff>0</xdr:rowOff>
    </xdr:to>
    <xdr:pic>
      <xdr:nvPicPr>
        <xdr:cNvPr id="2901" name="Picture 2900">
          <a:extLst>
            <a:ext uri="{FF2B5EF4-FFF2-40B4-BE49-F238E27FC236}">
              <a16:creationId xmlns:a16="http://schemas.microsoft.com/office/drawing/2014/main" id="{C8C9F5EA-9CA5-E453-4997-29DC00AB0A03}"/>
            </a:ext>
          </a:extLst>
        </xdr:cNvPr>
        <xdr:cNvPicPr>
          <a:picLocks/>
        </xdr:cNvPicPr>
      </xdr:nvPicPr>
      <xdr:blipFill>
        <a:blip xmlns:r="http://schemas.openxmlformats.org/officeDocument/2006/relationships" r:embed="rId565" cstate="print">
          <a:extLst>
            <a:ext uri="{28A0092B-C50C-407E-A947-70E740481C1C}">
              <a14:useLocalDpi xmlns:a14="http://schemas.microsoft.com/office/drawing/2010/main" val="0"/>
            </a:ext>
          </a:extLst>
        </a:blip>
        <a:stretch>
          <a:fillRect/>
        </a:stretch>
      </xdr:blipFill>
      <xdr:spPr>
        <a:xfrm>
          <a:off x="44043600" y="647122150"/>
          <a:ext cx="882650" cy="1143000"/>
        </a:xfrm>
        <a:prstGeom prst="rect">
          <a:avLst/>
        </a:prstGeom>
      </xdr:spPr>
    </xdr:pic>
    <xdr:clientData/>
  </xdr:twoCellAnchor>
  <xdr:twoCellAnchor>
    <xdr:from>
      <xdr:col>32</xdr:col>
      <xdr:colOff>0</xdr:colOff>
      <xdr:row>569</xdr:row>
      <xdr:rowOff>0</xdr:rowOff>
    </xdr:from>
    <xdr:to>
      <xdr:col>33</xdr:col>
      <xdr:colOff>0</xdr:colOff>
      <xdr:row>570</xdr:row>
      <xdr:rowOff>0</xdr:rowOff>
    </xdr:to>
    <xdr:pic>
      <xdr:nvPicPr>
        <xdr:cNvPr id="2903" name="Picture 2902">
          <a:extLst>
            <a:ext uri="{FF2B5EF4-FFF2-40B4-BE49-F238E27FC236}">
              <a16:creationId xmlns:a16="http://schemas.microsoft.com/office/drawing/2014/main" id="{E99D1A2E-77BE-5EC2-60AA-46CEFB1F5738}"/>
            </a:ext>
          </a:extLst>
        </xdr:cNvPr>
        <xdr:cNvPicPr>
          <a:picLocks/>
        </xdr:cNvPicPr>
      </xdr:nvPicPr>
      <xdr:blipFill>
        <a:blip xmlns:r="http://schemas.openxmlformats.org/officeDocument/2006/relationships" r:embed="rId566" cstate="print">
          <a:extLst>
            <a:ext uri="{28A0092B-C50C-407E-A947-70E740481C1C}">
              <a14:useLocalDpi xmlns:a14="http://schemas.microsoft.com/office/drawing/2010/main" val="0"/>
            </a:ext>
          </a:extLst>
        </a:blip>
        <a:stretch>
          <a:fillRect/>
        </a:stretch>
      </xdr:blipFill>
      <xdr:spPr>
        <a:xfrm>
          <a:off x="44043600" y="648265150"/>
          <a:ext cx="882650" cy="1143000"/>
        </a:xfrm>
        <a:prstGeom prst="rect">
          <a:avLst/>
        </a:prstGeom>
      </xdr:spPr>
    </xdr:pic>
    <xdr:clientData/>
  </xdr:twoCellAnchor>
  <xdr:twoCellAnchor>
    <xdr:from>
      <xdr:col>32</xdr:col>
      <xdr:colOff>0</xdr:colOff>
      <xdr:row>570</xdr:row>
      <xdr:rowOff>0</xdr:rowOff>
    </xdr:from>
    <xdr:to>
      <xdr:col>33</xdr:col>
      <xdr:colOff>0</xdr:colOff>
      <xdr:row>571</xdr:row>
      <xdr:rowOff>0</xdr:rowOff>
    </xdr:to>
    <xdr:pic>
      <xdr:nvPicPr>
        <xdr:cNvPr id="2905" name="Picture 2904">
          <a:extLst>
            <a:ext uri="{FF2B5EF4-FFF2-40B4-BE49-F238E27FC236}">
              <a16:creationId xmlns:a16="http://schemas.microsoft.com/office/drawing/2014/main" id="{5970B7DB-F69D-AA3B-41EA-131E400A63B6}"/>
            </a:ext>
          </a:extLst>
        </xdr:cNvPr>
        <xdr:cNvPicPr>
          <a:picLocks/>
        </xdr:cNvPicPr>
      </xdr:nvPicPr>
      <xdr:blipFill>
        <a:blip xmlns:r="http://schemas.openxmlformats.org/officeDocument/2006/relationships" r:embed="rId567" cstate="print">
          <a:extLst>
            <a:ext uri="{28A0092B-C50C-407E-A947-70E740481C1C}">
              <a14:useLocalDpi xmlns:a14="http://schemas.microsoft.com/office/drawing/2010/main" val="0"/>
            </a:ext>
          </a:extLst>
        </a:blip>
        <a:stretch>
          <a:fillRect/>
        </a:stretch>
      </xdr:blipFill>
      <xdr:spPr>
        <a:xfrm>
          <a:off x="44043600" y="649408150"/>
          <a:ext cx="882650" cy="1143000"/>
        </a:xfrm>
        <a:prstGeom prst="rect">
          <a:avLst/>
        </a:prstGeom>
      </xdr:spPr>
    </xdr:pic>
    <xdr:clientData/>
  </xdr:twoCellAnchor>
  <xdr:twoCellAnchor>
    <xdr:from>
      <xdr:col>32</xdr:col>
      <xdr:colOff>0</xdr:colOff>
      <xdr:row>571</xdr:row>
      <xdr:rowOff>0</xdr:rowOff>
    </xdr:from>
    <xdr:to>
      <xdr:col>33</xdr:col>
      <xdr:colOff>0</xdr:colOff>
      <xdr:row>572</xdr:row>
      <xdr:rowOff>0</xdr:rowOff>
    </xdr:to>
    <xdr:pic>
      <xdr:nvPicPr>
        <xdr:cNvPr id="2907" name="Picture 2906">
          <a:extLst>
            <a:ext uri="{FF2B5EF4-FFF2-40B4-BE49-F238E27FC236}">
              <a16:creationId xmlns:a16="http://schemas.microsoft.com/office/drawing/2014/main" id="{DEF93290-56E0-C7EE-BB56-C169DE9D9DD2}"/>
            </a:ext>
          </a:extLst>
        </xdr:cNvPr>
        <xdr:cNvPicPr>
          <a:picLocks/>
        </xdr:cNvPicPr>
      </xdr:nvPicPr>
      <xdr:blipFill>
        <a:blip xmlns:r="http://schemas.openxmlformats.org/officeDocument/2006/relationships" r:embed="rId568" cstate="print">
          <a:extLst>
            <a:ext uri="{28A0092B-C50C-407E-A947-70E740481C1C}">
              <a14:useLocalDpi xmlns:a14="http://schemas.microsoft.com/office/drawing/2010/main" val="0"/>
            </a:ext>
          </a:extLst>
        </a:blip>
        <a:stretch>
          <a:fillRect/>
        </a:stretch>
      </xdr:blipFill>
      <xdr:spPr>
        <a:xfrm>
          <a:off x="44043600" y="650551150"/>
          <a:ext cx="882650" cy="1143000"/>
        </a:xfrm>
        <a:prstGeom prst="rect">
          <a:avLst/>
        </a:prstGeom>
      </xdr:spPr>
    </xdr:pic>
    <xdr:clientData/>
  </xdr:twoCellAnchor>
  <xdr:twoCellAnchor>
    <xdr:from>
      <xdr:col>32</xdr:col>
      <xdr:colOff>0</xdr:colOff>
      <xdr:row>572</xdr:row>
      <xdr:rowOff>0</xdr:rowOff>
    </xdr:from>
    <xdr:to>
      <xdr:col>33</xdr:col>
      <xdr:colOff>0</xdr:colOff>
      <xdr:row>573</xdr:row>
      <xdr:rowOff>0</xdr:rowOff>
    </xdr:to>
    <xdr:pic>
      <xdr:nvPicPr>
        <xdr:cNvPr id="2909" name="Picture 2908">
          <a:extLst>
            <a:ext uri="{FF2B5EF4-FFF2-40B4-BE49-F238E27FC236}">
              <a16:creationId xmlns:a16="http://schemas.microsoft.com/office/drawing/2014/main" id="{FD69F005-FC00-F0BB-9A0A-9F9B7BC51532}"/>
            </a:ext>
          </a:extLst>
        </xdr:cNvPr>
        <xdr:cNvPicPr>
          <a:picLocks/>
        </xdr:cNvPicPr>
      </xdr:nvPicPr>
      <xdr:blipFill>
        <a:blip xmlns:r="http://schemas.openxmlformats.org/officeDocument/2006/relationships" r:embed="rId569" cstate="print">
          <a:extLst>
            <a:ext uri="{28A0092B-C50C-407E-A947-70E740481C1C}">
              <a14:useLocalDpi xmlns:a14="http://schemas.microsoft.com/office/drawing/2010/main" val="0"/>
            </a:ext>
          </a:extLst>
        </a:blip>
        <a:stretch>
          <a:fillRect/>
        </a:stretch>
      </xdr:blipFill>
      <xdr:spPr>
        <a:xfrm>
          <a:off x="44043600" y="651694150"/>
          <a:ext cx="882650" cy="1143000"/>
        </a:xfrm>
        <a:prstGeom prst="rect">
          <a:avLst/>
        </a:prstGeom>
      </xdr:spPr>
    </xdr:pic>
    <xdr:clientData/>
  </xdr:twoCellAnchor>
  <xdr:twoCellAnchor>
    <xdr:from>
      <xdr:col>32</xdr:col>
      <xdr:colOff>0</xdr:colOff>
      <xdr:row>573</xdr:row>
      <xdr:rowOff>0</xdr:rowOff>
    </xdr:from>
    <xdr:to>
      <xdr:col>33</xdr:col>
      <xdr:colOff>0</xdr:colOff>
      <xdr:row>574</xdr:row>
      <xdr:rowOff>0</xdr:rowOff>
    </xdr:to>
    <xdr:pic>
      <xdr:nvPicPr>
        <xdr:cNvPr id="2911" name="Picture 2910">
          <a:extLst>
            <a:ext uri="{FF2B5EF4-FFF2-40B4-BE49-F238E27FC236}">
              <a16:creationId xmlns:a16="http://schemas.microsoft.com/office/drawing/2014/main" id="{F8AED29D-94D5-626F-45EF-18A9D93DA013}"/>
            </a:ext>
          </a:extLst>
        </xdr:cNvPr>
        <xdr:cNvPicPr>
          <a:picLocks/>
        </xdr:cNvPicPr>
      </xdr:nvPicPr>
      <xdr:blipFill>
        <a:blip xmlns:r="http://schemas.openxmlformats.org/officeDocument/2006/relationships" r:embed="rId570" cstate="print">
          <a:extLst>
            <a:ext uri="{28A0092B-C50C-407E-A947-70E740481C1C}">
              <a14:useLocalDpi xmlns:a14="http://schemas.microsoft.com/office/drawing/2010/main" val="0"/>
            </a:ext>
          </a:extLst>
        </a:blip>
        <a:stretch>
          <a:fillRect/>
        </a:stretch>
      </xdr:blipFill>
      <xdr:spPr>
        <a:xfrm>
          <a:off x="44043600" y="652837150"/>
          <a:ext cx="882650" cy="1143000"/>
        </a:xfrm>
        <a:prstGeom prst="rect">
          <a:avLst/>
        </a:prstGeom>
      </xdr:spPr>
    </xdr:pic>
    <xdr:clientData/>
  </xdr:twoCellAnchor>
  <xdr:twoCellAnchor>
    <xdr:from>
      <xdr:col>32</xdr:col>
      <xdr:colOff>0</xdr:colOff>
      <xdr:row>574</xdr:row>
      <xdr:rowOff>0</xdr:rowOff>
    </xdr:from>
    <xdr:to>
      <xdr:col>33</xdr:col>
      <xdr:colOff>0</xdr:colOff>
      <xdr:row>575</xdr:row>
      <xdr:rowOff>0</xdr:rowOff>
    </xdr:to>
    <xdr:pic>
      <xdr:nvPicPr>
        <xdr:cNvPr id="2913" name="Picture 2912">
          <a:extLst>
            <a:ext uri="{FF2B5EF4-FFF2-40B4-BE49-F238E27FC236}">
              <a16:creationId xmlns:a16="http://schemas.microsoft.com/office/drawing/2014/main" id="{58BAE61D-E251-6D86-3732-F0581BF4C2B3}"/>
            </a:ext>
          </a:extLst>
        </xdr:cNvPr>
        <xdr:cNvPicPr>
          <a:picLocks/>
        </xdr:cNvPicPr>
      </xdr:nvPicPr>
      <xdr:blipFill>
        <a:blip xmlns:r="http://schemas.openxmlformats.org/officeDocument/2006/relationships" r:embed="rId571" cstate="print">
          <a:extLst>
            <a:ext uri="{28A0092B-C50C-407E-A947-70E740481C1C}">
              <a14:useLocalDpi xmlns:a14="http://schemas.microsoft.com/office/drawing/2010/main" val="0"/>
            </a:ext>
          </a:extLst>
        </a:blip>
        <a:stretch>
          <a:fillRect/>
        </a:stretch>
      </xdr:blipFill>
      <xdr:spPr>
        <a:xfrm>
          <a:off x="44043600" y="653980150"/>
          <a:ext cx="882650" cy="1143000"/>
        </a:xfrm>
        <a:prstGeom prst="rect">
          <a:avLst/>
        </a:prstGeom>
      </xdr:spPr>
    </xdr:pic>
    <xdr:clientData/>
  </xdr:twoCellAnchor>
  <xdr:twoCellAnchor>
    <xdr:from>
      <xdr:col>32</xdr:col>
      <xdr:colOff>0</xdr:colOff>
      <xdr:row>575</xdr:row>
      <xdr:rowOff>0</xdr:rowOff>
    </xdr:from>
    <xdr:to>
      <xdr:col>33</xdr:col>
      <xdr:colOff>0</xdr:colOff>
      <xdr:row>576</xdr:row>
      <xdr:rowOff>0</xdr:rowOff>
    </xdr:to>
    <xdr:pic>
      <xdr:nvPicPr>
        <xdr:cNvPr id="2915" name="Picture 2914">
          <a:extLst>
            <a:ext uri="{FF2B5EF4-FFF2-40B4-BE49-F238E27FC236}">
              <a16:creationId xmlns:a16="http://schemas.microsoft.com/office/drawing/2014/main" id="{FB0C5CF4-BA99-0C9E-6B43-80C8E07D5287}"/>
            </a:ext>
          </a:extLst>
        </xdr:cNvPr>
        <xdr:cNvPicPr>
          <a:picLocks/>
        </xdr:cNvPicPr>
      </xdr:nvPicPr>
      <xdr:blipFill>
        <a:blip xmlns:r="http://schemas.openxmlformats.org/officeDocument/2006/relationships" r:embed="rId572" cstate="print">
          <a:extLst>
            <a:ext uri="{28A0092B-C50C-407E-A947-70E740481C1C}">
              <a14:useLocalDpi xmlns:a14="http://schemas.microsoft.com/office/drawing/2010/main" val="0"/>
            </a:ext>
          </a:extLst>
        </a:blip>
        <a:stretch>
          <a:fillRect/>
        </a:stretch>
      </xdr:blipFill>
      <xdr:spPr>
        <a:xfrm>
          <a:off x="44043600" y="655123150"/>
          <a:ext cx="882650" cy="1143000"/>
        </a:xfrm>
        <a:prstGeom prst="rect">
          <a:avLst/>
        </a:prstGeom>
      </xdr:spPr>
    </xdr:pic>
    <xdr:clientData/>
  </xdr:twoCellAnchor>
  <xdr:twoCellAnchor>
    <xdr:from>
      <xdr:col>32</xdr:col>
      <xdr:colOff>0</xdr:colOff>
      <xdr:row>576</xdr:row>
      <xdr:rowOff>0</xdr:rowOff>
    </xdr:from>
    <xdr:to>
      <xdr:col>33</xdr:col>
      <xdr:colOff>0</xdr:colOff>
      <xdr:row>577</xdr:row>
      <xdr:rowOff>0</xdr:rowOff>
    </xdr:to>
    <xdr:pic>
      <xdr:nvPicPr>
        <xdr:cNvPr id="2917" name="Picture 2916">
          <a:extLst>
            <a:ext uri="{FF2B5EF4-FFF2-40B4-BE49-F238E27FC236}">
              <a16:creationId xmlns:a16="http://schemas.microsoft.com/office/drawing/2014/main" id="{DC2C6254-9D7A-4400-5ACD-32804412D189}"/>
            </a:ext>
          </a:extLst>
        </xdr:cNvPr>
        <xdr:cNvPicPr>
          <a:picLocks/>
        </xdr:cNvPicPr>
      </xdr:nvPicPr>
      <xdr:blipFill>
        <a:blip xmlns:r="http://schemas.openxmlformats.org/officeDocument/2006/relationships" r:embed="rId573" cstate="print">
          <a:extLst>
            <a:ext uri="{28A0092B-C50C-407E-A947-70E740481C1C}">
              <a14:useLocalDpi xmlns:a14="http://schemas.microsoft.com/office/drawing/2010/main" val="0"/>
            </a:ext>
          </a:extLst>
        </a:blip>
        <a:stretch>
          <a:fillRect/>
        </a:stretch>
      </xdr:blipFill>
      <xdr:spPr>
        <a:xfrm>
          <a:off x="44043600" y="656266150"/>
          <a:ext cx="882650" cy="1143000"/>
        </a:xfrm>
        <a:prstGeom prst="rect">
          <a:avLst/>
        </a:prstGeom>
      </xdr:spPr>
    </xdr:pic>
    <xdr:clientData/>
  </xdr:twoCellAnchor>
  <xdr:twoCellAnchor>
    <xdr:from>
      <xdr:col>32</xdr:col>
      <xdr:colOff>0</xdr:colOff>
      <xdr:row>577</xdr:row>
      <xdr:rowOff>0</xdr:rowOff>
    </xdr:from>
    <xdr:to>
      <xdr:col>33</xdr:col>
      <xdr:colOff>0</xdr:colOff>
      <xdr:row>578</xdr:row>
      <xdr:rowOff>0</xdr:rowOff>
    </xdr:to>
    <xdr:pic>
      <xdr:nvPicPr>
        <xdr:cNvPr id="2919" name="Picture 2918">
          <a:extLst>
            <a:ext uri="{FF2B5EF4-FFF2-40B4-BE49-F238E27FC236}">
              <a16:creationId xmlns:a16="http://schemas.microsoft.com/office/drawing/2014/main" id="{A2BEAA97-EBDF-B1ED-CD03-F4DDE7B00512}"/>
            </a:ext>
          </a:extLst>
        </xdr:cNvPr>
        <xdr:cNvPicPr>
          <a:picLocks/>
        </xdr:cNvPicPr>
      </xdr:nvPicPr>
      <xdr:blipFill>
        <a:blip xmlns:r="http://schemas.openxmlformats.org/officeDocument/2006/relationships" r:embed="rId574" cstate="print">
          <a:extLst>
            <a:ext uri="{28A0092B-C50C-407E-A947-70E740481C1C}">
              <a14:useLocalDpi xmlns:a14="http://schemas.microsoft.com/office/drawing/2010/main" val="0"/>
            </a:ext>
          </a:extLst>
        </a:blip>
        <a:stretch>
          <a:fillRect/>
        </a:stretch>
      </xdr:blipFill>
      <xdr:spPr>
        <a:xfrm>
          <a:off x="44043600" y="657409150"/>
          <a:ext cx="882650" cy="1143000"/>
        </a:xfrm>
        <a:prstGeom prst="rect">
          <a:avLst/>
        </a:prstGeom>
      </xdr:spPr>
    </xdr:pic>
    <xdr:clientData/>
  </xdr:twoCellAnchor>
  <xdr:twoCellAnchor>
    <xdr:from>
      <xdr:col>32</xdr:col>
      <xdr:colOff>0</xdr:colOff>
      <xdr:row>578</xdr:row>
      <xdr:rowOff>0</xdr:rowOff>
    </xdr:from>
    <xdr:to>
      <xdr:col>33</xdr:col>
      <xdr:colOff>0</xdr:colOff>
      <xdr:row>579</xdr:row>
      <xdr:rowOff>0</xdr:rowOff>
    </xdr:to>
    <xdr:pic>
      <xdr:nvPicPr>
        <xdr:cNvPr id="2921" name="Picture 2920">
          <a:extLst>
            <a:ext uri="{FF2B5EF4-FFF2-40B4-BE49-F238E27FC236}">
              <a16:creationId xmlns:a16="http://schemas.microsoft.com/office/drawing/2014/main" id="{EAE7A4AC-730A-0775-1111-622FFFB29861}"/>
            </a:ext>
          </a:extLst>
        </xdr:cNvPr>
        <xdr:cNvPicPr>
          <a:picLocks/>
        </xdr:cNvPicPr>
      </xdr:nvPicPr>
      <xdr:blipFill>
        <a:blip xmlns:r="http://schemas.openxmlformats.org/officeDocument/2006/relationships" r:embed="rId575" cstate="print">
          <a:extLst>
            <a:ext uri="{28A0092B-C50C-407E-A947-70E740481C1C}">
              <a14:useLocalDpi xmlns:a14="http://schemas.microsoft.com/office/drawing/2010/main" val="0"/>
            </a:ext>
          </a:extLst>
        </a:blip>
        <a:stretch>
          <a:fillRect/>
        </a:stretch>
      </xdr:blipFill>
      <xdr:spPr>
        <a:xfrm>
          <a:off x="44043600" y="658552150"/>
          <a:ext cx="882650" cy="1143000"/>
        </a:xfrm>
        <a:prstGeom prst="rect">
          <a:avLst/>
        </a:prstGeom>
      </xdr:spPr>
    </xdr:pic>
    <xdr:clientData/>
  </xdr:twoCellAnchor>
  <xdr:twoCellAnchor>
    <xdr:from>
      <xdr:col>32</xdr:col>
      <xdr:colOff>0</xdr:colOff>
      <xdr:row>579</xdr:row>
      <xdr:rowOff>0</xdr:rowOff>
    </xdr:from>
    <xdr:to>
      <xdr:col>33</xdr:col>
      <xdr:colOff>0</xdr:colOff>
      <xdr:row>580</xdr:row>
      <xdr:rowOff>0</xdr:rowOff>
    </xdr:to>
    <xdr:pic>
      <xdr:nvPicPr>
        <xdr:cNvPr id="2923" name="Picture 2922">
          <a:extLst>
            <a:ext uri="{FF2B5EF4-FFF2-40B4-BE49-F238E27FC236}">
              <a16:creationId xmlns:a16="http://schemas.microsoft.com/office/drawing/2014/main" id="{B514E8BB-02E8-5C0C-43F1-3ECB9DEC18CA}"/>
            </a:ext>
          </a:extLst>
        </xdr:cNvPr>
        <xdr:cNvPicPr>
          <a:picLocks/>
        </xdr:cNvPicPr>
      </xdr:nvPicPr>
      <xdr:blipFill>
        <a:blip xmlns:r="http://schemas.openxmlformats.org/officeDocument/2006/relationships" r:embed="rId576" cstate="print">
          <a:extLst>
            <a:ext uri="{28A0092B-C50C-407E-A947-70E740481C1C}">
              <a14:useLocalDpi xmlns:a14="http://schemas.microsoft.com/office/drawing/2010/main" val="0"/>
            </a:ext>
          </a:extLst>
        </a:blip>
        <a:stretch>
          <a:fillRect/>
        </a:stretch>
      </xdr:blipFill>
      <xdr:spPr>
        <a:xfrm>
          <a:off x="44043600" y="659695150"/>
          <a:ext cx="882650" cy="1143000"/>
        </a:xfrm>
        <a:prstGeom prst="rect">
          <a:avLst/>
        </a:prstGeom>
      </xdr:spPr>
    </xdr:pic>
    <xdr:clientData/>
  </xdr:twoCellAnchor>
  <xdr:twoCellAnchor>
    <xdr:from>
      <xdr:col>32</xdr:col>
      <xdr:colOff>0</xdr:colOff>
      <xdr:row>580</xdr:row>
      <xdr:rowOff>0</xdr:rowOff>
    </xdr:from>
    <xdr:to>
      <xdr:col>33</xdr:col>
      <xdr:colOff>0</xdr:colOff>
      <xdr:row>581</xdr:row>
      <xdr:rowOff>0</xdr:rowOff>
    </xdr:to>
    <xdr:pic>
      <xdr:nvPicPr>
        <xdr:cNvPr id="2925" name="Picture 2924">
          <a:extLst>
            <a:ext uri="{FF2B5EF4-FFF2-40B4-BE49-F238E27FC236}">
              <a16:creationId xmlns:a16="http://schemas.microsoft.com/office/drawing/2014/main" id="{CBE1389A-08F4-515C-4BD2-37165CBCC21F}"/>
            </a:ext>
          </a:extLst>
        </xdr:cNvPr>
        <xdr:cNvPicPr>
          <a:picLocks/>
        </xdr:cNvPicPr>
      </xdr:nvPicPr>
      <xdr:blipFill>
        <a:blip xmlns:r="http://schemas.openxmlformats.org/officeDocument/2006/relationships" r:embed="rId577" cstate="print">
          <a:extLst>
            <a:ext uri="{28A0092B-C50C-407E-A947-70E740481C1C}">
              <a14:useLocalDpi xmlns:a14="http://schemas.microsoft.com/office/drawing/2010/main" val="0"/>
            </a:ext>
          </a:extLst>
        </a:blip>
        <a:stretch>
          <a:fillRect/>
        </a:stretch>
      </xdr:blipFill>
      <xdr:spPr>
        <a:xfrm>
          <a:off x="44043600" y="660838150"/>
          <a:ext cx="882650" cy="1143000"/>
        </a:xfrm>
        <a:prstGeom prst="rect">
          <a:avLst/>
        </a:prstGeom>
      </xdr:spPr>
    </xdr:pic>
    <xdr:clientData/>
  </xdr:twoCellAnchor>
  <xdr:twoCellAnchor>
    <xdr:from>
      <xdr:col>32</xdr:col>
      <xdr:colOff>0</xdr:colOff>
      <xdr:row>581</xdr:row>
      <xdr:rowOff>0</xdr:rowOff>
    </xdr:from>
    <xdr:to>
      <xdr:col>33</xdr:col>
      <xdr:colOff>0</xdr:colOff>
      <xdr:row>582</xdr:row>
      <xdr:rowOff>0</xdr:rowOff>
    </xdr:to>
    <xdr:pic>
      <xdr:nvPicPr>
        <xdr:cNvPr id="2927" name="Picture 2926">
          <a:extLst>
            <a:ext uri="{FF2B5EF4-FFF2-40B4-BE49-F238E27FC236}">
              <a16:creationId xmlns:a16="http://schemas.microsoft.com/office/drawing/2014/main" id="{D17B4E68-4D11-95B5-144D-A5A8ECC1A32A}"/>
            </a:ext>
          </a:extLst>
        </xdr:cNvPr>
        <xdr:cNvPicPr>
          <a:picLocks/>
        </xdr:cNvPicPr>
      </xdr:nvPicPr>
      <xdr:blipFill>
        <a:blip xmlns:r="http://schemas.openxmlformats.org/officeDocument/2006/relationships" r:embed="rId578" cstate="print">
          <a:extLst>
            <a:ext uri="{28A0092B-C50C-407E-A947-70E740481C1C}">
              <a14:useLocalDpi xmlns:a14="http://schemas.microsoft.com/office/drawing/2010/main" val="0"/>
            </a:ext>
          </a:extLst>
        </a:blip>
        <a:stretch>
          <a:fillRect/>
        </a:stretch>
      </xdr:blipFill>
      <xdr:spPr>
        <a:xfrm>
          <a:off x="44043600" y="661981150"/>
          <a:ext cx="882650" cy="1143000"/>
        </a:xfrm>
        <a:prstGeom prst="rect">
          <a:avLst/>
        </a:prstGeom>
      </xdr:spPr>
    </xdr:pic>
    <xdr:clientData/>
  </xdr:twoCellAnchor>
  <xdr:twoCellAnchor>
    <xdr:from>
      <xdr:col>32</xdr:col>
      <xdr:colOff>0</xdr:colOff>
      <xdr:row>582</xdr:row>
      <xdr:rowOff>0</xdr:rowOff>
    </xdr:from>
    <xdr:to>
      <xdr:col>33</xdr:col>
      <xdr:colOff>0</xdr:colOff>
      <xdr:row>583</xdr:row>
      <xdr:rowOff>0</xdr:rowOff>
    </xdr:to>
    <xdr:pic>
      <xdr:nvPicPr>
        <xdr:cNvPr id="2929" name="Picture 2928">
          <a:extLst>
            <a:ext uri="{FF2B5EF4-FFF2-40B4-BE49-F238E27FC236}">
              <a16:creationId xmlns:a16="http://schemas.microsoft.com/office/drawing/2014/main" id="{27BFFF85-CAEE-9D0B-4A71-6727FA00B1DA}"/>
            </a:ext>
          </a:extLst>
        </xdr:cNvPr>
        <xdr:cNvPicPr>
          <a:picLocks/>
        </xdr:cNvPicPr>
      </xdr:nvPicPr>
      <xdr:blipFill>
        <a:blip xmlns:r="http://schemas.openxmlformats.org/officeDocument/2006/relationships" r:embed="rId579" cstate="print">
          <a:extLst>
            <a:ext uri="{28A0092B-C50C-407E-A947-70E740481C1C}">
              <a14:useLocalDpi xmlns:a14="http://schemas.microsoft.com/office/drawing/2010/main" val="0"/>
            </a:ext>
          </a:extLst>
        </a:blip>
        <a:stretch>
          <a:fillRect/>
        </a:stretch>
      </xdr:blipFill>
      <xdr:spPr>
        <a:xfrm>
          <a:off x="44043600" y="663124150"/>
          <a:ext cx="882650" cy="1143000"/>
        </a:xfrm>
        <a:prstGeom prst="rect">
          <a:avLst/>
        </a:prstGeom>
      </xdr:spPr>
    </xdr:pic>
    <xdr:clientData/>
  </xdr:twoCellAnchor>
  <xdr:twoCellAnchor>
    <xdr:from>
      <xdr:col>32</xdr:col>
      <xdr:colOff>0</xdr:colOff>
      <xdr:row>583</xdr:row>
      <xdr:rowOff>0</xdr:rowOff>
    </xdr:from>
    <xdr:to>
      <xdr:col>33</xdr:col>
      <xdr:colOff>0</xdr:colOff>
      <xdr:row>584</xdr:row>
      <xdr:rowOff>0</xdr:rowOff>
    </xdr:to>
    <xdr:pic>
      <xdr:nvPicPr>
        <xdr:cNvPr id="2931" name="Picture 2930">
          <a:extLst>
            <a:ext uri="{FF2B5EF4-FFF2-40B4-BE49-F238E27FC236}">
              <a16:creationId xmlns:a16="http://schemas.microsoft.com/office/drawing/2014/main" id="{CEE1068C-ABCB-DDF0-229B-17121ADFC9F9}"/>
            </a:ext>
          </a:extLst>
        </xdr:cNvPr>
        <xdr:cNvPicPr>
          <a:picLocks/>
        </xdr:cNvPicPr>
      </xdr:nvPicPr>
      <xdr:blipFill>
        <a:blip xmlns:r="http://schemas.openxmlformats.org/officeDocument/2006/relationships" r:embed="rId580" cstate="print">
          <a:extLst>
            <a:ext uri="{28A0092B-C50C-407E-A947-70E740481C1C}">
              <a14:useLocalDpi xmlns:a14="http://schemas.microsoft.com/office/drawing/2010/main" val="0"/>
            </a:ext>
          </a:extLst>
        </a:blip>
        <a:stretch>
          <a:fillRect/>
        </a:stretch>
      </xdr:blipFill>
      <xdr:spPr>
        <a:xfrm>
          <a:off x="44043600" y="664267150"/>
          <a:ext cx="882650" cy="1143000"/>
        </a:xfrm>
        <a:prstGeom prst="rect">
          <a:avLst/>
        </a:prstGeom>
      </xdr:spPr>
    </xdr:pic>
    <xdr:clientData/>
  </xdr:twoCellAnchor>
  <xdr:twoCellAnchor>
    <xdr:from>
      <xdr:col>32</xdr:col>
      <xdr:colOff>0</xdr:colOff>
      <xdr:row>584</xdr:row>
      <xdr:rowOff>0</xdr:rowOff>
    </xdr:from>
    <xdr:to>
      <xdr:col>33</xdr:col>
      <xdr:colOff>0</xdr:colOff>
      <xdr:row>585</xdr:row>
      <xdr:rowOff>0</xdr:rowOff>
    </xdr:to>
    <xdr:pic>
      <xdr:nvPicPr>
        <xdr:cNvPr id="2933" name="Picture 2932">
          <a:extLst>
            <a:ext uri="{FF2B5EF4-FFF2-40B4-BE49-F238E27FC236}">
              <a16:creationId xmlns:a16="http://schemas.microsoft.com/office/drawing/2014/main" id="{452D7B75-0B98-9D1D-2AA6-618EE0226604}"/>
            </a:ext>
          </a:extLst>
        </xdr:cNvPr>
        <xdr:cNvPicPr>
          <a:picLocks/>
        </xdr:cNvPicPr>
      </xdr:nvPicPr>
      <xdr:blipFill>
        <a:blip xmlns:r="http://schemas.openxmlformats.org/officeDocument/2006/relationships" r:embed="rId581" cstate="print">
          <a:extLst>
            <a:ext uri="{28A0092B-C50C-407E-A947-70E740481C1C}">
              <a14:useLocalDpi xmlns:a14="http://schemas.microsoft.com/office/drawing/2010/main" val="0"/>
            </a:ext>
          </a:extLst>
        </a:blip>
        <a:stretch>
          <a:fillRect/>
        </a:stretch>
      </xdr:blipFill>
      <xdr:spPr>
        <a:xfrm>
          <a:off x="44043600" y="665410150"/>
          <a:ext cx="882650" cy="1143000"/>
        </a:xfrm>
        <a:prstGeom prst="rect">
          <a:avLst/>
        </a:prstGeom>
      </xdr:spPr>
    </xdr:pic>
    <xdr:clientData/>
  </xdr:twoCellAnchor>
  <xdr:twoCellAnchor>
    <xdr:from>
      <xdr:col>32</xdr:col>
      <xdr:colOff>0</xdr:colOff>
      <xdr:row>585</xdr:row>
      <xdr:rowOff>0</xdr:rowOff>
    </xdr:from>
    <xdr:to>
      <xdr:col>33</xdr:col>
      <xdr:colOff>0</xdr:colOff>
      <xdr:row>586</xdr:row>
      <xdr:rowOff>0</xdr:rowOff>
    </xdr:to>
    <xdr:pic>
      <xdr:nvPicPr>
        <xdr:cNvPr id="2935" name="Picture 2934">
          <a:extLst>
            <a:ext uri="{FF2B5EF4-FFF2-40B4-BE49-F238E27FC236}">
              <a16:creationId xmlns:a16="http://schemas.microsoft.com/office/drawing/2014/main" id="{2F4CE20D-6AD6-CE33-85E5-A2F24FD0AF7C}"/>
            </a:ext>
          </a:extLst>
        </xdr:cNvPr>
        <xdr:cNvPicPr>
          <a:picLocks/>
        </xdr:cNvPicPr>
      </xdr:nvPicPr>
      <xdr:blipFill>
        <a:blip xmlns:r="http://schemas.openxmlformats.org/officeDocument/2006/relationships" r:embed="rId582" cstate="print">
          <a:extLst>
            <a:ext uri="{28A0092B-C50C-407E-A947-70E740481C1C}">
              <a14:useLocalDpi xmlns:a14="http://schemas.microsoft.com/office/drawing/2010/main" val="0"/>
            </a:ext>
          </a:extLst>
        </a:blip>
        <a:stretch>
          <a:fillRect/>
        </a:stretch>
      </xdr:blipFill>
      <xdr:spPr>
        <a:xfrm>
          <a:off x="44043600" y="666553150"/>
          <a:ext cx="882650" cy="1143000"/>
        </a:xfrm>
        <a:prstGeom prst="rect">
          <a:avLst/>
        </a:prstGeom>
      </xdr:spPr>
    </xdr:pic>
    <xdr:clientData/>
  </xdr:twoCellAnchor>
  <xdr:twoCellAnchor>
    <xdr:from>
      <xdr:col>32</xdr:col>
      <xdr:colOff>0</xdr:colOff>
      <xdr:row>586</xdr:row>
      <xdr:rowOff>0</xdr:rowOff>
    </xdr:from>
    <xdr:to>
      <xdr:col>33</xdr:col>
      <xdr:colOff>0</xdr:colOff>
      <xdr:row>587</xdr:row>
      <xdr:rowOff>0</xdr:rowOff>
    </xdr:to>
    <xdr:pic>
      <xdr:nvPicPr>
        <xdr:cNvPr id="2937" name="Picture 2936">
          <a:extLst>
            <a:ext uri="{FF2B5EF4-FFF2-40B4-BE49-F238E27FC236}">
              <a16:creationId xmlns:a16="http://schemas.microsoft.com/office/drawing/2014/main" id="{A5E73825-1A0A-8A89-D202-9E8CAE51DB11}"/>
            </a:ext>
          </a:extLst>
        </xdr:cNvPr>
        <xdr:cNvPicPr>
          <a:picLocks/>
        </xdr:cNvPicPr>
      </xdr:nvPicPr>
      <xdr:blipFill>
        <a:blip xmlns:r="http://schemas.openxmlformats.org/officeDocument/2006/relationships" r:embed="rId583" cstate="print">
          <a:extLst>
            <a:ext uri="{28A0092B-C50C-407E-A947-70E740481C1C}">
              <a14:useLocalDpi xmlns:a14="http://schemas.microsoft.com/office/drawing/2010/main" val="0"/>
            </a:ext>
          </a:extLst>
        </a:blip>
        <a:stretch>
          <a:fillRect/>
        </a:stretch>
      </xdr:blipFill>
      <xdr:spPr>
        <a:xfrm>
          <a:off x="44043600" y="667696150"/>
          <a:ext cx="882650" cy="1143000"/>
        </a:xfrm>
        <a:prstGeom prst="rect">
          <a:avLst/>
        </a:prstGeom>
      </xdr:spPr>
    </xdr:pic>
    <xdr:clientData/>
  </xdr:twoCellAnchor>
  <xdr:twoCellAnchor>
    <xdr:from>
      <xdr:col>32</xdr:col>
      <xdr:colOff>0</xdr:colOff>
      <xdr:row>587</xdr:row>
      <xdr:rowOff>0</xdr:rowOff>
    </xdr:from>
    <xdr:to>
      <xdr:col>33</xdr:col>
      <xdr:colOff>0</xdr:colOff>
      <xdr:row>588</xdr:row>
      <xdr:rowOff>0</xdr:rowOff>
    </xdr:to>
    <xdr:pic>
      <xdr:nvPicPr>
        <xdr:cNvPr id="2939" name="Picture 2938">
          <a:extLst>
            <a:ext uri="{FF2B5EF4-FFF2-40B4-BE49-F238E27FC236}">
              <a16:creationId xmlns:a16="http://schemas.microsoft.com/office/drawing/2014/main" id="{31F54C68-673A-DF74-1F0E-0CCF79A61547}"/>
            </a:ext>
          </a:extLst>
        </xdr:cNvPr>
        <xdr:cNvPicPr>
          <a:picLocks/>
        </xdr:cNvPicPr>
      </xdr:nvPicPr>
      <xdr:blipFill>
        <a:blip xmlns:r="http://schemas.openxmlformats.org/officeDocument/2006/relationships" r:embed="rId584" cstate="print">
          <a:extLst>
            <a:ext uri="{28A0092B-C50C-407E-A947-70E740481C1C}">
              <a14:useLocalDpi xmlns:a14="http://schemas.microsoft.com/office/drawing/2010/main" val="0"/>
            </a:ext>
          </a:extLst>
        </a:blip>
        <a:stretch>
          <a:fillRect/>
        </a:stretch>
      </xdr:blipFill>
      <xdr:spPr>
        <a:xfrm>
          <a:off x="44043600" y="668839150"/>
          <a:ext cx="882650" cy="1143000"/>
        </a:xfrm>
        <a:prstGeom prst="rect">
          <a:avLst/>
        </a:prstGeom>
      </xdr:spPr>
    </xdr:pic>
    <xdr:clientData/>
  </xdr:twoCellAnchor>
  <xdr:twoCellAnchor>
    <xdr:from>
      <xdr:col>32</xdr:col>
      <xdr:colOff>0</xdr:colOff>
      <xdr:row>588</xdr:row>
      <xdr:rowOff>0</xdr:rowOff>
    </xdr:from>
    <xdr:to>
      <xdr:col>33</xdr:col>
      <xdr:colOff>0</xdr:colOff>
      <xdr:row>589</xdr:row>
      <xdr:rowOff>0</xdr:rowOff>
    </xdr:to>
    <xdr:pic>
      <xdr:nvPicPr>
        <xdr:cNvPr id="2941" name="Picture 2940">
          <a:extLst>
            <a:ext uri="{FF2B5EF4-FFF2-40B4-BE49-F238E27FC236}">
              <a16:creationId xmlns:a16="http://schemas.microsoft.com/office/drawing/2014/main" id="{215FF3A3-3799-E6E6-BFA0-E76D57779A02}"/>
            </a:ext>
          </a:extLst>
        </xdr:cNvPr>
        <xdr:cNvPicPr>
          <a:picLocks/>
        </xdr:cNvPicPr>
      </xdr:nvPicPr>
      <xdr:blipFill>
        <a:blip xmlns:r="http://schemas.openxmlformats.org/officeDocument/2006/relationships" r:embed="rId585" cstate="print">
          <a:extLst>
            <a:ext uri="{28A0092B-C50C-407E-A947-70E740481C1C}">
              <a14:useLocalDpi xmlns:a14="http://schemas.microsoft.com/office/drawing/2010/main" val="0"/>
            </a:ext>
          </a:extLst>
        </a:blip>
        <a:stretch>
          <a:fillRect/>
        </a:stretch>
      </xdr:blipFill>
      <xdr:spPr>
        <a:xfrm>
          <a:off x="44043600" y="669982150"/>
          <a:ext cx="882650" cy="1143000"/>
        </a:xfrm>
        <a:prstGeom prst="rect">
          <a:avLst/>
        </a:prstGeom>
      </xdr:spPr>
    </xdr:pic>
    <xdr:clientData/>
  </xdr:twoCellAnchor>
  <xdr:twoCellAnchor>
    <xdr:from>
      <xdr:col>32</xdr:col>
      <xdr:colOff>0</xdr:colOff>
      <xdr:row>589</xdr:row>
      <xdr:rowOff>0</xdr:rowOff>
    </xdr:from>
    <xdr:to>
      <xdr:col>33</xdr:col>
      <xdr:colOff>0</xdr:colOff>
      <xdr:row>590</xdr:row>
      <xdr:rowOff>0</xdr:rowOff>
    </xdr:to>
    <xdr:pic>
      <xdr:nvPicPr>
        <xdr:cNvPr id="2943" name="Picture 2942">
          <a:extLst>
            <a:ext uri="{FF2B5EF4-FFF2-40B4-BE49-F238E27FC236}">
              <a16:creationId xmlns:a16="http://schemas.microsoft.com/office/drawing/2014/main" id="{7ECEFC8D-55BA-367C-9BDB-7F420973E67A}"/>
            </a:ext>
          </a:extLst>
        </xdr:cNvPr>
        <xdr:cNvPicPr>
          <a:picLocks/>
        </xdr:cNvPicPr>
      </xdr:nvPicPr>
      <xdr:blipFill>
        <a:blip xmlns:r="http://schemas.openxmlformats.org/officeDocument/2006/relationships" r:embed="rId586" cstate="print">
          <a:extLst>
            <a:ext uri="{28A0092B-C50C-407E-A947-70E740481C1C}">
              <a14:useLocalDpi xmlns:a14="http://schemas.microsoft.com/office/drawing/2010/main" val="0"/>
            </a:ext>
          </a:extLst>
        </a:blip>
        <a:stretch>
          <a:fillRect/>
        </a:stretch>
      </xdr:blipFill>
      <xdr:spPr>
        <a:xfrm>
          <a:off x="44043600" y="671125150"/>
          <a:ext cx="882650" cy="1143000"/>
        </a:xfrm>
        <a:prstGeom prst="rect">
          <a:avLst/>
        </a:prstGeom>
      </xdr:spPr>
    </xdr:pic>
    <xdr:clientData/>
  </xdr:twoCellAnchor>
  <xdr:twoCellAnchor>
    <xdr:from>
      <xdr:col>32</xdr:col>
      <xdr:colOff>0</xdr:colOff>
      <xdr:row>590</xdr:row>
      <xdr:rowOff>0</xdr:rowOff>
    </xdr:from>
    <xdr:to>
      <xdr:col>33</xdr:col>
      <xdr:colOff>0</xdr:colOff>
      <xdr:row>591</xdr:row>
      <xdr:rowOff>0</xdr:rowOff>
    </xdr:to>
    <xdr:pic>
      <xdr:nvPicPr>
        <xdr:cNvPr id="2945" name="Picture 2944">
          <a:extLst>
            <a:ext uri="{FF2B5EF4-FFF2-40B4-BE49-F238E27FC236}">
              <a16:creationId xmlns:a16="http://schemas.microsoft.com/office/drawing/2014/main" id="{01FB8041-C5B9-7181-5A8E-482B1DC71482}"/>
            </a:ext>
          </a:extLst>
        </xdr:cNvPr>
        <xdr:cNvPicPr>
          <a:picLocks/>
        </xdr:cNvPicPr>
      </xdr:nvPicPr>
      <xdr:blipFill>
        <a:blip xmlns:r="http://schemas.openxmlformats.org/officeDocument/2006/relationships" r:embed="rId587" cstate="print">
          <a:extLst>
            <a:ext uri="{28A0092B-C50C-407E-A947-70E740481C1C}">
              <a14:useLocalDpi xmlns:a14="http://schemas.microsoft.com/office/drawing/2010/main" val="0"/>
            </a:ext>
          </a:extLst>
        </a:blip>
        <a:stretch>
          <a:fillRect/>
        </a:stretch>
      </xdr:blipFill>
      <xdr:spPr>
        <a:xfrm>
          <a:off x="44043600" y="672268150"/>
          <a:ext cx="882650" cy="1143000"/>
        </a:xfrm>
        <a:prstGeom prst="rect">
          <a:avLst/>
        </a:prstGeom>
      </xdr:spPr>
    </xdr:pic>
    <xdr:clientData/>
  </xdr:twoCellAnchor>
  <xdr:twoCellAnchor>
    <xdr:from>
      <xdr:col>32</xdr:col>
      <xdr:colOff>0</xdr:colOff>
      <xdr:row>591</xdr:row>
      <xdr:rowOff>0</xdr:rowOff>
    </xdr:from>
    <xdr:to>
      <xdr:col>33</xdr:col>
      <xdr:colOff>0</xdr:colOff>
      <xdr:row>592</xdr:row>
      <xdr:rowOff>0</xdr:rowOff>
    </xdr:to>
    <xdr:pic>
      <xdr:nvPicPr>
        <xdr:cNvPr id="2947" name="Picture 2946">
          <a:extLst>
            <a:ext uri="{FF2B5EF4-FFF2-40B4-BE49-F238E27FC236}">
              <a16:creationId xmlns:a16="http://schemas.microsoft.com/office/drawing/2014/main" id="{F85EC38C-982D-A327-4A0F-BF1DA974C599}"/>
            </a:ext>
          </a:extLst>
        </xdr:cNvPr>
        <xdr:cNvPicPr>
          <a:picLocks/>
        </xdr:cNvPicPr>
      </xdr:nvPicPr>
      <xdr:blipFill>
        <a:blip xmlns:r="http://schemas.openxmlformats.org/officeDocument/2006/relationships" r:embed="rId588" cstate="print">
          <a:extLst>
            <a:ext uri="{28A0092B-C50C-407E-A947-70E740481C1C}">
              <a14:useLocalDpi xmlns:a14="http://schemas.microsoft.com/office/drawing/2010/main" val="0"/>
            </a:ext>
          </a:extLst>
        </a:blip>
        <a:stretch>
          <a:fillRect/>
        </a:stretch>
      </xdr:blipFill>
      <xdr:spPr>
        <a:xfrm>
          <a:off x="44043600" y="673411150"/>
          <a:ext cx="882650" cy="1143000"/>
        </a:xfrm>
        <a:prstGeom prst="rect">
          <a:avLst/>
        </a:prstGeom>
      </xdr:spPr>
    </xdr:pic>
    <xdr:clientData/>
  </xdr:twoCellAnchor>
  <xdr:twoCellAnchor>
    <xdr:from>
      <xdr:col>32</xdr:col>
      <xdr:colOff>0</xdr:colOff>
      <xdr:row>592</xdr:row>
      <xdr:rowOff>0</xdr:rowOff>
    </xdr:from>
    <xdr:to>
      <xdr:col>33</xdr:col>
      <xdr:colOff>0</xdr:colOff>
      <xdr:row>593</xdr:row>
      <xdr:rowOff>0</xdr:rowOff>
    </xdr:to>
    <xdr:pic>
      <xdr:nvPicPr>
        <xdr:cNvPr id="2949" name="Picture 2948">
          <a:extLst>
            <a:ext uri="{FF2B5EF4-FFF2-40B4-BE49-F238E27FC236}">
              <a16:creationId xmlns:a16="http://schemas.microsoft.com/office/drawing/2014/main" id="{46FF2089-7038-BBAA-2D4B-6266799422BF}"/>
            </a:ext>
          </a:extLst>
        </xdr:cNvPr>
        <xdr:cNvPicPr>
          <a:picLocks/>
        </xdr:cNvPicPr>
      </xdr:nvPicPr>
      <xdr:blipFill>
        <a:blip xmlns:r="http://schemas.openxmlformats.org/officeDocument/2006/relationships" r:embed="rId589" cstate="print">
          <a:extLst>
            <a:ext uri="{28A0092B-C50C-407E-A947-70E740481C1C}">
              <a14:useLocalDpi xmlns:a14="http://schemas.microsoft.com/office/drawing/2010/main" val="0"/>
            </a:ext>
          </a:extLst>
        </a:blip>
        <a:stretch>
          <a:fillRect/>
        </a:stretch>
      </xdr:blipFill>
      <xdr:spPr>
        <a:xfrm>
          <a:off x="44043600" y="674554150"/>
          <a:ext cx="882650" cy="1143000"/>
        </a:xfrm>
        <a:prstGeom prst="rect">
          <a:avLst/>
        </a:prstGeom>
      </xdr:spPr>
    </xdr:pic>
    <xdr:clientData/>
  </xdr:twoCellAnchor>
  <xdr:twoCellAnchor>
    <xdr:from>
      <xdr:col>32</xdr:col>
      <xdr:colOff>0</xdr:colOff>
      <xdr:row>593</xdr:row>
      <xdr:rowOff>0</xdr:rowOff>
    </xdr:from>
    <xdr:to>
      <xdr:col>33</xdr:col>
      <xdr:colOff>0</xdr:colOff>
      <xdr:row>594</xdr:row>
      <xdr:rowOff>0</xdr:rowOff>
    </xdr:to>
    <xdr:pic>
      <xdr:nvPicPr>
        <xdr:cNvPr id="2951" name="Picture 2950">
          <a:extLst>
            <a:ext uri="{FF2B5EF4-FFF2-40B4-BE49-F238E27FC236}">
              <a16:creationId xmlns:a16="http://schemas.microsoft.com/office/drawing/2014/main" id="{AA635A5A-C637-05E3-8E04-A012D4B6A9B1}"/>
            </a:ext>
          </a:extLst>
        </xdr:cNvPr>
        <xdr:cNvPicPr>
          <a:picLocks/>
        </xdr:cNvPicPr>
      </xdr:nvPicPr>
      <xdr:blipFill>
        <a:blip xmlns:r="http://schemas.openxmlformats.org/officeDocument/2006/relationships" r:embed="rId590" cstate="print">
          <a:extLst>
            <a:ext uri="{28A0092B-C50C-407E-A947-70E740481C1C}">
              <a14:useLocalDpi xmlns:a14="http://schemas.microsoft.com/office/drawing/2010/main" val="0"/>
            </a:ext>
          </a:extLst>
        </a:blip>
        <a:stretch>
          <a:fillRect/>
        </a:stretch>
      </xdr:blipFill>
      <xdr:spPr>
        <a:xfrm>
          <a:off x="44043600" y="675697150"/>
          <a:ext cx="882650" cy="1143000"/>
        </a:xfrm>
        <a:prstGeom prst="rect">
          <a:avLst/>
        </a:prstGeom>
      </xdr:spPr>
    </xdr:pic>
    <xdr:clientData/>
  </xdr:twoCellAnchor>
  <xdr:twoCellAnchor>
    <xdr:from>
      <xdr:col>32</xdr:col>
      <xdr:colOff>0</xdr:colOff>
      <xdr:row>594</xdr:row>
      <xdr:rowOff>0</xdr:rowOff>
    </xdr:from>
    <xdr:to>
      <xdr:col>33</xdr:col>
      <xdr:colOff>0</xdr:colOff>
      <xdr:row>595</xdr:row>
      <xdr:rowOff>0</xdr:rowOff>
    </xdr:to>
    <xdr:pic>
      <xdr:nvPicPr>
        <xdr:cNvPr id="2953" name="Picture 2952">
          <a:extLst>
            <a:ext uri="{FF2B5EF4-FFF2-40B4-BE49-F238E27FC236}">
              <a16:creationId xmlns:a16="http://schemas.microsoft.com/office/drawing/2014/main" id="{DE5B01AE-5678-16BC-7FAD-6D69DB357826}"/>
            </a:ext>
          </a:extLst>
        </xdr:cNvPr>
        <xdr:cNvPicPr>
          <a:picLocks/>
        </xdr:cNvPicPr>
      </xdr:nvPicPr>
      <xdr:blipFill>
        <a:blip xmlns:r="http://schemas.openxmlformats.org/officeDocument/2006/relationships" r:embed="rId591" cstate="print">
          <a:extLst>
            <a:ext uri="{28A0092B-C50C-407E-A947-70E740481C1C}">
              <a14:useLocalDpi xmlns:a14="http://schemas.microsoft.com/office/drawing/2010/main" val="0"/>
            </a:ext>
          </a:extLst>
        </a:blip>
        <a:stretch>
          <a:fillRect/>
        </a:stretch>
      </xdr:blipFill>
      <xdr:spPr>
        <a:xfrm>
          <a:off x="44043600" y="676840150"/>
          <a:ext cx="882650" cy="1143000"/>
        </a:xfrm>
        <a:prstGeom prst="rect">
          <a:avLst/>
        </a:prstGeom>
      </xdr:spPr>
    </xdr:pic>
    <xdr:clientData/>
  </xdr:twoCellAnchor>
  <xdr:twoCellAnchor>
    <xdr:from>
      <xdr:col>32</xdr:col>
      <xdr:colOff>0</xdr:colOff>
      <xdr:row>595</xdr:row>
      <xdr:rowOff>0</xdr:rowOff>
    </xdr:from>
    <xdr:to>
      <xdr:col>33</xdr:col>
      <xdr:colOff>0</xdr:colOff>
      <xdr:row>596</xdr:row>
      <xdr:rowOff>0</xdr:rowOff>
    </xdr:to>
    <xdr:pic>
      <xdr:nvPicPr>
        <xdr:cNvPr id="2955" name="Picture 2954">
          <a:extLst>
            <a:ext uri="{FF2B5EF4-FFF2-40B4-BE49-F238E27FC236}">
              <a16:creationId xmlns:a16="http://schemas.microsoft.com/office/drawing/2014/main" id="{41A2B1B6-CCCC-68CB-9E6C-8C878FFB249C}"/>
            </a:ext>
          </a:extLst>
        </xdr:cNvPr>
        <xdr:cNvPicPr>
          <a:picLocks/>
        </xdr:cNvPicPr>
      </xdr:nvPicPr>
      <xdr:blipFill>
        <a:blip xmlns:r="http://schemas.openxmlformats.org/officeDocument/2006/relationships" r:embed="rId592" cstate="print">
          <a:extLst>
            <a:ext uri="{28A0092B-C50C-407E-A947-70E740481C1C}">
              <a14:useLocalDpi xmlns:a14="http://schemas.microsoft.com/office/drawing/2010/main" val="0"/>
            </a:ext>
          </a:extLst>
        </a:blip>
        <a:stretch>
          <a:fillRect/>
        </a:stretch>
      </xdr:blipFill>
      <xdr:spPr>
        <a:xfrm>
          <a:off x="44043600" y="677983150"/>
          <a:ext cx="882650" cy="1143000"/>
        </a:xfrm>
        <a:prstGeom prst="rect">
          <a:avLst/>
        </a:prstGeom>
      </xdr:spPr>
    </xdr:pic>
    <xdr:clientData/>
  </xdr:twoCellAnchor>
  <xdr:twoCellAnchor>
    <xdr:from>
      <xdr:col>32</xdr:col>
      <xdr:colOff>0</xdr:colOff>
      <xdr:row>596</xdr:row>
      <xdr:rowOff>0</xdr:rowOff>
    </xdr:from>
    <xdr:to>
      <xdr:col>33</xdr:col>
      <xdr:colOff>0</xdr:colOff>
      <xdr:row>597</xdr:row>
      <xdr:rowOff>0</xdr:rowOff>
    </xdr:to>
    <xdr:pic>
      <xdr:nvPicPr>
        <xdr:cNvPr id="2957" name="Picture 2956">
          <a:extLst>
            <a:ext uri="{FF2B5EF4-FFF2-40B4-BE49-F238E27FC236}">
              <a16:creationId xmlns:a16="http://schemas.microsoft.com/office/drawing/2014/main" id="{1571A79C-294F-8927-19D6-7E98B94D1947}"/>
            </a:ext>
          </a:extLst>
        </xdr:cNvPr>
        <xdr:cNvPicPr>
          <a:picLocks/>
        </xdr:cNvPicPr>
      </xdr:nvPicPr>
      <xdr:blipFill>
        <a:blip xmlns:r="http://schemas.openxmlformats.org/officeDocument/2006/relationships" r:embed="rId593" cstate="print">
          <a:extLst>
            <a:ext uri="{28A0092B-C50C-407E-A947-70E740481C1C}">
              <a14:useLocalDpi xmlns:a14="http://schemas.microsoft.com/office/drawing/2010/main" val="0"/>
            </a:ext>
          </a:extLst>
        </a:blip>
        <a:stretch>
          <a:fillRect/>
        </a:stretch>
      </xdr:blipFill>
      <xdr:spPr>
        <a:xfrm>
          <a:off x="44043600" y="679126150"/>
          <a:ext cx="882650" cy="1143000"/>
        </a:xfrm>
        <a:prstGeom prst="rect">
          <a:avLst/>
        </a:prstGeom>
      </xdr:spPr>
    </xdr:pic>
    <xdr:clientData/>
  </xdr:twoCellAnchor>
  <xdr:twoCellAnchor>
    <xdr:from>
      <xdr:col>32</xdr:col>
      <xdr:colOff>0</xdr:colOff>
      <xdr:row>597</xdr:row>
      <xdr:rowOff>0</xdr:rowOff>
    </xdr:from>
    <xdr:to>
      <xdr:col>33</xdr:col>
      <xdr:colOff>0</xdr:colOff>
      <xdr:row>598</xdr:row>
      <xdr:rowOff>0</xdr:rowOff>
    </xdr:to>
    <xdr:pic>
      <xdr:nvPicPr>
        <xdr:cNvPr id="2959" name="Picture 2958">
          <a:extLst>
            <a:ext uri="{FF2B5EF4-FFF2-40B4-BE49-F238E27FC236}">
              <a16:creationId xmlns:a16="http://schemas.microsoft.com/office/drawing/2014/main" id="{286891C4-9DDF-0AFE-10EE-76209AC69A00}"/>
            </a:ext>
          </a:extLst>
        </xdr:cNvPr>
        <xdr:cNvPicPr>
          <a:picLocks/>
        </xdr:cNvPicPr>
      </xdr:nvPicPr>
      <xdr:blipFill>
        <a:blip xmlns:r="http://schemas.openxmlformats.org/officeDocument/2006/relationships" r:embed="rId594" cstate="print">
          <a:extLst>
            <a:ext uri="{28A0092B-C50C-407E-A947-70E740481C1C}">
              <a14:useLocalDpi xmlns:a14="http://schemas.microsoft.com/office/drawing/2010/main" val="0"/>
            </a:ext>
          </a:extLst>
        </a:blip>
        <a:stretch>
          <a:fillRect/>
        </a:stretch>
      </xdr:blipFill>
      <xdr:spPr>
        <a:xfrm>
          <a:off x="44043600" y="680269150"/>
          <a:ext cx="882650" cy="1143000"/>
        </a:xfrm>
        <a:prstGeom prst="rect">
          <a:avLst/>
        </a:prstGeom>
      </xdr:spPr>
    </xdr:pic>
    <xdr:clientData/>
  </xdr:twoCellAnchor>
  <xdr:twoCellAnchor>
    <xdr:from>
      <xdr:col>32</xdr:col>
      <xdr:colOff>0</xdr:colOff>
      <xdr:row>598</xdr:row>
      <xdr:rowOff>0</xdr:rowOff>
    </xdr:from>
    <xdr:to>
      <xdr:col>33</xdr:col>
      <xdr:colOff>0</xdr:colOff>
      <xdr:row>599</xdr:row>
      <xdr:rowOff>0</xdr:rowOff>
    </xdr:to>
    <xdr:pic>
      <xdr:nvPicPr>
        <xdr:cNvPr id="2961" name="Picture 2960">
          <a:extLst>
            <a:ext uri="{FF2B5EF4-FFF2-40B4-BE49-F238E27FC236}">
              <a16:creationId xmlns:a16="http://schemas.microsoft.com/office/drawing/2014/main" id="{17BA0EF8-F165-0765-3999-9738B289B621}"/>
            </a:ext>
          </a:extLst>
        </xdr:cNvPr>
        <xdr:cNvPicPr>
          <a:picLocks/>
        </xdr:cNvPicPr>
      </xdr:nvPicPr>
      <xdr:blipFill>
        <a:blip xmlns:r="http://schemas.openxmlformats.org/officeDocument/2006/relationships" r:embed="rId595" cstate="print">
          <a:extLst>
            <a:ext uri="{28A0092B-C50C-407E-A947-70E740481C1C}">
              <a14:useLocalDpi xmlns:a14="http://schemas.microsoft.com/office/drawing/2010/main" val="0"/>
            </a:ext>
          </a:extLst>
        </a:blip>
        <a:stretch>
          <a:fillRect/>
        </a:stretch>
      </xdr:blipFill>
      <xdr:spPr>
        <a:xfrm>
          <a:off x="44043600" y="681412150"/>
          <a:ext cx="882650" cy="1143000"/>
        </a:xfrm>
        <a:prstGeom prst="rect">
          <a:avLst/>
        </a:prstGeom>
      </xdr:spPr>
    </xdr:pic>
    <xdr:clientData/>
  </xdr:twoCellAnchor>
  <xdr:twoCellAnchor>
    <xdr:from>
      <xdr:col>32</xdr:col>
      <xdr:colOff>0</xdr:colOff>
      <xdr:row>599</xdr:row>
      <xdr:rowOff>0</xdr:rowOff>
    </xdr:from>
    <xdr:to>
      <xdr:col>33</xdr:col>
      <xdr:colOff>0</xdr:colOff>
      <xdr:row>600</xdr:row>
      <xdr:rowOff>0</xdr:rowOff>
    </xdr:to>
    <xdr:pic>
      <xdr:nvPicPr>
        <xdr:cNvPr id="2963" name="Picture 2962">
          <a:extLst>
            <a:ext uri="{FF2B5EF4-FFF2-40B4-BE49-F238E27FC236}">
              <a16:creationId xmlns:a16="http://schemas.microsoft.com/office/drawing/2014/main" id="{2837050D-5572-0692-D590-987B95197CF7}"/>
            </a:ext>
          </a:extLst>
        </xdr:cNvPr>
        <xdr:cNvPicPr>
          <a:picLocks/>
        </xdr:cNvPicPr>
      </xdr:nvPicPr>
      <xdr:blipFill>
        <a:blip xmlns:r="http://schemas.openxmlformats.org/officeDocument/2006/relationships" r:embed="rId596" cstate="print">
          <a:extLst>
            <a:ext uri="{28A0092B-C50C-407E-A947-70E740481C1C}">
              <a14:useLocalDpi xmlns:a14="http://schemas.microsoft.com/office/drawing/2010/main" val="0"/>
            </a:ext>
          </a:extLst>
        </a:blip>
        <a:stretch>
          <a:fillRect/>
        </a:stretch>
      </xdr:blipFill>
      <xdr:spPr>
        <a:xfrm>
          <a:off x="44043600" y="682555150"/>
          <a:ext cx="882650" cy="1143000"/>
        </a:xfrm>
        <a:prstGeom prst="rect">
          <a:avLst/>
        </a:prstGeom>
      </xdr:spPr>
    </xdr:pic>
    <xdr:clientData/>
  </xdr:twoCellAnchor>
  <xdr:twoCellAnchor>
    <xdr:from>
      <xdr:col>32</xdr:col>
      <xdr:colOff>0</xdr:colOff>
      <xdr:row>600</xdr:row>
      <xdr:rowOff>0</xdr:rowOff>
    </xdr:from>
    <xdr:to>
      <xdr:col>33</xdr:col>
      <xdr:colOff>0</xdr:colOff>
      <xdr:row>601</xdr:row>
      <xdr:rowOff>0</xdr:rowOff>
    </xdr:to>
    <xdr:pic>
      <xdr:nvPicPr>
        <xdr:cNvPr id="2965" name="Picture 2964">
          <a:extLst>
            <a:ext uri="{FF2B5EF4-FFF2-40B4-BE49-F238E27FC236}">
              <a16:creationId xmlns:a16="http://schemas.microsoft.com/office/drawing/2014/main" id="{B494F38C-B245-8BA2-34BA-BF5C4F26F7E4}"/>
            </a:ext>
          </a:extLst>
        </xdr:cNvPr>
        <xdr:cNvPicPr>
          <a:picLocks/>
        </xdr:cNvPicPr>
      </xdr:nvPicPr>
      <xdr:blipFill>
        <a:blip xmlns:r="http://schemas.openxmlformats.org/officeDocument/2006/relationships" r:embed="rId597" cstate="print">
          <a:extLst>
            <a:ext uri="{28A0092B-C50C-407E-A947-70E740481C1C}">
              <a14:useLocalDpi xmlns:a14="http://schemas.microsoft.com/office/drawing/2010/main" val="0"/>
            </a:ext>
          </a:extLst>
        </a:blip>
        <a:stretch>
          <a:fillRect/>
        </a:stretch>
      </xdr:blipFill>
      <xdr:spPr>
        <a:xfrm>
          <a:off x="44043600" y="683698150"/>
          <a:ext cx="882650" cy="1143000"/>
        </a:xfrm>
        <a:prstGeom prst="rect">
          <a:avLst/>
        </a:prstGeom>
      </xdr:spPr>
    </xdr:pic>
    <xdr:clientData/>
  </xdr:twoCellAnchor>
  <xdr:twoCellAnchor>
    <xdr:from>
      <xdr:col>32</xdr:col>
      <xdr:colOff>0</xdr:colOff>
      <xdr:row>601</xdr:row>
      <xdr:rowOff>0</xdr:rowOff>
    </xdr:from>
    <xdr:to>
      <xdr:col>33</xdr:col>
      <xdr:colOff>0</xdr:colOff>
      <xdr:row>602</xdr:row>
      <xdr:rowOff>0</xdr:rowOff>
    </xdr:to>
    <xdr:pic>
      <xdr:nvPicPr>
        <xdr:cNvPr id="2967" name="Picture 2966">
          <a:extLst>
            <a:ext uri="{FF2B5EF4-FFF2-40B4-BE49-F238E27FC236}">
              <a16:creationId xmlns:a16="http://schemas.microsoft.com/office/drawing/2014/main" id="{71C198EC-4FD0-71C2-9450-B0F122662629}"/>
            </a:ext>
          </a:extLst>
        </xdr:cNvPr>
        <xdr:cNvPicPr>
          <a:picLocks/>
        </xdr:cNvPicPr>
      </xdr:nvPicPr>
      <xdr:blipFill>
        <a:blip xmlns:r="http://schemas.openxmlformats.org/officeDocument/2006/relationships" r:embed="rId598" cstate="print">
          <a:extLst>
            <a:ext uri="{28A0092B-C50C-407E-A947-70E740481C1C}">
              <a14:useLocalDpi xmlns:a14="http://schemas.microsoft.com/office/drawing/2010/main" val="0"/>
            </a:ext>
          </a:extLst>
        </a:blip>
        <a:stretch>
          <a:fillRect/>
        </a:stretch>
      </xdr:blipFill>
      <xdr:spPr>
        <a:xfrm>
          <a:off x="44043600" y="684841150"/>
          <a:ext cx="882650" cy="1143000"/>
        </a:xfrm>
        <a:prstGeom prst="rect">
          <a:avLst/>
        </a:prstGeom>
      </xdr:spPr>
    </xdr:pic>
    <xdr:clientData/>
  </xdr:twoCellAnchor>
  <xdr:twoCellAnchor>
    <xdr:from>
      <xdr:col>32</xdr:col>
      <xdr:colOff>0</xdr:colOff>
      <xdr:row>602</xdr:row>
      <xdr:rowOff>0</xdr:rowOff>
    </xdr:from>
    <xdr:to>
      <xdr:col>33</xdr:col>
      <xdr:colOff>0</xdr:colOff>
      <xdr:row>603</xdr:row>
      <xdr:rowOff>0</xdr:rowOff>
    </xdr:to>
    <xdr:pic>
      <xdr:nvPicPr>
        <xdr:cNvPr id="2969" name="Picture 2968">
          <a:extLst>
            <a:ext uri="{FF2B5EF4-FFF2-40B4-BE49-F238E27FC236}">
              <a16:creationId xmlns:a16="http://schemas.microsoft.com/office/drawing/2014/main" id="{3D6D4734-280E-7042-5DD0-32A64EE52B61}"/>
            </a:ext>
          </a:extLst>
        </xdr:cNvPr>
        <xdr:cNvPicPr>
          <a:picLocks/>
        </xdr:cNvPicPr>
      </xdr:nvPicPr>
      <xdr:blipFill>
        <a:blip xmlns:r="http://schemas.openxmlformats.org/officeDocument/2006/relationships" r:embed="rId599" cstate="print">
          <a:extLst>
            <a:ext uri="{28A0092B-C50C-407E-A947-70E740481C1C}">
              <a14:useLocalDpi xmlns:a14="http://schemas.microsoft.com/office/drawing/2010/main" val="0"/>
            </a:ext>
          </a:extLst>
        </a:blip>
        <a:stretch>
          <a:fillRect/>
        </a:stretch>
      </xdr:blipFill>
      <xdr:spPr>
        <a:xfrm>
          <a:off x="44043600" y="685984150"/>
          <a:ext cx="882650" cy="1143000"/>
        </a:xfrm>
        <a:prstGeom prst="rect">
          <a:avLst/>
        </a:prstGeom>
      </xdr:spPr>
    </xdr:pic>
    <xdr:clientData/>
  </xdr:twoCellAnchor>
  <xdr:twoCellAnchor>
    <xdr:from>
      <xdr:col>32</xdr:col>
      <xdr:colOff>0</xdr:colOff>
      <xdr:row>603</xdr:row>
      <xdr:rowOff>0</xdr:rowOff>
    </xdr:from>
    <xdr:to>
      <xdr:col>33</xdr:col>
      <xdr:colOff>0</xdr:colOff>
      <xdr:row>604</xdr:row>
      <xdr:rowOff>0</xdr:rowOff>
    </xdr:to>
    <xdr:pic>
      <xdr:nvPicPr>
        <xdr:cNvPr id="2971" name="Picture 2970">
          <a:extLst>
            <a:ext uri="{FF2B5EF4-FFF2-40B4-BE49-F238E27FC236}">
              <a16:creationId xmlns:a16="http://schemas.microsoft.com/office/drawing/2014/main" id="{763A728C-CBF5-3EF1-2542-04E43200CB35}"/>
            </a:ext>
          </a:extLst>
        </xdr:cNvPr>
        <xdr:cNvPicPr>
          <a:picLocks/>
        </xdr:cNvPicPr>
      </xdr:nvPicPr>
      <xdr:blipFill>
        <a:blip xmlns:r="http://schemas.openxmlformats.org/officeDocument/2006/relationships" r:embed="rId600" cstate="print">
          <a:extLst>
            <a:ext uri="{28A0092B-C50C-407E-A947-70E740481C1C}">
              <a14:useLocalDpi xmlns:a14="http://schemas.microsoft.com/office/drawing/2010/main" val="0"/>
            </a:ext>
          </a:extLst>
        </a:blip>
        <a:stretch>
          <a:fillRect/>
        </a:stretch>
      </xdr:blipFill>
      <xdr:spPr>
        <a:xfrm>
          <a:off x="44043600" y="687127150"/>
          <a:ext cx="882650" cy="1143000"/>
        </a:xfrm>
        <a:prstGeom prst="rect">
          <a:avLst/>
        </a:prstGeom>
      </xdr:spPr>
    </xdr:pic>
    <xdr:clientData/>
  </xdr:twoCellAnchor>
  <xdr:twoCellAnchor>
    <xdr:from>
      <xdr:col>32</xdr:col>
      <xdr:colOff>0</xdr:colOff>
      <xdr:row>604</xdr:row>
      <xdr:rowOff>0</xdr:rowOff>
    </xdr:from>
    <xdr:to>
      <xdr:col>33</xdr:col>
      <xdr:colOff>0</xdr:colOff>
      <xdr:row>605</xdr:row>
      <xdr:rowOff>0</xdr:rowOff>
    </xdr:to>
    <xdr:pic>
      <xdr:nvPicPr>
        <xdr:cNvPr id="2973" name="Picture 2972">
          <a:extLst>
            <a:ext uri="{FF2B5EF4-FFF2-40B4-BE49-F238E27FC236}">
              <a16:creationId xmlns:a16="http://schemas.microsoft.com/office/drawing/2014/main" id="{50E0972E-11C6-4D26-8F91-B706C6AC2317}"/>
            </a:ext>
          </a:extLst>
        </xdr:cNvPr>
        <xdr:cNvPicPr>
          <a:picLocks/>
        </xdr:cNvPicPr>
      </xdr:nvPicPr>
      <xdr:blipFill>
        <a:blip xmlns:r="http://schemas.openxmlformats.org/officeDocument/2006/relationships" r:embed="rId601" cstate="print">
          <a:extLst>
            <a:ext uri="{28A0092B-C50C-407E-A947-70E740481C1C}">
              <a14:useLocalDpi xmlns:a14="http://schemas.microsoft.com/office/drawing/2010/main" val="0"/>
            </a:ext>
          </a:extLst>
        </a:blip>
        <a:stretch>
          <a:fillRect/>
        </a:stretch>
      </xdr:blipFill>
      <xdr:spPr>
        <a:xfrm>
          <a:off x="44043600" y="688270150"/>
          <a:ext cx="882650" cy="1143000"/>
        </a:xfrm>
        <a:prstGeom prst="rect">
          <a:avLst/>
        </a:prstGeom>
      </xdr:spPr>
    </xdr:pic>
    <xdr:clientData/>
  </xdr:twoCellAnchor>
  <xdr:twoCellAnchor>
    <xdr:from>
      <xdr:col>32</xdr:col>
      <xdr:colOff>0</xdr:colOff>
      <xdr:row>605</xdr:row>
      <xdr:rowOff>0</xdr:rowOff>
    </xdr:from>
    <xdr:to>
      <xdr:col>33</xdr:col>
      <xdr:colOff>0</xdr:colOff>
      <xdr:row>606</xdr:row>
      <xdr:rowOff>0</xdr:rowOff>
    </xdr:to>
    <xdr:pic>
      <xdr:nvPicPr>
        <xdr:cNvPr id="2975" name="Picture 2974">
          <a:extLst>
            <a:ext uri="{FF2B5EF4-FFF2-40B4-BE49-F238E27FC236}">
              <a16:creationId xmlns:a16="http://schemas.microsoft.com/office/drawing/2014/main" id="{CDB62836-BF25-5AD4-CE6D-67B453158640}"/>
            </a:ext>
          </a:extLst>
        </xdr:cNvPr>
        <xdr:cNvPicPr>
          <a:picLocks/>
        </xdr:cNvPicPr>
      </xdr:nvPicPr>
      <xdr:blipFill>
        <a:blip xmlns:r="http://schemas.openxmlformats.org/officeDocument/2006/relationships" r:embed="rId602" cstate="print">
          <a:extLst>
            <a:ext uri="{28A0092B-C50C-407E-A947-70E740481C1C}">
              <a14:useLocalDpi xmlns:a14="http://schemas.microsoft.com/office/drawing/2010/main" val="0"/>
            </a:ext>
          </a:extLst>
        </a:blip>
        <a:stretch>
          <a:fillRect/>
        </a:stretch>
      </xdr:blipFill>
      <xdr:spPr>
        <a:xfrm>
          <a:off x="44043600" y="689413150"/>
          <a:ext cx="882650" cy="1143000"/>
        </a:xfrm>
        <a:prstGeom prst="rect">
          <a:avLst/>
        </a:prstGeom>
      </xdr:spPr>
    </xdr:pic>
    <xdr:clientData/>
  </xdr:twoCellAnchor>
  <xdr:twoCellAnchor>
    <xdr:from>
      <xdr:col>32</xdr:col>
      <xdr:colOff>0</xdr:colOff>
      <xdr:row>606</xdr:row>
      <xdr:rowOff>0</xdr:rowOff>
    </xdr:from>
    <xdr:to>
      <xdr:col>33</xdr:col>
      <xdr:colOff>0</xdr:colOff>
      <xdr:row>607</xdr:row>
      <xdr:rowOff>0</xdr:rowOff>
    </xdr:to>
    <xdr:pic>
      <xdr:nvPicPr>
        <xdr:cNvPr id="2977" name="Picture 2976">
          <a:extLst>
            <a:ext uri="{FF2B5EF4-FFF2-40B4-BE49-F238E27FC236}">
              <a16:creationId xmlns:a16="http://schemas.microsoft.com/office/drawing/2014/main" id="{C57B43EB-E2F6-D38E-E835-46D6A39C0F71}"/>
            </a:ext>
          </a:extLst>
        </xdr:cNvPr>
        <xdr:cNvPicPr>
          <a:picLocks/>
        </xdr:cNvPicPr>
      </xdr:nvPicPr>
      <xdr:blipFill>
        <a:blip xmlns:r="http://schemas.openxmlformats.org/officeDocument/2006/relationships" r:embed="rId603" cstate="print">
          <a:extLst>
            <a:ext uri="{28A0092B-C50C-407E-A947-70E740481C1C}">
              <a14:useLocalDpi xmlns:a14="http://schemas.microsoft.com/office/drawing/2010/main" val="0"/>
            </a:ext>
          </a:extLst>
        </a:blip>
        <a:stretch>
          <a:fillRect/>
        </a:stretch>
      </xdr:blipFill>
      <xdr:spPr>
        <a:xfrm>
          <a:off x="44043600" y="690556150"/>
          <a:ext cx="882650" cy="1143000"/>
        </a:xfrm>
        <a:prstGeom prst="rect">
          <a:avLst/>
        </a:prstGeom>
      </xdr:spPr>
    </xdr:pic>
    <xdr:clientData/>
  </xdr:twoCellAnchor>
  <xdr:twoCellAnchor>
    <xdr:from>
      <xdr:col>32</xdr:col>
      <xdr:colOff>0</xdr:colOff>
      <xdr:row>607</xdr:row>
      <xdr:rowOff>0</xdr:rowOff>
    </xdr:from>
    <xdr:to>
      <xdr:col>33</xdr:col>
      <xdr:colOff>0</xdr:colOff>
      <xdr:row>608</xdr:row>
      <xdr:rowOff>0</xdr:rowOff>
    </xdr:to>
    <xdr:pic>
      <xdr:nvPicPr>
        <xdr:cNvPr id="2979" name="Picture 2978">
          <a:extLst>
            <a:ext uri="{FF2B5EF4-FFF2-40B4-BE49-F238E27FC236}">
              <a16:creationId xmlns:a16="http://schemas.microsoft.com/office/drawing/2014/main" id="{7D04EDCB-C5FC-EF9E-5FB8-2232ED49C7DE}"/>
            </a:ext>
          </a:extLst>
        </xdr:cNvPr>
        <xdr:cNvPicPr>
          <a:picLocks/>
        </xdr:cNvPicPr>
      </xdr:nvPicPr>
      <xdr:blipFill>
        <a:blip xmlns:r="http://schemas.openxmlformats.org/officeDocument/2006/relationships" r:embed="rId604" cstate="print">
          <a:extLst>
            <a:ext uri="{28A0092B-C50C-407E-A947-70E740481C1C}">
              <a14:useLocalDpi xmlns:a14="http://schemas.microsoft.com/office/drawing/2010/main" val="0"/>
            </a:ext>
          </a:extLst>
        </a:blip>
        <a:stretch>
          <a:fillRect/>
        </a:stretch>
      </xdr:blipFill>
      <xdr:spPr>
        <a:xfrm>
          <a:off x="44043600" y="691699150"/>
          <a:ext cx="882650" cy="1143000"/>
        </a:xfrm>
        <a:prstGeom prst="rect">
          <a:avLst/>
        </a:prstGeom>
      </xdr:spPr>
    </xdr:pic>
    <xdr:clientData/>
  </xdr:twoCellAnchor>
  <xdr:twoCellAnchor>
    <xdr:from>
      <xdr:col>32</xdr:col>
      <xdr:colOff>0</xdr:colOff>
      <xdr:row>608</xdr:row>
      <xdr:rowOff>0</xdr:rowOff>
    </xdr:from>
    <xdr:to>
      <xdr:col>33</xdr:col>
      <xdr:colOff>0</xdr:colOff>
      <xdr:row>609</xdr:row>
      <xdr:rowOff>0</xdr:rowOff>
    </xdr:to>
    <xdr:pic>
      <xdr:nvPicPr>
        <xdr:cNvPr id="2981" name="Picture 2980">
          <a:extLst>
            <a:ext uri="{FF2B5EF4-FFF2-40B4-BE49-F238E27FC236}">
              <a16:creationId xmlns:a16="http://schemas.microsoft.com/office/drawing/2014/main" id="{142640F7-7CB4-33D4-9079-4B10C22DC080}"/>
            </a:ext>
          </a:extLst>
        </xdr:cNvPr>
        <xdr:cNvPicPr>
          <a:picLocks/>
        </xdr:cNvPicPr>
      </xdr:nvPicPr>
      <xdr:blipFill>
        <a:blip xmlns:r="http://schemas.openxmlformats.org/officeDocument/2006/relationships" r:embed="rId605" cstate="print">
          <a:extLst>
            <a:ext uri="{28A0092B-C50C-407E-A947-70E740481C1C}">
              <a14:useLocalDpi xmlns:a14="http://schemas.microsoft.com/office/drawing/2010/main" val="0"/>
            </a:ext>
          </a:extLst>
        </a:blip>
        <a:stretch>
          <a:fillRect/>
        </a:stretch>
      </xdr:blipFill>
      <xdr:spPr>
        <a:xfrm>
          <a:off x="44043600" y="692842150"/>
          <a:ext cx="882650" cy="1143000"/>
        </a:xfrm>
        <a:prstGeom prst="rect">
          <a:avLst/>
        </a:prstGeom>
      </xdr:spPr>
    </xdr:pic>
    <xdr:clientData/>
  </xdr:twoCellAnchor>
  <xdr:twoCellAnchor>
    <xdr:from>
      <xdr:col>32</xdr:col>
      <xdr:colOff>0</xdr:colOff>
      <xdr:row>609</xdr:row>
      <xdr:rowOff>0</xdr:rowOff>
    </xdr:from>
    <xdr:to>
      <xdr:col>33</xdr:col>
      <xdr:colOff>0</xdr:colOff>
      <xdr:row>610</xdr:row>
      <xdr:rowOff>0</xdr:rowOff>
    </xdr:to>
    <xdr:pic>
      <xdr:nvPicPr>
        <xdr:cNvPr id="2983" name="Picture 2982">
          <a:extLst>
            <a:ext uri="{FF2B5EF4-FFF2-40B4-BE49-F238E27FC236}">
              <a16:creationId xmlns:a16="http://schemas.microsoft.com/office/drawing/2014/main" id="{E1ACB45B-B4C7-3E28-5957-E41A60CCCD08}"/>
            </a:ext>
          </a:extLst>
        </xdr:cNvPr>
        <xdr:cNvPicPr>
          <a:picLocks/>
        </xdr:cNvPicPr>
      </xdr:nvPicPr>
      <xdr:blipFill>
        <a:blip xmlns:r="http://schemas.openxmlformats.org/officeDocument/2006/relationships" r:embed="rId606" cstate="print">
          <a:extLst>
            <a:ext uri="{28A0092B-C50C-407E-A947-70E740481C1C}">
              <a14:useLocalDpi xmlns:a14="http://schemas.microsoft.com/office/drawing/2010/main" val="0"/>
            </a:ext>
          </a:extLst>
        </a:blip>
        <a:stretch>
          <a:fillRect/>
        </a:stretch>
      </xdr:blipFill>
      <xdr:spPr>
        <a:xfrm>
          <a:off x="44043600" y="693985150"/>
          <a:ext cx="882650" cy="1143000"/>
        </a:xfrm>
        <a:prstGeom prst="rect">
          <a:avLst/>
        </a:prstGeom>
      </xdr:spPr>
    </xdr:pic>
    <xdr:clientData/>
  </xdr:twoCellAnchor>
  <xdr:twoCellAnchor>
    <xdr:from>
      <xdr:col>32</xdr:col>
      <xdr:colOff>0</xdr:colOff>
      <xdr:row>610</xdr:row>
      <xdr:rowOff>0</xdr:rowOff>
    </xdr:from>
    <xdr:to>
      <xdr:col>33</xdr:col>
      <xdr:colOff>0</xdr:colOff>
      <xdr:row>611</xdr:row>
      <xdr:rowOff>0</xdr:rowOff>
    </xdr:to>
    <xdr:pic>
      <xdr:nvPicPr>
        <xdr:cNvPr id="2985" name="Picture 2984">
          <a:extLst>
            <a:ext uri="{FF2B5EF4-FFF2-40B4-BE49-F238E27FC236}">
              <a16:creationId xmlns:a16="http://schemas.microsoft.com/office/drawing/2014/main" id="{E4170279-FF75-EE36-7231-6EF12879D56C}"/>
            </a:ext>
          </a:extLst>
        </xdr:cNvPr>
        <xdr:cNvPicPr>
          <a:picLocks/>
        </xdr:cNvPicPr>
      </xdr:nvPicPr>
      <xdr:blipFill>
        <a:blip xmlns:r="http://schemas.openxmlformats.org/officeDocument/2006/relationships" r:embed="rId607" cstate="print">
          <a:extLst>
            <a:ext uri="{28A0092B-C50C-407E-A947-70E740481C1C}">
              <a14:useLocalDpi xmlns:a14="http://schemas.microsoft.com/office/drawing/2010/main" val="0"/>
            </a:ext>
          </a:extLst>
        </a:blip>
        <a:stretch>
          <a:fillRect/>
        </a:stretch>
      </xdr:blipFill>
      <xdr:spPr>
        <a:xfrm>
          <a:off x="44043600" y="695128150"/>
          <a:ext cx="882650" cy="1143000"/>
        </a:xfrm>
        <a:prstGeom prst="rect">
          <a:avLst/>
        </a:prstGeom>
      </xdr:spPr>
    </xdr:pic>
    <xdr:clientData/>
  </xdr:twoCellAnchor>
  <xdr:twoCellAnchor>
    <xdr:from>
      <xdr:col>32</xdr:col>
      <xdr:colOff>0</xdr:colOff>
      <xdr:row>611</xdr:row>
      <xdr:rowOff>0</xdr:rowOff>
    </xdr:from>
    <xdr:to>
      <xdr:col>33</xdr:col>
      <xdr:colOff>0</xdr:colOff>
      <xdr:row>612</xdr:row>
      <xdr:rowOff>0</xdr:rowOff>
    </xdr:to>
    <xdr:pic>
      <xdr:nvPicPr>
        <xdr:cNvPr id="2987" name="Picture 2986">
          <a:extLst>
            <a:ext uri="{FF2B5EF4-FFF2-40B4-BE49-F238E27FC236}">
              <a16:creationId xmlns:a16="http://schemas.microsoft.com/office/drawing/2014/main" id="{B2AD8143-5902-5C24-491B-2CFCC757FC36}"/>
            </a:ext>
          </a:extLst>
        </xdr:cNvPr>
        <xdr:cNvPicPr>
          <a:picLocks/>
        </xdr:cNvPicPr>
      </xdr:nvPicPr>
      <xdr:blipFill>
        <a:blip xmlns:r="http://schemas.openxmlformats.org/officeDocument/2006/relationships" r:embed="rId608" cstate="print">
          <a:extLst>
            <a:ext uri="{28A0092B-C50C-407E-A947-70E740481C1C}">
              <a14:useLocalDpi xmlns:a14="http://schemas.microsoft.com/office/drawing/2010/main" val="0"/>
            </a:ext>
          </a:extLst>
        </a:blip>
        <a:stretch>
          <a:fillRect/>
        </a:stretch>
      </xdr:blipFill>
      <xdr:spPr>
        <a:xfrm>
          <a:off x="44043600" y="696271150"/>
          <a:ext cx="882650" cy="1143000"/>
        </a:xfrm>
        <a:prstGeom prst="rect">
          <a:avLst/>
        </a:prstGeom>
      </xdr:spPr>
    </xdr:pic>
    <xdr:clientData/>
  </xdr:twoCellAnchor>
  <xdr:twoCellAnchor>
    <xdr:from>
      <xdr:col>32</xdr:col>
      <xdr:colOff>0</xdr:colOff>
      <xdr:row>612</xdr:row>
      <xdr:rowOff>0</xdr:rowOff>
    </xdr:from>
    <xdr:to>
      <xdr:col>33</xdr:col>
      <xdr:colOff>0</xdr:colOff>
      <xdr:row>613</xdr:row>
      <xdr:rowOff>0</xdr:rowOff>
    </xdr:to>
    <xdr:pic>
      <xdr:nvPicPr>
        <xdr:cNvPr id="2989" name="Picture 2988">
          <a:extLst>
            <a:ext uri="{FF2B5EF4-FFF2-40B4-BE49-F238E27FC236}">
              <a16:creationId xmlns:a16="http://schemas.microsoft.com/office/drawing/2014/main" id="{12BF1C6D-DF29-C324-9D3C-57966A24D580}"/>
            </a:ext>
          </a:extLst>
        </xdr:cNvPr>
        <xdr:cNvPicPr>
          <a:picLocks/>
        </xdr:cNvPicPr>
      </xdr:nvPicPr>
      <xdr:blipFill>
        <a:blip xmlns:r="http://schemas.openxmlformats.org/officeDocument/2006/relationships" r:embed="rId609" cstate="print">
          <a:extLst>
            <a:ext uri="{28A0092B-C50C-407E-A947-70E740481C1C}">
              <a14:useLocalDpi xmlns:a14="http://schemas.microsoft.com/office/drawing/2010/main" val="0"/>
            </a:ext>
          </a:extLst>
        </a:blip>
        <a:stretch>
          <a:fillRect/>
        </a:stretch>
      </xdr:blipFill>
      <xdr:spPr>
        <a:xfrm>
          <a:off x="44043600" y="697414150"/>
          <a:ext cx="882650" cy="1143000"/>
        </a:xfrm>
        <a:prstGeom prst="rect">
          <a:avLst/>
        </a:prstGeom>
      </xdr:spPr>
    </xdr:pic>
    <xdr:clientData/>
  </xdr:twoCellAnchor>
  <xdr:twoCellAnchor>
    <xdr:from>
      <xdr:col>32</xdr:col>
      <xdr:colOff>0</xdr:colOff>
      <xdr:row>613</xdr:row>
      <xdr:rowOff>0</xdr:rowOff>
    </xdr:from>
    <xdr:to>
      <xdr:col>33</xdr:col>
      <xdr:colOff>0</xdr:colOff>
      <xdr:row>614</xdr:row>
      <xdr:rowOff>0</xdr:rowOff>
    </xdr:to>
    <xdr:pic>
      <xdr:nvPicPr>
        <xdr:cNvPr id="2991" name="Picture 2990">
          <a:extLst>
            <a:ext uri="{FF2B5EF4-FFF2-40B4-BE49-F238E27FC236}">
              <a16:creationId xmlns:a16="http://schemas.microsoft.com/office/drawing/2014/main" id="{9C1A9A9E-BB4F-C0EB-1DEF-29705E7BB386}"/>
            </a:ext>
          </a:extLst>
        </xdr:cNvPr>
        <xdr:cNvPicPr>
          <a:picLocks/>
        </xdr:cNvPicPr>
      </xdr:nvPicPr>
      <xdr:blipFill>
        <a:blip xmlns:r="http://schemas.openxmlformats.org/officeDocument/2006/relationships" r:embed="rId610" cstate="print">
          <a:extLst>
            <a:ext uri="{28A0092B-C50C-407E-A947-70E740481C1C}">
              <a14:useLocalDpi xmlns:a14="http://schemas.microsoft.com/office/drawing/2010/main" val="0"/>
            </a:ext>
          </a:extLst>
        </a:blip>
        <a:stretch>
          <a:fillRect/>
        </a:stretch>
      </xdr:blipFill>
      <xdr:spPr>
        <a:xfrm>
          <a:off x="44043600" y="698557150"/>
          <a:ext cx="882650" cy="1143000"/>
        </a:xfrm>
        <a:prstGeom prst="rect">
          <a:avLst/>
        </a:prstGeom>
      </xdr:spPr>
    </xdr:pic>
    <xdr:clientData/>
  </xdr:twoCellAnchor>
  <xdr:twoCellAnchor>
    <xdr:from>
      <xdr:col>32</xdr:col>
      <xdr:colOff>0</xdr:colOff>
      <xdr:row>614</xdr:row>
      <xdr:rowOff>0</xdr:rowOff>
    </xdr:from>
    <xdr:to>
      <xdr:col>33</xdr:col>
      <xdr:colOff>0</xdr:colOff>
      <xdr:row>615</xdr:row>
      <xdr:rowOff>0</xdr:rowOff>
    </xdr:to>
    <xdr:pic>
      <xdr:nvPicPr>
        <xdr:cNvPr id="2993" name="Picture 2992">
          <a:extLst>
            <a:ext uri="{FF2B5EF4-FFF2-40B4-BE49-F238E27FC236}">
              <a16:creationId xmlns:a16="http://schemas.microsoft.com/office/drawing/2014/main" id="{A9254940-DC12-2CF5-5342-AE5950FAFBFB}"/>
            </a:ext>
          </a:extLst>
        </xdr:cNvPr>
        <xdr:cNvPicPr>
          <a:picLocks/>
        </xdr:cNvPicPr>
      </xdr:nvPicPr>
      <xdr:blipFill>
        <a:blip xmlns:r="http://schemas.openxmlformats.org/officeDocument/2006/relationships" r:embed="rId611" cstate="print">
          <a:extLst>
            <a:ext uri="{28A0092B-C50C-407E-A947-70E740481C1C}">
              <a14:useLocalDpi xmlns:a14="http://schemas.microsoft.com/office/drawing/2010/main" val="0"/>
            </a:ext>
          </a:extLst>
        </a:blip>
        <a:stretch>
          <a:fillRect/>
        </a:stretch>
      </xdr:blipFill>
      <xdr:spPr>
        <a:xfrm>
          <a:off x="44043600" y="699700150"/>
          <a:ext cx="882650" cy="1143000"/>
        </a:xfrm>
        <a:prstGeom prst="rect">
          <a:avLst/>
        </a:prstGeom>
      </xdr:spPr>
    </xdr:pic>
    <xdr:clientData/>
  </xdr:twoCellAnchor>
  <xdr:twoCellAnchor>
    <xdr:from>
      <xdr:col>32</xdr:col>
      <xdr:colOff>0</xdr:colOff>
      <xdr:row>615</xdr:row>
      <xdr:rowOff>0</xdr:rowOff>
    </xdr:from>
    <xdr:to>
      <xdr:col>33</xdr:col>
      <xdr:colOff>0</xdr:colOff>
      <xdr:row>616</xdr:row>
      <xdr:rowOff>0</xdr:rowOff>
    </xdr:to>
    <xdr:pic>
      <xdr:nvPicPr>
        <xdr:cNvPr id="2995" name="Picture 2994">
          <a:extLst>
            <a:ext uri="{FF2B5EF4-FFF2-40B4-BE49-F238E27FC236}">
              <a16:creationId xmlns:a16="http://schemas.microsoft.com/office/drawing/2014/main" id="{8BB0E031-CB43-2584-9A6C-8CF0DE6ABFAF}"/>
            </a:ext>
          </a:extLst>
        </xdr:cNvPr>
        <xdr:cNvPicPr>
          <a:picLocks/>
        </xdr:cNvPicPr>
      </xdr:nvPicPr>
      <xdr:blipFill>
        <a:blip xmlns:r="http://schemas.openxmlformats.org/officeDocument/2006/relationships" r:embed="rId612" cstate="print">
          <a:extLst>
            <a:ext uri="{28A0092B-C50C-407E-A947-70E740481C1C}">
              <a14:useLocalDpi xmlns:a14="http://schemas.microsoft.com/office/drawing/2010/main" val="0"/>
            </a:ext>
          </a:extLst>
        </a:blip>
        <a:stretch>
          <a:fillRect/>
        </a:stretch>
      </xdr:blipFill>
      <xdr:spPr>
        <a:xfrm>
          <a:off x="44043600" y="700843150"/>
          <a:ext cx="882650" cy="1143000"/>
        </a:xfrm>
        <a:prstGeom prst="rect">
          <a:avLst/>
        </a:prstGeom>
      </xdr:spPr>
    </xdr:pic>
    <xdr:clientData/>
  </xdr:twoCellAnchor>
  <xdr:twoCellAnchor>
    <xdr:from>
      <xdr:col>32</xdr:col>
      <xdr:colOff>0</xdr:colOff>
      <xdr:row>616</xdr:row>
      <xdr:rowOff>0</xdr:rowOff>
    </xdr:from>
    <xdr:to>
      <xdr:col>33</xdr:col>
      <xdr:colOff>0</xdr:colOff>
      <xdr:row>617</xdr:row>
      <xdr:rowOff>0</xdr:rowOff>
    </xdr:to>
    <xdr:pic>
      <xdr:nvPicPr>
        <xdr:cNvPr id="2997" name="Picture 2996">
          <a:extLst>
            <a:ext uri="{FF2B5EF4-FFF2-40B4-BE49-F238E27FC236}">
              <a16:creationId xmlns:a16="http://schemas.microsoft.com/office/drawing/2014/main" id="{DD393046-5DEA-7712-52E6-B9532D926911}"/>
            </a:ext>
          </a:extLst>
        </xdr:cNvPr>
        <xdr:cNvPicPr>
          <a:picLocks/>
        </xdr:cNvPicPr>
      </xdr:nvPicPr>
      <xdr:blipFill>
        <a:blip xmlns:r="http://schemas.openxmlformats.org/officeDocument/2006/relationships" r:embed="rId613" cstate="print">
          <a:extLst>
            <a:ext uri="{28A0092B-C50C-407E-A947-70E740481C1C}">
              <a14:useLocalDpi xmlns:a14="http://schemas.microsoft.com/office/drawing/2010/main" val="0"/>
            </a:ext>
          </a:extLst>
        </a:blip>
        <a:stretch>
          <a:fillRect/>
        </a:stretch>
      </xdr:blipFill>
      <xdr:spPr>
        <a:xfrm>
          <a:off x="44043600" y="701986150"/>
          <a:ext cx="882650" cy="1143000"/>
        </a:xfrm>
        <a:prstGeom prst="rect">
          <a:avLst/>
        </a:prstGeom>
      </xdr:spPr>
    </xdr:pic>
    <xdr:clientData/>
  </xdr:twoCellAnchor>
  <xdr:twoCellAnchor>
    <xdr:from>
      <xdr:col>32</xdr:col>
      <xdr:colOff>0</xdr:colOff>
      <xdr:row>617</xdr:row>
      <xdr:rowOff>0</xdr:rowOff>
    </xdr:from>
    <xdr:to>
      <xdr:col>33</xdr:col>
      <xdr:colOff>0</xdr:colOff>
      <xdr:row>618</xdr:row>
      <xdr:rowOff>0</xdr:rowOff>
    </xdr:to>
    <xdr:pic>
      <xdr:nvPicPr>
        <xdr:cNvPr id="2999" name="Picture 2998">
          <a:extLst>
            <a:ext uri="{FF2B5EF4-FFF2-40B4-BE49-F238E27FC236}">
              <a16:creationId xmlns:a16="http://schemas.microsoft.com/office/drawing/2014/main" id="{C0DF7C9C-886B-0D48-22EE-BA401DDF9EA1}"/>
            </a:ext>
          </a:extLst>
        </xdr:cNvPr>
        <xdr:cNvPicPr>
          <a:picLocks/>
        </xdr:cNvPicPr>
      </xdr:nvPicPr>
      <xdr:blipFill>
        <a:blip xmlns:r="http://schemas.openxmlformats.org/officeDocument/2006/relationships" r:embed="rId614" cstate="print">
          <a:extLst>
            <a:ext uri="{28A0092B-C50C-407E-A947-70E740481C1C}">
              <a14:useLocalDpi xmlns:a14="http://schemas.microsoft.com/office/drawing/2010/main" val="0"/>
            </a:ext>
          </a:extLst>
        </a:blip>
        <a:stretch>
          <a:fillRect/>
        </a:stretch>
      </xdr:blipFill>
      <xdr:spPr>
        <a:xfrm>
          <a:off x="44043600" y="703129150"/>
          <a:ext cx="882650" cy="1143000"/>
        </a:xfrm>
        <a:prstGeom prst="rect">
          <a:avLst/>
        </a:prstGeom>
      </xdr:spPr>
    </xdr:pic>
    <xdr:clientData/>
  </xdr:twoCellAnchor>
  <xdr:twoCellAnchor>
    <xdr:from>
      <xdr:col>32</xdr:col>
      <xdr:colOff>0</xdr:colOff>
      <xdr:row>618</xdr:row>
      <xdr:rowOff>0</xdr:rowOff>
    </xdr:from>
    <xdr:to>
      <xdr:col>33</xdr:col>
      <xdr:colOff>0</xdr:colOff>
      <xdr:row>619</xdr:row>
      <xdr:rowOff>0</xdr:rowOff>
    </xdr:to>
    <xdr:pic>
      <xdr:nvPicPr>
        <xdr:cNvPr id="3001" name="Picture 3000">
          <a:extLst>
            <a:ext uri="{FF2B5EF4-FFF2-40B4-BE49-F238E27FC236}">
              <a16:creationId xmlns:a16="http://schemas.microsoft.com/office/drawing/2014/main" id="{C146E31B-85ED-D458-6608-D80094CC44F6}"/>
            </a:ext>
          </a:extLst>
        </xdr:cNvPr>
        <xdr:cNvPicPr>
          <a:picLocks/>
        </xdr:cNvPicPr>
      </xdr:nvPicPr>
      <xdr:blipFill>
        <a:blip xmlns:r="http://schemas.openxmlformats.org/officeDocument/2006/relationships" r:embed="rId615" cstate="print">
          <a:extLst>
            <a:ext uri="{28A0092B-C50C-407E-A947-70E740481C1C}">
              <a14:useLocalDpi xmlns:a14="http://schemas.microsoft.com/office/drawing/2010/main" val="0"/>
            </a:ext>
          </a:extLst>
        </a:blip>
        <a:stretch>
          <a:fillRect/>
        </a:stretch>
      </xdr:blipFill>
      <xdr:spPr>
        <a:xfrm>
          <a:off x="44043600" y="704272150"/>
          <a:ext cx="882650" cy="1143000"/>
        </a:xfrm>
        <a:prstGeom prst="rect">
          <a:avLst/>
        </a:prstGeom>
      </xdr:spPr>
    </xdr:pic>
    <xdr:clientData/>
  </xdr:twoCellAnchor>
  <xdr:twoCellAnchor>
    <xdr:from>
      <xdr:col>32</xdr:col>
      <xdr:colOff>0</xdr:colOff>
      <xdr:row>619</xdr:row>
      <xdr:rowOff>0</xdr:rowOff>
    </xdr:from>
    <xdr:to>
      <xdr:col>33</xdr:col>
      <xdr:colOff>0</xdr:colOff>
      <xdr:row>620</xdr:row>
      <xdr:rowOff>0</xdr:rowOff>
    </xdr:to>
    <xdr:pic>
      <xdr:nvPicPr>
        <xdr:cNvPr id="3003" name="Picture 3002">
          <a:extLst>
            <a:ext uri="{FF2B5EF4-FFF2-40B4-BE49-F238E27FC236}">
              <a16:creationId xmlns:a16="http://schemas.microsoft.com/office/drawing/2014/main" id="{801F0003-AEA7-3941-ED2C-7BF7163F4E48}"/>
            </a:ext>
          </a:extLst>
        </xdr:cNvPr>
        <xdr:cNvPicPr>
          <a:picLocks/>
        </xdr:cNvPicPr>
      </xdr:nvPicPr>
      <xdr:blipFill>
        <a:blip xmlns:r="http://schemas.openxmlformats.org/officeDocument/2006/relationships" r:embed="rId616" cstate="print">
          <a:extLst>
            <a:ext uri="{28A0092B-C50C-407E-A947-70E740481C1C}">
              <a14:useLocalDpi xmlns:a14="http://schemas.microsoft.com/office/drawing/2010/main" val="0"/>
            </a:ext>
          </a:extLst>
        </a:blip>
        <a:stretch>
          <a:fillRect/>
        </a:stretch>
      </xdr:blipFill>
      <xdr:spPr>
        <a:xfrm>
          <a:off x="44043600" y="705415150"/>
          <a:ext cx="882650" cy="1143000"/>
        </a:xfrm>
        <a:prstGeom prst="rect">
          <a:avLst/>
        </a:prstGeom>
      </xdr:spPr>
    </xdr:pic>
    <xdr:clientData/>
  </xdr:twoCellAnchor>
  <xdr:twoCellAnchor>
    <xdr:from>
      <xdr:col>32</xdr:col>
      <xdr:colOff>0</xdr:colOff>
      <xdr:row>620</xdr:row>
      <xdr:rowOff>0</xdr:rowOff>
    </xdr:from>
    <xdr:to>
      <xdr:col>33</xdr:col>
      <xdr:colOff>0</xdr:colOff>
      <xdr:row>621</xdr:row>
      <xdr:rowOff>0</xdr:rowOff>
    </xdr:to>
    <xdr:pic>
      <xdr:nvPicPr>
        <xdr:cNvPr id="3005" name="Picture 3004">
          <a:extLst>
            <a:ext uri="{FF2B5EF4-FFF2-40B4-BE49-F238E27FC236}">
              <a16:creationId xmlns:a16="http://schemas.microsoft.com/office/drawing/2014/main" id="{BA2664FA-2D45-E648-4EE5-6EFE85CE0788}"/>
            </a:ext>
          </a:extLst>
        </xdr:cNvPr>
        <xdr:cNvPicPr>
          <a:picLocks/>
        </xdr:cNvPicPr>
      </xdr:nvPicPr>
      <xdr:blipFill>
        <a:blip xmlns:r="http://schemas.openxmlformats.org/officeDocument/2006/relationships" r:embed="rId617" cstate="print">
          <a:extLst>
            <a:ext uri="{28A0092B-C50C-407E-A947-70E740481C1C}">
              <a14:useLocalDpi xmlns:a14="http://schemas.microsoft.com/office/drawing/2010/main" val="0"/>
            </a:ext>
          </a:extLst>
        </a:blip>
        <a:stretch>
          <a:fillRect/>
        </a:stretch>
      </xdr:blipFill>
      <xdr:spPr>
        <a:xfrm>
          <a:off x="44043600" y="706558150"/>
          <a:ext cx="882650" cy="1143000"/>
        </a:xfrm>
        <a:prstGeom prst="rect">
          <a:avLst/>
        </a:prstGeom>
      </xdr:spPr>
    </xdr:pic>
    <xdr:clientData/>
  </xdr:twoCellAnchor>
  <xdr:twoCellAnchor>
    <xdr:from>
      <xdr:col>32</xdr:col>
      <xdr:colOff>0</xdr:colOff>
      <xdr:row>621</xdr:row>
      <xdr:rowOff>0</xdr:rowOff>
    </xdr:from>
    <xdr:to>
      <xdr:col>33</xdr:col>
      <xdr:colOff>0</xdr:colOff>
      <xdr:row>622</xdr:row>
      <xdr:rowOff>0</xdr:rowOff>
    </xdr:to>
    <xdr:pic>
      <xdr:nvPicPr>
        <xdr:cNvPr id="3007" name="Picture 3006">
          <a:extLst>
            <a:ext uri="{FF2B5EF4-FFF2-40B4-BE49-F238E27FC236}">
              <a16:creationId xmlns:a16="http://schemas.microsoft.com/office/drawing/2014/main" id="{A846EA43-703F-8B81-C50E-7E1BDE5599A0}"/>
            </a:ext>
          </a:extLst>
        </xdr:cNvPr>
        <xdr:cNvPicPr>
          <a:picLocks/>
        </xdr:cNvPicPr>
      </xdr:nvPicPr>
      <xdr:blipFill>
        <a:blip xmlns:r="http://schemas.openxmlformats.org/officeDocument/2006/relationships" r:embed="rId618">
          <a:extLst>
            <a:ext uri="{28A0092B-C50C-407E-A947-70E740481C1C}">
              <a14:useLocalDpi xmlns:a14="http://schemas.microsoft.com/office/drawing/2010/main" val="0"/>
            </a:ext>
          </a:extLst>
        </a:blip>
        <a:stretch>
          <a:fillRect/>
        </a:stretch>
      </xdr:blipFill>
      <xdr:spPr>
        <a:xfrm>
          <a:off x="44043600" y="707701150"/>
          <a:ext cx="882650" cy="1143000"/>
        </a:xfrm>
        <a:prstGeom prst="rect">
          <a:avLst/>
        </a:prstGeom>
      </xdr:spPr>
    </xdr:pic>
    <xdr:clientData/>
  </xdr:twoCellAnchor>
  <xdr:twoCellAnchor>
    <xdr:from>
      <xdr:col>32</xdr:col>
      <xdr:colOff>0</xdr:colOff>
      <xdr:row>622</xdr:row>
      <xdr:rowOff>0</xdr:rowOff>
    </xdr:from>
    <xdr:to>
      <xdr:col>33</xdr:col>
      <xdr:colOff>0</xdr:colOff>
      <xdr:row>623</xdr:row>
      <xdr:rowOff>0</xdr:rowOff>
    </xdr:to>
    <xdr:pic>
      <xdr:nvPicPr>
        <xdr:cNvPr id="3009" name="Picture 3008">
          <a:extLst>
            <a:ext uri="{FF2B5EF4-FFF2-40B4-BE49-F238E27FC236}">
              <a16:creationId xmlns:a16="http://schemas.microsoft.com/office/drawing/2014/main" id="{AB4A58AA-09EB-34D5-54CF-C57F33B4724F}"/>
            </a:ext>
          </a:extLst>
        </xdr:cNvPr>
        <xdr:cNvPicPr>
          <a:picLocks/>
        </xdr:cNvPicPr>
      </xdr:nvPicPr>
      <xdr:blipFill>
        <a:blip xmlns:r="http://schemas.openxmlformats.org/officeDocument/2006/relationships" r:embed="rId619">
          <a:extLst>
            <a:ext uri="{28A0092B-C50C-407E-A947-70E740481C1C}">
              <a14:useLocalDpi xmlns:a14="http://schemas.microsoft.com/office/drawing/2010/main" val="0"/>
            </a:ext>
          </a:extLst>
        </a:blip>
        <a:stretch>
          <a:fillRect/>
        </a:stretch>
      </xdr:blipFill>
      <xdr:spPr>
        <a:xfrm>
          <a:off x="44043600" y="708844150"/>
          <a:ext cx="882650" cy="1143000"/>
        </a:xfrm>
        <a:prstGeom prst="rect">
          <a:avLst/>
        </a:prstGeom>
      </xdr:spPr>
    </xdr:pic>
    <xdr:clientData/>
  </xdr:twoCellAnchor>
  <xdr:twoCellAnchor>
    <xdr:from>
      <xdr:col>32</xdr:col>
      <xdr:colOff>0</xdr:colOff>
      <xdr:row>623</xdr:row>
      <xdr:rowOff>0</xdr:rowOff>
    </xdr:from>
    <xdr:to>
      <xdr:col>33</xdr:col>
      <xdr:colOff>0</xdr:colOff>
      <xdr:row>624</xdr:row>
      <xdr:rowOff>0</xdr:rowOff>
    </xdr:to>
    <xdr:pic>
      <xdr:nvPicPr>
        <xdr:cNvPr id="3011" name="Picture 3010">
          <a:extLst>
            <a:ext uri="{FF2B5EF4-FFF2-40B4-BE49-F238E27FC236}">
              <a16:creationId xmlns:a16="http://schemas.microsoft.com/office/drawing/2014/main" id="{21789A31-D8D7-4BF9-43AC-5E8D1379907D}"/>
            </a:ext>
          </a:extLst>
        </xdr:cNvPr>
        <xdr:cNvPicPr>
          <a:picLocks/>
        </xdr:cNvPicPr>
      </xdr:nvPicPr>
      <xdr:blipFill>
        <a:blip xmlns:r="http://schemas.openxmlformats.org/officeDocument/2006/relationships" r:embed="rId620">
          <a:extLst>
            <a:ext uri="{28A0092B-C50C-407E-A947-70E740481C1C}">
              <a14:useLocalDpi xmlns:a14="http://schemas.microsoft.com/office/drawing/2010/main" val="0"/>
            </a:ext>
          </a:extLst>
        </a:blip>
        <a:stretch>
          <a:fillRect/>
        </a:stretch>
      </xdr:blipFill>
      <xdr:spPr>
        <a:xfrm>
          <a:off x="44043600" y="709987150"/>
          <a:ext cx="882650" cy="1143000"/>
        </a:xfrm>
        <a:prstGeom prst="rect">
          <a:avLst/>
        </a:prstGeom>
      </xdr:spPr>
    </xdr:pic>
    <xdr:clientData/>
  </xdr:twoCellAnchor>
  <xdr:twoCellAnchor>
    <xdr:from>
      <xdr:col>32</xdr:col>
      <xdr:colOff>0</xdr:colOff>
      <xdr:row>624</xdr:row>
      <xdr:rowOff>0</xdr:rowOff>
    </xdr:from>
    <xdr:to>
      <xdr:col>33</xdr:col>
      <xdr:colOff>0</xdr:colOff>
      <xdr:row>625</xdr:row>
      <xdr:rowOff>0</xdr:rowOff>
    </xdr:to>
    <xdr:pic>
      <xdr:nvPicPr>
        <xdr:cNvPr id="3013" name="Picture 3012">
          <a:extLst>
            <a:ext uri="{FF2B5EF4-FFF2-40B4-BE49-F238E27FC236}">
              <a16:creationId xmlns:a16="http://schemas.microsoft.com/office/drawing/2014/main" id="{B4AA414C-B548-92D4-C62A-3671F2FE233C}"/>
            </a:ext>
          </a:extLst>
        </xdr:cNvPr>
        <xdr:cNvPicPr>
          <a:picLocks/>
        </xdr:cNvPicPr>
      </xdr:nvPicPr>
      <xdr:blipFill>
        <a:blip xmlns:r="http://schemas.openxmlformats.org/officeDocument/2006/relationships" r:embed="rId621">
          <a:extLst>
            <a:ext uri="{28A0092B-C50C-407E-A947-70E740481C1C}">
              <a14:useLocalDpi xmlns:a14="http://schemas.microsoft.com/office/drawing/2010/main" val="0"/>
            </a:ext>
          </a:extLst>
        </a:blip>
        <a:stretch>
          <a:fillRect/>
        </a:stretch>
      </xdr:blipFill>
      <xdr:spPr>
        <a:xfrm>
          <a:off x="44043600" y="711130150"/>
          <a:ext cx="882650" cy="1143000"/>
        </a:xfrm>
        <a:prstGeom prst="rect">
          <a:avLst/>
        </a:prstGeom>
      </xdr:spPr>
    </xdr:pic>
    <xdr:clientData/>
  </xdr:twoCellAnchor>
  <xdr:twoCellAnchor>
    <xdr:from>
      <xdr:col>32</xdr:col>
      <xdr:colOff>0</xdr:colOff>
      <xdr:row>625</xdr:row>
      <xdr:rowOff>0</xdr:rowOff>
    </xdr:from>
    <xdr:to>
      <xdr:col>33</xdr:col>
      <xdr:colOff>0</xdr:colOff>
      <xdr:row>626</xdr:row>
      <xdr:rowOff>0</xdr:rowOff>
    </xdr:to>
    <xdr:pic>
      <xdr:nvPicPr>
        <xdr:cNvPr id="3015" name="Picture 3014">
          <a:extLst>
            <a:ext uri="{FF2B5EF4-FFF2-40B4-BE49-F238E27FC236}">
              <a16:creationId xmlns:a16="http://schemas.microsoft.com/office/drawing/2014/main" id="{B8063B63-6664-A039-C441-23BC436AAE43}"/>
            </a:ext>
          </a:extLst>
        </xdr:cNvPr>
        <xdr:cNvPicPr>
          <a:picLocks/>
        </xdr:cNvPicPr>
      </xdr:nvPicPr>
      <xdr:blipFill>
        <a:blip xmlns:r="http://schemas.openxmlformats.org/officeDocument/2006/relationships" r:embed="rId622">
          <a:extLst>
            <a:ext uri="{28A0092B-C50C-407E-A947-70E740481C1C}">
              <a14:useLocalDpi xmlns:a14="http://schemas.microsoft.com/office/drawing/2010/main" val="0"/>
            </a:ext>
          </a:extLst>
        </a:blip>
        <a:stretch>
          <a:fillRect/>
        </a:stretch>
      </xdr:blipFill>
      <xdr:spPr>
        <a:xfrm>
          <a:off x="44043600" y="712273150"/>
          <a:ext cx="882650" cy="1143000"/>
        </a:xfrm>
        <a:prstGeom prst="rect">
          <a:avLst/>
        </a:prstGeom>
      </xdr:spPr>
    </xdr:pic>
    <xdr:clientData/>
  </xdr:twoCellAnchor>
  <xdr:twoCellAnchor>
    <xdr:from>
      <xdr:col>32</xdr:col>
      <xdr:colOff>0</xdr:colOff>
      <xdr:row>626</xdr:row>
      <xdr:rowOff>0</xdr:rowOff>
    </xdr:from>
    <xdr:to>
      <xdr:col>33</xdr:col>
      <xdr:colOff>0</xdr:colOff>
      <xdr:row>627</xdr:row>
      <xdr:rowOff>0</xdr:rowOff>
    </xdr:to>
    <xdr:pic>
      <xdr:nvPicPr>
        <xdr:cNvPr id="3017" name="Picture 3016">
          <a:extLst>
            <a:ext uri="{FF2B5EF4-FFF2-40B4-BE49-F238E27FC236}">
              <a16:creationId xmlns:a16="http://schemas.microsoft.com/office/drawing/2014/main" id="{4CC20778-FD68-1219-E23E-778DC4B431F0}"/>
            </a:ext>
          </a:extLst>
        </xdr:cNvPr>
        <xdr:cNvPicPr>
          <a:picLocks/>
        </xdr:cNvPicPr>
      </xdr:nvPicPr>
      <xdr:blipFill>
        <a:blip xmlns:r="http://schemas.openxmlformats.org/officeDocument/2006/relationships" r:embed="rId623">
          <a:extLst>
            <a:ext uri="{28A0092B-C50C-407E-A947-70E740481C1C}">
              <a14:useLocalDpi xmlns:a14="http://schemas.microsoft.com/office/drawing/2010/main" val="0"/>
            </a:ext>
          </a:extLst>
        </a:blip>
        <a:stretch>
          <a:fillRect/>
        </a:stretch>
      </xdr:blipFill>
      <xdr:spPr>
        <a:xfrm>
          <a:off x="44043600" y="713416150"/>
          <a:ext cx="882650" cy="1143000"/>
        </a:xfrm>
        <a:prstGeom prst="rect">
          <a:avLst/>
        </a:prstGeom>
      </xdr:spPr>
    </xdr:pic>
    <xdr:clientData/>
  </xdr:twoCellAnchor>
  <xdr:twoCellAnchor>
    <xdr:from>
      <xdr:col>32</xdr:col>
      <xdr:colOff>0</xdr:colOff>
      <xdr:row>627</xdr:row>
      <xdr:rowOff>0</xdr:rowOff>
    </xdr:from>
    <xdr:to>
      <xdr:col>33</xdr:col>
      <xdr:colOff>0</xdr:colOff>
      <xdr:row>628</xdr:row>
      <xdr:rowOff>0</xdr:rowOff>
    </xdr:to>
    <xdr:pic>
      <xdr:nvPicPr>
        <xdr:cNvPr id="3019" name="Picture 3018">
          <a:extLst>
            <a:ext uri="{FF2B5EF4-FFF2-40B4-BE49-F238E27FC236}">
              <a16:creationId xmlns:a16="http://schemas.microsoft.com/office/drawing/2014/main" id="{E55F50C4-4DEB-986F-E28C-708E9C663179}"/>
            </a:ext>
          </a:extLst>
        </xdr:cNvPr>
        <xdr:cNvPicPr>
          <a:picLocks/>
        </xdr:cNvPicPr>
      </xdr:nvPicPr>
      <xdr:blipFill>
        <a:blip xmlns:r="http://schemas.openxmlformats.org/officeDocument/2006/relationships" r:embed="rId624" cstate="print">
          <a:extLst>
            <a:ext uri="{28A0092B-C50C-407E-A947-70E740481C1C}">
              <a14:useLocalDpi xmlns:a14="http://schemas.microsoft.com/office/drawing/2010/main" val="0"/>
            </a:ext>
          </a:extLst>
        </a:blip>
        <a:stretch>
          <a:fillRect/>
        </a:stretch>
      </xdr:blipFill>
      <xdr:spPr>
        <a:xfrm>
          <a:off x="44043600" y="714559150"/>
          <a:ext cx="882650" cy="1143000"/>
        </a:xfrm>
        <a:prstGeom prst="rect">
          <a:avLst/>
        </a:prstGeom>
      </xdr:spPr>
    </xdr:pic>
    <xdr:clientData/>
  </xdr:twoCellAnchor>
  <xdr:twoCellAnchor>
    <xdr:from>
      <xdr:col>32</xdr:col>
      <xdr:colOff>0</xdr:colOff>
      <xdr:row>628</xdr:row>
      <xdr:rowOff>0</xdr:rowOff>
    </xdr:from>
    <xdr:to>
      <xdr:col>33</xdr:col>
      <xdr:colOff>0</xdr:colOff>
      <xdr:row>629</xdr:row>
      <xdr:rowOff>0</xdr:rowOff>
    </xdr:to>
    <xdr:pic>
      <xdr:nvPicPr>
        <xdr:cNvPr id="3021" name="Picture 3020">
          <a:extLst>
            <a:ext uri="{FF2B5EF4-FFF2-40B4-BE49-F238E27FC236}">
              <a16:creationId xmlns:a16="http://schemas.microsoft.com/office/drawing/2014/main" id="{3BB28607-B380-C8E1-6D38-B2586DCD0CD5}"/>
            </a:ext>
          </a:extLst>
        </xdr:cNvPr>
        <xdr:cNvPicPr>
          <a:picLocks/>
        </xdr:cNvPicPr>
      </xdr:nvPicPr>
      <xdr:blipFill>
        <a:blip xmlns:r="http://schemas.openxmlformats.org/officeDocument/2006/relationships" r:embed="rId625" cstate="print">
          <a:extLst>
            <a:ext uri="{28A0092B-C50C-407E-A947-70E740481C1C}">
              <a14:useLocalDpi xmlns:a14="http://schemas.microsoft.com/office/drawing/2010/main" val="0"/>
            </a:ext>
          </a:extLst>
        </a:blip>
        <a:stretch>
          <a:fillRect/>
        </a:stretch>
      </xdr:blipFill>
      <xdr:spPr>
        <a:xfrm>
          <a:off x="44043600" y="715702150"/>
          <a:ext cx="882650" cy="1143000"/>
        </a:xfrm>
        <a:prstGeom prst="rect">
          <a:avLst/>
        </a:prstGeom>
      </xdr:spPr>
    </xdr:pic>
    <xdr:clientData/>
  </xdr:twoCellAnchor>
  <xdr:twoCellAnchor>
    <xdr:from>
      <xdr:col>32</xdr:col>
      <xdr:colOff>0</xdr:colOff>
      <xdr:row>629</xdr:row>
      <xdr:rowOff>0</xdr:rowOff>
    </xdr:from>
    <xdr:to>
      <xdr:col>33</xdr:col>
      <xdr:colOff>0</xdr:colOff>
      <xdr:row>630</xdr:row>
      <xdr:rowOff>0</xdr:rowOff>
    </xdr:to>
    <xdr:pic>
      <xdr:nvPicPr>
        <xdr:cNvPr id="3023" name="Picture 3022">
          <a:extLst>
            <a:ext uri="{FF2B5EF4-FFF2-40B4-BE49-F238E27FC236}">
              <a16:creationId xmlns:a16="http://schemas.microsoft.com/office/drawing/2014/main" id="{747836A9-A0D9-C3AB-955C-4E8032B78C73}"/>
            </a:ext>
          </a:extLst>
        </xdr:cNvPr>
        <xdr:cNvPicPr>
          <a:picLocks/>
        </xdr:cNvPicPr>
      </xdr:nvPicPr>
      <xdr:blipFill>
        <a:blip xmlns:r="http://schemas.openxmlformats.org/officeDocument/2006/relationships" r:embed="rId626" cstate="print">
          <a:extLst>
            <a:ext uri="{28A0092B-C50C-407E-A947-70E740481C1C}">
              <a14:useLocalDpi xmlns:a14="http://schemas.microsoft.com/office/drawing/2010/main" val="0"/>
            </a:ext>
          </a:extLst>
        </a:blip>
        <a:stretch>
          <a:fillRect/>
        </a:stretch>
      </xdr:blipFill>
      <xdr:spPr>
        <a:xfrm>
          <a:off x="44043600" y="716845150"/>
          <a:ext cx="882650" cy="1143000"/>
        </a:xfrm>
        <a:prstGeom prst="rect">
          <a:avLst/>
        </a:prstGeom>
      </xdr:spPr>
    </xdr:pic>
    <xdr:clientData/>
  </xdr:twoCellAnchor>
  <xdr:twoCellAnchor>
    <xdr:from>
      <xdr:col>32</xdr:col>
      <xdr:colOff>0</xdr:colOff>
      <xdr:row>630</xdr:row>
      <xdr:rowOff>0</xdr:rowOff>
    </xdr:from>
    <xdr:to>
      <xdr:col>33</xdr:col>
      <xdr:colOff>0</xdr:colOff>
      <xdr:row>631</xdr:row>
      <xdr:rowOff>0</xdr:rowOff>
    </xdr:to>
    <xdr:pic>
      <xdr:nvPicPr>
        <xdr:cNvPr id="3025" name="Picture 3024">
          <a:extLst>
            <a:ext uri="{FF2B5EF4-FFF2-40B4-BE49-F238E27FC236}">
              <a16:creationId xmlns:a16="http://schemas.microsoft.com/office/drawing/2014/main" id="{8EFA950A-301F-6057-D795-F21CD49EAD13}"/>
            </a:ext>
          </a:extLst>
        </xdr:cNvPr>
        <xdr:cNvPicPr>
          <a:picLocks/>
        </xdr:cNvPicPr>
      </xdr:nvPicPr>
      <xdr:blipFill>
        <a:blip xmlns:r="http://schemas.openxmlformats.org/officeDocument/2006/relationships" r:embed="rId627" cstate="print">
          <a:extLst>
            <a:ext uri="{28A0092B-C50C-407E-A947-70E740481C1C}">
              <a14:useLocalDpi xmlns:a14="http://schemas.microsoft.com/office/drawing/2010/main" val="0"/>
            </a:ext>
          </a:extLst>
        </a:blip>
        <a:stretch>
          <a:fillRect/>
        </a:stretch>
      </xdr:blipFill>
      <xdr:spPr>
        <a:xfrm>
          <a:off x="44043600" y="717988150"/>
          <a:ext cx="882650" cy="1143000"/>
        </a:xfrm>
        <a:prstGeom prst="rect">
          <a:avLst/>
        </a:prstGeom>
      </xdr:spPr>
    </xdr:pic>
    <xdr:clientData/>
  </xdr:twoCellAnchor>
  <xdr:twoCellAnchor>
    <xdr:from>
      <xdr:col>32</xdr:col>
      <xdr:colOff>0</xdr:colOff>
      <xdr:row>631</xdr:row>
      <xdr:rowOff>0</xdr:rowOff>
    </xdr:from>
    <xdr:to>
      <xdr:col>33</xdr:col>
      <xdr:colOff>0</xdr:colOff>
      <xdr:row>632</xdr:row>
      <xdr:rowOff>0</xdr:rowOff>
    </xdr:to>
    <xdr:pic>
      <xdr:nvPicPr>
        <xdr:cNvPr id="3027" name="Picture 3026">
          <a:extLst>
            <a:ext uri="{FF2B5EF4-FFF2-40B4-BE49-F238E27FC236}">
              <a16:creationId xmlns:a16="http://schemas.microsoft.com/office/drawing/2014/main" id="{6C684B43-99E2-D2DE-7970-AE255AE4A56A}"/>
            </a:ext>
          </a:extLst>
        </xdr:cNvPr>
        <xdr:cNvPicPr>
          <a:picLocks/>
        </xdr:cNvPicPr>
      </xdr:nvPicPr>
      <xdr:blipFill>
        <a:blip xmlns:r="http://schemas.openxmlformats.org/officeDocument/2006/relationships" r:embed="rId628" cstate="print">
          <a:extLst>
            <a:ext uri="{28A0092B-C50C-407E-A947-70E740481C1C}">
              <a14:useLocalDpi xmlns:a14="http://schemas.microsoft.com/office/drawing/2010/main" val="0"/>
            </a:ext>
          </a:extLst>
        </a:blip>
        <a:stretch>
          <a:fillRect/>
        </a:stretch>
      </xdr:blipFill>
      <xdr:spPr>
        <a:xfrm>
          <a:off x="44043600" y="719131150"/>
          <a:ext cx="882650" cy="1143000"/>
        </a:xfrm>
        <a:prstGeom prst="rect">
          <a:avLst/>
        </a:prstGeom>
      </xdr:spPr>
    </xdr:pic>
    <xdr:clientData/>
  </xdr:twoCellAnchor>
  <xdr:twoCellAnchor>
    <xdr:from>
      <xdr:col>32</xdr:col>
      <xdr:colOff>0</xdr:colOff>
      <xdr:row>632</xdr:row>
      <xdr:rowOff>0</xdr:rowOff>
    </xdr:from>
    <xdr:to>
      <xdr:col>33</xdr:col>
      <xdr:colOff>0</xdr:colOff>
      <xdr:row>633</xdr:row>
      <xdr:rowOff>0</xdr:rowOff>
    </xdr:to>
    <xdr:pic>
      <xdr:nvPicPr>
        <xdr:cNvPr id="3029" name="Picture 3028">
          <a:extLst>
            <a:ext uri="{FF2B5EF4-FFF2-40B4-BE49-F238E27FC236}">
              <a16:creationId xmlns:a16="http://schemas.microsoft.com/office/drawing/2014/main" id="{D76D45C3-2974-7BFB-C034-5532ADB65682}"/>
            </a:ext>
          </a:extLst>
        </xdr:cNvPr>
        <xdr:cNvPicPr>
          <a:picLocks/>
        </xdr:cNvPicPr>
      </xdr:nvPicPr>
      <xdr:blipFill>
        <a:blip xmlns:r="http://schemas.openxmlformats.org/officeDocument/2006/relationships" r:embed="rId629" cstate="print">
          <a:extLst>
            <a:ext uri="{28A0092B-C50C-407E-A947-70E740481C1C}">
              <a14:useLocalDpi xmlns:a14="http://schemas.microsoft.com/office/drawing/2010/main" val="0"/>
            </a:ext>
          </a:extLst>
        </a:blip>
        <a:stretch>
          <a:fillRect/>
        </a:stretch>
      </xdr:blipFill>
      <xdr:spPr>
        <a:xfrm>
          <a:off x="44043600" y="720274150"/>
          <a:ext cx="882650" cy="1143000"/>
        </a:xfrm>
        <a:prstGeom prst="rect">
          <a:avLst/>
        </a:prstGeom>
      </xdr:spPr>
    </xdr:pic>
    <xdr:clientData/>
  </xdr:twoCellAnchor>
  <xdr:twoCellAnchor>
    <xdr:from>
      <xdr:col>32</xdr:col>
      <xdr:colOff>0</xdr:colOff>
      <xdr:row>633</xdr:row>
      <xdr:rowOff>0</xdr:rowOff>
    </xdr:from>
    <xdr:to>
      <xdr:col>33</xdr:col>
      <xdr:colOff>0</xdr:colOff>
      <xdr:row>634</xdr:row>
      <xdr:rowOff>0</xdr:rowOff>
    </xdr:to>
    <xdr:pic>
      <xdr:nvPicPr>
        <xdr:cNvPr id="3031" name="Picture 3030">
          <a:extLst>
            <a:ext uri="{FF2B5EF4-FFF2-40B4-BE49-F238E27FC236}">
              <a16:creationId xmlns:a16="http://schemas.microsoft.com/office/drawing/2014/main" id="{3E1A8891-732B-4F97-40FD-F6D67CE757E6}"/>
            </a:ext>
          </a:extLst>
        </xdr:cNvPr>
        <xdr:cNvPicPr>
          <a:picLocks/>
        </xdr:cNvPicPr>
      </xdr:nvPicPr>
      <xdr:blipFill>
        <a:blip xmlns:r="http://schemas.openxmlformats.org/officeDocument/2006/relationships" r:embed="rId630" cstate="print">
          <a:extLst>
            <a:ext uri="{28A0092B-C50C-407E-A947-70E740481C1C}">
              <a14:useLocalDpi xmlns:a14="http://schemas.microsoft.com/office/drawing/2010/main" val="0"/>
            </a:ext>
          </a:extLst>
        </a:blip>
        <a:stretch>
          <a:fillRect/>
        </a:stretch>
      </xdr:blipFill>
      <xdr:spPr>
        <a:xfrm>
          <a:off x="44043600" y="721417150"/>
          <a:ext cx="882650" cy="1143000"/>
        </a:xfrm>
        <a:prstGeom prst="rect">
          <a:avLst/>
        </a:prstGeom>
      </xdr:spPr>
    </xdr:pic>
    <xdr:clientData/>
  </xdr:twoCellAnchor>
  <xdr:twoCellAnchor>
    <xdr:from>
      <xdr:col>32</xdr:col>
      <xdr:colOff>0</xdr:colOff>
      <xdr:row>634</xdr:row>
      <xdr:rowOff>0</xdr:rowOff>
    </xdr:from>
    <xdr:to>
      <xdr:col>33</xdr:col>
      <xdr:colOff>0</xdr:colOff>
      <xdr:row>635</xdr:row>
      <xdr:rowOff>0</xdr:rowOff>
    </xdr:to>
    <xdr:pic>
      <xdr:nvPicPr>
        <xdr:cNvPr id="3033" name="Picture 3032">
          <a:extLst>
            <a:ext uri="{FF2B5EF4-FFF2-40B4-BE49-F238E27FC236}">
              <a16:creationId xmlns:a16="http://schemas.microsoft.com/office/drawing/2014/main" id="{ED428B22-C942-2818-2A95-145421650B46}"/>
            </a:ext>
          </a:extLst>
        </xdr:cNvPr>
        <xdr:cNvPicPr>
          <a:picLocks/>
        </xdr:cNvPicPr>
      </xdr:nvPicPr>
      <xdr:blipFill>
        <a:blip xmlns:r="http://schemas.openxmlformats.org/officeDocument/2006/relationships" r:embed="rId631" cstate="print">
          <a:extLst>
            <a:ext uri="{28A0092B-C50C-407E-A947-70E740481C1C}">
              <a14:useLocalDpi xmlns:a14="http://schemas.microsoft.com/office/drawing/2010/main" val="0"/>
            </a:ext>
          </a:extLst>
        </a:blip>
        <a:stretch>
          <a:fillRect/>
        </a:stretch>
      </xdr:blipFill>
      <xdr:spPr>
        <a:xfrm>
          <a:off x="44043600" y="722560150"/>
          <a:ext cx="882650" cy="1143000"/>
        </a:xfrm>
        <a:prstGeom prst="rect">
          <a:avLst/>
        </a:prstGeom>
      </xdr:spPr>
    </xdr:pic>
    <xdr:clientData/>
  </xdr:twoCellAnchor>
  <xdr:twoCellAnchor>
    <xdr:from>
      <xdr:col>32</xdr:col>
      <xdr:colOff>0</xdr:colOff>
      <xdr:row>635</xdr:row>
      <xdr:rowOff>0</xdr:rowOff>
    </xdr:from>
    <xdr:to>
      <xdr:col>33</xdr:col>
      <xdr:colOff>0</xdr:colOff>
      <xdr:row>636</xdr:row>
      <xdr:rowOff>0</xdr:rowOff>
    </xdr:to>
    <xdr:pic>
      <xdr:nvPicPr>
        <xdr:cNvPr id="3035" name="Picture 3034">
          <a:extLst>
            <a:ext uri="{FF2B5EF4-FFF2-40B4-BE49-F238E27FC236}">
              <a16:creationId xmlns:a16="http://schemas.microsoft.com/office/drawing/2014/main" id="{B159A2C8-4E51-168E-0E8A-21DDA41E50C3}"/>
            </a:ext>
          </a:extLst>
        </xdr:cNvPr>
        <xdr:cNvPicPr>
          <a:picLocks/>
        </xdr:cNvPicPr>
      </xdr:nvPicPr>
      <xdr:blipFill>
        <a:blip xmlns:r="http://schemas.openxmlformats.org/officeDocument/2006/relationships" r:embed="rId632" cstate="print">
          <a:extLst>
            <a:ext uri="{28A0092B-C50C-407E-A947-70E740481C1C}">
              <a14:useLocalDpi xmlns:a14="http://schemas.microsoft.com/office/drawing/2010/main" val="0"/>
            </a:ext>
          </a:extLst>
        </a:blip>
        <a:stretch>
          <a:fillRect/>
        </a:stretch>
      </xdr:blipFill>
      <xdr:spPr>
        <a:xfrm>
          <a:off x="44043600" y="723703150"/>
          <a:ext cx="882650" cy="1143000"/>
        </a:xfrm>
        <a:prstGeom prst="rect">
          <a:avLst/>
        </a:prstGeom>
      </xdr:spPr>
    </xdr:pic>
    <xdr:clientData/>
  </xdr:twoCellAnchor>
  <xdr:twoCellAnchor>
    <xdr:from>
      <xdr:col>32</xdr:col>
      <xdr:colOff>0</xdr:colOff>
      <xdr:row>636</xdr:row>
      <xdr:rowOff>0</xdr:rowOff>
    </xdr:from>
    <xdr:to>
      <xdr:col>33</xdr:col>
      <xdr:colOff>0</xdr:colOff>
      <xdr:row>637</xdr:row>
      <xdr:rowOff>0</xdr:rowOff>
    </xdr:to>
    <xdr:pic>
      <xdr:nvPicPr>
        <xdr:cNvPr id="3037" name="Picture 3036">
          <a:extLst>
            <a:ext uri="{FF2B5EF4-FFF2-40B4-BE49-F238E27FC236}">
              <a16:creationId xmlns:a16="http://schemas.microsoft.com/office/drawing/2014/main" id="{62828B32-917D-1588-5D83-13ECAF707220}"/>
            </a:ext>
          </a:extLst>
        </xdr:cNvPr>
        <xdr:cNvPicPr>
          <a:picLocks/>
        </xdr:cNvPicPr>
      </xdr:nvPicPr>
      <xdr:blipFill>
        <a:blip xmlns:r="http://schemas.openxmlformats.org/officeDocument/2006/relationships" r:embed="rId633" cstate="print">
          <a:extLst>
            <a:ext uri="{28A0092B-C50C-407E-A947-70E740481C1C}">
              <a14:useLocalDpi xmlns:a14="http://schemas.microsoft.com/office/drawing/2010/main" val="0"/>
            </a:ext>
          </a:extLst>
        </a:blip>
        <a:stretch>
          <a:fillRect/>
        </a:stretch>
      </xdr:blipFill>
      <xdr:spPr>
        <a:xfrm>
          <a:off x="44043600" y="724846150"/>
          <a:ext cx="882650" cy="1143000"/>
        </a:xfrm>
        <a:prstGeom prst="rect">
          <a:avLst/>
        </a:prstGeom>
      </xdr:spPr>
    </xdr:pic>
    <xdr:clientData/>
  </xdr:twoCellAnchor>
  <xdr:twoCellAnchor>
    <xdr:from>
      <xdr:col>32</xdr:col>
      <xdr:colOff>0</xdr:colOff>
      <xdr:row>637</xdr:row>
      <xdr:rowOff>0</xdr:rowOff>
    </xdr:from>
    <xdr:to>
      <xdr:col>33</xdr:col>
      <xdr:colOff>0</xdr:colOff>
      <xdr:row>638</xdr:row>
      <xdr:rowOff>0</xdr:rowOff>
    </xdr:to>
    <xdr:pic>
      <xdr:nvPicPr>
        <xdr:cNvPr id="3039" name="Picture 3038">
          <a:extLst>
            <a:ext uri="{FF2B5EF4-FFF2-40B4-BE49-F238E27FC236}">
              <a16:creationId xmlns:a16="http://schemas.microsoft.com/office/drawing/2014/main" id="{CEFBAD64-3791-5092-C9E9-21EA62FCC0AA}"/>
            </a:ext>
          </a:extLst>
        </xdr:cNvPr>
        <xdr:cNvPicPr>
          <a:picLocks/>
        </xdr:cNvPicPr>
      </xdr:nvPicPr>
      <xdr:blipFill>
        <a:blip xmlns:r="http://schemas.openxmlformats.org/officeDocument/2006/relationships" r:embed="rId634">
          <a:extLst>
            <a:ext uri="{28A0092B-C50C-407E-A947-70E740481C1C}">
              <a14:useLocalDpi xmlns:a14="http://schemas.microsoft.com/office/drawing/2010/main" val="0"/>
            </a:ext>
          </a:extLst>
        </a:blip>
        <a:stretch>
          <a:fillRect/>
        </a:stretch>
      </xdr:blipFill>
      <xdr:spPr>
        <a:xfrm>
          <a:off x="44043600" y="725989150"/>
          <a:ext cx="882650" cy="1143000"/>
        </a:xfrm>
        <a:prstGeom prst="rect">
          <a:avLst/>
        </a:prstGeom>
      </xdr:spPr>
    </xdr:pic>
    <xdr:clientData/>
  </xdr:twoCellAnchor>
  <xdr:twoCellAnchor>
    <xdr:from>
      <xdr:col>32</xdr:col>
      <xdr:colOff>0</xdr:colOff>
      <xdr:row>638</xdr:row>
      <xdr:rowOff>0</xdr:rowOff>
    </xdr:from>
    <xdr:to>
      <xdr:col>33</xdr:col>
      <xdr:colOff>0</xdr:colOff>
      <xdr:row>639</xdr:row>
      <xdr:rowOff>0</xdr:rowOff>
    </xdr:to>
    <xdr:pic>
      <xdr:nvPicPr>
        <xdr:cNvPr id="3041" name="Picture 3040">
          <a:extLst>
            <a:ext uri="{FF2B5EF4-FFF2-40B4-BE49-F238E27FC236}">
              <a16:creationId xmlns:a16="http://schemas.microsoft.com/office/drawing/2014/main" id="{292FD485-0E55-7ED8-A9B6-3FD762BBB514}"/>
            </a:ext>
          </a:extLst>
        </xdr:cNvPr>
        <xdr:cNvPicPr>
          <a:picLocks/>
        </xdr:cNvPicPr>
      </xdr:nvPicPr>
      <xdr:blipFill>
        <a:blip xmlns:r="http://schemas.openxmlformats.org/officeDocument/2006/relationships" r:embed="rId635" cstate="print">
          <a:extLst>
            <a:ext uri="{28A0092B-C50C-407E-A947-70E740481C1C}">
              <a14:useLocalDpi xmlns:a14="http://schemas.microsoft.com/office/drawing/2010/main" val="0"/>
            </a:ext>
          </a:extLst>
        </a:blip>
        <a:stretch>
          <a:fillRect/>
        </a:stretch>
      </xdr:blipFill>
      <xdr:spPr>
        <a:xfrm>
          <a:off x="44043600" y="727132150"/>
          <a:ext cx="882650" cy="1143000"/>
        </a:xfrm>
        <a:prstGeom prst="rect">
          <a:avLst/>
        </a:prstGeom>
      </xdr:spPr>
    </xdr:pic>
    <xdr:clientData/>
  </xdr:twoCellAnchor>
  <xdr:twoCellAnchor>
    <xdr:from>
      <xdr:col>32</xdr:col>
      <xdr:colOff>0</xdr:colOff>
      <xdr:row>639</xdr:row>
      <xdr:rowOff>0</xdr:rowOff>
    </xdr:from>
    <xdr:to>
      <xdr:col>33</xdr:col>
      <xdr:colOff>0</xdr:colOff>
      <xdr:row>640</xdr:row>
      <xdr:rowOff>0</xdr:rowOff>
    </xdr:to>
    <xdr:pic>
      <xdr:nvPicPr>
        <xdr:cNvPr id="3043" name="Picture 3042">
          <a:extLst>
            <a:ext uri="{FF2B5EF4-FFF2-40B4-BE49-F238E27FC236}">
              <a16:creationId xmlns:a16="http://schemas.microsoft.com/office/drawing/2014/main" id="{98C2CD93-131B-6F5C-D8F0-79FEBA9931CE}"/>
            </a:ext>
          </a:extLst>
        </xdr:cNvPr>
        <xdr:cNvPicPr>
          <a:picLocks/>
        </xdr:cNvPicPr>
      </xdr:nvPicPr>
      <xdr:blipFill>
        <a:blip xmlns:r="http://schemas.openxmlformats.org/officeDocument/2006/relationships" r:embed="rId636" cstate="print">
          <a:extLst>
            <a:ext uri="{28A0092B-C50C-407E-A947-70E740481C1C}">
              <a14:useLocalDpi xmlns:a14="http://schemas.microsoft.com/office/drawing/2010/main" val="0"/>
            </a:ext>
          </a:extLst>
        </a:blip>
        <a:stretch>
          <a:fillRect/>
        </a:stretch>
      </xdr:blipFill>
      <xdr:spPr>
        <a:xfrm>
          <a:off x="44043600" y="728275150"/>
          <a:ext cx="882650" cy="1143000"/>
        </a:xfrm>
        <a:prstGeom prst="rect">
          <a:avLst/>
        </a:prstGeom>
      </xdr:spPr>
    </xdr:pic>
    <xdr:clientData/>
  </xdr:twoCellAnchor>
  <xdr:twoCellAnchor>
    <xdr:from>
      <xdr:col>32</xdr:col>
      <xdr:colOff>0</xdr:colOff>
      <xdr:row>640</xdr:row>
      <xdr:rowOff>0</xdr:rowOff>
    </xdr:from>
    <xdr:to>
      <xdr:col>33</xdr:col>
      <xdr:colOff>0</xdr:colOff>
      <xdr:row>641</xdr:row>
      <xdr:rowOff>0</xdr:rowOff>
    </xdr:to>
    <xdr:pic>
      <xdr:nvPicPr>
        <xdr:cNvPr id="3045" name="Picture 3044">
          <a:extLst>
            <a:ext uri="{FF2B5EF4-FFF2-40B4-BE49-F238E27FC236}">
              <a16:creationId xmlns:a16="http://schemas.microsoft.com/office/drawing/2014/main" id="{B54B5AA8-085A-F1A6-989C-725D79462BF3}"/>
            </a:ext>
          </a:extLst>
        </xdr:cNvPr>
        <xdr:cNvPicPr>
          <a:picLocks/>
        </xdr:cNvPicPr>
      </xdr:nvPicPr>
      <xdr:blipFill>
        <a:blip xmlns:r="http://schemas.openxmlformats.org/officeDocument/2006/relationships" r:embed="rId637">
          <a:extLst>
            <a:ext uri="{28A0092B-C50C-407E-A947-70E740481C1C}">
              <a14:useLocalDpi xmlns:a14="http://schemas.microsoft.com/office/drawing/2010/main" val="0"/>
            </a:ext>
          </a:extLst>
        </a:blip>
        <a:stretch>
          <a:fillRect/>
        </a:stretch>
      </xdr:blipFill>
      <xdr:spPr>
        <a:xfrm>
          <a:off x="44043600" y="729418150"/>
          <a:ext cx="882650" cy="1143000"/>
        </a:xfrm>
        <a:prstGeom prst="rect">
          <a:avLst/>
        </a:prstGeom>
      </xdr:spPr>
    </xdr:pic>
    <xdr:clientData/>
  </xdr:twoCellAnchor>
  <xdr:twoCellAnchor>
    <xdr:from>
      <xdr:col>32</xdr:col>
      <xdr:colOff>0</xdr:colOff>
      <xdr:row>641</xdr:row>
      <xdr:rowOff>0</xdr:rowOff>
    </xdr:from>
    <xdr:to>
      <xdr:col>33</xdr:col>
      <xdr:colOff>0</xdr:colOff>
      <xdr:row>642</xdr:row>
      <xdr:rowOff>0</xdr:rowOff>
    </xdr:to>
    <xdr:pic>
      <xdr:nvPicPr>
        <xdr:cNvPr id="3047" name="Picture 3046">
          <a:extLst>
            <a:ext uri="{FF2B5EF4-FFF2-40B4-BE49-F238E27FC236}">
              <a16:creationId xmlns:a16="http://schemas.microsoft.com/office/drawing/2014/main" id="{F9D66BB8-E06A-A8BD-EF31-5A9B61F8D616}"/>
            </a:ext>
          </a:extLst>
        </xdr:cNvPr>
        <xdr:cNvPicPr>
          <a:picLocks/>
        </xdr:cNvPicPr>
      </xdr:nvPicPr>
      <xdr:blipFill>
        <a:blip xmlns:r="http://schemas.openxmlformats.org/officeDocument/2006/relationships" r:embed="rId638">
          <a:extLst>
            <a:ext uri="{28A0092B-C50C-407E-A947-70E740481C1C}">
              <a14:useLocalDpi xmlns:a14="http://schemas.microsoft.com/office/drawing/2010/main" val="0"/>
            </a:ext>
          </a:extLst>
        </a:blip>
        <a:stretch>
          <a:fillRect/>
        </a:stretch>
      </xdr:blipFill>
      <xdr:spPr>
        <a:xfrm>
          <a:off x="44043600" y="730561150"/>
          <a:ext cx="882650" cy="1143000"/>
        </a:xfrm>
        <a:prstGeom prst="rect">
          <a:avLst/>
        </a:prstGeom>
      </xdr:spPr>
    </xdr:pic>
    <xdr:clientData/>
  </xdr:twoCellAnchor>
  <xdr:twoCellAnchor>
    <xdr:from>
      <xdr:col>32</xdr:col>
      <xdr:colOff>0</xdr:colOff>
      <xdr:row>642</xdr:row>
      <xdr:rowOff>0</xdr:rowOff>
    </xdr:from>
    <xdr:to>
      <xdr:col>33</xdr:col>
      <xdr:colOff>0</xdr:colOff>
      <xdr:row>643</xdr:row>
      <xdr:rowOff>0</xdr:rowOff>
    </xdr:to>
    <xdr:pic>
      <xdr:nvPicPr>
        <xdr:cNvPr id="3049" name="Picture 3048">
          <a:extLst>
            <a:ext uri="{FF2B5EF4-FFF2-40B4-BE49-F238E27FC236}">
              <a16:creationId xmlns:a16="http://schemas.microsoft.com/office/drawing/2014/main" id="{29724306-0C00-D81D-7E60-C853F7A84451}"/>
            </a:ext>
          </a:extLst>
        </xdr:cNvPr>
        <xdr:cNvPicPr>
          <a:picLocks/>
        </xdr:cNvPicPr>
      </xdr:nvPicPr>
      <xdr:blipFill>
        <a:blip xmlns:r="http://schemas.openxmlformats.org/officeDocument/2006/relationships" r:embed="rId639" cstate="print">
          <a:extLst>
            <a:ext uri="{28A0092B-C50C-407E-A947-70E740481C1C}">
              <a14:useLocalDpi xmlns:a14="http://schemas.microsoft.com/office/drawing/2010/main" val="0"/>
            </a:ext>
          </a:extLst>
        </a:blip>
        <a:stretch>
          <a:fillRect/>
        </a:stretch>
      </xdr:blipFill>
      <xdr:spPr>
        <a:xfrm>
          <a:off x="44043600" y="731704150"/>
          <a:ext cx="882650" cy="1143000"/>
        </a:xfrm>
        <a:prstGeom prst="rect">
          <a:avLst/>
        </a:prstGeom>
      </xdr:spPr>
    </xdr:pic>
    <xdr:clientData/>
  </xdr:twoCellAnchor>
  <xdr:twoCellAnchor>
    <xdr:from>
      <xdr:col>32</xdr:col>
      <xdr:colOff>0</xdr:colOff>
      <xdr:row>643</xdr:row>
      <xdr:rowOff>0</xdr:rowOff>
    </xdr:from>
    <xdr:to>
      <xdr:col>33</xdr:col>
      <xdr:colOff>0</xdr:colOff>
      <xdr:row>644</xdr:row>
      <xdr:rowOff>0</xdr:rowOff>
    </xdr:to>
    <xdr:pic>
      <xdr:nvPicPr>
        <xdr:cNvPr id="3051" name="Picture 3050">
          <a:extLst>
            <a:ext uri="{FF2B5EF4-FFF2-40B4-BE49-F238E27FC236}">
              <a16:creationId xmlns:a16="http://schemas.microsoft.com/office/drawing/2014/main" id="{8179962A-B945-8DDE-242A-3EAFA72AD4C8}"/>
            </a:ext>
          </a:extLst>
        </xdr:cNvPr>
        <xdr:cNvPicPr>
          <a:picLocks/>
        </xdr:cNvPicPr>
      </xdr:nvPicPr>
      <xdr:blipFill>
        <a:blip xmlns:r="http://schemas.openxmlformats.org/officeDocument/2006/relationships" r:embed="rId640" cstate="print">
          <a:extLst>
            <a:ext uri="{28A0092B-C50C-407E-A947-70E740481C1C}">
              <a14:useLocalDpi xmlns:a14="http://schemas.microsoft.com/office/drawing/2010/main" val="0"/>
            </a:ext>
          </a:extLst>
        </a:blip>
        <a:stretch>
          <a:fillRect/>
        </a:stretch>
      </xdr:blipFill>
      <xdr:spPr>
        <a:xfrm>
          <a:off x="44043600" y="732847150"/>
          <a:ext cx="882650" cy="1143000"/>
        </a:xfrm>
        <a:prstGeom prst="rect">
          <a:avLst/>
        </a:prstGeom>
      </xdr:spPr>
    </xdr:pic>
    <xdr:clientData/>
  </xdr:twoCellAnchor>
  <xdr:twoCellAnchor>
    <xdr:from>
      <xdr:col>32</xdr:col>
      <xdr:colOff>0</xdr:colOff>
      <xdr:row>644</xdr:row>
      <xdr:rowOff>0</xdr:rowOff>
    </xdr:from>
    <xdr:to>
      <xdr:col>33</xdr:col>
      <xdr:colOff>0</xdr:colOff>
      <xdr:row>645</xdr:row>
      <xdr:rowOff>0</xdr:rowOff>
    </xdr:to>
    <xdr:pic>
      <xdr:nvPicPr>
        <xdr:cNvPr id="3053" name="Picture 3052">
          <a:extLst>
            <a:ext uri="{FF2B5EF4-FFF2-40B4-BE49-F238E27FC236}">
              <a16:creationId xmlns:a16="http://schemas.microsoft.com/office/drawing/2014/main" id="{E366C6F1-CADA-BFDA-E0D7-7EDA09D467A2}"/>
            </a:ext>
          </a:extLst>
        </xdr:cNvPr>
        <xdr:cNvPicPr>
          <a:picLocks/>
        </xdr:cNvPicPr>
      </xdr:nvPicPr>
      <xdr:blipFill>
        <a:blip xmlns:r="http://schemas.openxmlformats.org/officeDocument/2006/relationships" r:embed="rId641" cstate="print">
          <a:extLst>
            <a:ext uri="{28A0092B-C50C-407E-A947-70E740481C1C}">
              <a14:useLocalDpi xmlns:a14="http://schemas.microsoft.com/office/drawing/2010/main" val="0"/>
            </a:ext>
          </a:extLst>
        </a:blip>
        <a:stretch>
          <a:fillRect/>
        </a:stretch>
      </xdr:blipFill>
      <xdr:spPr>
        <a:xfrm>
          <a:off x="44043600" y="733990150"/>
          <a:ext cx="882650" cy="1143000"/>
        </a:xfrm>
        <a:prstGeom prst="rect">
          <a:avLst/>
        </a:prstGeom>
      </xdr:spPr>
    </xdr:pic>
    <xdr:clientData/>
  </xdr:twoCellAnchor>
  <xdr:twoCellAnchor>
    <xdr:from>
      <xdr:col>32</xdr:col>
      <xdr:colOff>0</xdr:colOff>
      <xdr:row>645</xdr:row>
      <xdr:rowOff>0</xdr:rowOff>
    </xdr:from>
    <xdr:to>
      <xdr:col>33</xdr:col>
      <xdr:colOff>0</xdr:colOff>
      <xdr:row>646</xdr:row>
      <xdr:rowOff>0</xdr:rowOff>
    </xdr:to>
    <xdr:pic>
      <xdr:nvPicPr>
        <xdr:cNvPr id="3055" name="Picture 3054">
          <a:extLst>
            <a:ext uri="{FF2B5EF4-FFF2-40B4-BE49-F238E27FC236}">
              <a16:creationId xmlns:a16="http://schemas.microsoft.com/office/drawing/2014/main" id="{EC5E3E9E-6851-3830-78B1-2D8DDA4DF163}"/>
            </a:ext>
          </a:extLst>
        </xdr:cNvPr>
        <xdr:cNvPicPr>
          <a:picLocks/>
        </xdr:cNvPicPr>
      </xdr:nvPicPr>
      <xdr:blipFill>
        <a:blip xmlns:r="http://schemas.openxmlformats.org/officeDocument/2006/relationships" r:embed="rId642" cstate="print">
          <a:extLst>
            <a:ext uri="{28A0092B-C50C-407E-A947-70E740481C1C}">
              <a14:useLocalDpi xmlns:a14="http://schemas.microsoft.com/office/drawing/2010/main" val="0"/>
            </a:ext>
          </a:extLst>
        </a:blip>
        <a:stretch>
          <a:fillRect/>
        </a:stretch>
      </xdr:blipFill>
      <xdr:spPr>
        <a:xfrm>
          <a:off x="44043600" y="735133150"/>
          <a:ext cx="882650" cy="1143000"/>
        </a:xfrm>
        <a:prstGeom prst="rect">
          <a:avLst/>
        </a:prstGeom>
      </xdr:spPr>
    </xdr:pic>
    <xdr:clientData/>
  </xdr:twoCellAnchor>
  <xdr:twoCellAnchor>
    <xdr:from>
      <xdr:col>32</xdr:col>
      <xdr:colOff>0</xdr:colOff>
      <xdr:row>646</xdr:row>
      <xdr:rowOff>0</xdr:rowOff>
    </xdr:from>
    <xdr:to>
      <xdr:col>33</xdr:col>
      <xdr:colOff>0</xdr:colOff>
      <xdr:row>647</xdr:row>
      <xdr:rowOff>0</xdr:rowOff>
    </xdr:to>
    <xdr:pic>
      <xdr:nvPicPr>
        <xdr:cNvPr id="3057" name="Picture 3056">
          <a:extLst>
            <a:ext uri="{FF2B5EF4-FFF2-40B4-BE49-F238E27FC236}">
              <a16:creationId xmlns:a16="http://schemas.microsoft.com/office/drawing/2014/main" id="{426363DD-40FA-3AD0-2BEE-5FB22F74063C}"/>
            </a:ext>
          </a:extLst>
        </xdr:cNvPr>
        <xdr:cNvPicPr>
          <a:picLocks/>
        </xdr:cNvPicPr>
      </xdr:nvPicPr>
      <xdr:blipFill>
        <a:blip xmlns:r="http://schemas.openxmlformats.org/officeDocument/2006/relationships" r:embed="rId643" cstate="print">
          <a:extLst>
            <a:ext uri="{28A0092B-C50C-407E-A947-70E740481C1C}">
              <a14:useLocalDpi xmlns:a14="http://schemas.microsoft.com/office/drawing/2010/main" val="0"/>
            </a:ext>
          </a:extLst>
        </a:blip>
        <a:stretch>
          <a:fillRect/>
        </a:stretch>
      </xdr:blipFill>
      <xdr:spPr>
        <a:xfrm>
          <a:off x="44043600" y="736276150"/>
          <a:ext cx="882650" cy="1143000"/>
        </a:xfrm>
        <a:prstGeom prst="rect">
          <a:avLst/>
        </a:prstGeom>
      </xdr:spPr>
    </xdr:pic>
    <xdr:clientData/>
  </xdr:twoCellAnchor>
  <xdr:twoCellAnchor>
    <xdr:from>
      <xdr:col>32</xdr:col>
      <xdr:colOff>0</xdr:colOff>
      <xdr:row>647</xdr:row>
      <xdr:rowOff>0</xdr:rowOff>
    </xdr:from>
    <xdr:to>
      <xdr:col>33</xdr:col>
      <xdr:colOff>0</xdr:colOff>
      <xdr:row>648</xdr:row>
      <xdr:rowOff>0</xdr:rowOff>
    </xdr:to>
    <xdr:pic>
      <xdr:nvPicPr>
        <xdr:cNvPr id="3059" name="Picture 3058">
          <a:extLst>
            <a:ext uri="{FF2B5EF4-FFF2-40B4-BE49-F238E27FC236}">
              <a16:creationId xmlns:a16="http://schemas.microsoft.com/office/drawing/2014/main" id="{0779268D-DE88-4BD4-BE1C-2908B03BEF91}"/>
            </a:ext>
          </a:extLst>
        </xdr:cNvPr>
        <xdr:cNvPicPr>
          <a:picLocks/>
        </xdr:cNvPicPr>
      </xdr:nvPicPr>
      <xdr:blipFill>
        <a:blip xmlns:r="http://schemas.openxmlformats.org/officeDocument/2006/relationships" r:embed="rId644" cstate="print">
          <a:extLst>
            <a:ext uri="{28A0092B-C50C-407E-A947-70E740481C1C}">
              <a14:useLocalDpi xmlns:a14="http://schemas.microsoft.com/office/drawing/2010/main" val="0"/>
            </a:ext>
          </a:extLst>
        </a:blip>
        <a:stretch>
          <a:fillRect/>
        </a:stretch>
      </xdr:blipFill>
      <xdr:spPr>
        <a:xfrm>
          <a:off x="44043600" y="737419150"/>
          <a:ext cx="882650" cy="1143000"/>
        </a:xfrm>
        <a:prstGeom prst="rect">
          <a:avLst/>
        </a:prstGeom>
      </xdr:spPr>
    </xdr:pic>
    <xdr:clientData/>
  </xdr:twoCellAnchor>
  <xdr:twoCellAnchor>
    <xdr:from>
      <xdr:col>32</xdr:col>
      <xdr:colOff>0</xdr:colOff>
      <xdr:row>648</xdr:row>
      <xdr:rowOff>0</xdr:rowOff>
    </xdr:from>
    <xdr:to>
      <xdr:col>33</xdr:col>
      <xdr:colOff>0</xdr:colOff>
      <xdr:row>649</xdr:row>
      <xdr:rowOff>0</xdr:rowOff>
    </xdr:to>
    <xdr:pic>
      <xdr:nvPicPr>
        <xdr:cNvPr id="3061" name="Picture 3060">
          <a:extLst>
            <a:ext uri="{FF2B5EF4-FFF2-40B4-BE49-F238E27FC236}">
              <a16:creationId xmlns:a16="http://schemas.microsoft.com/office/drawing/2014/main" id="{0D1D2D40-B3E2-D2E6-9C77-A14092FDA658}"/>
            </a:ext>
          </a:extLst>
        </xdr:cNvPr>
        <xdr:cNvPicPr>
          <a:picLocks/>
        </xdr:cNvPicPr>
      </xdr:nvPicPr>
      <xdr:blipFill>
        <a:blip xmlns:r="http://schemas.openxmlformats.org/officeDocument/2006/relationships" r:embed="rId645" cstate="print">
          <a:extLst>
            <a:ext uri="{28A0092B-C50C-407E-A947-70E740481C1C}">
              <a14:useLocalDpi xmlns:a14="http://schemas.microsoft.com/office/drawing/2010/main" val="0"/>
            </a:ext>
          </a:extLst>
        </a:blip>
        <a:stretch>
          <a:fillRect/>
        </a:stretch>
      </xdr:blipFill>
      <xdr:spPr>
        <a:xfrm>
          <a:off x="44043600" y="738562150"/>
          <a:ext cx="882650" cy="1143000"/>
        </a:xfrm>
        <a:prstGeom prst="rect">
          <a:avLst/>
        </a:prstGeom>
      </xdr:spPr>
    </xdr:pic>
    <xdr:clientData/>
  </xdr:twoCellAnchor>
  <xdr:twoCellAnchor>
    <xdr:from>
      <xdr:col>32</xdr:col>
      <xdr:colOff>0</xdr:colOff>
      <xdr:row>649</xdr:row>
      <xdr:rowOff>0</xdr:rowOff>
    </xdr:from>
    <xdr:to>
      <xdr:col>33</xdr:col>
      <xdr:colOff>0</xdr:colOff>
      <xdr:row>650</xdr:row>
      <xdr:rowOff>0</xdr:rowOff>
    </xdr:to>
    <xdr:pic>
      <xdr:nvPicPr>
        <xdr:cNvPr id="3063" name="Picture 3062">
          <a:extLst>
            <a:ext uri="{FF2B5EF4-FFF2-40B4-BE49-F238E27FC236}">
              <a16:creationId xmlns:a16="http://schemas.microsoft.com/office/drawing/2014/main" id="{E509C272-8757-78D9-9BF8-3B63DC34F05F}"/>
            </a:ext>
          </a:extLst>
        </xdr:cNvPr>
        <xdr:cNvPicPr>
          <a:picLocks/>
        </xdr:cNvPicPr>
      </xdr:nvPicPr>
      <xdr:blipFill>
        <a:blip xmlns:r="http://schemas.openxmlformats.org/officeDocument/2006/relationships" r:embed="rId646">
          <a:extLst>
            <a:ext uri="{28A0092B-C50C-407E-A947-70E740481C1C}">
              <a14:useLocalDpi xmlns:a14="http://schemas.microsoft.com/office/drawing/2010/main" val="0"/>
            </a:ext>
          </a:extLst>
        </a:blip>
        <a:stretch>
          <a:fillRect/>
        </a:stretch>
      </xdr:blipFill>
      <xdr:spPr>
        <a:xfrm>
          <a:off x="44043600" y="739705150"/>
          <a:ext cx="882650" cy="1143000"/>
        </a:xfrm>
        <a:prstGeom prst="rect">
          <a:avLst/>
        </a:prstGeom>
      </xdr:spPr>
    </xdr:pic>
    <xdr:clientData/>
  </xdr:twoCellAnchor>
  <xdr:twoCellAnchor>
    <xdr:from>
      <xdr:col>32</xdr:col>
      <xdr:colOff>0</xdr:colOff>
      <xdr:row>650</xdr:row>
      <xdr:rowOff>0</xdr:rowOff>
    </xdr:from>
    <xdr:to>
      <xdr:col>33</xdr:col>
      <xdr:colOff>0</xdr:colOff>
      <xdr:row>651</xdr:row>
      <xdr:rowOff>0</xdr:rowOff>
    </xdr:to>
    <xdr:pic>
      <xdr:nvPicPr>
        <xdr:cNvPr id="3065" name="Picture 3064">
          <a:extLst>
            <a:ext uri="{FF2B5EF4-FFF2-40B4-BE49-F238E27FC236}">
              <a16:creationId xmlns:a16="http://schemas.microsoft.com/office/drawing/2014/main" id="{47BE34C1-9EC5-FF7B-C84E-E5A21C75E8C4}"/>
            </a:ext>
          </a:extLst>
        </xdr:cNvPr>
        <xdr:cNvPicPr>
          <a:picLocks/>
        </xdr:cNvPicPr>
      </xdr:nvPicPr>
      <xdr:blipFill>
        <a:blip xmlns:r="http://schemas.openxmlformats.org/officeDocument/2006/relationships" r:embed="rId647" cstate="print">
          <a:extLst>
            <a:ext uri="{28A0092B-C50C-407E-A947-70E740481C1C}">
              <a14:useLocalDpi xmlns:a14="http://schemas.microsoft.com/office/drawing/2010/main" val="0"/>
            </a:ext>
          </a:extLst>
        </a:blip>
        <a:stretch>
          <a:fillRect/>
        </a:stretch>
      </xdr:blipFill>
      <xdr:spPr>
        <a:xfrm>
          <a:off x="44043600" y="740848150"/>
          <a:ext cx="882650" cy="1143000"/>
        </a:xfrm>
        <a:prstGeom prst="rect">
          <a:avLst/>
        </a:prstGeom>
      </xdr:spPr>
    </xdr:pic>
    <xdr:clientData/>
  </xdr:twoCellAnchor>
  <xdr:twoCellAnchor>
    <xdr:from>
      <xdr:col>32</xdr:col>
      <xdr:colOff>0</xdr:colOff>
      <xdr:row>651</xdr:row>
      <xdr:rowOff>0</xdr:rowOff>
    </xdr:from>
    <xdr:to>
      <xdr:col>33</xdr:col>
      <xdr:colOff>0</xdr:colOff>
      <xdr:row>652</xdr:row>
      <xdr:rowOff>0</xdr:rowOff>
    </xdr:to>
    <xdr:pic>
      <xdr:nvPicPr>
        <xdr:cNvPr id="3067" name="Picture 3066">
          <a:extLst>
            <a:ext uri="{FF2B5EF4-FFF2-40B4-BE49-F238E27FC236}">
              <a16:creationId xmlns:a16="http://schemas.microsoft.com/office/drawing/2014/main" id="{95F3F9FA-6CA2-C4C2-B76E-6D47ED76AD0B}"/>
            </a:ext>
          </a:extLst>
        </xdr:cNvPr>
        <xdr:cNvPicPr>
          <a:picLocks/>
        </xdr:cNvPicPr>
      </xdr:nvPicPr>
      <xdr:blipFill>
        <a:blip xmlns:r="http://schemas.openxmlformats.org/officeDocument/2006/relationships" r:embed="rId648" cstate="print">
          <a:extLst>
            <a:ext uri="{28A0092B-C50C-407E-A947-70E740481C1C}">
              <a14:useLocalDpi xmlns:a14="http://schemas.microsoft.com/office/drawing/2010/main" val="0"/>
            </a:ext>
          </a:extLst>
        </a:blip>
        <a:stretch>
          <a:fillRect/>
        </a:stretch>
      </xdr:blipFill>
      <xdr:spPr>
        <a:xfrm>
          <a:off x="44043600" y="741991150"/>
          <a:ext cx="882650" cy="1143000"/>
        </a:xfrm>
        <a:prstGeom prst="rect">
          <a:avLst/>
        </a:prstGeom>
      </xdr:spPr>
    </xdr:pic>
    <xdr:clientData/>
  </xdr:twoCellAnchor>
  <xdr:twoCellAnchor>
    <xdr:from>
      <xdr:col>32</xdr:col>
      <xdr:colOff>0</xdr:colOff>
      <xdr:row>652</xdr:row>
      <xdr:rowOff>0</xdr:rowOff>
    </xdr:from>
    <xdr:to>
      <xdr:col>33</xdr:col>
      <xdr:colOff>0</xdr:colOff>
      <xdr:row>653</xdr:row>
      <xdr:rowOff>0</xdr:rowOff>
    </xdr:to>
    <xdr:pic>
      <xdr:nvPicPr>
        <xdr:cNvPr id="3069" name="Picture 3068">
          <a:extLst>
            <a:ext uri="{FF2B5EF4-FFF2-40B4-BE49-F238E27FC236}">
              <a16:creationId xmlns:a16="http://schemas.microsoft.com/office/drawing/2014/main" id="{A9E09BE3-18FC-E6F3-68A0-6991167A2BA1}"/>
            </a:ext>
          </a:extLst>
        </xdr:cNvPr>
        <xdr:cNvPicPr>
          <a:picLocks/>
        </xdr:cNvPicPr>
      </xdr:nvPicPr>
      <xdr:blipFill>
        <a:blip xmlns:r="http://schemas.openxmlformats.org/officeDocument/2006/relationships" r:embed="rId649">
          <a:extLst>
            <a:ext uri="{28A0092B-C50C-407E-A947-70E740481C1C}">
              <a14:useLocalDpi xmlns:a14="http://schemas.microsoft.com/office/drawing/2010/main" val="0"/>
            </a:ext>
          </a:extLst>
        </a:blip>
        <a:stretch>
          <a:fillRect/>
        </a:stretch>
      </xdr:blipFill>
      <xdr:spPr>
        <a:xfrm>
          <a:off x="44043600" y="743134150"/>
          <a:ext cx="882650" cy="1143000"/>
        </a:xfrm>
        <a:prstGeom prst="rect">
          <a:avLst/>
        </a:prstGeom>
      </xdr:spPr>
    </xdr:pic>
    <xdr:clientData/>
  </xdr:twoCellAnchor>
  <xdr:twoCellAnchor>
    <xdr:from>
      <xdr:col>32</xdr:col>
      <xdr:colOff>0</xdr:colOff>
      <xdr:row>653</xdr:row>
      <xdr:rowOff>0</xdr:rowOff>
    </xdr:from>
    <xdr:to>
      <xdr:col>33</xdr:col>
      <xdr:colOff>0</xdr:colOff>
      <xdr:row>654</xdr:row>
      <xdr:rowOff>0</xdr:rowOff>
    </xdr:to>
    <xdr:pic>
      <xdr:nvPicPr>
        <xdr:cNvPr id="3071" name="Picture 3070">
          <a:extLst>
            <a:ext uri="{FF2B5EF4-FFF2-40B4-BE49-F238E27FC236}">
              <a16:creationId xmlns:a16="http://schemas.microsoft.com/office/drawing/2014/main" id="{C0386C77-4423-676F-E5CE-4EA122CA761C}"/>
            </a:ext>
          </a:extLst>
        </xdr:cNvPr>
        <xdr:cNvPicPr>
          <a:picLocks/>
        </xdr:cNvPicPr>
      </xdr:nvPicPr>
      <xdr:blipFill>
        <a:blip xmlns:r="http://schemas.openxmlformats.org/officeDocument/2006/relationships" r:embed="rId650">
          <a:extLst>
            <a:ext uri="{28A0092B-C50C-407E-A947-70E740481C1C}">
              <a14:useLocalDpi xmlns:a14="http://schemas.microsoft.com/office/drawing/2010/main" val="0"/>
            </a:ext>
          </a:extLst>
        </a:blip>
        <a:stretch>
          <a:fillRect/>
        </a:stretch>
      </xdr:blipFill>
      <xdr:spPr>
        <a:xfrm>
          <a:off x="44043600" y="744277150"/>
          <a:ext cx="882650" cy="1143000"/>
        </a:xfrm>
        <a:prstGeom prst="rect">
          <a:avLst/>
        </a:prstGeom>
      </xdr:spPr>
    </xdr:pic>
    <xdr:clientData/>
  </xdr:twoCellAnchor>
  <xdr:twoCellAnchor>
    <xdr:from>
      <xdr:col>32</xdr:col>
      <xdr:colOff>0</xdr:colOff>
      <xdr:row>654</xdr:row>
      <xdr:rowOff>0</xdr:rowOff>
    </xdr:from>
    <xdr:to>
      <xdr:col>33</xdr:col>
      <xdr:colOff>0</xdr:colOff>
      <xdr:row>655</xdr:row>
      <xdr:rowOff>0</xdr:rowOff>
    </xdr:to>
    <xdr:pic>
      <xdr:nvPicPr>
        <xdr:cNvPr id="3073" name="Picture 3072">
          <a:extLst>
            <a:ext uri="{FF2B5EF4-FFF2-40B4-BE49-F238E27FC236}">
              <a16:creationId xmlns:a16="http://schemas.microsoft.com/office/drawing/2014/main" id="{E5D4A7EA-99BD-3931-D78F-BAD089C7BFB1}"/>
            </a:ext>
          </a:extLst>
        </xdr:cNvPr>
        <xdr:cNvPicPr>
          <a:picLocks/>
        </xdr:cNvPicPr>
      </xdr:nvPicPr>
      <xdr:blipFill>
        <a:blip xmlns:r="http://schemas.openxmlformats.org/officeDocument/2006/relationships" r:embed="rId651" cstate="print">
          <a:extLst>
            <a:ext uri="{28A0092B-C50C-407E-A947-70E740481C1C}">
              <a14:useLocalDpi xmlns:a14="http://schemas.microsoft.com/office/drawing/2010/main" val="0"/>
            </a:ext>
          </a:extLst>
        </a:blip>
        <a:stretch>
          <a:fillRect/>
        </a:stretch>
      </xdr:blipFill>
      <xdr:spPr>
        <a:xfrm>
          <a:off x="44043600" y="745420150"/>
          <a:ext cx="882650" cy="1143000"/>
        </a:xfrm>
        <a:prstGeom prst="rect">
          <a:avLst/>
        </a:prstGeom>
      </xdr:spPr>
    </xdr:pic>
    <xdr:clientData/>
  </xdr:twoCellAnchor>
  <xdr:twoCellAnchor>
    <xdr:from>
      <xdr:col>32</xdr:col>
      <xdr:colOff>0</xdr:colOff>
      <xdr:row>655</xdr:row>
      <xdr:rowOff>0</xdr:rowOff>
    </xdr:from>
    <xdr:to>
      <xdr:col>33</xdr:col>
      <xdr:colOff>0</xdr:colOff>
      <xdr:row>656</xdr:row>
      <xdr:rowOff>0</xdr:rowOff>
    </xdr:to>
    <xdr:pic>
      <xdr:nvPicPr>
        <xdr:cNvPr id="3075" name="Picture 3074">
          <a:extLst>
            <a:ext uri="{FF2B5EF4-FFF2-40B4-BE49-F238E27FC236}">
              <a16:creationId xmlns:a16="http://schemas.microsoft.com/office/drawing/2014/main" id="{6574471C-C850-397B-6C81-B8B5A95B1F40}"/>
            </a:ext>
          </a:extLst>
        </xdr:cNvPr>
        <xdr:cNvPicPr>
          <a:picLocks/>
        </xdr:cNvPicPr>
      </xdr:nvPicPr>
      <xdr:blipFill>
        <a:blip xmlns:r="http://schemas.openxmlformats.org/officeDocument/2006/relationships" r:embed="rId652" cstate="print">
          <a:extLst>
            <a:ext uri="{28A0092B-C50C-407E-A947-70E740481C1C}">
              <a14:useLocalDpi xmlns:a14="http://schemas.microsoft.com/office/drawing/2010/main" val="0"/>
            </a:ext>
          </a:extLst>
        </a:blip>
        <a:stretch>
          <a:fillRect/>
        </a:stretch>
      </xdr:blipFill>
      <xdr:spPr>
        <a:xfrm>
          <a:off x="44043600" y="746563150"/>
          <a:ext cx="882650" cy="1143000"/>
        </a:xfrm>
        <a:prstGeom prst="rect">
          <a:avLst/>
        </a:prstGeom>
      </xdr:spPr>
    </xdr:pic>
    <xdr:clientData/>
  </xdr:twoCellAnchor>
  <xdr:twoCellAnchor>
    <xdr:from>
      <xdr:col>32</xdr:col>
      <xdr:colOff>0</xdr:colOff>
      <xdr:row>656</xdr:row>
      <xdr:rowOff>0</xdr:rowOff>
    </xdr:from>
    <xdr:to>
      <xdr:col>33</xdr:col>
      <xdr:colOff>0</xdr:colOff>
      <xdr:row>657</xdr:row>
      <xdr:rowOff>0</xdr:rowOff>
    </xdr:to>
    <xdr:pic>
      <xdr:nvPicPr>
        <xdr:cNvPr id="3077" name="Picture 3076">
          <a:extLst>
            <a:ext uri="{FF2B5EF4-FFF2-40B4-BE49-F238E27FC236}">
              <a16:creationId xmlns:a16="http://schemas.microsoft.com/office/drawing/2014/main" id="{6F8C2FE5-55AF-A2A8-D5AE-F9F159ECC070}"/>
            </a:ext>
          </a:extLst>
        </xdr:cNvPr>
        <xdr:cNvPicPr>
          <a:picLocks/>
        </xdr:cNvPicPr>
      </xdr:nvPicPr>
      <xdr:blipFill>
        <a:blip xmlns:r="http://schemas.openxmlformats.org/officeDocument/2006/relationships" r:embed="rId653" cstate="print">
          <a:extLst>
            <a:ext uri="{28A0092B-C50C-407E-A947-70E740481C1C}">
              <a14:useLocalDpi xmlns:a14="http://schemas.microsoft.com/office/drawing/2010/main" val="0"/>
            </a:ext>
          </a:extLst>
        </a:blip>
        <a:stretch>
          <a:fillRect/>
        </a:stretch>
      </xdr:blipFill>
      <xdr:spPr>
        <a:xfrm>
          <a:off x="44043600" y="747706150"/>
          <a:ext cx="882650" cy="1143000"/>
        </a:xfrm>
        <a:prstGeom prst="rect">
          <a:avLst/>
        </a:prstGeom>
      </xdr:spPr>
    </xdr:pic>
    <xdr:clientData/>
  </xdr:twoCellAnchor>
  <xdr:twoCellAnchor>
    <xdr:from>
      <xdr:col>32</xdr:col>
      <xdr:colOff>0</xdr:colOff>
      <xdr:row>657</xdr:row>
      <xdr:rowOff>0</xdr:rowOff>
    </xdr:from>
    <xdr:to>
      <xdr:col>33</xdr:col>
      <xdr:colOff>0</xdr:colOff>
      <xdr:row>658</xdr:row>
      <xdr:rowOff>0</xdr:rowOff>
    </xdr:to>
    <xdr:pic>
      <xdr:nvPicPr>
        <xdr:cNvPr id="3079" name="Picture 3078">
          <a:extLst>
            <a:ext uri="{FF2B5EF4-FFF2-40B4-BE49-F238E27FC236}">
              <a16:creationId xmlns:a16="http://schemas.microsoft.com/office/drawing/2014/main" id="{E5D5A86A-D9EC-4B92-EE02-116D9B268716}"/>
            </a:ext>
          </a:extLst>
        </xdr:cNvPr>
        <xdr:cNvPicPr>
          <a:picLocks/>
        </xdr:cNvPicPr>
      </xdr:nvPicPr>
      <xdr:blipFill>
        <a:blip xmlns:r="http://schemas.openxmlformats.org/officeDocument/2006/relationships" r:embed="rId654" cstate="print">
          <a:extLst>
            <a:ext uri="{28A0092B-C50C-407E-A947-70E740481C1C}">
              <a14:useLocalDpi xmlns:a14="http://schemas.microsoft.com/office/drawing/2010/main" val="0"/>
            </a:ext>
          </a:extLst>
        </a:blip>
        <a:stretch>
          <a:fillRect/>
        </a:stretch>
      </xdr:blipFill>
      <xdr:spPr>
        <a:xfrm>
          <a:off x="44043600" y="748849150"/>
          <a:ext cx="882650" cy="1143000"/>
        </a:xfrm>
        <a:prstGeom prst="rect">
          <a:avLst/>
        </a:prstGeom>
      </xdr:spPr>
    </xdr:pic>
    <xdr:clientData/>
  </xdr:twoCellAnchor>
  <xdr:twoCellAnchor>
    <xdr:from>
      <xdr:col>32</xdr:col>
      <xdr:colOff>0</xdr:colOff>
      <xdr:row>658</xdr:row>
      <xdr:rowOff>0</xdr:rowOff>
    </xdr:from>
    <xdr:to>
      <xdr:col>33</xdr:col>
      <xdr:colOff>0</xdr:colOff>
      <xdr:row>659</xdr:row>
      <xdr:rowOff>0</xdr:rowOff>
    </xdr:to>
    <xdr:pic>
      <xdr:nvPicPr>
        <xdr:cNvPr id="3081" name="Picture 3080">
          <a:extLst>
            <a:ext uri="{FF2B5EF4-FFF2-40B4-BE49-F238E27FC236}">
              <a16:creationId xmlns:a16="http://schemas.microsoft.com/office/drawing/2014/main" id="{67D90A70-D25D-905C-9562-5BAE8D211995}"/>
            </a:ext>
          </a:extLst>
        </xdr:cNvPr>
        <xdr:cNvPicPr>
          <a:picLocks/>
        </xdr:cNvPicPr>
      </xdr:nvPicPr>
      <xdr:blipFill>
        <a:blip xmlns:r="http://schemas.openxmlformats.org/officeDocument/2006/relationships" r:embed="rId655" cstate="print">
          <a:extLst>
            <a:ext uri="{28A0092B-C50C-407E-A947-70E740481C1C}">
              <a14:useLocalDpi xmlns:a14="http://schemas.microsoft.com/office/drawing/2010/main" val="0"/>
            </a:ext>
          </a:extLst>
        </a:blip>
        <a:stretch>
          <a:fillRect/>
        </a:stretch>
      </xdr:blipFill>
      <xdr:spPr>
        <a:xfrm>
          <a:off x="44043600" y="749992150"/>
          <a:ext cx="882650" cy="1143000"/>
        </a:xfrm>
        <a:prstGeom prst="rect">
          <a:avLst/>
        </a:prstGeom>
      </xdr:spPr>
    </xdr:pic>
    <xdr:clientData/>
  </xdr:twoCellAnchor>
  <xdr:twoCellAnchor>
    <xdr:from>
      <xdr:col>32</xdr:col>
      <xdr:colOff>0</xdr:colOff>
      <xdr:row>659</xdr:row>
      <xdr:rowOff>0</xdr:rowOff>
    </xdr:from>
    <xdr:to>
      <xdr:col>33</xdr:col>
      <xdr:colOff>0</xdr:colOff>
      <xdr:row>660</xdr:row>
      <xdr:rowOff>0</xdr:rowOff>
    </xdr:to>
    <xdr:pic>
      <xdr:nvPicPr>
        <xdr:cNvPr id="3083" name="Picture 3082">
          <a:extLst>
            <a:ext uri="{FF2B5EF4-FFF2-40B4-BE49-F238E27FC236}">
              <a16:creationId xmlns:a16="http://schemas.microsoft.com/office/drawing/2014/main" id="{9268B86F-47A9-185C-3600-8478386890AF}"/>
            </a:ext>
          </a:extLst>
        </xdr:cNvPr>
        <xdr:cNvPicPr>
          <a:picLocks/>
        </xdr:cNvPicPr>
      </xdr:nvPicPr>
      <xdr:blipFill>
        <a:blip xmlns:r="http://schemas.openxmlformats.org/officeDocument/2006/relationships" r:embed="rId656" cstate="print">
          <a:extLst>
            <a:ext uri="{28A0092B-C50C-407E-A947-70E740481C1C}">
              <a14:useLocalDpi xmlns:a14="http://schemas.microsoft.com/office/drawing/2010/main" val="0"/>
            </a:ext>
          </a:extLst>
        </a:blip>
        <a:stretch>
          <a:fillRect/>
        </a:stretch>
      </xdr:blipFill>
      <xdr:spPr>
        <a:xfrm>
          <a:off x="44043600" y="751135150"/>
          <a:ext cx="882650" cy="1143000"/>
        </a:xfrm>
        <a:prstGeom prst="rect">
          <a:avLst/>
        </a:prstGeom>
      </xdr:spPr>
    </xdr:pic>
    <xdr:clientData/>
  </xdr:twoCellAnchor>
  <xdr:twoCellAnchor>
    <xdr:from>
      <xdr:col>32</xdr:col>
      <xdr:colOff>0</xdr:colOff>
      <xdr:row>660</xdr:row>
      <xdr:rowOff>0</xdr:rowOff>
    </xdr:from>
    <xdr:to>
      <xdr:col>33</xdr:col>
      <xdr:colOff>0</xdr:colOff>
      <xdr:row>661</xdr:row>
      <xdr:rowOff>0</xdr:rowOff>
    </xdr:to>
    <xdr:pic>
      <xdr:nvPicPr>
        <xdr:cNvPr id="3085" name="Picture 3084">
          <a:extLst>
            <a:ext uri="{FF2B5EF4-FFF2-40B4-BE49-F238E27FC236}">
              <a16:creationId xmlns:a16="http://schemas.microsoft.com/office/drawing/2014/main" id="{39B4DECB-45FA-BCC8-045A-402252006776}"/>
            </a:ext>
          </a:extLst>
        </xdr:cNvPr>
        <xdr:cNvPicPr>
          <a:picLocks/>
        </xdr:cNvPicPr>
      </xdr:nvPicPr>
      <xdr:blipFill>
        <a:blip xmlns:r="http://schemas.openxmlformats.org/officeDocument/2006/relationships" r:embed="rId657" cstate="print">
          <a:extLst>
            <a:ext uri="{28A0092B-C50C-407E-A947-70E740481C1C}">
              <a14:useLocalDpi xmlns:a14="http://schemas.microsoft.com/office/drawing/2010/main" val="0"/>
            </a:ext>
          </a:extLst>
        </a:blip>
        <a:stretch>
          <a:fillRect/>
        </a:stretch>
      </xdr:blipFill>
      <xdr:spPr>
        <a:xfrm>
          <a:off x="44043600" y="752278150"/>
          <a:ext cx="882650" cy="1143000"/>
        </a:xfrm>
        <a:prstGeom prst="rect">
          <a:avLst/>
        </a:prstGeom>
      </xdr:spPr>
    </xdr:pic>
    <xdr:clientData/>
  </xdr:twoCellAnchor>
  <xdr:twoCellAnchor>
    <xdr:from>
      <xdr:col>32</xdr:col>
      <xdr:colOff>0</xdr:colOff>
      <xdr:row>661</xdr:row>
      <xdr:rowOff>0</xdr:rowOff>
    </xdr:from>
    <xdr:to>
      <xdr:col>33</xdr:col>
      <xdr:colOff>0</xdr:colOff>
      <xdr:row>662</xdr:row>
      <xdr:rowOff>0</xdr:rowOff>
    </xdr:to>
    <xdr:pic>
      <xdr:nvPicPr>
        <xdr:cNvPr id="3087" name="Picture 3086">
          <a:extLst>
            <a:ext uri="{FF2B5EF4-FFF2-40B4-BE49-F238E27FC236}">
              <a16:creationId xmlns:a16="http://schemas.microsoft.com/office/drawing/2014/main" id="{67111D57-E42B-2961-81EC-3E4AC2F87FA8}"/>
            </a:ext>
          </a:extLst>
        </xdr:cNvPr>
        <xdr:cNvPicPr>
          <a:picLocks/>
        </xdr:cNvPicPr>
      </xdr:nvPicPr>
      <xdr:blipFill>
        <a:blip xmlns:r="http://schemas.openxmlformats.org/officeDocument/2006/relationships" r:embed="rId658" cstate="print">
          <a:extLst>
            <a:ext uri="{28A0092B-C50C-407E-A947-70E740481C1C}">
              <a14:useLocalDpi xmlns:a14="http://schemas.microsoft.com/office/drawing/2010/main" val="0"/>
            </a:ext>
          </a:extLst>
        </a:blip>
        <a:stretch>
          <a:fillRect/>
        </a:stretch>
      </xdr:blipFill>
      <xdr:spPr>
        <a:xfrm>
          <a:off x="44043600" y="753421150"/>
          <a:ext cx="882650" cy="1143000"/>
        </a:xfrm>
        <a:prstGeom prst="rect">
          <a:avLst/>
        </a:prstGeom>
      </xdr:spPr>
    </xdr:pic>
    <xdr:clientData/>
  </xdr:twoCellAnchor>
  <xdr:twoCellAnchor>
    <xdr:from>
      <xdr:col>32</xdr:col>
      <xdr:colOff>0</xdr:colOff>
      <xdr:row>662</xdr:row>
      <xdr:rowOff>0</xdr:rowOff>
    </xdr:from>
    <xdr:to>
      <xdr:col>33</xdr:col>
      <xdr:colOff>0</xdr:colOff>
      <xdr:row>663</xdr:row>
      <xdr:rowOff>0</xdr:rowOff>
    </xdr:to>
    <xdr:pic>
      <xdr:nvPicPr>
        <xdr:cNvPr id="3089" name="Picture 3088">
          <a:extLst>
            <a:ext uri="{FF2B5EF4-FFF2-40B4-BE49-F238E27FC236}">
              <a16:creationId xmlns:a16="http://schemas.microsoft.com/office/drawing/2014/main" id="{4715DA1F-5901-5285-24E4-F9126200FE33}"/>
            </a:ext>
          </a:extLst>
        </xdr:cNvPr>
        <xdr:cNvPicPr>
          <a:picLocks/>
        </xdr:cNvPicPr>
      </xdr:nvPicPr>
      <xdr:blipFill>
        <a:blip xmlns:r="http://schemas.openxmlformats.org/officeDocument/2006/relationships" r:embed="rId659" cstate="print">
          <a:extLst>
            <a:ext uri="{28A0092B-C50C-407E-A947-70E740481C1C}">
              <a14:useLocalDpi xmlns:a14="http://schemas.microsoft.com/office/drawing/2010/main" val="0"/>
            </a:ext>
          </a:extLst>
        </a:blip>
        <a:stretch>
          <a:fillRect/>
        </a:stretch>
      </xdr:blipFill>
      <xdr:spPr>
        <a:xfrm>
          <a:off x="44043600" y="754564150"/>
          <a:ext cx="882650" cy="1143000"/>
        </a:xfrm>
        <a:prstGeom prst="rect">
          <a:avLst/>
        </a:prstGeom>
      </xdr:spPr>
    </xdr:pic>
    <xdr:clientData/>
  </xdr:twoCellAnchor>
  <xdr:twoCellAnchor>
    <xdr:from>
      <xdr:col>32</xdr:col>
      <xdr:colOff>0</xdr:colOff>
      <xdr:row>663</xdr:row>
      <xdr:rowOff>0</xdr:rowOff>
    </xdr:from>
    <xdr:to>
      <xdr:col>33</xdr:col>
      <xdr:colOff>0</xdr:colOff>
      <xdr:row>664</xdr:row>
      <xdr:rowOff>0</xdr:rowOff>
    </xdr:to>
    <xdr:pic>
      <xdr:nvPicPr>
        <xdr:cNvPr id="3091" name="Picture 3090">
          <a:extLst>
            <a:ext uri="{FF2B5EF4-FFF2-40B4-BE49-F238E27FC236}">
              <a16:creationId xmlns:a16="http://schemas.microsoft.com/office/drawing/2014/main" id="{FAF94DBE-96A2-DEBB-54A0-77B8CFA615DE}"/>
            </a:ext>
          </a:extLst>
        </xdr:cNvPr>
        <xdr:cNvPicPr>
          <a:picLocks/>
        </xdr:cNvPicPr>
      </xdr:nvPicPr>
      <xdr:blipFill>
        <a:blip xmlns:r="http://schemas.openxmlformats.org/officeDocument/2006/relationships" r:embed="rId660" cstate="print">
          <a:extLst>
            <a:ext uri="{28A0092B-C50C-407E-A947-70E740481C1C}">
              <a14:useLocalDpi xmlns:a14="http://schemas.microsoft.com/office/drawing/2010/main" val="0"/>
            </a:ext>
          </a:extLst>
        </a:blip>
        <a:stretch>
          <a:fillRect/>
        </a:stretch>
      </xdr:blipFill>
      <xdr:spPr>
        <a:xfrm>
          <a:off x="44043600" y="755707150"/>
          <a:ext cx="882650" cy="1143000"/>
        </a:xfrm>
        <a:prstGeom prst="rect">
          <a:avLst/>
        </a:prstGeom>
      </xdr:spPr>
    </xdr:pic>
    <xdr:clientData/>
  </xdr:twoCellAnchor>
  <xdr:twoCellAnchor>
    <xdr:from>
      <xdr:col>32</xdr:col>
      <xdr:colOff>0</xdr:colOff>
      <xdr:row>664</xdr:row>
      <xdr:rowOff>0</xdr:rowOff>
    </xdr:from>
    <xdr:to>
      <xdr:col>33</xdr:col>
      <xdr:colOff>0</xdr:colOff>
      <xdr:row>665</xdr:row>
      <xdr:rowOff>0</xdr:rowOff>
    </xdr:to>
    <xdr:pic>
      <xdr:nvPicPr>
        <xdr:cNvPr id="3093" name="Picture 3092">
          <a:extLst>
            <a:ext uri="{FF2B5EF4-FFF2-40B4-BE49-F238E27FC236}">
              <a16:creationId xmlns:a16="http://schemas.microsoft.com/office/drawing/2014/main" id="{6FB79D59-3B53-438E-1C3B-F3600B8BA611}"/>
            </a:ext>
          </a:extLst>
        </xdr:cNvPr>
        <xdr:cNvPicPr>
          <a:picLocks/>
        </xdr:cNvPicPr>
      </xdr:nvPicPr>
      <xdr:blipFill>
        <a:blip xmlns:r="http://schemas.openxmlformats.org/officeDocument/2006/relationships" r:embed="rId661" cstate="print">
          <a:extLst>
            <a:ext uri="{28A0092B-C50C-407E-A947-70E740481C1C}">
              <a14:useLocalDpi xmlns:a14="http://schemas.microsoft.com/office/drawing/2010/main" val="0"/>
            </a:ext>
          </a:extLst>
        </a:blip>
        <a:stretch>
          <a:fillRect/>
        </a:stretch>
      </xdr:blipFill>
      <xdr:spPr>
        <a:xfrm>
          <a:off x="44043600" y="756850150"/>
          <a:ext cx="882650" cy="1143000"/>
        </a:xfrm>
        <a:prstGeom prst="rect">
          <a:avLst/>
        </a:prstGeom>
      </xdr:spPr>
    </xdr:pic>
    <xdr:clientData/>
  </xdr:twoCellAnchor>
  <xdr:twoCellAnchor>
    <xdr:from>
      <xdr:col>32</xdr:col>
      <xdr:colOff>0</xdr:colOff>
      <xdr:row>665</xdr:row>
      <xdr:rowOff>0</xdr:rowOff>
    </xdr:from>
    <xdr:to>
      <xdr:col>33</xdr:col>
      <xdr:colOff>0</xdr:colOff>
      <xdr:row>666</xdr:row>
      <xdr:rowOff>0</xdr:rowOff>
    </xdr:to>
    <xdr:pic>
      <xdr:nvPicPr>
        <xdr:cNvPr id="3095" name="Picture 3094">
          <a:extLst>
            <a:ext uri="{FF2B5EF4-FFF2-40B4-BE49-F238E27FC236}">
              <a16:creationId xmlns:a16="http://schemas.microsoft.com/office/drawing/2014/main" id="{248DAF12-6E32-E360-1C95-4DFA5B35855E}"/>
            </a:ext>
          </a:extLst>
        </xdr:cNvPr>
        <xdr:cNvPicPr>
          <a:picLocks/>
        </xdr:cNvPicPr>
      </xdr:nvPicPr>
      <xdr:blipFill>
        <a:blip xmlns:r="http://schemas.openxmlformats.org/officeDocument/2006/relationships" r:embed="rId662" cstate="print">
          <a:extLst>
            <a:ext uri="{28A0092B-C50C-407E-A947-70E740481C1C}">
              <a14:useLocalDpi xmlns:a14="http://schemas.microsoft.com/office/drawing/2010/main" val="0"/>
            </a:ext>
          </a:extLst>
        </a:blip>
        <a:stretch>
          <a:fillRect/>
        </a:stretch>
      </xdr:blipFill>
      <xdr:spPr>
        <a:xfrm>
          <a:off x="44043600" y="757993150"/>
          <a:ext cx="882650" cy="1143000"/>
        </a:xfrm>
        <a:prstGeom prst="rect">
          <a:avLst/>
        </a:prstGeom>
      </xdr:spPr>
    </xdr:pic>
    <xdr:clientData/>
  </xdr:twoCellAnchor>
  <xdr:twoCellAnchor>
    <xdr:from>
      <xdr:col>32</xdr:col>
      <xdr:colOff>0</xdr:colOff>
      <xdr:row>666</xdr:row>
      <xdr:rowOff>0</xdr:rowOff>
    </xdr:from>
    <xdr:to>
      <xdr:col>33</xdr:col>
      <xdr:colOff>0</xdr:colOff>
      <xdr:row>667</xdr:row>
      <xdr:rowOff>0</xdr:rowOff>
    </xdr:to>
    <xdr:pic>
      <xdr:nvPicPr>
        <xdr:cNvPr id="3097" name="Picture 3096">
          <a:extLst>
            <a:ext uri="{FF2B5EF4-FFF2-40B4-BE49-F238E27FC236}">
              <a16:creationId xmlns:a16="http://schemas.microsoft.com/office/drawing/2014/main" id="{87695D0D-B1F8-6C9D-CB74-043167255D6D}"/>
            </a:ext>
          </a:extLst>
        </xdr:cNvPr>
        <xdr:cNvPicPr>
          <a:picLocks/>
        </xdr:cNvPicPr>
      </xdr:nvPicPr>
      <xdr:blipFill>
        <a:blip xmlns:r="http://schemas.openxmlformats.org/officeDocument/2006/relationships" r:embed="rId663" cstate="print">
          <a:extLst>
            <a:ext uri="{28A0092B-C50C-407E-A947-70E740481C1C}">
              <a14:useLocalDpi xmlns:a14="http://schemas.microsoft.com/office/drawing/2010/main" val="0"/>
            </a:ext>
          </a:extLst>
        </a:blip>
        <a:stretch>
          <a:fillRect/>
        </a:stretch>
      </xdr:blipFill>
      <xdr:spPr>
        <a:xfrm>
          <a:off x="44043600" y="759136150"/>
          <a:ext cx="882650" cy="1143000"/>
        </a:xfrm>
        <a:prstGeom prst="rect">
          <a:avLst/>
        </a:prstGeom>
      </xdr:spPr>
    </xdr:pic>
    <xdr:clientData/>
  </xdr:twoCellAnchor>
  <xdr:twoCellAnchor>
    <xdr:from>
      <xdr:col>32</xdr:col>
      <xdr:colOff>0</xdr:colOff>
      <xdr:row>667</xdr:row>
      <xdr:rowOff>0</xdr:rowOff>
    </xdr:from>
    <xdr:to>
      <xdr:col>33</xdr:col>
      <xdr:colOff>0</xdr:colOff>
      <xdr:row>668</xdr:row>
      <xdr:rowOff>0</xdr:rowOff>
    </xdr:to>
    <xdr:pic>
      <xdr:nvPicPr>
        <xdr:cNvPr id="3099" name="Picture 3098">
          <a:extLst>
            <a:ext uri="{FF2B5EF4-FFF2-40B4-BE49-F238E27FC236}">
              <a16:creationId xmlns:a16="http://schemas.microsoft.com/office/drawing/2014/main" id="{6B3BD411-040E-5E35-FEAD-069F5690018A}"/>
            </a:ext>
          </a:extLst>
        </xdr:cNvPr>
        <xdr:cNvPicPr>
          <a:picLocks/>
        </xdr:cNvPicPr>
      </xdr:nvPicPr>
      <xdr:blipFill>
        <a:blip xmlns:r="http://schemas.openxmlformats.org/officeDocument/2006/relationships" r:embed="rId664" cstate="print">
          <a:extLst>
            <a:ext uri="{28A0092B-C50C-407E-A947-70E740481C1C}">
              <a14:useLocalDpi xmlns:a14="http://schemas.microsoft.com/office/drawing/2010/main" val="0"/>
            </a:ext>
          </a:extLst>
        </a:blip>
        <a:stretch>
          <a:fillRect/>
        </a:stretch>
      </xdr:blipFill>
      <xdr:spPr>
        <a:xfrm>
          <a:off x="44043600" y="760279150"/>
          <a:ext cx="882650" cy="1143000"/>
        </a:xfrm>
        <a:prstGeom prst="rect">
          <a:avLst/>
        </a:prstGeom>
      </xdr:spPr>
    </xdr:pic>
    <xdr:clientData/>
  </xdr:twoCellAnchor>
  <xdr:twoCellAnchor>
    <xdr:from>
      <xdr:col>32</xdr:col>
      <xdr:colOff>0</xdr:colOff>
      <xdr:row>668</xdr:row>
      <xdr:rowOff>0</xdr:rowOff>
    </xdr:from>
    <xdr:to>
      <xdr:col>33</xdr:col>
      <xdr:colOff>0</xdr:colOff>
      <xdr:row>669</xdr:row>
      <xdr:rowOff>0</xdr:rowOff>
    </xdr:to>
    <xdr:pic>
      <xdr:nvPicPr>
        <xdr:cNvPr id="3101" name="Picture 3100">
          <a:extLst>
            <a:ext uri="{FF2B5EF4-FFF2-40B4-BE49-F238E27FC236}">
              <a16:creationId xmlns:a16="http://schemas.microsoft.com/office/drawing/2014/main" id="{3B657A84-1F50-83B5-0157-575571CAE870}"/>
            </a:ext>
          </a:extLst>
        </xdr:cNvPr>
        <xdr:cNvPicPr>
          <a:picLocks/>
        </xdr:cNvPicPr>
      </xdr:nvPicPr>
      <xdr:blipFill>
        <a:blip xmlns:r="http://schemas.openxmlformats.org/officeDocument/2006/relationships" r:embed="rId665" cstate="print">
          <a:extLst>
            <a:ext uri="{28A0092B-C50C-407E-A947-70E740481C1C}">
              <a14:useLocalDpi xmlns:a14="http://schemas.microsoft.com/office/drawing/2010/main" val="0"/>
            </a:ext>
          </a:extLst>
        </a:blip>
        <a:stretch>
          <a:fillRect/>
        </a:stretch>
      </xdr:blipFill>
      <xdr:spPr>
        <a:xfrm>
          <a:off x="44043600" y="761422150"/>
          <a:ext cx="882650" cy="1143000"/>
        </a:xfrm>
        <a:prstGeom prst="rect">
          <a:avLst/>
        </a:prstGeom>
      </xdr:spPr>
    </xdr:pic>
    <xdr:clientData/>
  </xdr:twoCellAnchor>
  <xdr:twoCellAnchor>
    <xdr:from>
      <xdr:col>32</xdr:col>
      <xdr:colOff>0</xdr:colOff>
      <xdr:row>669</xdr:row>
      <xdr:rowOff>0</xdr:rowOff>
    </xdr:from>
    <xdr:to>
      <xdr:col>33</xdr:col>
      <xdr:colOff>0</xdr:colOff>
      <xdr:row>670</xdr:row>
      <xdr:rowOff>0</xdr:rowOff>
    </xdr:to>
    <xdr:pic>
      <xdr:nvPicPr>
        <xdr:cNvPr id="3103" name="Picture 3102">
          <a:extLst>
            <a:ext uri="{FF2B5EF4-FFF2-40B4-BE49-F238E27FC236}">
              <a16:creationId xmlns:a16="http://schemas.microsoft.com/office/drawing/2014/main" id="{51C55E38-5912-F24D-517D-E1AE0B28A654}"/>
            </a:ext>
          </a:extLst>
        </xdr:cNvPr>
        <xdr:cNvPicPr>
          <a:picLocks/>
        </xdr:cNvPicPr>
      </xdr:nvPicPr>
      <xdr:blipFill>
        <a:blip xmlns:r="http://schemas.openxmlformats.org/officeDocument/2006/relationships" r:embed="rId666" cstate="print">
          <a:extLst>
            <a:ext uri="{28A0092B-C50C-407E-A947-70E740481C1C}">
              <a14:useLocalDpi xmlns:a14="http://schemas.microsoft.com/office/drawing/2010/main" val="0"/>
            </a:ext>
          </a:extLst>
        </a:blip>
        <a:stretch>
          <a:fillRect/>
        </a:stretch>
      </xdr:blipFill>
      <xdr:spPr>
        <a:xfrm>
          <a:off x="44043600" y="762565150"/>
          <a:ext cx="882650" cy="1143000"/>
        </a:xfrm>
        <a:prstGeom prst="rect">
          <a:avLst/>
        </a:prstGeom>
      </xdr:spPr>
    </xdr:pic>
    <xdr:clientData/>
  </xdr:twoCellAnchor>
  <xdr:twoCellAnchor>
    <xdr:from>
      <xdr:col>32</xdr:col>
      <xdr:colOff>0</xdr:colOff>
      <xdr:row>670</xdr:row>
      <xdr:rowOff>0</xdr:rowOff>
    </xdr:from>
    <xdr:to>
      <xdr:col>33</xdr:col>
      <xdr:colOff>0</xdr:colOff>
      <xdr:row>671</xdr:row>
      <xdr:rowOff>0</xdr:rowOff>
    </xdr:to>
    <xdr:pic>
      <xdr:nvPicPr>
        <xdr:cNvPr id="3105" name="Picture 3104">
          <a:extLst>
            <a:ext uri="{FF2B5EF4-FFF2-40B4-BE49-F238E27FC236}">
              <a16:creationId xmlns:a16="http://schemas.microsoft.com/office/drawing/2014/main" id="{C92C96C8-42E4-991C-E17F-E11C2BFE8789}"/>
            </a:ext>
          </a:extLst>
        </xdr:cNvPr>
        <xdr:cNvPicPr>
          <a:picLocks/>
        </xdr:cNvPicPr>
      </xdr:nvPicPr>
      <xdr:blipFill>
        <a:blip xmlns:r="http://schemas.openxmlformats.org/officeDocument/2006/relationships" r:embed="rId667" cstate="print">
          <a:extLst>
            <a:ext uri="{28A0092B-C50C-407E-A947-70E740481C1C}">
              <a14:useLocalDpi xmlns:a14="http://schemas.microsoft.com/office/drawing/2010/main" val="0"/>
            </a:ext>
          </a:extLst>
        </a:blip>
        <a:stretch>
          <a:fillRect/>
        </a:stretch>
      </xdr:blipFill>
      <xdr:spPr>
        <a:xfrm>
          <a:off x="44043600" y="763708150"/>
          <a:ext cx="882650" cy="1143000"/>
        </a:xfrm>
        <a:prstGeom prst="rect">
          <a:avLst/>
        </a:prstGeom>
      </xdr:spPr>
    </xdr:pic>
    <xdr:clientData/>
  </xdr:twoCellAnchor>
  <xdr:twoCellAnchor>
    <xdr:from>
      <xdr:col>32</xdr:col>
      <xdr:colOff>0</xdr:colOff>
      <xdr:row>671</xdr:row>
      <xdr:rowOff>0</xdr:rowOff>
    </xdr:from>
    <xdr:to>
      <xdr:col>33</xdr:col>
      <xdr:colOff>0</xdr:colOff>
      <xdr:row>672</xdr:row>
      <xdr:rowOff>0</xdr:rowOff>
    </xdr:to>
    <xdr:pic>
      <xdr:nvPicPr>
        <xdr:cNvPr id="3107" name="Picture 3106">
          <a:extLst>
            <a:ext uri="{FF2B5EF4-FFF2-40B4-BE49-F238E27FC236}">
              <a16:creationId xmlns:a16="http://schemas.microsoft.com/office/drawing/2014/main" id="{E6FCEB2B-7395-91BD-102C-8291DCE2C080}"/>
            </a:ext>
          </a:extLst>
        </xdr:cNvPr>
        <xdr:cNvPicPr>
          <a:picLocks/>
        </xdr:cNvPicPr>
      </xdr:nvPicPr>
      <xdr:blipFill>
        <a:blip xmlns:r="http://schemas.openxmlformats.org/officeDocument/2006/relationships" r:embed="rId668" cstate="print">
          <a:extLst>
            <a:ext uri="{28A0092B-C50C-407E-A947-70E740481C1C}">
              <a14:useLocalDpi xmlns:a14="http://schemas.microsoft.com/office/drawing/2010/main" val="0"/>
            </a:ext>
          </a:extLst>
        </a:blip>
        <a:stretch>
          <a:fillRect/>
        </a:stretch>
      </xdr:blipFill>
      <xdr:spPr>
        <a:xfrm>
          <a:off x="44043600" y="764851150"/>
          <a:ext cx="882650" cy="1143000"/>
        </a:xfrm>
        <a:prstGeom prst="rect">
          <a:avLst/>
        </a:prstGeom>
      </xdr:spPr>
    </xdr:pic>
    <xdr:clientData/>
  </xdr:twoCellAnchor>
  <xdr:twoCellAnchor>
    <xdr:from>
      <xdr:col>32</xdr:col>
      <xdr:colOff>0</xdr:colOff>
      <xdr:row>672</xdr:row>
      <xdr:rowOff>0</xdr:rowOff>
    </xdr:from>
    <xdr:to>
      <xdr:col>33</xdr:col>
      <xdr:colOff>0</xdr:colOff>
      <xdr:row>673</xdr:row>
      <xdr:rowOff>0</xdr:rowOff>
    </xdr:to>
    <xdr:pic>
      <xdr:nvPicPr>
        <xdr:cNvPr id="3109" name="Picture 3108">
          <a:extLst>
            <a:ext uri="{FF2B5EF4-FFF2-40B4-BE49-F238E27FC236}">
              <a16:creationId xmlns:a16="http://schemas.microsoft.com/office/drawing/2014/main" id="{7C8BCE49-8252-ACEA-131F-79F6ECF798F2}"/>
            </a:ext>
          </a:extLst>
        </xdr:cNvPr>
        <xdr:cNvPicPr>
          <a:picLocks/>
        </xdr:cNvPicPr>
      </xdr:nvPicPr>
      <xdr:blipFill>
        <a:blip xmlns:r="http://schemas.openxmlformats.org/officeDocument/2006/relationships" r:embed="rId669" cstate="print">
          <a:extLst>
            <a:ext uri="{28A0092B-C50C-407E-A947-70E740481C1C}">
              <a14:useLocalDpi xmlns:a14="http://schemas.microsoft.com/office/drawing/2010/main" val="0"/>
            </a:ext>
          </a:extLst>
        </a:blip>
        <a:stretch>
          <a:fillRect/>
        </a:stretch>
      </xdr:blipFill>
      <xdr:spPr>
        <a:xfrm>
          <a:off x="44043600" y="765994150"/>
          <a:ext cx="882650" cy="1143000"/>
        </a:xfrm>
        <a:prstGeom prst="rect">
          <a:avLst/>
        </a:prstGeom>
      </xdr:spPr>
    </xdr:pic>
    <xdr:clientData/>
  </xdr:twoCellAnchor>
  <xdr:twoCellAnchor>
    <xdr:from>
      <xdr:col>32</xdr:col>
      <xdr:colOff>0</xdr:colOff>
      <xdr:row>673</xdr:row>
      <xdr:rowOff>0</xdr:rowOff>
    </xdr:from>
    <xdr:to>
      <xdr:col>33</xdr:col>
      <xdr:colOff>0</xdr:colOff>
      <xdr:row>674</xdr:row>
      <xdr:rowOff>0</xdr:rowOff>
    </xdr:to>
    <xdr:pic>
      <xdr:nvPicPr>
        <xdr:cNvPr id="3111" name="Picture 3110">
          <a:extLst>
            <a:ext uri="{FF2B5EF4-FFF2-40B4-BE49-F238E27FC236}">
              <a16:creationId xmlns:a16="http://schemas.microsoft.com/office/drawing/2014/main" id="{F7189FA3-C352-52F7-4845-1FC27801EE53}"/>
            </a:ext>
          </a:extLst>
        </xdr:cNvPr>
        <xdr:cNvPicPr>
          <a:picLocks/>
        </xdr:cNvPicPr>
      </xdr:nvPicPr>
      <xdr:blipFill>
        <a:blip xmlns:r="http://schemas.openxmlformats.org/officeDocument/2006/relationships" r:embed="rId670" cstate="print">
          <a:extLst>
            <a:ext uri="{28A0092B-C50C-407E-A947-70E740481C1C}">
              <a14:useLocalDpi xmlns:a14="http://schemas.microsoft.com/office/drawing/2010/main" val="0"/>
            </a:ext>
          </a:extLst>
        </a:blip>
        <a:stretch>
          <a:fillRect/>
        </a:stretch>
      </xdr:blipFill>
      <xdr:spPr>
        <a:xfrm>
          <a:off x="44043600" y="767137150"/>
          <a:ext cx="882650" cy="1143000"/>
        </a:xfrm>
        <a:prstGeom prst="rect">
          <a:avLst/>
        </a:prstGeom>
      </xdr:spPr>
    </xdr:pic>
    <xdr:clientData/>
  </xdr:twoCellAnchor>
  <xdr:twoCellAnchor>
    <xdr:from>
      <xdr:col>32</xdr:col>
      <xdr:colOff>0</xdr:colOff>
      <xdr:row>674</xdr:row>
      <xdr:rowOff>0</xdr:rowOff>
    </xdr:from>
    <xdr:to>
      <xdr:col>33</xdr:col>
      <xdr:colOff>0</xdr:colOff>
      <xdr:row>675</xdr:row>
      <xdr:rowOff>0</xdr:rowOff>
    </xdr:to>
    <xdr:pic>
      <xdr:nvPicPr>
        <xdr:cNvPr id="3113" name="Picture 3112">
          <a:extLst>
            <a:ext uri="{FF2B5EF4-FFF2-40B4-BE49-F238E27FC236}">
              <a16:creationId xmlns:a16="http://schemas.microsoft.com/office/drawing/2014/main" id="{3DB4DFB0-EBDB-DECE-59FA-D0356E5D5AEF}"/>
            </a:ext>
          </a:extLst>
        </xdr:cNvPr>
        <xdr:cNvPicPr>
          <a:picLocks/>
        </xdr:cNvPicPr>
      </xdr:nvPicPr>
      <xdr:blipFill>
        <a:blip xmlns:r="http://schemas.openxmlformats.org/officeDocument/2006/relationships" r:embed="rId671" cstate="print">
          <a:extLst>
            <a:ext uri="{28A0092B-C50C-407E-A947-70E740481C1C}">
              <a14:useLocalDpi xmlns:a14="http://schemas.microsoft.com/office/drawing/2010/main" val="0"/>
            </a:ext>
          </a:extLst>
        </a:blip>
        <a:stretch>
          <a:fillRect/>
        </a:stretch>
      </xdr:blipFill>
      <xdr:spPr>
        <a:xfrm>
          <a:off x="44043600" y="768280150"/>
          <a:ext cx="882650" cy="1143000"/>
        </a:xfrm>
        <a:prstGeom prst="rect">
          <a:avLst/>
        </a:prstGeom>
      </xdr:spPr>
    </xdr:pic>
    <xdr:clientData/>
  </xdr:twoCellAnchor>
  <xdr:twoCellAnchor>
    <xdr:from>
      <xdr:col>32</xdr:col>
      <xdr:colOff>0</xdr:colOff>
      <xdr:row>675</xdr:row>
      <xdr:rowOff>0</xdr:rowOff>
    </xdr:from>
    <xdr:to>
      <xdr:col>33</xdr:col>
      <xdr:colOff>0</xdr:colOff>
      <xdr:row>676</xdr:row>
      <xdr:rowOff>0</xdr:rowOff>
    </xdr:to>
    <xdr:pic>
      <xdr:nvPicPr>
        <xdr:cNvPr id="3115" name="Picture 3114">
          <a:extLst>
            <a:ext uri="{FF2B5EF4-FFF2-40B4-BE49-F238E27FC236}">
              <a16:creationId xmlns:a16="http://schemas.microsoft.com/office/drawing/2014/main" id="{D8D4D59F-79AB-22FF-2BE3-A44B8A85C432}"/>
            </a:ext>
          </a:extLst>
        </xdr:cNvPr>
        <xdr:cNvPicPr>
          <a:picLocks/>
        </xdr:cNvPicPr>
      </xdr:nvPicPr>
      <xdr:blipFill>
        <a:blip xmlns:r="http://schemas.openxmlformats.org/officeDocument/2006/relationships" r:embed="rId672" cstate="print">
          <a:extLst>
            <a:ext uri="{28A0092B-C50C-407E-A947-70E740481C1C}">
              <a14:useLocalDpi xmlns:a14="http://schemas.microsoft.com/office/drawing/2010/main" val="0"/>
            </a:ext>
          </a:extLst>
        </a:blip>
        <a:stretch>
          <a:fillRect/>
        </a:stretch>
      </xdr:blipFill>
      <xdr:spPr>
        <a:xfrm>
          <a:off x="44043600" y="769423150"/>
          <a:ext cx="882650" cy="1143000"/>
        </a:xfrm>
        <a:prstGeom prst="rect">
          <a:avLst/>
        </a:prstGeom>
      </xdr:spPr>
    </xdr:pic>
    <xdr:clientData/>
  </xdr:twoCellAnchor>
  <xdr:twoCellAnchor>
    <xdr:from>
      <xdr:col>32</xdr:col>
      <xdr:colOff>0</xdr:colOff>
      <xdr:row>676</xdr:row>
      <xdr:rowOff>0</xdr:rowOff>
    </xdr:from>
    <xdr:to>
      <xdr:col>33</xdr:col>
      <xdr:colOff>0</xdr:colOff>
      <xdr:row>677</xdr:row>
      <xdr:rowOff>0</xdr:rowOff>
    </xdr:to>
    <xdr:pic>
      <xdr:nvPicPr>
        <xdr:cNvPr id="3117" name="Picture 3116">
          <a:extLst>
            <a:ext uri="{FF2B5EF4-FFF2-40B4-BE49-F238E27FC236}">
              <a16:creationId xmlns:a16="http://schemas.microsoft.com/office/drawing/2014/main" id="{5147C8B8-CA1C-991C-A8E7-FEABED4B0F4C}"/>
            </a:ext>
          </a:extLst>
        </xdr:cNvPr>
        <xdr:cNvPicPr>
          <a:picLocks/>
        </xdr:cNvPicPr>
      </xdr:nvPicPr>
      <xdr:blipFill>
        <a:blip xmlns:r="http://schemas.openxmlformats.org/officeDocument/2006/relationships" r:embed="rId673" cstate="print">
          <a:extLst>
            <a:ext uri="{28A0092B-C50C-407E-A947-70E740481C1C}">
              <a14:useLocalDpi xmlns:a14="http://schemas.microsoft.com/office/drawing/2010/main" val="0"/>
            </a:ext>
          </a:extLst>
        </a:blip>
        <a:stretch>
          <a:fillRect/>
        </a:stretch>
      </xdr:blipFill>
      <xdr:spPr>
        <a:xfrm>
          <a:off x="44043600" y="770566150"/>
          <a:ext cx="882650" cy="1143000"/>
        </a:xfrm>
        <a:prstGeom prst="rect">
          <a:avLst/>
        </a:prstGeom>
      </xdr:spPr>
    </xdr:pic>
    <xdr:clientData/>
  </xdr:twoCellAnchor>
  <xdr:twoCellAnchor>
    <xdr:from>
      <xdr:col>32</xdr:col>
      <xdr:colOff>0</xdr:colOff>
      <xdr:row>677</xdr:row>
      <xdr:rowOff>0</xdr:rowOff>
    </xdr:from>
    <xdr:to>
      <xdr:col>33</xdr:col>
      <xdr:colOff>0</xdr:colOff>
      <xdr:row>678</xdr:row>
      <xdr:rowOff>0</xdr:rowOff>
    </xdr:to>
    <xdr:pic>
      <xdr:nvPicPr>
        <xdr:cNvPr id="3119" name="Picture 3118">
          <a:extLst>
            <a:ext uri="{FF2B5EF4-FFF2-40B4-BE49-F238E27FC236}">
              <a16:creationId xmlns:a16="http://schemas.microsoft.com/office/drawing/2014/main" id="{0E6A4FE9-9529-FBC9-CE48-155653607E0D}"/>
            </a:ext>
          </a:extLst>
        </xdr:cNvPr>
        <xdr:cNvPicPr>
          <a:picLocks/>
        </xdr:cNvPicPr>
      </xdr:nvPicPr>
      <xdr:blipFill>
        <a:blip xmlns:r="http://schemas.openxmlformats.org/officeDocument/2006/relationships" r:embed="rId674" cstate="print">
          <a:extLst>
            <a:ext uri="{28A0092B-C50C-407E-A947-70E740481C1C}">
              <a14:useLocalDpi xmlns:a14="http://schemas.microsoft.com/office/drawing/2010/main" val="0"/>
            </a:ext>
          </a:extLst>
        </a:blip>
        <a:stretch>
          <a:fillRect/>
        </a:stretch>
      </xdr:blipFill>
      <xdr:spPr>
        <a:xfrm>
          <a:off x="44043600" y="771709150"/>
          <a:ext cx="882650" cy="1143000"/>
        </a:xfrm>
        <a:prstGeom prst="rect">
          <a:avLst/>
        </a:prstGeom>
      </xdr:spPr>
    </xdr:pic>
    <xdr:clientData/>
  </xdr:twoCellAnchor>
  <xdr:twoCellAnchor>
    <xdr:from>
      <xdr:col>32</xdr:col>
      <xdr:colOff>0</xdr:colOff>
      <xdr:row>678</xdr:row>
      <xdr:rowOff>0</xdr:rowOff>
    </xdr:from>
    <xdr:to>
      <xdr:col>33</xdr:col>
      <xdr:colOff>0</xdr:colOff>
      <xdr:row>679</xdr:row>
      <xdr:rowOff>0</xdr:rowOff>
    </xdr:to>
    <xdr:pic>
      <xdr:nvPicPr>
        <xdr:cNvPr id="3121" name="Picture 3120">
          <a:extLst>
            <a:ext uri="{FF2B5EF4-FFF2-40B4-BE49-F238E27FC236}">
              <a16:creationId xmlns:a16="http://schemas.microsoft.com/office/drawing/2014/main" id="{F14A1FAB-F80B-AC66-E0CC-AD4654CA4410}"/>
            </a:ext>
          </a:extLst>
        </xdr:cNvPr>
        <xdr:cNvPicPr>
          <a:picLocks/>
        </xdr:cNvPicPr>
      </xdr:nvPicPr>
      <xdr:blipFill>
        <a:blip xmlns:r="http://schemas.openxmlformats.org/officeDocument/2006/relationships" r:embed="rId675" cstate="print">
          <a:extLst>
            <a:ext uri="{28A0092B-C50C-407E-A947-70E740481C1C}">
              <a14:useLocalDpi xmlns:a14="http://schemas.microsoft.com/office/drawing/2010/main" val="0"/>
            </a:ext>
          </a:extLst>
        </a:blip>
        <a:stretch>
          <a:fillRect/>
        </a:stretch>
      </xdr:blipFill>
      <xdr:spPr>
        <a:xfrm>
          <a:off x="44043600" y="772852150"/>
          <a:ext cx="882650" cy="1143000"/>
        </a:xfrm>
        <a:prstGeom prst="rect">
          <a:avLst/>
        </a:prstGeom>
      </xdr:spPr>
    </xdr:pic>
    <xdr:clientData/>
  </xdr:twoCellAnchor>
  <xdr:twoCellAnchor>
    <xdr:from>
      <xdr:col>32</xdr:col>
      <xdr:colOff>0</xdr:colOff>
      <xdr:row>679</xdr:row>
      <xdr:rowOff>0</xdr:rowOff>
    </xdr:from>
    <xdr:to>
      <xdr:col>33</xdr:col>
      <xdr:colOff>0</xdr:colOff>
      <xdr:row>680</xdr:row>
      <xdr:rowOff>0</xdr:rowOff>
    </xdr:to>
    <xdr:pic>
      <xdr:nvPicPr>
        <xdr:cNvPr id="3123" name="Picture 3122">
          <a:extLst>
            <a:ext uri="{FF2B5EF4-FFF2-40B4-BE49-F238E27FC236}">
              <a16:creationId xmlns:a16="http://schemas.microsoft.com/office/drawing/2014/main" id="{13A4801B-0C75-27E4-0A05-B77D36B6BA85}"/>
            </a:ext>
          </a:extLst>
        </xdr:cNvPr>
        <xdr:cNvPicPr>
          <a:picLocks/>
        </xdr:cNvPicPr>
      </xdr:nvPicPr>
      <xdr:blipFill>
        <a:blip xmlns:r="http://schemas.openxmlformats.org/officeDocument/2006/relationships" r:embed="rId676" cstate="print">
          <a:extLst>
            <a:ext uri="{28A0092B-C50C-407E-A947-70E740481C1C}">
              <a14:useLocalDpi xmlns:a14="http://schemas.microsoft.com/office/drawing/2010/main" val="0"/>
            </a:ext>
          </a:extLst>
        </a:blip>
        <a:stretch>
          <a:fillRect/>
        </a:stretch>
      </xdr:blipFill>
      <xdr:spPr>
        <a:xfrm>
          <a:off x="44043600" y="773995150"/>
          <a:ext cx="882650" cy="1143000"/>
        </a:xfrm>
        <a:prstGeom prst="rect">
          <a:avLst/>
        </a:prstGeom>
      </xdr:spPr>
    </xdr:pic>
    <xdr:clientData/>
  </xdr:twoCellAnchor>
  <xdr:twoCellAnchor>
    <xdr:from>
      <xdr:col>32</xdr:col>
      <xdr:colOff>0</xdr:colOff>
      <xdr:row>680</xdr:row>
      <xdr:rowOff>0</xdr:rowOff>
    </xdr:from>
    <xdr:to>
      <xdr:col>33</xdr:col>
      <xdr:colOff>0</xdr:colOff>
      <xdr:row>681</xdr:row>
      <xdr:rowOff>0</xdr:rowOff>
    </xdr:to>
    <xdr:pic>
      <xdr:nvPicPr>
        <xdr:cNvPr id="3125" name="Picture 3124">
          <a:extLst>
            <a:ext uri="{FF2B5EF4-FFF2-40B4-BE49-F238E27FC236}">
              <a16:creationId xmlns:a16="http://schemas.microsoft.com/office/drawing/2014/main" id="{031AA0EB-B3C5-7BA8-0822-2155BEDD5866}"/>
            </a:ext>
          </a:extLst>
        </xdr:cNvPr>
        <xdr:cNvPicPr>
          <a:picLocks/>
        </xdr:cNvPicPr>
      </xdr:nvPicPr>
      <xdr:blipFill>
        <a:blip xmlns:r="http://schemas.openxmlformats.org/officeDocument/2006/relationships" r:embed="rId677" cstate="print">
          <a:extLst>
            <a:ext uri="{28A0092B-C50C-407E-A947-70E740481C1C}">
              <a14:useLocalDpi xmlns:a14="http://schemas.microsoft.com/office/drawing/2010/main" val="0"/>
            </a:ext>
          </a:extLst>
        </a:blip>
        <a:stretch>
          <a:fillRect/>
        </a:stretch>
      </xdr:blipFill>
      <xdr:spPr>
        <a:xfrm>
          <a:off x="44043600" y="775138150"/>
          <a:ext cx="882650" cy="1143000"/>
        </a:xfrm>
        <a:prstGeom prst="rect">
          <a:avLst/>
        </a:prstGeom>
      </xdr:spPr>
    </xdr:pic>
    <xdr:clientData/>
  </xdr:twoCellAnchor>
  <xdr:twoCellAnchor>
    <xdr:from>
      <xdr:col>32</xdr:col>
      <xdr:colOff>0</xdr:colOff>
      <xdr:row>681</xdr:row>
      <xdr:rowOff>0</xdr:rowOff>
    </xdr:from>
    <xdr:to>
      <xdr:col>33</xdr:col>
      <xdr:colOff>0</xdr:colOff>
      <xdr:row>682</xdr:row>
      <xdr:rowOff>0</xdr:rowOff>
    </xdr:to>
    <xdr:pic>
      <xdr:nvPicPr>
        <xdr:cNvPr id="3127" name="Picture 3126">
          <a:extLst>
            <a:ext uri="{FF2B5EF4-FFF2-40B4-BE49-F238E27FC236}">
              <a16:creationId xmlns:a16="http://schemas.microsoft.com/office/drawing/2014/main" id="{49C1BBC3-AE1A-98A5-8FC5-3EB2EAD297DA}"/>
            </a:ext>
          </a:extLst>
        </xdr:cNvPr>
        <xdr:cNvPicPr>
          <a:picLocks/>
        </xdr:cNvPicPr>
      </xdr:nvPicPr>
      <xdr:blipFill>
        <a:blip xmlns:r="http://schemas.openxmlformats.org/officeDocument/2006/relationships" r:embed="rId678" cstate="print">
          <a:extLst>
            <a:ext uri="{28A0092B-C50C-407E-A947-70E740481C1C}">
              <a14:useLocalDpi xmlns:a14="http://schemas.microsoft.com/office/drawing/2010/main" val="0"/>
            </a:ext>
          </a:extLst>
        </a:blip>
        <a:stretch>
          <a:fillRect/>
        </a:stretch>
      </xdr:blipFill>
      <xdr:spPr>
        <a:xfrm>
          <a:off x="44043600" y="776281150"/>
          <a:ext cx="882650" cy="1143000"/>
        </a:xfrm>
        <a:prstGeom prst="rect">
          <a:avLst/>
        </a:prstGeom>
      </xdr:spPr>
    </xdr:pic>
    <xdr:clientData/>
  </xdr:twoCellAnchor>
  <xdr:twoCellAnchor>
    <xdr:from>
      <xdr:col>32</xdr:col>
      <xdr:colOff>0</xdr:colOff>
      <xdr:row>682</xdr:row>
      <xdr:rowOff>0</xdr:rowOff>
    </xdr:from>
    <xdr:to>
      <xdr:col>33</xdr:col>
      <xdr:colOff>0</xdr:colOff>
      <xdr:row>683</xdr:row>
      <xdr:rowOff>0</xdr:rowOff>
    </xdr:to>
    <xdr:pic>
      <xdr:nvPicPr>
        <xdr:cNvPr id="3129" name="Picture 3128">
          <a:extLst>
            <a:ext uri="{FF2B5EF4-FFF2-40B4-BE49-F238E27FC236}">
              <a16:creationId xmlns:a16="http://schemas.microsoft.com/office/drawing/2014/main" id="{B1809C61-817E-82E9-391A-5907B664D138}"/>
            </a:ext>
          </a:extLst>
        </xdr:cNvPr>
        <xdr:cNvPicPr>
          <a:picLocks/>
        </xdr:cNvPicPr>
      </xdr:nvPicPr>
      <xdr:blipFill>
        <a:blip xmlns:r="http://schemas.openxmlformats.org/officeDocument/2006/relationships" r:embed="rId679" cstate="print">
          <a:extLst>
            <a:ext uri="{28A0092B-C50C-407E-A947-70E740481C1C}">
              <a14:useLocalDpi xmlns:a14="http://schemas.microsoft.com/office/drawing/2010/main" val="0"/>
            </a:ext>
          </a:extLst>
        </a:blip>
        <a:stretch>
          <a:fillRect/>
        </a:stretch>
      </xdr:blipFill>
      <xdr:spPr>
        <a:xfrm>
          <a:off x="44043600" y="777424150"/>
          <a:ext cx="882650" cy="1143000"/>
        </a:xfrm>
        <a:prstGeom prst="rect">
          <a:avLst/>
        </a:prstGeom>
      </xdr:spPr>
    </xdr:pic>
    <xdr:clientData/>
  </xdr:twoCellAnchor>
  <xdr:twoCellAnchor>
    <xdr:from>
      <xdr:col>32</xdr:col>
      <xdr:colOff>0</xdr:colOff>
      <xdr:row>683</xdr:row>
      <xdr:rowOff>0</xdr:rowOff>
    </xdr:from>
    <xdr:to>
      <xdr:col>33</xdr:col>
      <xdr:colOff>0</xdr:colOff>
      <xdr:row>684</xdr:row>
      <xdr:rowOff>0</xdr:rowOff>
    </xdr:to>
    <xdr:pic>
      <xdr:nvPicPr>
        <xdr:cNvPr id="3131" name="Picture 3130">
          <a:extLst>
            <a:ext uri="{FF2B5EF4-FFF2-40B4-BE49-F238E27FC236}">
              <a16:creationId xmlns:a16="http://schemas.microsoft.com/office/drawing/2014/main" id="{A331B702-CA36-BB53-1A5B-624D1C2F9DA5}"/>
            </a:ext>
          </a:extLst>
        </xdr:cNvPr>
        <xdr:cNvPicPr>
          <a:picLocks/>
        </xdr:cNvPicPr>
      </xdr:nvPicPr>
      <xdr:blipFill>
        <a:blip xmlns:r="http://schemas.openxmlformats.org/officeDocument/2006/relationships" r:embed="rId680" cstate="print">
          <a:extLst>
            <a:ext uri="{28A0092B-C50C-407E-A947-70E740481C1C}">
              <a14:useLocalDpi xmlns:a14="http://schemas.microsoft.com/office/drawing/2010/main" val="0"/>
            </a:ext>
          </a:extLst>
        </a:blip>
        <a:stretch>
          <a:fillRect/>
        </a:stretch>
      </xdr:blipFill>
      <xdr:spPr>
        <a:xfrm>
          <a:off x="44043600" y="778567150"/>
          <a:ext cx="882650" cy="1143000"/>
        </a:xfrm>
        <a:prstGeom prst="rect">
          <a:avLst/>
        </a:prstGeom>
      </xdr:spPr>
    </xdr:pic>
    <xdr:clientData/>
  </xdr:twoCellAnchor>
  <xdr:twoCellAnchor>
    <xdr:from>
      <xdr:col>32</xdr:col>
      <xdr:colOff>0</xdr:colOff>
      <xdr:row>684</xdr:row>
      <xdr:rowOff>0</xdr:rowOff>
    </xdr:from>
    <xdr:to>
      <xdr:col>33</xdr:col>
      <xdr:colOff>0</xdr:colOff>
      <xdr:row>685</xdr:row>
      <xdr:rowOff>0</xdr:rowOff>
    </xdr:to>
    <xdr:pic>
      <xdr:nvPicPr>
        <xdr:cNvPr id="3133" name="Picture 3132">
          <a:extLst>
            <a:ext uri="{FF2B5EF4-FFF2-40B4-BE49-F238E27FC236}">
              <a16:creationId xmlns:a16="http://schemas.microsoft.com/office/drawing/2014/main" id="{5578C410-101E-6B17-DB10-4CA0B4AFAB82}"/>
            </a:ext>
          </a:extLst>
        </xdr:cNvPr>
        <xdr:cNvPicPr>
          <a:picLocks/>
        </xdr:cNvPicPr>
      </xdr:nvPicPr>
      <xdr:blipFill>
        <a:blip xmlns:r="http://schemas.openxmlformats.org/officeDocument/2006/relationships" r:embed="rId681" cstate="print">
          <a:extLst>
            <a:ext uri="{28A0092B-C50C-407E-A947-70E740481C1C}">
              <a14:useLocalDpi xmlns:a14="http://schemas.microsoft.com/office/drawing/2010/main" val="0"/>
            </a:ext>
          </a:extLst>
        </a:blip>
        <a:stretch>
          <a:fillRect/>
        </a:stretch>
      </xdr:blipFill>
      <xdr:spPr>
        <a:xfrm>
          <a:off x="44043600" y="779710150"/>
          <a:ext cx="882650" cy="1143000"/>
        </a:xfrm>
        <a:prstGeom prst="rect">
          <a:avLst/>
        </a:prstGeom>
      </xdr:spPr>
    </xdr:pic>
    <xdr:clientData/>
  </xdr:twoCellAnchor>
  <xdr:twoCellAnchor>
    <xdr:from>
      <xdr:col>32</xdr:col>
      <xdr:colOff>0</xdr:colOff>
      <xdr:row>685</xdr:row>
      <xdr:rowOff>0</xdr:rowOff>
    </xdr:from>
    <xdr:to>
      <xdr:col>33</xdr:col>
      <xdr:colOff>0</xdr:colOff>
      <xdr:row>686</xdr:row>
      <xdr:rowOff>0</xdr:rowOff>
    </xdr:to>
    <xdr:pic>
      <xdr:nvPicPr>
        <xdr:cNvPr id="3135" name="Picture 3134">
          <a:extLst>
            <a:ext uri="{FF2B5EF4-FFF2-40B4-BE49-F238E27FC236}">
              <a16:creationId xmlns:a16="http://schemas.microsoft.com/office/drawing/2014/main" id="{A79677B9-ABE9-BEE3-6BA7-6891F7CDDD0D}"/>
            </a:ext>
          </a:extLst>
        </xdr:cNvPr>
        <xdr:cNvPicPr>
          <a:picLocks/>
        </xdr:cNvPicPr>
      </xdr:nvPicPr>
      <xdr:blipFill>
        <a:blip xmlns:r="http://schemas.openxmlformats.org/officeDocument/2006/relationships" r:embed="rId682" cstate="print">
          <a:extLst>
            <a:ext uri="{28A0092B-C50C-407E-A947-70E740481C1C}">
              <a14:useLocalDpi xmlns:a14="http://schemas.microsoft.com/office/drawing/2010/main" val="0"/>
            </a:ext>
          </a:extLst>
        </a:blip>
        <a:stretch>
          <a:fillRect/>
        </a:stretch>
      </xdr:blipFill>
      <xdr:spPr>
        <a:xfrm>
          <a:off x="44043600" y="780853150"/>
          <a:ext cx="882650" cy="1143000"/>
        </a:xfrm>
        <a:prstGeom prst="rect">
          <a:avLst/>
        </a:prstGeom>
      </xdr:spPr>
    </xdr:pic>
    <xdr:clientData/>
  </xdr:twoCellAnchor>
  <xdr:twoCellAnchor>
    <xdr:from>
      <xdr:col>32</xdr:col>
      <xdr:colOff>0</xdr:colOff>
      <xdr:row>686</xdr:row>
      <xdr:rowOff>0</xdr:rowOff>
    </xdr:from>
    <xdr:to>
      <xdr:col>33</xdr:col>
      <xdr:colOff>0</xdr:colOff>
      <xdr:row>687</xdr:row>
      <xdr:rowOff>0</xdr:rowOff>
    </xdr:to>
    <xdr:pic>
      <xdr:nvPicPr>
        <xdr:cNvPr id="3137" name="Picture 3136">
          <a:extLst>
            <a:ext uri="{FF2B5EF4-FFF2-40B4-BE49-F238E27FC236}">
              <a16:creationId xmlns:a16="http://schemas.microsoft.com/office/drawing/2014/main" id="{1325408A-7CE9-2D0E-884C-3EF69693C97E}"/>
            </a:ext>
          </a:extLst>
        </xdr:cNvPr>
        <xdr:cNvPicPr>
          <a:picLocks/>
        </xdr:cNvPicPr>
      </xdr:nvPicPr>
      <xdr:blipFill>
        <a:blip xmlns:r="http://schemas.openxmlformats.org/officeDocument/2006/relationships" r:embed="rId683" cstate="print">
          <a:extLst>
            <a:ext uri="{28A0092B-C50C-407E-A947-70E740481C1C}">
              <a14:useLocalDpi xmlns:a14="http://schemas.microsoft.com/office/drawing/2010/main" val="0"/>
            </a:ext>
          </a:extLst>
        </a:blip>
        <a:stretch>
          <a:fillRect/>
        </a:stretch>
      </xdr:blipFill>
      <xdr:spPr>
        <a:xfrm>
          <a:off x="44043600" y="781996150"/>
          <a:ext cx="882650" cy="1143000"/>
        </a:xfrm>
        <a:prstGeom prst="rect">
          <a:avLst/>
        </a:prstGeom>
      </xdr:spPr>
    </xdr:pic>
    <xdr:clientData/>
  </xdr:twoCellAnchor>
  <xdr:twoCellAnchor>
    <xdr:from>
      <xdr:col>32</xdr:col>
      <xdr:colOff>0</xdr:colOff>
      <xdr:row>687</xdr:row>
      <xdr:rowOff>0</xdr:rowOff>
    </xdr:from>
    <xdr:to>
      <xdr:col>33</xdr:col>
      <xdr:colOff>0</xdr:colOff>
      <xdr:row>688</xdr:row>
      <xdr:rowOff>0</xdr:rowOff>
    </xdr:to>
    <xdr:pic>
      <xdr:nvPicPr>
        <xdr:cNvPr id="3139" name="Picture 3138">
          <a:extLst>
            <a:ext uri="{FF2B5EF4-FFF2-40B4-BE49-F238E27FC236}">
              <a16:creationId xmlns:a16="http://schemas.microsoft.com/office/drawing/2014/main" id="{EEF54050-B259-30C4-ACB8-A1E5FA3CE5F0}"/>
            </a:ext>
          </a:extLst>
        </xdr:cNvPr>
        <xdr:cNvPicPr>
          <a:picLocks/>
        </xdr:cNvPicPr>
      </xdr:nvPicPr>
      <xdr:blipFill>
        <a:blip xmlns:r="http://schemas.openxmlformats.org/officeDocument/2006/relationships" r:embed="rId684" cstate="print">
          <a:extLst>
            <a:ext uri="{28A0092B-C50C-407E-A947-70E740481C1C}">
              <a14:useLocalDpi xmlns:a14="http://schemas.microsoft.com/office/drawing/2010/main" val="0"/>
            </a:ext>
          </a:extLst>
        </a:blip>
        <a:stretch>
          <a:fillRect/>
        </a:stretch>
      </xdr:blipFill>
      <xdr:spPr>
        <a:xfrm>
          <a:off x="44043600" y="783139150"/>
          <a:ext cx="882650" cy="1143000"/>
        </a:xfrm>
        <a:prstGeom prst="rect">
          <a:avLst/>
        </a:prstGeom>
      </xdr:spPr>
    </xdr:pic>
    <xdr:clientData/>
  </xdr:twoCellAnchor>
  <xdr:twoCellAnchor>
    <xdr:from>
      <xdr:col>32</xdr:col>
      <xdr:colOff>0</xdr:colOff>
      <xdr:row>688</xdr:row>
      <xdr:rowOff>0</xdr:rowOff>
    </xdr:from>
    <xdr:to>
      <xdr:col>33</xdr:col>
      <xdr:colOff>0</xdr:colOff>
      <xdr:row>689</xdr:row>
      <xdr:rowOff>0</xdr:rowOff>
    </xdr:to>
    <xdr:pic>
      <xdr:nvPicPr>
        <xdr:cNvPr id="3141" name="Picture 3140">
          <a:extLst>
            <a:ext uri="{FF2B5EF4-FFF2-40B4-BE49-F238E27FC236}">
              <a16:creationId xmlns:a16="http://schemas.microsoft.com/office/drawing/2014/main" id="{F02C502D-E35D-D13C-6A49-A9B3F24078EE}"/>
            </a:ext>
          </a:extLst>
        </xdr:cNvPr>
        <xdr:cNvPicPr>
          <a:picLocks/>
        </xdr:cNvPicPr>
      </xdr:nvPicPr>
      <xdr:blipFill>
        <a:blip xmlns:r="http://schemas.openxmlformats.org/officeDocument/2006/relationships" r:embed="rId685" cstate="print">
          <a:extLst>
            <a:ext uri="{28A0092B-C50C-407E-A947-70E740481C1C}">
              <a14:useLocalDpi xmlns:a14="http://schemas.microsoft.com/office/drawing/2010/main" val="0"/>
            </a:ext>
          </a:extLst>
        </a:blip>
        <a:stretch>
          <a:fillRect/>
        </a:stretch>
      </xdr:blipFill>
      <xdr:spPr>
        <a:xfrm>
          <a:off x="44043600" y="784282150"/>
          <a:ext cx="882650" cy="1143000"/>
        </a:xfrm>
        <a:prstGeom prst="rect">
          <a:avLst/>
        </a:prstGeom>
      </xdr:spPr>
    </xdr:pic>
    <xdr:clientData/>
  </xdr:twoCellAnchor>
  <xdr:twoCellAnchor>
    <xdr:from>
      <xdr:col>32</xdr:col>
      <xdr:colOff>0</xdr:colOff>
      <xdr:row>689</xdr:row>
      <xdr:rowOff>0</xdr:rowOff>
    </xdr:from>
    <xdr:to>
      <xdr:col>33</xdr:col>
      <xdr:colOff>0</xdr:colOff>
      <xdr:row>690</xdr:row>
      <xdr:rowOff>0</xdr:rowOff>
    </xdr:to>
    <xdr:pic>
      <xdr:nvPicPr>
        <xdr:cNvPr id="3143" name="Picture 3142">
          <a:extLst>
            <a:ext uri="{FF2B5EF4-FFF2-40B4-BE49-F238E27FC236}">
              <a16:creationId xmlns:a16="http://schemas.microsoft.com/office/drawing/2014/main" id="{64CA42F3-BD9B-EFBC-F1AC-5454C70058CB}"/>
            </a:ext>
          </a:extLst>
        </xdr:cNvPr>
        <xdr:cNvPicPr>
          <a:picLocks/>
        </xdr:cNvPicPr>
      </xdr:nvPicPr>
      <xdr:blipFill>
        <a:blip xmlns:r="http://schemas.openxmlformats.org/officeDocument/2006/relationships" r:embed="rId686" cstate="print">
          <a:extLst>
            <a:ext uri="{28A0092B-C50C-407E-A947-70E740481C1C}">
              <a14:useLocalDpi xmlns:a14="http://schemas.microsoft.com/office/drawing/2010/main" val="0"/>
            </a:ext>
          </a:extLst>
        </a:blip>
        <a:stretch>
          <a:fillRect/>
        </a:stretch>
      </xdr:blipFill>
      <xdr:spPr>
        <a:xfrm>
          <a:off x="44043600" y="785425150"/>
          <a:ext cx="882650" cy="1143000"/>
        </a:xfrm>
        <a:prstGeom prst="rect">
          <a:avLst/>
        </a:prstGeom>
      </xdr:spPr>
    </xdr:pic>
    <xdr:clientData/>
  </xdr:twoCellAnchor>
  <xdr:twoCellAnchor>
    <xdr:from>
      <xdr:col>32</xdr:col>
      <xdr:colOff>0</xdr:colOff>
      <xdr:row>690</xdr:row>
      <xdr:rowOff>0</xdr:rowOff>
    </xdr:from>
    <xdr:to>
      <xdr:col>33</xdr:col>
      <xdr:colOff>0</xdr:colOff>
      <xdr:row>691</xdr:row>
      <xdr:rowOff>0</xdr:rowOff>
    </xdr:to>
    <xdr:pic>
      <xdr:nvPicPr>
        <xdr:cNvPr id="3145" name="Picture 3144">
          <a:extLst>
            <a:ext uri="{FF2B5EF4-FFF2-40B4-BE49-F238E27FC236}">
              <a16:creationId xmlns:a16="http://schemas.microsoft.com/office/drawing/2014/main" id="{8919D2EC-7492-2C1E-0043-B0151F1D20C8}"/>
            </a:ext>
          </a:extLst>
        </xdr:cNvPr>
        <xdr:cNvPicPr>
          <a:picLocks/>
        </xdr:cNvPicPr>
      </xdr:nvPicPr>
      <xdr:blipFill>
        <a:blip xmlns:r="http://schemas.openxmlformats.org/officeDocument/2006/relationships" r:embed="rId687" cstate="print">
          <a:extLst>
            <a:ext uri="{28A0092B-C50C-407E-A947-70E740481C1C}">
              <a14:useLocalDpi xmlns:a14="http://schemas.microsoft.com/office/drawing/2010/main" val="0"/>
            </a:ext>
          </a:extLst>
        </a:blip>
        <a:stretch>
          <a:fillRect/>
        </a:stretch>
      </xdr:blipFill>
      <xdr:spPr>
        <a:xfrm>
          <a:off x="44043600" y="786568150"/>
          <a:ext cx="882650" cy="1143000"/>
        </a:xfrm>
        <a:prstGeom prst="rect">
          <a:avLst/>
        </a:prstGeom>
      </xdr:spPr>
    </xdr:pic>
    <xdr:clientData/>
  </xdr:twoCellAnchor>
  <xdr:twoCellAnchor>
    <xdr:from>
      <xdr:col>32</xdr:col>
      <xdr:colOff>0</xdr:colOff>
      <xdr:row>691</xdr:row>
      <xdr:rowOff>0</xdr:rowOff>
    </xdr:from>
    <xdr:to>
      <xdr:col>33</xdr:col>
      <xdr:colOff>0</xdr:colOff>
      <xdr:row>692</xdr:row>
      <xdr:rowOff>0</xdr:rowOff>
    </xdr:to>
    <xdr:pic>
      <xdr:nvPicPr>
        <xdr:cNvPr id="3147" name="Picture 3146">
          <a:extLst>
            <a:ext uri="{FF2B5EF4-FFF2-40B4-BE49-F238E27FC236}">
              <a16:creationId xmlns:a16="http://schemas.microsoft.com/office/drawing/2014/main" id="{B734CCC4-DEDA-D40A-7F55-BEFC539330DB}"/>
            </a:ext>
          </a:extLst>
        </xdr:cNvPr>
        <xdr:cNvPicPr>
          <a:picLocks/>
        </xdr:cNvPicPr>
      </xdr:nvPicPr>
      <xdr:blipFill>
        <a:blip xmlns:r="http://schemas.openxmlformats.org/officeDocument/2006/relationships" r:embed="rId688" cstate="print">
          <a:extLst>
            <a:ext uri="{28A0092B-C50C-407E-A947-70E740481C1C}">
              <a14:useLocalDpi xmlns:a14="http://schemas.microsoft.com/office/drawing/2010/main" val="0"/>
            </a:ext>
          </a:extLst>
        </a:blip>
        <a:stretch>
          <a:fillRect/>
        </a:stretch>
      </xdr:blipFill>
      <xdr:spPr>
        <a:xfrm>
          <a:off x="44043600" y="787711150"/>
          <a:ext cx="882650" cy="1143000"/>
        </a:xfrm>
        <a:prstGeom prst="rect">
          <a:avLst/>
        </a:prstGeom>
      </xdr:spPr>
    </xdr:pic>
    <xdr:clientData/>
  </xdr:twoCellAnchor>
  <xdr:twoCellAnchor>
    <xdr:from>
      <xdr:col>32</xdr:col>
      <xdr:colOff>0</xdr:colOff>
      <xdr:row>692</xdr:row>
      <xdr:rowOff>0</xdr:rowOff>
    </xdr:from>
    <xdr:to>
      <xdr:col>33</xdr:col>
      <xdr:colOff>0</xdr:colOff>
      <xdr:row>693</xdr:row>
      <xdr:rowOff>0</xdr:rowOff>
    </xdr:to>
    <xdr:pic>
      <xdr:nvPicPr>
        <xdr:cNvPr id="3149" name="Picture 3148">
          <a:extLst>
            <a:ext uri="{FF2B5EF4-FFF2-40B4-BE49-F238E27FC236}">
              <a16:creationId xmlns:a16="http://schemas.microsoft.com/office/drawing/2014/main" id="{B9598257-8F2E-D052-6E29-3D2B9F8C8B6D}"/>
            </a:ext>
          </a:extLst>
        </xdr:cNvPr>
        <xdr:cNvPicPr>
          <a:picLocks/>
        </xdr:cNvPicPr>
      </xdr:nvPicPr>
      <xdr:blipFill>
        <a:blip xmlns:r="http://schemas.openxmlformats.org/officeDocument/2006/relationships" r:embed="rId689" cstate="print">
          <a:extLst>
            <a:ext uri="{28A0092B-C50C-407E-A947-70E740481C1C}">
              <a14:useLocalDpi xmlns:a14="http://schemas.microsoft.com/office/drawing/2010/main" val="0"/>
            </a:ext>
          </a:extLst>
        </a:blip>
        <a:stretch>
          <a:fillRect/>
        </a:stretch>
      </xdr:blipFill>
      <xdr:spPr>
        <a:xfrm>
          <a:off x="44043600" y="788854150"/>
          <a:ext cx="882650" cy="1143000"/>
        </a:xfrm>
        <a:prstGeom prst="rect">
          <a:avLst/>
        </a:prstGeom>
      </xdr:spPr>
    </xdr:pic>
    <xdr:clientData/>
  </xdr:twoCellAnchor>
  <xdr:twoCellAnchor>
    <xdr:from>
      <xdr:col>32</xdr:col>
      <xdr:colOff>0</xdr:colOff>
      <xdr:row>693</xdr:row>
      <xdr:rowOff>0</xdr:rowOff>
    </xdr:from>
    <xdr:to>
      <xdr:col>33</xdr:col>
      <xdr:colOff>0</xdr:colOff>
      <xdr:row>694</xdr:row>
      <xdr:rowOff>0</xdr:rowOff>
    </xdr:to>
    <xdr:pic>
      <xdr:nvPicPr>
        <xdr:cNvPr id="3151" name="Picture 3150">
          <a:extLst>
            <a:ext uri="{FF2B5EF4-FFF2-40B4-BE49-F238E27FC236}">
              <a16:creationId xmlns:a16="http://schemas.microsoft.com/office/drawing/2014/main" id="{A54E5E27-DC81-F4C2-B02C-BAFFAD3FD6C3}"/>
            </a:ext>
          </a:extLst>
        </xdr:cNvPr>
        <xdr:cNvPicPr>
          <a:picLocks/>
        </xdr:cNvPicPr>
      </xdr:nvPicPr>
      <xdr:blipFill>
        <a:blip xmlns:r="http://schemas.openxmlformats.org/officeDocument/2006/relationships" r:embed="rId690" cstate="print">
          <a:extLst>
            <a:ext uri="{28A0092B-C50C-407E-A947-70E740481C1C}">
              <a14:useLocalDpi xmlns:a14="http://schemas.microsoft.com/office/drawing/2010/main" val="0"/>
            </a:ext>
          </a:extLst>
        </a:blip>
        <a:stretch>
          <a:fillRect/>
        </a:stretch>
      </xdr:blipFill>
      <xdr:spPr>
        <a:xfrm>
          <a:off x="44043600" y="789997150"/>
          <a:ext cx="882650" cy="1143000"/>
        </a:xfrm>
        <a:prstGeom prst="rect">
          <a:avLst/>
        </a:prstGeom>
      </xdr:spPr>
    </xdr:pic>
    <xdr:clientData/>
  </xdr:twoCellAnchor>
  <xdr:twoCellAnchor>
    <xdr:from>
      <xdr:col>32</xdr:col>
      <xdr:colOff>0</xdr:colOff>
      <xdr:row>694</xdr:row>
      <xdr:rowOff>0</xdr:rowOff>
    </xdr:from>
    <xdr:to>
      <xdr:col>33</xdr:col>
      <xdr:colOff>0</xdr:colOff>
      <xdr:row>695</xdr:row>
      <xdr:rowOff>0</xdr:rowOff>
    </xdr:to>
    <xdr:pic>
      <xdr:nvPicPr>
        <xdr:cNvPr id="3153" name="Picture 3152">
          <a:extLst>
            <a:ext uri="{FF2B5EF4-FFF2-40B4-BE49-F238E27FC236}">
              <a16:creationId xmlns:a16="http://schemas.microsoft.com/office/drawing/2014/main" id="{D8D3360E-CC08-D4F3-0468-1256BFF6E51A}"/>
            </a:ext>
          </a:extLst>
        </xdr:cNvPr>
        <xdr:cNvPicPr>
          <a:picLocks/>
        </xdr:cNvPicPr>
      </xdr:nvPicPr>
      <xdr:blipFill>
        <a:blip xmlns:r="http://schemas.openxmlformats.org/officeDocument/2006/relationships" r:embed="rId691">
          <a:extLst>
            <a:ext uri="{28A0092B-C50C-407E-A947-70E740481C1C}">
              <a14:useLocalDpi xmlns:a14="http://schemas.microsoft.com/office/drawing/2010/main" val="0"/>
            </a:ext>
          </a:extLst>
        </a:blip>
        <a:stretch>
          <a:fillRect/>
        </a:stretch>
      </xdr:blipFill>
      <xdr:spPr>
        <a:xfrm>
          <a:off x="44043600" y="791140150"/>
          <a:ext cx="882650" cy="1143000"/>
        </a:xfrm>
        <a:prstGeom prst="rect">
          <a:avLst/>
        </a:prstGeom>
      </xdr:spPr>
    </xdr:pic>
    <xdr:clientData/>
  </xdr:twoCellAnchor>
  <xdr:twoCellAnchor>
    <xdr:from>
      <xdr:col>32</xdr:col>
      <xdr:colOff>0</xdr:colOff>
      <xdr:row>695</xdr:row>
      <xdr:rowOff>0</xdr:rowOff>
    </xdr:from>
    <xdr:to>
      <xdr:col>33</xdr:col>
      <xdr:colOff>0</xdr:colOff>
      <xdr:row>696</xdr:row>
      <xdr:rowOff>0</xdr:rowOff>
    </xdr:to>
    <xdr:pic>
      <xdr:nvPicPr>
        <xdr:cNvPr id="3155" name="Picture 3154">
          <a:extLst>
            <a:ext uri="{FF2B5EF4-FFF2-40B4-BE49-F238E27FC236}">
              <a16:creationId xmlns:a16="http://schemas.microsoft.com/office/drawing/2014/main" id="{07DB2997-AAEC-FE6B-18E9-558EEC3755F6}"/>
            </a:ext>
          </a:extLst>
        </xdr:cNvPr>
        <xdr:cNvPicPr>
          <a:picLocks/>
        </xdr:cNvPicPr>
      </xdr:nvPicPr>
      <xdr:blipFill>
        <a:blip xmlns:r="http://schemas.openxmlformats.org/officeDocument/2006/relationships" r:embed="rId692" cstate="print">
          <a:extLst>
            <a:ext uri="{28A0092B-C50C-407E-A947-70E740481C1C}">
              <a14:useLocalDpi xmlns:a14="http://schemas.microsoft.com/office/drawing/2010/main" val="0"/>
            </a:ext>
          </a:extLst>
        </a:blip>
        <a:stretch>
          <a:fillRect/>
        </a:stretch>
      </xdr:blipFill>
      <xdr:spPr>
        <a:xfrm>
          <a:off x="44043600" y="792283150"/>
          <a:ext cx="882650" cy="1143000"/>
        </a:xfrm>
        <a:prstGeom prst="rect">
          <a:avLst/>
        </a:prstGeom>
      </xdr:spPr>
    </xdr:pic>
    <xdr:clientData/>
  </xdr:twoCellAnchor>
  <xdr:twoCellAnchor>
    <xdr:from>
      <xdr:col>32</xdr:col>
      <xdr:colOff>0</xdr:colOff>
      <xdr:row>696</xdr:row>
      <xdr:rowOff>0</xdr:rowOff>
    </xdr:from>
    <xdr:to>
      <xdr:col>33</xdr:col>
      <xdr:colOff>0</xdr:colOff>
      <xdr:row>697</xdr:row>
      <xdr:rowOff>0</xdr:rowOff>
    </xdr:to>
    <xdr:pic>
      <xdr:nvPicPr>
        <xdr:cNvPr id="3157" name="Picture 3156">
          <a:extLst>
            <a:ext uri="{FF2B5EF4-FFF2-40B4-BE49-F238E27FC236}">
              <a16:creationId xmlns:a16="http://schemas.microsoft.com/office/drawing/2014/main" id="{E659A66B-55AF-7D5D-0CAC-E92CA35ABFA8}"/>
            </a:ext>
          </a:extLst>
        </xdr:cNvPr>
        <xdr:cNvPicPr>
          <a:picLocks/>
        </xdr:cNvPicPr>
      </xdr:nvPicPr>
      <xdr:blipFill>
        <a:blip xmlns:r="http://schemas.openxmlformats.org/officeDocument/2006/relationships" r:embed="rId693" cstate="print">
          <a:extLst>
            <a:ext uri="{28A0092B-C50C-407E-A947-70E740481C1C}">
              <a14:useLocalDpi xmlns:a14="http://schemas.microsoft.com/office/drawing/2010/main" val="0"/>
            </a:ext>
          </a:extLst>
        </a:blip>
        <a:stretch>
          <a:fillRect/>
        </a:stretch>
      </xdr:blipFill>
      <xdr:spPr>
        <a:xfrm>
          <a:off x="44043600" y="793426150"/>
          <a:ext cx="882650" cy="1143000"/>
        </a:xfrm>
        <a:prstGeom prst="rect">
          <a:avLst/>
        </a:prstGeom>
      </xdr:spPr>
    </xdr:pic>
    <xdr:clientData/>
  </xdr:twoCellAnchor>
  <xdr:twoCellAnchor>
    <xdr:from>
      <xdr:col>32</xdr:col>
      <xdr:colOff>0</xdr:colOff>
      <xdr:row>697</xdr:row>
      <xdr:rowOff>0</xdr:rowOff>
    </xdr:from>
    <xdr:to>
      <xdr:col>33</xdr:col>
      <xdr:colOff>0</xdr:colOff>
      <xdr:row>698</xdr:row>
      <xdr:rowOff>0</xdr:rowOff>
    </xdr:to>
    <xdr:pic>
      <xdr:nvPicPr>
        <xdr:cNvPr id="3159" name="Picture 3158">
          <a:extLst>
            <a:ext uri="{FF2B5EF4-FFF2-40B4-BE49-F238E27FC236}">
              <a16:creationId xmlns:a16="http://schemas.microsoft.com/office/drawing/2014/main" id="{543949BC-8E8E-FD0E-E22F-39A20B2693D1}"/>
            </a:ext>
          </a:extLst>
        </xdr:cNvPr>
        <xdr:cNvPicPr>
          <a:picLocks/>
        </xdr:cNvPicPr>
      </xdr:nvPicPr>
      <xdr:blipFill>
        <a:blip xmlns:r="http://schemas.openxmlformats.org/officeDocument/2006/relationships" r:embed="rId694" cstate="print">
          <a:extLst>
            <a:ext uri="{28A0092B-C50C-407E-A947-70E740481C1C}">
              <a14:useLocalDpi xmlns:a14="http://schemas.microsoft.com/office/drawing/2010/main" val="0"/>
            </a:ext>
          </a:extLst>
        </a:blip>
        <a:stretch>
          <a:fillRect/>
        </a:stretch>
      </xdr:blipFill>
      <xdr:spPr>
        <a:xfrm>
          <a:off x="44043600" y="794569150"/>
          <a:ext cx="882650" cy="1143000"/>
        </a:xfrm>
        <a:prstGeom prst="rect">
          <a:avLst/>
        </a:prstGeom>
      </xdr:spPr>
    </xdr:pic>
    <xdr:clientData/>
  </xdr:twoCellAnchor>
  <xdr:twoCellAnchor>
    <xdr:from>
      <xdr:col>32</xdr:col>
      <xdr:colOff>0</xdr:colOff>
      <xdr:row>698</xdr:row>
      <xdr:rowOff>0</xdr:rowOff>
    </xdr:from>
    <xdr:to>
      <xdr:col>33</xdr:col>
      <xdr:colOff>0</xdr:colOff>
      <xdr:row>699</xdr:row>
      <xdr:rowOff>0</xdr:rowOff>
    </xdr:to>
    <xdr:pic>
      <xdr:nvPicPr>
        <xdr:cNvPr id="3161" name="Picture 3160">
          <a:extLst>
            <a:ext uri="{FF2B5EF4-FFF2-40B4-BE49-F238E27FC236}">
              <a16:creationId xmlns:a16="http://schemas.microsoft.com/office/drawing/2014/main" id="{F89BE513-B831-9A9B-2D50-D1C931B80E95}"/>
            </a:ext>
          </a:extLst>
        </xdr:cNvPr>
        <xdr:cNvPicPr>
          <a:picLocks/>
        </xdr:cNvPicPr>
      </xdr:nvPicPr>
      <xdr:blipFill>
        <a:blip xmlns:r="http://schemas.openxmlformats.org/officeDocument/2006/relationships" r:embed="rId695" cstate="print">
          <a:extLst>
            <a:ext uri="{28A0092B-C50C-407E-A947-70E740481C1C}">
              <a14:useLocalDpi xmlns:a14="http://schemas.microsoft.com/office/drawing/2010/main" val="0"/>
            </a:ext>
          </a:extLst>
        </a:blip>
        <a:stretch>
          <a:fillRect/>
        </a:stretch>
      </xdr:blipFill>
      <xdr:spPr>
        <a:xfrm>
          <a:off x="44043600" y="795712150"/>
          <a:ext cx="882650" cy="1143000"/>
        </a:xfrm>
        <a:prstGeom prst="rect">
          <a:avLst/>
        </a:prstGeom>
      </xdr:spPr>
    </xdr:pic>
    <xdr:clientData/>
  </xdr:twoCellAnchor>
  <xdr:twoCellAnchor>
    <xdr:from>
      <xdr:col>32</xdr:col>
      <xdr:colOff>0</xdr:colOff>
      <xdr:row>699</xdr:row>
      <xdr:rowOff>0</xdr:rowOff>
    </xdr:from>
    <xdr:to>
      <xdr:col>33</xdr:col>
      <xdr:colOff>0</xdr:colOff>
      <xdr:row>700</xdr:row>
      <xdr:rowOff>0</xdr:rowOff>
    </xdr:to>
    <xdr:pic>
      <xdr:nvPicPr>
        <xdr:cNvPr id="3163" name="Picture 3162">
          <a:extLst>
            <a:ext uri="{FF2B5EF4-FFF2-40B4-BE49-F238E27FC236}">
              <a16:creationId xmlns:a16="http://schemas.microsoft.com/office/drawing/2014/main" id="{69AC349F-26D5-EA9B-5B28-B18B56EB191D}"/>
            </a:ext>
          </a:extLst>
        </xdr:cNvPr>
        <xdr:cNvPicPr>
          <a:picLocks/>
        </xdr:cNvPicPr>
      </xdr:nvPicPr>
      <xdr:blipFill>
        <a:blip xmlns:r="http://schemas.openxmlformats.org/officeDocument/2006/relationships" r:embed="rId696" cstate="print">
          <a:extLst>
            <a:ext uri="{28A0092B-C50C-407E-A947-70E740481C1C}">
              <a14:useLocalDpi xmlns:a14="http://schemas.microsoft.com/office/drawing/2010/main" val="0"/>
            </a:ext>
          </a:extLst>
        </a:blip>
        <a:stretch>
          <a:fillRect/>
        </a:stretch>
      </xdr:blipFill>
      <xdr:spPr>
        <a:xfrm>
          <a:off x="44043600" y="796855150"/>
          <a:ext cx="882650" cy="1143000"/>
        </a:xfrm>
        <a:prstGeom prst="rect">
          <a:avLst/>
        </a:prstGeom>
      </xdr:spPr>
    </xdr:pic>
    <xdr:clientData/>
  </xdr:twoCellAnchor>
  <xdr:twoCellAnchor>
    <xdr:from>
      <xdr:col>32</xdr:col>
      <xdr:colOff>0</xdr:colOff>
      <xdr:row>700</xdr:row>
      <xdr:rowOff>0</xdr:rowOff>
    </xdr:from>
    <xdr:to>
      <xdr:col>33</xdr:col>
      <xdr:colOff>0</xdr:colOff>
      <xdr:row>701</xdr:row>
      <xdr:rowOff>0</xdr:rowOff>
    </xdr:to>
    <xdr:pic>
      <xdr:nvPicPr>
        <xdr:cNvPr id="3165" name="Picture 3164">
          <a:extLst>
            <a:ext uri="{FF2B5EF4-FFF2-40B4-BE49-F238E27FC236}">
              <a16:creationId xmlns:a16="http://schemas.microsoft.com/office/drawing/2014/main" id="{6F58ACAD-AC1E-C094-0969-8D750D299979}"/>
            </a:ext>
          </a:extLst>
        </xdr:cNvPr>
        <xdr:cNvPicPr>
          <a:picLocks/>
        </xdr:cNvPicPr>
      </xdr:nvPicPr>
      <xdr:blipFill>
        <a:blip xmlns:r="http://schemas.openxmlformats.org/officeDocument/2006/relationships" r:embed="rId697" cstate="print">
          <a:extLst>
            <a:ext uri="{28A0092B-C50C-407E-A947-70E740481C1C}">
              <a14:useLocalDpi xmlns:a14="http://schemas.microsoft.com/office/drawing/2010/main" val="0"/>
            </a:ext>
          </a:extLst>
        </a:blip>
        <a:stretch>
          <a:fillRect/>
        </a:stretch>
      </xdr:blipFill>
      <xdr:spPr>
        <a:xfrm>
          <a:off x="44043600" y="797998150"/>
          <a:ext cx="882650" cy="1143000"/>
        </a:xfrm>
        <a:prstGeom prst="rect">
          <a:avLst/>
        </a:prstGeom>
      </xdr:spPr>
    </xdr:pic>
    <xdr:clientData/>
  </xdr:twoCellAnchor>
  <xdr:twoCellAnchor>
    <xdr:from>
      <xdr:col>32</xdr:col>
      <xdr:colOff>0</xdr:colOff>
      <xdr:row>701</xdr:row>
      <xdr:rowOff>0</xdr:rowOff>
    </xdr:from>
    <xdr:to>
      <xdr:col>33</xdr:col>
      <xdr:colOff>0</xdr:colOff>
      <xdr:row>702</xdr:row>
      <xdr:rowOff>0</xdr:rowOff>
    </xdr:to>
    <xdr:pic>
      <xdr:nvPicPr>
        <xdr:cNvPr id="3167" name="Picture 3166">
          <a:extLst>
            <a:ext uri="{FF2B5EF4-FFF2-40B4-BE49-F238E27FC236}">
              <a16:creationId xmlns:a16="http://schemas.microsoft.com/office/drawing/2014/main" id="{047AC2A9-8A25-D63D-CECE-6C3774D4D62F}"/>
            </a:ext>
          </a:extLst>
        </xdr:cNvPr>
        <xdr:cNvPicPr>
          <a:picLocks/>
        </xdr:cNvPicPr>
      </xdr:nvPicPr>
      <xdr:blipFill>
        <a:blip xmlns:r="http://schemas.openxmlformats.org/officeDocument/2006/relationships" r:embed="rId698" cstate="print">
          <a:extLst>
            <a:ext uri="{28A0092B-C50C-407E-A947-70E740481C1C}">
              <a14:useLocalDpi xmlns:a14="http://schemas.microsoft.com/office/drawing/2010/main" val="0"/>
            </a:ext>
          </a:extLst>
        </a:blip>
        <a:stretch>
          <a:fillRect/>
        </a:stretch>
      </xdr:blipFill>
      <xdr:spPr>
        <a:xfrm>
          <a:off x="44043600" y="799141150"/>
          <a:ext cx="882650" cy="1143000"/>
        </a:xfrm>
        <a:prstGeom prst="rect">
          <a:avLst/>
        </a:prstGeom>
      </xdr:spPr>
    </xdr:pic>
    <xdr:clientData/>
  </xdr:twoCellAnchor>
  <xdr:twoCellAnchor>
    <xdr:from>
      <xdr:col>32</xdr:col>
      <xdr:colOff>0</xdr:colOff>
      <xdr:row>702</xdr:row>
      <xdr:rowOff>0</xdr:rowOff>
    </xdr:from>
    <xdr:to>
      <xdr:col>33</xdr:col>
      <xdr:colOff>0</xdr:colOff>
      <xdr:row>703</xdr:row>
      <xdr:rowOff>0</xdr:rowOff>
    </xdr:to>
    <xdr:pic>
      <xdr:nvPicPr>
        <xdr:cNvPr id="3169" name="Picture 3168">
          <a:extLst>
            <a:ext uri="{FF2B5EF4-FFF2-40B4-BE49-F238E27FC236}">
              <a16:creationId xmlns:a16="http://schemas.microsoft.com/office/drawing/2014/main" id="{AA0EC59A-B98A-8D6E-A3D2-6194D5D38E66}"/>
            </a:ext>
          </a:extLst>
        </xdr:cNvPr>
        <xdr:cNvPicPr>
          <a:picLocks/>
        </xdr:cNvPicPr>
      </xdr:nvPicPr>
      <xdr:blipFill>
        <a:blip xmlns:r="http://schemas.openxmlformats.org/officeDocument/2006/relationships" r:embed="rId699" cstate="print">
          <a:extLst>
            <a:ext uri="{28A0092B-C50C-407E-A947-70E740481C1C}">
              <a14:useLocalDpi xmlns:a14="http://schemas.microsoft.com/office/drawing/2010/main" val="0"/>
            </a:ext>
          </a:extLst>
        </a:blip>
        <a:stretch>
          <a:fillRect/>
        </a:stretch>
      </xdr:blipFill>
      <xdr:spPr>
        <a:xfrm>
          <a:off x="44043600" y="800284150"/>
          <a:ext cx="882650" cy="1143000"/>
        </a:xfrm>
        <a:prstGeom prst="rect">
          <a:avLst/>
        </a:prstGeom>
      </xdr:spPr>
    </xdr:pic>
    <xdr:clientData/>
  </xdr:twoCellAnchor>
  <xdr:twoCellAnchor>
    <xdr:from>
      <xdr:col>32</xdr:col>
      <xdr:colOff>0</xdr:colOff>
      <xdr:row>703</xdr:row>
      <xdr:rowOff>0</xdr:rowOff>
    </xdr:from>
    <xdr:to>
      <xdr:col>33</xdr:col>
      <xdr:colOff>0</xdr:colOff>
      <xdr:row>704</xdr:row>
      <xdr:rowOff>0</xdr:rowOff>
    </xdr:to>
    <xdr:pic>
      <xdr:nvPicPr>
        <xdr:cNvPr id="3171" name="Picture 3170">
          <a:extLst>
            <a:ext uri="{FF2B5EF4-FFF2-40B4-BE49-F238E27FC236}">
              <a16:creationId xmlns:a16="http://schemas.microsoft.com/office/drawing/2014/main" id="{F1851CE4-E6E2-DB1E-F0A6-85EFE4105DEF}"/>
            </a:ext>
          </a:extLst>
        </xdr:cNvPr>
        <xdr:cNvPicPr>
          <a:picLocks/>
        </xdr:cNvPicPr>
      </xdr:nvPicPr>
      <xdr:blipFill>
        <a:blip xmlns:r="http://schemas.openxmlformats.org/officeDocument/2006/relationships" r:embed="rId700" cstate="print">
          <a:extLst>
            <a:ext uri="{28A0092B-C50C-407E-A947-70E740481C1C}">
              <a14:useLocalDpi xmlns:a14="http://schemas.microsoft.com/office/drawing/2010/main" val="0"/>
            </a:ext>
          </a:extLst>
        </a:blip>
        <a:stretch>
          <a:fillRect/>
        </a:stretch>
      </xdr:blipFill>
      <xdr:spPr>
        <a:xfrm>
          <a:off x="44043600" y="801427150"/>
          <a:ext cx="882650" cy="1143000"/>
        </a:xfrm>
        <a:prstGeom prst="rect">
          <a:avLst/>
        </a:prstGeom>
      </xdr:spPr>
    </xdr:pic>
    <xdr:clientData/>
  </xdr:twoCellAnchor>
  <xdr:twoCellAnchor>
    <xdr:from>
      <xdr:col>32</xdr:col>
      <xdr:colOff>0</xdr:colOff>
      <xdr:row>704</xdr:row>
      <xdr:rowOff>0</xdr:rowOff>
    </xdr:from>
    <xdr:to>
      <xdr:col>33</xdr:col>
      <xdr:colOff>0</xdr:colOff>
      <xdr:row>705</xdr:row>
      <xdr:rowOff>0</xdr:rowOff>
    </xdr:to>
    <xdr:pic>
      <xdr:nvPicPr>
        <xdr:cNvPr id="3173" name="Picture 3172">
          <a:extLst>
            <a:ext uri="{FF2B5EF4-FFF2-40B4-BE49-F238E27FC236}">
              <a16:creationId xmlns:a16="http://schemas.microsoft.com/office/drawing/2014/main" id="{2B627224-C6B9-8472-95D0-990A396DD5BD}"/>
            </a:ext>
          </a:extLst>
        </xdr:cNvPr>
        <xdr:cNvPicPr>
          <a:picLocks/>
        </xdr:cNvPicPr>
      </xdr:nvPicPr>
      <xdr:blipFill>
        <a:blip xmlns:r="http://schemas.openxmlformats.org/officeDocument/2006/relationships" r:embed="rId701">
          <a:extLst>
            <a:ext uri="{28A0092B-C50C-407E-A947-70E740481C1C}">
              <a14:useLocalDpi xmlns:a14="http://schemas.microsoft.com/office/drawing/2010/main" val="0"/>
            </a:ext>
          </a:extLst>
        </a:blip>
        <a:stretch>
          <a:fillRect/>
        </a:stretch>
      </xdr:blipFill>
      <xdr:spPr>
        <a:xfrm>
          <a:off x="44043600" y="802570150"/>
          <a:ext cx="882650" cy="1143000"/>
        </a:xfrm>
        <a:prstGeom prst="rect">
          <a:avLst/>
        </a:prstGeom>
      </xdr:spPr>
    </xdr:pic>
    <xdr:clientData/>
  </xdr:twoCellAnchor>
  <xdr:twoCellAnchor>
    <xdr:from>
      <xdr:col>32</xdr:col>
      <xdr:colOff>0</xdr:colOff>
      <xdr:row>705</xdr:row>
      <xdr:rowOff>0</xdr:rowOff>
    </xdr:from>
    <xdr:to>
      <xdr:col>33</xdr:col>
      <xdr:colOff>0</xdr:colOff>
      <xdr:row>706</xdr:row>
      <xdr:rowOff>0</xdr:rowOff>
    </xdr:to>
    <xdr:pic>
      <xdr:nvPicPr>
        <xdr:cNvPr id="3175" name="Picture 3174">
          <a:extLst>
            <a:ext uri="{FF2B5EF4-FFF2-40B4-BE49-F238E27FC236}">
              <a16:creationId xmlns:a16="http://schemas.microsoft.com/office/drawing/2014/main" id="{F5F56A53-EF9A-753B-BFF1-97ED6E046BE0}"/>
            </a:ext>
          </a:extLst>
        </xdr:cNvPr>
        <xdr:cNvPicPr>
          <a:picLocks/>
        </xdr:cNvPicPr>
      </xdr:nvPicPr>
      <xdr:blipFill>
        <a:blip xmlns:r="http://schemas.openxmlformats.org/officeDocument/2006/relationships" r:embed="rId702">
          <a:extLst>
            <a:ext uri="{28A0092B-C50C-407E-A947-70E740481C1C}">
              <a14:useLocalDpi xmlns:a14="http://schemas.microsoft.com/office/drawing/2010/main" val="0"/>
            </a:ext>
          </a:extLst>
        </a:blip>
        <a:stretch>
          <a:fillRect/>
        </a:stretch>
      </xdr:blipFill>
      <xdr:spPr>
        <a:xfrm>
          <a:off x="44043600" y="803713150"/>
          <a:ext cx="882650" cy="1143000"/>
        </a:xfrm>
        <a:prstGeom prst="rect">
          <a:avLst/>
        </a:prstGeom>
      </xdr:spPr>
    </xdr:pic>
    <xdr:clientData/>
  </xdr:twoCellAnchor>
  <xdr:twoCellAnchor>
    <xdr:from>
      <xdr:col>32</xdr:col>
      <xdr:colOff>0</xdr:colOff>
      <xdr:row>706</xdr:row>
      <xdr:rowOff>0</xdr:rowOff>
    </xdr:from>
    <xdr:to>
      <xdr:col>33</xdr:col>
      <xdr:colOff>0</xdr:colOff>
      <xdr:row>707</xdr:row>
      <xdr:rowOff>0</xdr:rowOff>
    </xdr:to>
    <xdr:pic>
      <xdr:nvPicPr>
        <xdr:cNvPr id="3177" name="Picture 3176">
          <a:extLst>
            <a:ext uri="{FF2B5EF4-FFF2-40B4-BE49-F238E27FC236}">
              <a16:creationId xmlns:a16="http://schemas.microsoft.com/office/drawing/2014/main" id="{5184F8A4-AEF4-F509-5766-9BF717DC16A1}"/>
            </a:ext>
          </a:extLst>
        </xdr:cNvPr>
        <xdr:cNvPicPr>
          <a:picLocks/>
        </xdr:cNvPicPr>
      </xdr:nvPicPr>
      <xdr:blipFill>
        <a:blip xmlns:r="http://schemas.openxmlformats.org/officeDocument/2006/relationships" r:embed="rId703" cstate="print">
          <a:extLst>
            <a:ext uri="{28A0092B-C50C-407E-A947-70E740481C1C}">
              <a14:useLocalDpi xmlns:a14="http://schemas.microsoft.com/office/drawing/2010/main" val="0"/>
            </a:ext>
          </a:extLst>
        </a:blip>
        <a:stretch>
          <a:fillRect/>
        </a:stretch>
      </xdr:blipFill>
      <xdr:spPr>
        <a:xfrm>
          <a:off x="44043600" y="804856150"/>
          <a:ext cx="882650" cy="1143000"/>
        </a:xfrm>
        <a:prstGeom prst="rect">
          <a:avLst/>
        </a:prstGeom>
      </xdr:spPr>
    </xdr:pic>
    <xdr:clientData/>
  </xdr:twoCellAnchor>
  <xdr:twoCellAnchor>
    <xdr:from>
      <xdr:col>32</xdr:col>
      <xdr:colOff>0</xdr:colOff>
      <xdr:row>707</xdr:row>
      <xdr:rowOff>0</xdr:rowOff>
    </xdr:from>
    <xdr:to>
      <xdr:col>33</xdr:col>
      <xdr:colOff>0</xdr:colOff>
      <xdr:row>708</xdr:row>
      <xdr:rowOff>0</xdr:rowOff>
    </xdr:to>
    <xdr:pic>
      <xdr:nvPicPr>
        <xdr:cNvPr id="3179" name="Picture 3178">
          <a:extLst>
            <a:ext uri="{FF2B5EF4-FFF2-40B4-BE49-F238E27FC236}">
              <a16:creationId xmlns:a16="http://schemas.microsoft.com/office/drawing/2014/main" id="{53A7D62A-B228-551D-2597-9249AC73DE44}"/>
            </a:ext>
          </a:extLst>
        </xdr:cNvPr>
        <xdr:cNvPicPr>
          <a:picLocks/>
        </xdr:cNvPicPr>
      </xdr:nvPicPr>
      <xdr:blipFill>
        <a:blip xmlns:r="http://schemas.openxmlformats.org/officeDocument/2006/relationships" r:embed="rId704" cstate="print">
          <a:extLst>
            <a:ext uri="{28A0092B-C50C-407E-A947-70E740481C1C}">
              <a14:useLocalDpi xmlns:a14="http://schemas.microsoft.com/office/drawing/2010/main" val="0"/>
            </a:ext>
          </a:extLst>
        </a:blip>
        <a:stretch>
          <a:fillRect/>
        </a:stretch>
      </xdr:blipFill>
      <xdr:spPr>
        <a:xfrm>
          <a:off x="44043600" y="805999150"/>
          <a:ext cx="882650" cy="1143000"/>
        </a:xfrm>
        <a:prstGeom prst="rect">
          <a:avLst/>
        </a:prstGeom>
      </xdr:spPr>
    </xdr:pic>
    <xdr:clientData/>
  </xdr:twoCellAnchor>
  <xdr:twoCellAnchor>
    <xdr:from>
      <xdr:col>32</xdr:col>
      <xdr:colOff>0</xdr:colOff>
      <xdr:row>708</xdr:row>
      <xdr:rowOff>0</xdr:rowOff>
    </xdr:from>
    <xdr:to>
      <xdr:col>33</xdr:col>
      <xdr:colOff>0</xdr:colOff>
      <xdr:row>709</xdr:row>
      <xdr:rowOff>0</xdr:rowOff>
    </xdr:to>
    <xdr:pic>
      <xdr:nvPicPr>
        <xdr:cNvPr id="3181" name="Picture 3180">
          <a:extLst>
            <a:ext uri="{FF2B5EF4-FFF2-40B4-BE49-F238E27FC236}">
              <a16:creationId xmlns:a16="http://schemas.microsoft.com/office/drawing/2014/main" id="{9F152678-37B3-2A8A-7AA4-F8C6D6D22BFC}"/>
            </a:ext>
          </a:extLst>
        </xdr:cNvPr>
        <xdr:cNvPicPr>
          <a:picLocks/>
        </xdr:cNvPicPr>
      </xdr:nvPicPr>
      <xdr:blipFill>
        <a:blip xmlns:r="http://schemas.openxmlformats.org/officeDocument/2006/relationships" r:embed="rId705" cstate="print">
          <a:extLst>
            <a:ext uri="{28A0092B-C50C-407E-A947-70E740481C1C}">
              <a14:useLocalDpi xmlns:a14="http://schemas.microsoft.com/office/drawing/2010/main" val="0"/>
            </a:ext>
          </a:extLst>
        </a:blip>
        <a:stretch>
          <a:fillRect/>
        </a:stretch>
      </xdr:blipFill>
      <xdr:spPr>
        <a:xfrm>
          <a:off x="44043600" y="807142150"/>
          <a:ext cx="882650" cy="1143000"/>
        </a:xfrm>
        <a:prstGeom prst="rect">
          <a:avLst/>
        </a:prstGeom>
      </xdr:spPr>
    </xdr:pic>
    <xdr:clientData/>
  </xdr:twoCellAnchor>
  <xdr:twoCellAnchor>
    <xdr:from>
      <xdr:col>32</xdr:col>
      <xdr:colOff>0</xdr:colOff>
      <xdr:row>709</xdr:row>
      <xdr:rowOff>0</xdr:rowOff>
    </xdr:from>
    <xdr:to>
      <xdr:col>33</xdr:col>
      <xdr:colOff>0</xdr:colOff>
      <xdr:row>710</xdr:row>
      <xdr:rowOff>0</xdr:rowOff>
    </xdr:to>
    <xdr:pic>
      <xdr:nvPicPr>
        <xdr:cNvPr id="3183" name="Picture 3182">
          <a:extLst>
            <a:ext uri="{FF2B5EF4-FFF2-40B4-BE49-F238E27FC236}">
              <a16:creationId xmlns:a16="http://schemas.microsoft.com/office/drawing/2014/main" id="{88F154D0-64DE-8A91-5EAE-067EA351FF6B}"/>
            </a:ext>
          </a:extLst>
        </xdr:cNvPr>
        <xdr:cNvPicPr>
          <a:picLocks/>
        </xdr:cNvPicPr>
      </xdr:nvPicPr>
      <xdr:blipFill>
        <a:blip xmlns:r="http://schemas.openxmlformats.org/officeDocument/2006/relationships" r:embed="rId706" cstate="print">
          <a:extLst>
            <a:ext uri="{28A0092B-C50C-407E-A947-70E740481C1C}">
              <a14:useLocalDpi xmlns:a14="http://schemas.microsoft.com/office/drawing/2010/main" val="0"/>
            </a:ext>
          </a:extLst>
        </a:blip>
        <a:stretch>
          <a:fillRect/>
        </a:stretch>
      </xdr:blipFill>
      <xdr:spPr>
        <a:xfrm>
          <a:off x="44043600" y="808285150"/>
          <a:ext cx="882650" cy="1143000"/>
        </a:xfrm>
        <a:prstGeom prst="rect">
          <a:avLst/>
        </a:prstGeom>
      </xdr:spPr>
    </xdr:pic>
    <xdr:clientData/>
  </xdr:twoCellAnchor>
  <xdr:twoCellAnchor>
    <xdr:from>
      <xdr:col>32</xdr:col>
      <xdr:colOff>0</xdr:colOff>
      <xdr:row>710</xdr:row>
      <xdr:rowOff>0</xdr:rowOff>
    </xdr:from>
    <xdr:to>
      <xdr:col>33</xdr:col>
      <xdr:colOff>0</xdr:colOff>
      <xdr:row>711</xdr:row>
      <xdr:rowOff>0</xdr:rowOff>
    </xdr:to>
    <xdr:pic>
      <xdr:nvPicPr>
        <xdr:cNvPr id="3185" name="Picture 3184">
          <a:extLst>
            <a:ext uri="{FF2B5EF4-FFF2-40B4-BE49-F238E27FC236}">
              <a16:creationId xmlns:a16="http://schemas.microsoft.com/office/drawing/2014/main" id="{59D38B11-02DC-568D-7CAA-AEBA5B81C880}"/>
            </a:ext>
          </a:extLst>
        </xdr:cNvPr>
        <xdr:cNvPicPr>
          <a:picLocks/>
        </xdr:cNvPicPr>
      </xdr:nvPicPr>
      <xdr:blipFill>
        <a:blip xmlns:r="http://schemas.openxmlformats.org/officeDocument/2006/relationships" r:embed="rId707" cstate="print">
          <a:extLst>
            <a:ext uri="{28A0092B-C50C-407E-A947-70E740481C1C}">
              <a14:useLocalDpi xmlns:a14="http://schemas.microsoft.com/office/drawing/2010/main" val="0"/>
            </a:ext>
          </a:extLst>
        </a:blip>
        <a:stretch>
          <a:fillRect/>
        </a:stretch>
      </xdr:blipFill>
      <xdr:spPr>
        <a:xfrm>
          <a:off x="44043600" y="809428150"/>
          <a:ext cx="882650" cy="1143000"/>
        </a:xfrm>
        <a:prstGeom prst="rect">
          <a:avLst/>
        </a:prstGeom>
      </xdr:spPr>
    </xdr:pic>
    <xdr:clientData/>
  </xdr:twoCellAnchor>
  <xdr:twoCellAnchor>
    <xdr:from>
      <xdr:col>32</xdr:col>
      <xdr:colOff>0</xdr:colOff>
      <xdr:row>711</xdr:row>
      <xdr:rowOff>0</xdr:rowOff>
    </xdr:from>
    <xdr:to>
      <xdr:col>33</xdr:col>
      <xdr:colOff>0</xdr:colOff>
      <xdr:row>712</xdr:row>
      <xdr:rowOff>0</xdr:rowOff>
    </xdr:to>
    <xdr:pic>
      <xdr:nvPicPr>
        <xdr:cNvPr id="3187" name="Picture 3186">
          <a:extLst>
            <a:ext uri="{FF2B5EF4-FFF2-40B4-BE49-F238E27FC236}">
              <a16:creationId xmlns:a16="http://schemas.microsoft.com/office/drawing/2014/main" id="{EF9B2002-4030-F30A-1F34-8A6102C56DD8}"/>
            </a:ext>
          </a:extLst>
        </xdr:cNvPr>
        <xdr:cNvPicPr>
          <a:picLocks/>
        </xdr:cNvPicPr>
      </xdr:nvPicPr>
      <xdr:blipFill>
        <a:blip xmlns:r="http://schemas.openxmlformats.org/officeDocument/2006/relationships" r:embed="rId708">
          <a:extLst>
            <a:ext uri="{28A0092B-C50C-407E-A947-70E740481C1C}">
              <a14:useLocalDpi xmlns:a14="http://schemas.microsoft.com/office/drawing/2010/main" val="0"/>
            </a:ext>
          </a:extLst>
        </a:blip>
        <a:stretch>
          <a:fillRect/>
        </a:stretch>
      </xdr:blipFill>
      <xdr:spPr>
        <a:xfrm>
          <a:off x="44043600" y="810571150"/>
          <a:ext cx="882650" cy="1143000"/>
        </a:xfrm>
        <a:prstGeom prst="rect">
          <a:avLst/>
        </a:prstGeom>
      </xdr:spPr>
    </xdr:pic>
    <xdr:clientData/>
  </xdr:twoCellAnchor>
  <xdr:twoCellAnchor>
    <xdr:from>
      <xdr:col>32</xdr:col>
      <xdr:colOff>0</xdr:colOff>
      <xdr:row>712</xdr:row>
      <xdr:rowOff>0</xdr:rowOff>
    </xdr:from>
    <xdr:to>
      <xdr:col>33</xdr:col>
      <xdr:colOff>0</xdr:colOff>
      <xdr:row>713</xdr:row>
      <xdr:rowOff>0</xdr:rowOff>
    </xdr:to>
    <xdr:pic>
      <xdr:nvPicPr>
        <xdr:cNvPr id="3189" name="Picture 3188">
          <a:extLst>
            <a:ext uri="{FF2B5EF4-FFF2-40B4-BE49-F238E27FC236}">
              <a16:creationId xmlns:a16="http://schemas.microsoft.com/office/drawing/2014/main" id="{C8E57186-796D-48D4-428F-839742F56111}"/>
            </a:ext>
          </a:extLst>
        </xdr:cNvPr>
        <xdr:cNvPicPr>
          <a:picLocks/>
        </xdr:cNvPicPr>
      </xdr:nvPicPr>
      <xdr:blipFill>
        <a:blip xmlns:r="http://schemas.openxmlformats.org/officeDocument/2006/relationships" r:embed="rId709" cstate="print">
          <a:extLst>
            <a:ext uri="{28A0092B-C50C-407E-A947-70E740481C1C}">
              <a14:useLocalDpi xmlns:a14="http://schemas.microsoft.com/office/drawing/2010/main" val="0"/>
            </a:ext>
          </a:extLst>
        </a:blip>
        <a:stretch>
          <a:fillRect/>
        </a:stretch>
      </xdr:blipFill>
      <xdr:spPr>
        <a:xfrm>
          <a:off x="44043600" y="811714150"/>
          <a:ext cx="882650" cy="1143000"/>
        </a:xfrm>
        <a:prstGeom prst="rect">
          <a:avLst/>
        </a:prstGeom>
      </xdr:spPr>
    </xdr:pic>
    <xdr:clientData/>
  </xdr:twoCellAnchor>
  <xdr:twoCellAnchor>
    <xdr:from>
      <xdr:col>32</xdr:col>
      <xdr:colOff>0</xdr:colOff>
      <xdr:row>713</xdr:row>
      <xdr:rowOff>0</xdr:rowOff>
    </xdr:from>
    <xdr:to>
      <xdr:col>33</xdr:col>
      <xdr:colOff>0</xdr:colOff>
      <xdr:row>714</xdr:row>
      <xdr:rowOff>0</xdr:rowOff>
    </xdr:to>
    <xdr:pic>
      <xdr:nvPicPr>
        <xdr:cNvPr id="3191" name="Picture 3190">
          <a:extLst>
            <a:ext uri="{FF2B5EF4-FFF2-40B4-BE49-F238E27FC236}">
              <a16:creationId xmlns:a16="http://schemas.microsoft.com/office/drawing/2014/main" id="{434DB637-9627-AEC1-6409-F11649AD1688}"/>
            </a:ext>
          </a:extLst>
        </xdr:cNvPr>
        <xdr:cNvPicPr>
          <a:picLocks/>
        </xdr:cNvPicPr>
      </xdr:nvPicPr>
      <xdr:blipFill>
        <a:blip xmlns:r="http://schemas.openxmlformats.org/officeDocument/2006/relationships" r:embed="rId710" cstate="print">
          <a:extLst>
            <a:ext uri="{28A0092B-C50C-407E-A947-70E740481C1C}">
              <a14:useLocalDpi xmlns:a14="http://schemas.microsoft.com/office/drawing/2010/main" val="0"/>
            </a:ext>
          </a:extLst>
        </a:blip>
        <a:stretch>
          <a:fillRect/>
        </a:stretch>
      </xdr:blipFill>
      <xdr:spPr>
        <a:xfrm>
          <a:off x="44043600" y="812857150"/>
          <a:ext cx="882650" cy="1143000"/>
        </a:xfrm>
        <a:prstGeom prst="rect">
          <a:avLst/>
        </a:prstGeom>
      </xdr:spPr>
    </xdr:pic>
    <xdr:clientData/>
  </xdr:twoCellAnchor>
  <xdr:twoCellAnchor>
    <xdr:from>
      <xdr:col>32</xdr:col>
      <xdr:colOff>0</xdr:colOff>
      <xdr:row>714</xdr:row>
      <xdr:rowOff>0</xdr:rowOff>
    </xdr:from>
    <xdr:to>
      <xdr:col>33</xdr:col>
      <xdr:colOff>0</xdr:colOff>
      <xdr:row>715</xdr:row>
      <xdr:rowOff>0</xdr:rowOff>
    </xdr:to>
    <xdr:pic>
      <xdr:nvPicPr>
        <xdr:cNvPr id="3193" name="Picture 3192">
          <a:extLst>
            <a:ext uri="{FF2B5EF4-FFF2-40B4-BE49-F238E27FC236}">
              <a16:creationId xmlns:a16="http://schemas.microsoft.com/office/drawing/2014/main" id="{136A9819-8B56-E4FD-CC95-D355506EBAEF}"/>
            </a:ext>
          </a:extLst>
        </xdr:cNvPr>
        <xdr:cNvPicPr>
          <a:picLocks/>
        </xdr:cNvPicPr>
      </xdr:nvPicPr>
      <xdr:blipFill>
        <a:blip xmlns:r="http://schemas.openxmlformats.org/officeDocument/2006/relationships" r:embed="rId711" cstate="print">
          <a:extLst>
            <a:ext uri="{28A0092B-C50C-407E-A947-70E740481C1C}">
              <a14:useLocalDpi xmlns:a14="http://schemas.microsoft.com/office/drawing/2010/main" val="0"/>
            </a:ext>
          </a:extLst>
        </a:blip>
        <a:stretch>
          <a:fillRect/>
        </a:stretch>
      </xdr:blipFill>
      <xdr:spPr>
        <a:xfrm>
          <a:off x="44043600" y="814000150"/>
          <a:ext cx="882650" cy="1143000"/>
        </a:xfrm>
        <a:prstGeom prst="rect">
          <a:avLst/>
        </a:prstGeom>
      </xdr:spPr>
    </xdr:pic>
    <xdr:clientData/>
  </xdr:twoCellAnchor>
  <xdr:twoCellAnchor>
    <xdr:from>
      <xdr:col>32</xdr:col>
      <xdr:colOff>0</xdr:colOff>
      <xdr:row>715</xdr:row>
      <xdr:rowOff>0</xdr:rowOff>
    </xdr:from>
    <xdr:to>
      <xdr:col>33</xdr:col>
      <xdr:colOff>0</xdr:colOff>
      <xdr:row>716</xdr:row>
      <xdr:rowOff>0</xdr:rowOff>
    </xdr:to>
    <xdr:pic>
      <xdr:nvPicPr>
        <xdr:cNvPr id="3195" name="Picture 3194">
          <a:extLst>
            <a:ext uri="{FF2B5EF4-FFF2-40B4-BE49-F238E27FC236}">
              <a16:creationId xmlns:a16="http://schemas.microsoft.com/office/drawing/2014/main" id="{2B640FC7-6A37-1AD1-4116-E648E55614F1}"/>
            </a:ext>
          </a:extLst>
        </xdr:cNvPr>
        <xdr:cNvPicPr>
          <a:picLocks/>
        </xdr:cNvPicPr>
      </xdr:nvPicPr>
      <xdr:blipFill>
        <a:blip xmlns:r="http://schemas.openxmlformats.org/officeDocument/2006/relationships" r:embed="rId712" cstate="print">
          <a:extLst>
            <a:ext uri="{28A0092B-C50C-407E-A947-70E740481C1C}">
              <a14:useLocalDpi xmlns:a14="http://schemas.microsoft.com/office/drawing/2010/main" val="0"/>
            </a:ext>
          </a:extLst>
        </a:blip>
        <a:stretch>
          <a:fillRect/>
        </a:stretch>
      </xdr:blipFill>
      <xdr:spPr>
        <a:xfrm>
          <a:off x="44043600" y="815143150"/>
          <a:ext cx="882650" cy="1143000"/>
        </a:xfrm>
        <a:prstGeom prst="rect">
          <a:avLst/>
        </a:prstGeom>
      </xdr:spPr>
    </xdr:pic>
    <xdr:clientData/>
  </xdr:twoCellAnchor>
  <xdr:twoCellAnchor>
    <xdr:from>
      <xdr:col>32</xdr:col>
      <xdr:colOff>0</xdr:colOff>
      <xdr:row>716</xdr:row>
      <xdr:rowOff>0</xdr:rowOff>
    </xdr:from>
    <xdr:to>
      <xdr:col>33</xdr:col>
      <xdr:colOff>0</xdr:colOff>
      <xdr:row>717</xdr:row>
      <xdr:rowOff>0</xdr:rowOff>
    </xdr:to>
    <xdr:pic>
      <xdr:nvPicPr>
        <xdr:cNvPr id="3197" name="Picture 3196">
          <a:extLst>
            <a:ext uri="{FF2B5EF4-FFF2-40B4-BE49-F238E27FC236}">
              <a16:creationId xmlns:a16="http://schemas.microsoft.com/office/drawing/2014/main" id="{BDB932F6-DCC2-8289-1CFD-618BDE65456A}"/>
            </a:ext>
          </a:extLst>
        </xdr:cNvPr>
        <xdr:cNvPicPr>
          <a:picLocks/>
        </xdr:cNvPicPr>
      </xdr:nvPicPr>
      <xdr:blipFill>
        <a:blip xmlns:r="http://schemas.openxmlformats.org/officeDocument/2006/relationships" r:embed="rId713" cstate="print">
          <a:extLst>
            <a:ext uri="{28A0092B-C50C-407E-A947-70E740481C1C}">
              <a14:useLocalDpi xmlns:a14="http://schemas.microsoft.com/office/drawing/2010/main" val="0"/>
            </a:ext>
          </a:extLst>
        </a:blip>
        <a:stretch>
          <a:fillRect/>
        </a:stretch>
      </xdr:blipFill>
      <xdr:spPr>
        <a:xfrm>
          <a:off x="44043600" y="816286150"/>
          <a:ext cx="882650" cy="1143000"/>
        </a:xfrm>
        <a:prstGeom prst="rect">
          <a:avLst/>
        </a:prstGeom>
      </xdr:spPr>
    </xdr:pic>
    <xdr:clientData/>
  </xdr:twoCellAnchor>
  <xdr:twoCellAnchor>
    <xdr:from>
      <xdr:col>32</xdr:col>
      <xdr:colOff>0</xdr:colOff>
      <xdr:row>717</xdr:row>
      <xdr:rowOff>0</xdr:rowOff>
    </xdr:from>
    <xdr:to>
      <xdr:col>33</xdr:col>
      <xdr:colOff>0</xdr:colOff>
      <xdr:row>718</xdr:row>
      <xdr:rowOff>0</xdr:rowOff>
    </xdr:to>
    <xdr:pic>
      <xdr:nvPicPr>
        <xdr:cNvPr id="3199" name="Picture 3198">
          <a:extLst>
            <a:ext uri="{FF2B5EF4-FFF2-40B4-BE49-F238E27FC236}">
              <a16:creationId xmlns:a16="http://schemas.microsoft.com/office/drawing/2014/main" id="{2B7AD5A9-928D-9A13-FC7C-1C387FCDA41C}"/>
            </a:ext>
          </a:extLst>
        </xdr:cNvPr>
        <xdr:cNvPicPr>
          <a:picLocks/>
        </xdr:cNvPicPr>
      </xdr:nvPicPr>
      <xdr:blipFill>
        <a:blip xmlns:r="http://schemas.openxmlformats.org/officeDocument/2006/relationships" r:embed="rId714" cstate="print">
          <a:extLst>
            <a:ext uri="{28A0092B-C50C-407E-A947-70E740481C1C}">
              <a14:useLocalDpi xmlns:a14="http://schemas.microsoft.com/office/drawing/2010/main" val="0"/>
            </a:ext>
          </a:extLst>
        </a:blip>
        <a:stretch>
          <a:fillRect/>
        </a:stretch>
      </xdr:blipFill>
      <xdr:spPr>
        <a:xfrm>
          <a:off x="44043600" y="817429150"/>
          <a:ext cx="882650" cy="1143000"/>
        </a:xfrm>
        <a:prstGeom prst="rect">
          <a:avLst/>
        </a:prstGeom>
      </xdr:spPr>
    </xdr:pic>
    <xdr:clientData/>
  </xdr:twoCellAnchor>
  <xdr:twoCellAnchor>
    <xdr:from>
      <xdr:col>32</xdr:col>
      <xdr:colOff>0</xdr:colOff>
      <xdr:row>718</xdr:row>
      <xdr:rowOff>0</xdr:rowOff>
    </xdr:from>
    <xdr:to>
      <xdr:col>33</xdr:col>
      <xdr:colOff>0</xdr:colOff>
      <xdr:row>719</xdr:row>
      <xdr:rowOff>0</xdr:rowOff>
    </xdr:to>
    <xdr:pic>
      <xdr:nvPicPr>
        <xdr:cNvPr id="3201" name="Picture 3200">
          <a:extLst>
            <a:ext uri="{FF2B5EF4-FFF2-40B4-BE49-F238E27FC236}">
              <a16:creationId xmlns:a16="http://schemas.microsoft.com/office/drawing/2014/main" id="{F9726D8D-51B0-1764-BEBB-F1E8FD30ACDD}"/>
            </a:ext>
          </a:extLst>
        </xdr:cNvPr>
        <xdr:cNvPicPr>
          <a:picLocks/>
        </xdr:cNvPicPr>
      </xdr:nvPicPr>
      <xdr:blipFill>
        <a:blip xmlns:r="http://schemas.openxmlformats.org/officeDocument/2006/relationships" r:embed="rId715" cstate="print">
          <a:extLst>
            <a:ext uri="{28A0092B-C50C-407E-A947-70E740481C1C}">
              <a14:useLocalDpi xmlns:a14="http://schemas.microsoft.com/office/drawing/2010/main" val="0"/>
            </a:ext>
          </a:extLst>
        </a:blip>
        <a:stretch>
          <a:fillRect/>
        </a:stretch>
      </xdr:blipFill>
      <xdr:spPr>
        <a:xfrm>
          <a:off x="44043600" y="818572150"/>
          <a:ext cx="882650" cy="1143000"/>
        </a:xfrm>
        <a:prstGeom prst="rect">
          <a:avLst/>
        </a:prstGeom>
      </xdr:spPr>
    </xdr:pic>
    <xdr:clientData/>
  </xdr:twoCellAnchor>
  <xdr:twoCellAnchor>
    <xdr:from>
      <xdr:col>32</xdr:col>
      <xdr:colOff>0</xdr:colOff>
      <xdr:row>719</xdr:row>
      <xdr:rowOff>0</xdr:rowOff>
    </xdr:from>
    <xdr:to>
      <xdr:col>33</xdr:col>
      <xdr:colOff>0</xdr:colOff>
      <xdr:row>720</xdr:row>
      <xdr:rowOff>0</xdr:rowOff>
    </xdr:to>
    <xdr:pic>
      <xdr:nvPicPr>
        <xdr:cNvPr id="3203" name="Picture 3202">
          <a:extLst>
            <a:ext uri="{FF2B5EF4-FFF2-40B4-BE49-F238E27FC236}">
              <a16:creationId xmlns:a16="http://schemas.microsoft.com/office/drawing/2014/main" id="{C31940AF-7EDB-7517-5833-1DEE41E0E215}"/>
            </a:ext>
          </a:extLst>
        </xdr:cNvPr>
        <xdr:cNvPicPr>
          <a:picLocks/>
        </xdr:cNvPicPr>
      </xdr:nvPicPr>
      <xdr:blipFill>
        <a:blip xmlns:r="http://schemas.openxmlformats.org/officeDocument/2006/relationships" r:embed="rId716" cstate="print">
          <a:extLst>
            <a:ext uri="{28A0092B-C50C-407E-A947-70E740481C1C}">
              <a14:useLocalDpi xmlns:a14="http://schemas.microsoft.com/office/drawing/2010/main" val="0"/>
            </a:ext>
          </a:extLst>
        </a:blip>
        <a:stretch>
          <a:fillRect/>
        </a:stretch>
      </xdr:blipFill>
      <xdr:spPr>
        <a:xfrm>
          <a:off x="44043600" y="819715150"/>
          <a:ext cx="882650" cy="1143000"/>
        </a:xfrm>
        <a:prstGeom prst="rect">
          <a:avLst/>
        </a:prstGeom>
      </xdr:spPr>
    </xdr:pic>
    <xdr:clientData/>
  </xdr:twoCellAnchor>
  <xdr:twoCellAnchor>
    <xdr:from>
      <xdr:col>32</xdr:col>
      <xdr:colOff>0</xdr:colOff>
      <xdr:row>720</xdr:row>
      <xdr:rowOff>0</xdr:rowOff>
    </xdr:from>
    <xdr:to>
      <xdr:col>33</xdr:col>
      <xdr:colOff>0</xdr:colOff>
      <xdr:row>721</xdr:row>
      <xdr:rowOff>0</xdr:rowOff>
    </xdr:to>
    <xdr:pic>
      <xdr:nvPicPr>
        <xdr:cNvPr id="3205" name="Picture 3204">
          <a:extLst>
            <a:ext uri="{FF2B5EF4-FFF2-40B4-BE49-F238E27FC236}">
              <a16:creationId xmlns:a16="http://schemas.microsoft.com/office/drawing/2014/main" id="{CC9201AE-B760-F841-DD99-FF98CBB070B0}"/>
            </a:ext>
          </a:extLst>
        </xdr:cNvPr>
        <xdr:cNvPicPr>
          <a:picLocks/>
        </xdr:cNvPicPr>
      </xdr:nvPicPr>
      <xdr:blipFill>
        <a:blip xmlns:r="http://schemas.openxmlformats.org/officeDocument/2006/relationships" r:embed="rId717" cstate="print">
          <a:extLst>
            <a:ext uri="{28A0092B-C50C-407E-A947-70E740481C1C}">
              <a14:useLocalDpi xmlns:a14="http://schemas.microsoft.com/office/drawing/2010/main" val="0"/>
            </a:ext>
          </a:extLst>
        </a:blip>
        <a:stretch>
          <a:fillRect/>
        </a:stretch>
      </xdr:blipFill>
      <xdr:spPr>
        <a:xfrm>
          <a:off x="44043600" y="820858150"/>
          <a:ext cx="882650" cy="1143000"/>
        </a:xfrm>
        <a:prstGeom prst="rect">
          <a:avLst/>
        </a:prstGeom>
      </xdr:spPr>
    </xdr:pic>
    <xdr:clientData/>
  </xdr:twoCellAnchor>
  <xdr:twoCellAnchor>
    <xdr:from>
      <xdr:col>32</xdr:col>
      <xdr:colOff>0</xdr:colOff>
      <xdr:row>721</xdr:row>
      <xdr:rowOff>0</xdr:rowOff>
    </xdr:from>
    <xdr:to>
      <xdr:col>33</xdr:col>
      <xdr:colOff>0</xdr:colOff>
      <xdr:row>722</xdr:row>
      <xdr:rowOff>0</xdr:rowOff>
    </xdr:to>
    <xdr:pic>
      <xdr:nvPicPr>
        <xdr:cNvPr id="3207" name="Picture 3206">
          <a:extLst>
            <a:ext uri="{FF2B5EF4-FFF2-40B4-BE49-F238E27FC236}">
              <a16:creationId xmlns:a16="http://schemas.microsoft.com/office/drawing/2014/main" id="{4676725A-E9C4-CE26-A731-1F9BE02E4474}"/>
            </a:ext>
          </a:extLst>
        </xdr:cNvPr>
        <xdr:cNvPicPr>
          <a:picLocks/>
        </xdr:cNvPicPr>
      </xdr:nvPicPr>
      <xdr:blipFill>
        <a:blip xmlns:r="http://schemas.openxmlformats.org/officeDocument/2006/relationships" r:embed="rId718" cstate="print">
          <a:extLst>
            <a:ext uri="{28A0092B-C50C-407E-A947-70E740481C1C}">
              <a14:useLocalDpi xmlns:a14="http://schemas.microsoft.com/office/drawing/2010/main" val="0"/>
            </a:ext>
          </a:extLst>
        </a:blip>
        <a:stretch>
          <a:fillRect/>
        </a:stretch>
      </xdr:blipFill>
      <xdr:spPr>
        <a:xfrm>
          <a:off x="44043600" y="822001150"/>
          <a:ext cx="882650" cy="1143000"/>
        </a:xfrm>
        <a:prstGeom prst="rect">
          <a:avLst/>
        </a:prstGeom>
      </xdr:spPr>
    </xdr:pic>
    <xdr:clientData/>
  </xdr:twoCellAnchor>
  <xdr:twoCellAnchor>
    <xdr:from>
      <xdr:col>32</xdr:col>
      <xdr:colOff>0</xdr:colOff>
      <xdr:row>722</xdr:row>
      <xdr:rowOff>0</xdr:rowOff>
    </xdr:from>
    <xdr:to>
      <xdr:col>33</xdr:col>
      <xdr:colOff>0</xdr:colOff>
      <xdr:row>723</xdr:row>
      <xdr:rowOff>0</xdr:rowOff>
    </xdr:to>
    <xdr:pic>
      <xdr:nvPicPr>
        <xdr:cNvPr id="3209" name="Picture 3208">
          <a:extLst>
            <a:ext uri="{FF2B5EF4-FFF2-40B4-BE49-F238E27FC236}">
              <a16:creationId xmlns:a16="http://schemas.microsoft.com/office/drawing/2014/main" id="{D7093573-A64F-DBED-281C-C74A62B77575}"/>
            </a:ext>
          </a:extLst>
        </xdr:cNvPr>
        <xdr:cNvPicPr>
          <a:picLocks/>
        </xdr:cNvPicPr>
      </xdr:nvPicPr>
      <xdr:blipFill>
        <a:blip xmlns:r="http://schemas.openxmlformats.org/officeDocument/2006/relationships" r:embed="rId719" cstate="print">
          <a:extLst>
            <a:ext uri="{28A0092B-C50C-407E-A947-70E740481C1C}">
              <a14:useLocalDpi xmlns:a14="http://schemas.microsoft.com/office/drawing/2010/main" val="0"/>
            </a:ext>
          </a:extLst>
        </a:blip>
        <a:stretch>
          <a:fillRect/>
        </a:stretch>
      </xdr:blipFill>
      <xdr:spPr>
        <a:xfrm>
          <a:off x="44043600" y="823144150"/>
          <a:ext cx="882650" cy="1143000"/>
        </a:xfrm>
        <a:prstGeom prst="rect">
          <a:avLst/>
        </a:prstGeom>
      </xdr:spPr>
    </xdr:pic>
    <xdr:clientData/>
  </xdr:twoCellAnchor>
  <xdr:twoCellAnchor>
    <xdr:from>
      <xdr:col>32</xdr:col>
      <xdr:colOff>0</xdr:colOff>
      <xdr:row>723</xdr:row>
      <xdr:rowOff>0</xdr:rowOff>
    </xdr:from>
    <xdr:to>
      <xdr:col>33</xdr:col>
      <xdr:colOff>0</xdr:colOff>
      <xdr:row>724</xdr:row>
      <xdr:rowOff>0</xdr:rowOff>
    </xdr:to>
    <xdr:pic>
      <xdr:nvPicPr>
        <xdr:cNvPr id="3211" name="Picture 3210">
          <a:extLst>
            <a:ext uri="{FF2B5EF4-FFF2-40B4-BE49-F238E27FC236}">
              <a16:creationId xmlns:a16="http://schemas.microsoft.com/office/drawing/2014/main" id="{2461D0DC-F9F0-899A-E702-31F1A8F0F1AC}"/>
            </a:ext>
          </a:extLst>
        </xdr:cNvPr>
        <xdr:cNvPicPr>
          <a:picLocks/>
        </xdr:cNvPicPr>
      </xdr:nvPicPr>
      <xdr:blipFill>
        <a:blip xmlns:r="http://schemas.openxmlformats.org/officeDocument/2006/relationships" r:embed="rId720" cstate="print">
          <a:extLst>
            <a:ext uri="{28A0092B-C50C-407E-A947-70E740481C1C}">
              <a14:useLocalDpi xmlns:a14="http://schemas.microsoft.com/office/drawing/2010/main" val="0"/>
            </a:ext>
          </a:extLst>
        </a:blip>
        <a:stretch>
          <a:fillRect/>
        </a:stretch>
      </xdr:blipFill>
      <xdr:spPr>
        <a:xfrm>
          <a:off x="44043600" y="824287150"/>
          <a:ext cx="882650" cy="1143000"/>
        </a:xfrm>
        <a:prstGeom prst="rect">
          <a:avLst/>
        </a:prstGeom>
      </xdr:spPr>
    </xdr:pic>
    <xdr:clientData/>
  </xdr:twoCellAnchor>
  <xdr:twoCellAnchor>
    <xdr:from>
      <xdr:col>32</xdr:col>
      <xdr:colOff>0</xdr:colOff>
      <xdr:row>724</xdr:row>
      <xdr:rowOff>0</xdr:rowOff>
    </xdr:from>
    <xdr:to>
      <xdr:col>33</xdr:col>
      <xdr:colOff>0</xdr:colOff>
      <xdr:row>725</xdr:row>
      <xdr:rowOff>0</xdr:rowOff>
    </xdr:to>
    <xdr:pic>
      <xdr:nvPicPr>
        <xdr:cNvPr id="3213" name="Picture 3212">
          <a:extLst>
            <a:ext uri="{FF2B5EF4-FFF2-40B4-BE49-F238E27FC236}">
              <a16:creationId xmlns:a16="http://schemas.microsoft.com/office/drawing/2014/main" id="{65EF1629-05D3-06D0-A284-16EF0B9A9467}"/>
            </a:ext>
          </a:extLst>
        </xdr:cNvPr>
        <xdr:cNvPicPr>
          <a:picLocks/>
        </xdr:cNvPicPr>
      </xdr:nvPicPr>
      <xdr:blipFill>
        <a:blip xmlns:r="http://schemas.openxmlformats.org/officeDocument/2006/relationships" r:embed="rId721" cstate="print">
          <a:extLst>
            <a:ext uri="{28A0092B-C50C-407E-A947-70E740481C1C}">
              <a14:useLocalDpi xmlns:a14="http://schemas.microsoft.com/office/drawing/2010/main" val="0"/>
            </a:ext>
          </a:extLst>
        </a:blip>
        <a:stretch>
          <a:fillRect/>
        </a:stretch>
      </xdr:blipFill>
      <xdr:spPr>
        <a:xfrm>
          <a:off x="44043600" y="825430150"/>
          <a:ext cx="882650" cy="1143000"/>
        </a:xfrm>
        <a:prstGeom prst="rect">
          <a:avLst/>
        </a:prstGeom>
      </xdr:spPr>
    </xdr:pic>
    <xdr:clientData/>
  </xdr:twoCellAnchor>
  <xdr:twoCellAnchor>
    <xdr:from>
      <xdr:col>32</xdr:col>
      <xdr:colOff>0</xdr:colOff>
      <xdr:row>725</xdr:row>
      <xdr:rowOff>0</xdr:rowOff>
    </xdr:from>
    <xdr:to>
      <xdr:col>33</xdr:col>
      <xdr:colOff>0</xdr:colOff>
      <xdr:row>726</xdr:row>
      <xdr:rowOff>0</xdr:rowOff>
    </xdr:to>
    <xdr:pic>
      <xdr:nvPicPr>
        <xdr:cNvPr id="3215" name="Picture 3214">
          <a:extLst>
            <a:ext uri="{FF2B5EF4-FFF2-40B4-BE49-F238E27FC236}">
              <a16:creationId xmlns:a16="http://schemas.microsoft.com/office/drawing/2014/main" id="{E29B824A-D7BF-3354-3855-4CE61F6E1618}"/>
            </a:ext>
          </a:extLst>
        </xdr:cNvPr>
        <xdr:cNvPicPr>
          <a:picLocks/>
        </xdr:cNvPicPr>
      </xdr:nvPicPr>
      <xdr:blipFill>
        <a:blip xmlns:r="http://schemas.openxmlformats.org/officeDocument/2006/relationships" r:embed="rId722" cstate="print">
          <a:extLst>
            <a:ext uri="{28A0092B-C50C-407E-A947-70E740481C1C}">
              <a14:useLocalDpi xmlns:a14="http://schemas.microsoft.com/office/drawing/2010/main" val="0"/>
            </a:ext>
          </a:extLst>
        </a:blip>
        <a:stretch>
          <a:fillRect/>
        </a:stretch>
      </xdr:blipFill>
      <xdr:spPr>
        <a:xfrm>
          <a:off x="44043600" y="826573150"/>
          <a:ext cx="882650" cy="1143000"/>
        </a:xfrm>
        <a:prstGeom prst="rect">
          <a:avLst/>
        </a:prstGeom>
      </xdr:spPr>
    </xdr:pic>
    <xdr:clientData/>
  </xdr:twoCellAnchor>
  <xdr:twoCellAnchor>
    <xdr:from>
      <xdr:col>32</xdr:col>
      <xdr:colOff>0</xdr:colOff>
      <xdr:row>726</xdr:row>
      <xdr:rowOff>0</xdr:rowOff>
    </xdr:from>
    <xdr:to>
      <xdr:col>33</xdr:col>
      <xdr:colOff>0</xdr:colOff>
      <xdr:row>727</xdr:row>
      <xdr:rowOff>0</xdr:rowOff>
    </xdr:to>
    <xdr:pic>
      <xdr:nvPicPr>
        <xdr:cNvPr id="3217" name="Picture 3216">
          <a:extLst>
            <a:ext uri="{FF2B5EF4-FFF2-40B4-BE49-F238E27FC236}">
              <a16:creationId xmlns:a16="http://schemas.microsoft.com/office/drawing/2014/main" id="{CB580FC1-7F10-34BD-16EF-E7322408F622}"/>
            </a:ext>
          </a:extLst>
        </xdr:cNvPr>
        <xdr:cNvPicPr>
          <a:picLocks/>
        </xdr:cNvPicPr>
      </xdr:nvPicPr>
      <xdr:blipFill>
        <a:blip xmlns:r="http://schemas.openxmlformats.org/officeDocument/2006/relationships" r:embed="rId723" cstate="print">
          <a:extLst>
            <a:ext uri="{28A0092B-C50C-407E-A947-70E740481C1C}">
              <a14:useLocalDpi xmlns:a14="http://schemas.microsoft.com/office/drawing/2010/main" val="0"/>
            </a:ext>
          </a:extLst>
        </a:blip>
        <a:stretch>
          <a:fillRect/>
        </a:stretch>
      </xdr:blipFill>
      <xdr:spPr>
        <a:xfrm>
          <a:off x="44043600" y="827716150"/>
          <a:ext cx="882650" cy="1143000"/>
        </a:xfrm>
        <a:prstGeom prst="rect">
          <a:avLst/>
        </a:prstGeom>
      </xdr:spPr>
    </xdr:pic>
    <xdr:clientData/>
  </xdr:twoCellAnchor>
  <xdr:twoCellAnchor>
    <xdr:from>
      <xdr:col>32</xdr:col>
      <xdr:colOff>0</xdr:colOff>
      <xdr:row>727</xdr:row>
      <xdr:rowOff>0</xdr:rowOff>
    </xdr:from>
    <xdr:to>
      <xdr:col>33</xdr:col>
      <xdr:colOff>0</xdr:colOff>
      <xdr:row>728</xdr:row>
      <xdr:rowOff>0</xdr:rowOff>
    </xdr:to>
    <xdr:pic>
      <xdr:nvPicPr>
        <xdr:cNvPr id="3219" name="Picture 3218">
          <a:extLst>
            <a:ext uri="{FF2B5EF4-FFF2-40B4-BE49-F238E27FC236}">
              <a16:creationId xmlns:a16="http://schemas.microsoft.com/office/drawing/2014/main" id="{4CD84F8E-D427-BD1A-2F2E-923BD7FBE340}"/>
            </a:ext>
          </a:extLst>
        </xdr:cNvPr>
        <xdr:cNvPicPr>
          <a:picLocks/>
        </xdr:cNvPicPr>
      </xdr:nvPicPr>
      <xdr:blipFill>
        <a:blip xmlns:r="http://schemas.openxmlformats.org/officeDocument/2006/relationships" r:embed="rId724" cstate="print">
          <a:extLst>
            <a:ext uri="{28A0092B-C50C-407E-A947-70E740481C1C}">
              <a14:useLocalDpi xmlns:a14="http://schemas.microsoft.com/office/drawing/2010/main" val="0"/>
            </a:ext>
          </a:extLst>
        </a:blip>
        <a:stretch>
          <a:fillRect/>
        </a:stretch>
      </xdr:blipFill>
      <xdr:spPr>
        <a:xfrm>
          <a:off x="44043600" y="828859150"/>
          <a:ext cx="882650" cy="1143000"/>
        </a:xfrm>
        <a:prstGeom prst="rect">
          <a:avLst/>
        </a:prstGeom>
      </xdr:spPr>
    </xdr:pic>
    <xdr:clientData/>
  </xdr:twoCellAnchor>
  <xdr:twoCellAnchor>
    <xdr:from>
      <xdr:col>32</xdr:col>
      <xdr:colOff>0</xdr:colOff>
      <xdr:row>728</xdr:row>
      <xdr:rowOff>0</xdr:rowOff>
    </xdr:from>
    <xdr:to>
      <xdr:col>33</xdr:col>
      <xdr:colOff>0</xdr:colOff>
      <xdr:row>729</xdr:row>
      <xdr:rowOff>0</xdr:rowOff>
    </xdr:to>
    <xdr:pic>
      <xdr:nvPicPr>
        <xdr:cNvPr id="3221" name="Picture 3220">
          <a:extLst>
            <a:ext uri="{FF2B5EF4-FFF2-40B4-BE49-F238E27FC236}">
              <a16:creationId xmlns:a16="http://schemas.microsoft.com/office/drawing/2014/main" id="{D8BA9B40-FE9A-49E8-0BBD-3554481046B7}"/>
            </a:ext>
          </a:extLst>
        </xdr:cNvPr>
        <xdr:cNvPicPr>
          <a:picLocks/>
        </xdr:cNvPicPr>
      </xdr:nvPicPr>
      <xdr:blipFill>
        <a:blip xmlns:r="http://schemas.openxmlformats.org/officeDocument/2006/relationships" r:embed="rId725" cstate="print">
          <a:extLst>
            <a:ext uri="{28A0092B-C50C-407E-A947-70E740481C1C}">
              <a14:useLocalDpi xmlns:a14="http://schemas.microsoft.com/office/drawing/2010/main" val="0"/>
            </a:ext>
          </a:extLst>
        </a:blip>
        <a:stretch>
          <a:fillRect/>
        </a:stretch>
      </xdr:blipFill>
      <xdr:spPr>
        <a:xfrm>
          <a:off x="44043600" y="830002150"/>
          <a:ext cx="882650" cy="1143000"/>
        </a:xfrm>
        <a:prstGeom prst="rect">
          <a:avLst/>
        </a:prstGeom>
      </xdr:spPr>
    </xdr:pic>
    <xdr:clientData/>
  </xdr:twoCellAnchor>
  <xdr:twoCellAnchor>
    <xdr:from>
      <xdr:col>32</xdr:col>
      <xdr:colOff>0</xdr:colOff>
      <xdr:row>729</xdr:row>
      <xdr:rowOff>0</xdr:rowOff>
    </xdr:from>
    <xdr:to>
      <xdr:col>33</xdr:col>
      <xdr:colOff>0</xdr:colOff>
      <xdr:row>730</xdr:row>
      <xdr:rowOff>0</xdr:rowOff>
    </xdr:to>
    <xdr:pic>
      <xdr:nvPicPr>
        <xdr:cNvPr id="3223" name="Picture 3222">
          <a:extLst>
            <a:ext uri="{FF2B5EF4-FFF2-40B4-BE49-F238E27FC236}">
              <a16:creationId xmlns:a16="http://schemas.microsoft.com/office/drawing/2014/main" id="{86D93C96-8655-211B-6F86-FE204663E0EB}"/>
            </a:ext>
          </a:extLst>
        </xdr:cNvPr>
        <xdr:cNvPicPr>
          <a:picLocks/>
        </xdr:cNvPicPr>
      </xdr:nvPicPr>
      <xdr:blipFill>
        <a:blip xmlns:r="http://schemas.openxmlformats.org/officeDocument/2006/relationships" r:embed="rId726" cstate="print">
          <a:extLst>
            <a:ext uri="{28A0092B-C50C-407E-A947-70E740481C1C}">
              <a14:useLocalDpi xmlns:a14="http://schemas.microsoft.com/office/drawing/2010/main" val="0"/>
            </a:ext>
          </a:extLst>
        </a:blip>
        <a:stretch>
          <a:fillRect/>
        </a:stretch>
      </xdr:blipFill>
      <xdr:spPr>
        <a:xfrm>
          <a:off x="44043600" y="831145150"/>
          <a:ext cx="882650" cy="1143000"/>
        </a:xfrm>
        <a:prstGeom prst="rect">
          <a:avLst/>
        </a:prstGeom>
      </xdr:spPr>
    </xdr:pic>
    <xdr:clientData/>
  </xdr:twoCellAnchor>
  <xdr:twoCellAnchor>
    <xdr:from>
      <xdr:col>32</xdr:col>
      <xdr:colOff>0</xdr:colOff>
      <xdr:row>730</xdr:row>
      <xdr:rowOff>0</xdr:rowOff>
    </xdr:from>
    <xdr:to>
      <xdr:col>33</xdr:col>
      <xdr:colOff>0</xdr:colOff>
      <xdr:row>731</xdr:row>
      <xdr:rowOff>0</xdr:rowOff>
    </xdr:to>
    <xdr:pic>
      <xdr:nvPicPr>
        <xdr:cNvPr id="3225" name="Picture 3224">
          <a:extLst>
            <a:ext uri="{FF2B5EF4-FFF2-40B4-BE49-F238E27FC236}">
              <a16:creationId xmlns:a16="http://schemas.microsoft.com/office/drawing/2014/main" id="{7FF3A6A0-2BDD-D7C6-8ECE-8BB700A940D9}"/>
            </a:ext>
          </a:extLst>
        </xdr:cNvPr>
        <xdr:cNvPicPr>
          <a:picLocks/>
        </xdr:cNvPicPr>
      </xdr:nvPicPr>
      <xdr:blipFill>
        <a:blip xmlns:r="http://schemas.openxmlformats.org/officeDocument/2006/relationships" r:embed="rId727">
          <a:extLst>
            <a:ext uri="{28A0092B-C50C-407E-A947-70E740481C1C}">
              <a14:useLocalDpi xmlns:a14="http://schemas.microsoft.com/office/drawing/2010/main" val="0"/>
            </a:ext>
          </a:extLst>
        </a:blip>
        <a:stretch>
          <a:fillRect/>
        </a:stretch>
      </xdr:blipFill>
      <xdr:spPr>
        <a:xfrm>
          <a:off x="44043600" y="832288150"/>
          <a:ext cx="882650" cy="1143000"/>
        </a:xfrm>
        <a:prstGeom prst="rect">
          <a:avLst/>
        </a:prstGeom>
      </xdr:spPr>
    </xdr:pic>
    <xdr:clientData/>
  </xdr:twoCellAnchor>
  <xdr:twoCellAnchor>
    <xdr:from>
      <xdr:col>32</xdr:col>
      <xdr:colOff>0</xdr:colOff>
      <xdr:row>731</xdr:row>
      <xdr:rowOff>0</xdr:rowOff>
    </xdr:from>
    <xdr:to>
      <xdr:col>33</xdr:col>
      <xdr:colOff>0</xdr:colOff>
      <xdr:row>732</xdr:row>
      <xdr:rowOff>0</xdr:rowOff>
    </xdr:to>
    <xdr:pic>
      <xdr:nvPicPr>
        <xdr:cNvPr id="3227" name="Picture 3226">
          <a:extLst>
            <a:ext uri="{FF2B5EF4-FFF2-40B4-BE49-F238E27FC236}">
              <a16:creationId xmlns:a16="http://schemas.microsoft.com/office/drawing/2014/main" id="{D18DFE34-CB95-3BD3-F11E-04FEAC81E300}"/>
            </a:ext>
          </a:extLst>
        </xdr:cNvPr>
        <xdr:cNvPicPr>
          <a:picLocks/>
        </xdr:cNvPicPr>
      </xdr:nvPicPr>
      <xdr:blipFill>
        <a:blip xmlns:r="http://schemas.openxmlformats.org/officeDocument/2006/relationships" r:embed="rId728" cstate="print">
          <a:extLst>
            <a:ext uri="{28A0092B-C50C-407E-A947-70E740481C1C}">
              <a14:useLocalDpi xmlns:a14="http://schemas.microsoft.com/office/drawing/2010/main" val="0"/>
            </a:ext>
          </a:extLst>
        </a:blip>
        <a:stretch>
          <a:fillRect/>
        </a:stretch>
      </xdr:blipFill>
      <xdr:spPr>
        <a:xfrm>
          <a:off x="44043600" y="833431150"/>
          <a:ext cx="882650" cy="1143000"/>
        </a:xfrm>
        <a:prstGeom prst="rect">
          <a:avLst/>
        </a:prstGeom>
      </xdr:spPr>
    </xdr:pic>
    <xdr:clientData/>
  </xdr:twoCellAnchor>
  <xdr:twoCellAnchor>
    <xdr:from>
      <xdr:col>32</xdr:col>
      <xdr:colOff>0</xdr:colOff>
      <xdr:row>732</xdr:row>
      <xdr:rowOff>0</xdr:rowOff>
    </xdr:from>
    <xdr:to>
      <xdr:col>33</xdr:col>
      <xdr:colOff>0</xdr:colOff>
      <xdr:row>733</xdr:row>
      <xdr:rowOff>0</xdr:rowOff>
    </xdr:to>
    <xdr:pic>
      <xdr:nvPicPr>
        <xdr:cNvPr id="3229" name="Picture 3228">
          <a:extLst>
            <a:ext uri="{FF2B5EF4-FFF2-40B4-BE49-F238E27FC236}">
              <a16:creationId xmlns:a16="http://schemas.microsoft.com/office/drawing/2014/main" id="{B85C5CA2-7FED-8C00-46F5-09C89A43C5B6}"/>
            </a:ext>
          </a:extLst>
        </xdr:cNvPr>
        <xdr:cNvPicPr>
          <a:picLocks/>
        </xdr:cNvPicPr>
      </xdr:nvPicPr>
      <xdr:blipFill>
        <a:blip xmlns:r="http://schemas.openxmlformats.org/officeDocument/2006/relationships" r:embed="rId729" cstate="print">
          <a:extLst>
            <a:ext uri="{28A0092B-C50C-407E-A947-70E740481C1C}">
              <a14:useLocalDpi xmlns:a14="http://schemas.microsoft.com/office/drawing/2010/main" val="0"/>
            </a:ext>
          </a:extLst>
        </a:blip>
        <a:stretch>
          <a:fillRect/>
        </a:stretch>
      </xdr:blipFill>
      <xdr:spPr>
        <a:xfrm>
          <a:off x="44043600" y="834574150"/>
          <a:ext cx="882650" cy="1143000"/>
        </a:xfrm>
        <a:prstGeom prst="rect">
          <a:avLst/>
        </a:prstGeom>
      </xdr:spPr>
    </xdr:pic>
    <xdr:clientData/>
  </xdr:twoCellAnchor>
  <xdr:twoCellAnchor>
    <xdr:from>
      <xdr:col>32</xdr:col>
      <xdr:colOff>0</xdr:colOff>
      <xdr:row>733</xdr:row>
      <xdr:rowOff>0</xdr:rowOff>
    </xdr:from>
    <xdr:to>
      <xdr:col>33</xdr:col>
      <xdr:colOff>0</xdr:colOff>
      <xdr:row>734</xdr:row>
      <xdr:rowOff>0</xdr:rowOff>
    </xdr:to>
    <xdr:pic>
      <xdr:nvPicPr>
        <xdr:cNvPr id="3231" name="Picture 3230">
          <a:extLst>
            <a:ext uri="{FF2B5EF4-FFF2-40B4-BE49-F238E27FC236}">
              <a16:creationId xmlns:a16="http://schemas.microsoft.com/office/drawing/2014/main" id="{0B3250FB-0337-0D4F-F70D-EFC3CDAC1D09}"/>
            </a:ext>
          </a:extLst>
        </xdr:cNvPr>
        <xdr:cNvPicPr>
          <a:picLocks/>
        </xdr:cNvPicPr>
      </xdr:nvPicPr>
      <xdr:blipFill>
        <a:blip xmlns:r="http://schemas.openxmlformats.org/officeDocument/2006/relationships" r:embed="rId730" cstate="print">
          <a:extLst>
            <a:ext uri="{28A0092B-C50C-407E-A947-70E740481C1C}">
              <a14:useLocalDpi xmlns:a14="http://schemas.microsoft.com/office/drawing/2010/main" val="0"/>
            </a:ext>
          </a:extLst>
        </a:blip>
        <a:stretch>
          <a:fillRect/>
        </a:stretch>
      </xdr:blipFill>
      <xdr:spPr>
        <a:xfrm>
          <a:off x="44043600" y="835717150"/>
          <a:ext cx="882650" cy="1143000"/>
        </a:xfrm>
        <a:prstGeom prst="rect">
          <a:avLst/>
        </a:prstGeom>
      </xdr:spPr>
    </xdr:pic>
    <xdr:clientData/>
  </xdr:twoCellAnchor>
  <xdr:twoCellAnchor>
    <xdr:from>
      <xdr:col>32</xdr:col>
      <xdr:colOff>0</xdr:colOff>
      <xdr:row>734</xdr:row>
      <xdr:rowOff>0</xdr:rowOff>
    </xdr:from>
    <xdr:to>
      <xdr:col>33</xdr:col>
      <xdr:colOff>0</xdr:colOff>
      <xdr:row>735</xdr:row>
      <xdr:rowOff>0</xdr:rowOff>
    </xdr:to>
    <xdr:pic>
      <xdr:nvPicPr>
        <xdr:cNvPr id="3233" name="Picture 3232">
          <a:extLst>
            <a:ext uri="{FF2B5EF4-FFF2-40B4-BE49-F238E27FC236}">
              <a16:creationId xmlns:a16="http://schemas.microsoft.com/office/drawing/2014/main" id="{5C6558CE-7F9C-6D26-0E9A-D8341DD6033F}"/>
            </a:ext>
          </a:extLst>
        </xdr:cNvPr>
        <xdr:cNvPicPr>
          <a:picLocks/>
        </xdr:cNvPicPr>
      </xdr:nvPicPr>
      <xdr:blipFill>
        <a:blip xmlns:r="http://schemas.openxmlformats.org/officeDocument/2006/relationships" r:embed="rId731" cstate="print">
          <a:extLst>
            <a:ext uri="{28A0092B-C50C-407E-A947-70E740481C1C}">
              <a14:useLocalDpi xmlns:a14="http://schemas.microsoft.com/office/drawing/2010/main" val="0"/>
            </a:ext>
          </a:extLst>
        </a:blip>
        <a:stretch>
          <a:fillRect/>
        </a:stretch>
      </xdr:blipFill>
      <xdr:spPr>
        <a:xfrm>
          <a:off x="44043600" y="836860150"/>
          <a:ext cx="882650" cy="1143000"/>
        </a:xfrm>
        <a:prstGeom prst="rect">
          <a:avLst/>
        </a:prstGeom>
      </xdr:spPr>
    </xdr:pic>
    <xdr:clientData/>
  </xdr:twoCellAnchor>
  <xdr:twoCellAnchor>
    <xdr:from>
      <xdr:col>32</xdr:col>
      <xdr:colOff>0</xdr:colOff>
      <xdr:row>735</xdr:row>
      <xdr:rowOff>0</xdr:rowOff>
    </xdr:from>
    <xdr:to>
      <xdr:col>33</xdr:col>
      <xdr:colOff>0</xdr:colOff>
      <xdr:row>736</xdr:row>
      <xdr:rowOff>0</xdr:rowOff>
    </xdr:to>
    <xdr:pic>
      <xdr:nvPicPr>
        <xdr:cNvPr id="3235" name="Picture 3234">
          <a:extLst>
            <a:ext uri="{FF2B5EF4-FFF2-40B4-BE49-F238E27FC236}">
              <a16:creationId xmlns:a16="http://schemas.microsoft.com/office/drawing/2014/main" id="{A83C097C-2B8E-2A35-E4D9-A20824B55C04}"/>
            </a:ext>
          </a:extLst>
        </xdr:cNvPr>
        <xdr:cNvPicPr>
          <a:picLocks/>
        </xdr:cNvPicPr>
      </xdr:nvPicPr>
      <xdr:blipFill>
        <a:blip xmlns:r="http://schemas.openxmlformats.org/officeDocument/2006/relationships" r:embed="rId732" cstate="print">
          <a:extLst>
            <a:ext uri="{28A0092B-C50C-407E-A947-70E740481C1C}">
              <a14:useLocalDpi xmlns:a14="http://schemas.microsoft.com/office/drawing/2010/main" val="0"/>
            </a:ext>
          </a:extLst>
        </a:blip>
        <a:stretch>
          <a:fillRect/>
        </a:stretch>
      </xdr:blipFill>
      <xdr:spPr>
        <a:xfrm>
          <a:off x="44043600" y="838003150"/>
          <a:ext cx="882650" cy="1143000"/>
        </a:xfrm>
        <a:prstGeom prst="rect">
          <a:avLst/>
        </a:prstGeom>
      </xdr:spPr>
    </xdr:pic>
    <xdr:clientData/>
  </xdr:twoCellAnchor>
  <xdr:twoCellAnchor>
    <xdr:from>
      <xdr:col>32</xdr:col>
      <xdr:colOff>0</xdr:colOff>
      <xdr:row>736</xdr:row>
      <xdr:rowOff>0</xdr:rowOff>
    </xdr:from>
    <xdr:to>
      <xdr:col>33</xdr:col>
      <xdr:colOff>0</xdr:colOff>
      <xdr:row>737</xdr:row>
      <xdr:rowOff>0</xdr:rowOff>
    </xdr:to>
    <xdr:pic>
      <xdr:nvPicPr>
        <xdr:cNvPr id="3237" name="Picture 3236">
          <a:extLst>
            <a:ext uri="{FF2B5EF4-FFF2-40B4-BE49-F238E27FC236}">
              <a16:creationId xmlns:a16="http://schemas.microsoft.com/office/drawing/2014/main" id="{69F788D1-B39A-6D8D-9090-B2FC6D43CA43}"/>
            </a:ext>
          </a:extLst>
        </xdr:cNvPr>
        <xdr:cNvPicPr>
          <a:picLocks/>
        </xdr:cNvPicPr>
      </xdr:nvPicPr>
      <xdr:blipFill>
        <a:blip xmlns:r="http://schemas.openxmlformats.org/officeDocument/2006/relationships" r:embed="rId733" cstate="print">
          <a:extLst>
            <a:ext uri="{28A0092B-C50C-407E-A947-70E740481C1C}">
              <a14:useLocalDpi xmlns:a14="http://schemas.microsoft.com/office/drawing/2010/main" val="0"/>
            </a:ext>
          </a:extLst>
        </a:blip>
        <a:stretch>
          <a:fillRect/>
        </a:stretch>
      </xdr:blipFill>
      <xdr:spPr>
        <a:xfrm>
          <a:off x="44043600" y="839146150"/>
          <a:ext cx="882650" cy="1143000"/>
        </a:xfrm>
        <a:prstGeom prst="rect">
          <a:avLst/>
        </a:prstGeom>
      </xdr:spPr>
    </xdr:pic>
    <xdr:clientData/>
  </xdr:twoCellAnchor>
  <xdr:twoCellAnchor>
    <xdr:from>
      <xdr:col>32</xdr:col>
      <xdr:colOff>0</xdr:colOff>
      <xdr:row>737</xdr:row>
      <xdr:rowOff>0</xdr:rowOff>
    </xdr:from>
    <xdr:to>
      <xdr:col>33</xdr:col>
      <xdr:colOff>0</xdr:colOff>
      <xdr:row>738</xdr:row>
      <xdr:rowOff>0</xdr:rowOff>
    </xdr:to>
    <xdr:pic>
      <xdr:nvPicPr>
        <xdr:cNvPr id="3239" name="Picture 3238">
          <a:extLst>
            <a:ext uri="{FF2B5EF4-FFF2-40B4-BE49-F238E27FC236}">
              <a16:creationId xmlns:a16="http://schemas.microsoft.com/office/drawing/2014/main" id="{02629116-E15E-B1CF-3EF6-66A1798E11F8}"/>
            </a:ext>
          </a:extLst>
        </xdr:cNvPr>
        <xdr:cNvPicPr>
          <a:picLocks/>
        </xdr:cNvPicPr>
      </xdr:nvPicPr>
      <xdr:blipFill>
        <a:blip xmlns:r="http://schemas.openxmlformats.org/officeDocument/2006/relationships" r:embed="rId734" cstate="print">
          <a:extLst>
            <a:ext uri="{28A0092B-C50C-407E-A947-70E740481C1C}">
              <a14:useLocalDpi xmlns:a14="http://schemas.microsoft.com/office/drawing/2010/main" val="0"/>
            </a:ext>
          </a:extLst>
        </a:blip>
        <a:stretch>
          <a:fillRect/>
        </a:stretch>
      </xdr:blipFill>
      <xdr:spPr>
        <a:xfrm>
          <a:off x="44043600" y="840289150"/>
          <a:ext cx="882650" cy="1143000"/>
        </a:xfrm>
        <a:prstGeom prst="rect">
          <a:avLst/>
        </a:prstGeom>
      </xdr:spPr>
    </xdr:pic>
    <xdr:clientData/>
  </xdr:twoCellAnchor>
  <xdr:twoCellAnchor>
    <xdr:from>
      <xdr:col>32</xdr:col>
      <xdr:colOff>0</xdr:colOff>
      <xdr:row>738</xdr:row>
      <xdr:rowOff>0</xdr:rowOff>
    </xdr:from>
    <xdr:to>
      <xdr:col>33</xdr:col>
      <xdr:colOff>0</xdr:colOff>
      <xdr:row>739</xdr:row>
      <xdr:rowOff>0</xdr:rowOff>
    </xdr:to>
    <xdr:pic>
      <xdr:nvPicPr>
        <xdr:cNvPr id="3241" name="Picture 3240">
          <a:extLst>
            <a:ext uri="{FF2B5EF4-FFF2-40B4-BE49-F238E27FC236}">
              <a16:creationId xmlns:a16="http://schemas.microsoft.com/office/drawing/2014/main" id="{A1563767-603A-3D1A-35C5-ADEB3A7FF925}"/>
            </a:ext>
          </a:extLst>
        </xdr:cNvPr>
        <xdr:cNvPicPr>
          <a:picLocks/>
        </xdr:cNvPicPr>
      </xdr:nvPicPr>
      <xdr:blipFill>
        <a:blip xmlns:r="http://schemas.openxmlformats.org/officeDocument/2006/relationships" r:embed="rId735" cstate="print">
          <a:extLst>
            <a:ext uri="{28A0092B-C50C-407E-A947-70E740481C1C}">
              <a14:useLocalDpi xmlns:a14="http://schemas.microsoft.com/office/drawing/2010/main" val="0"/>
            </a:ext>
          </a:extLst>
        </a:blip>
        <a:stretch>
          <a:fillRect/>
        </a:stretch>
      </xdr:blipFill>
      <xdr:spPr>
        <a:xfrm>
          <a:off x="44043600" y="841432150"/>
          <a:ext cx="882650" cy="1143000"/>
        </a:xfrm>
        <a:prstGeom prst="rect">
          <a:avLst/>
        </a:prstGeom>
      </xdr:spPr>
    </xdr:pic>
    <xdr:clientData/>
  </xdr:twoCellAnchor>
  <xdr:twoCellAnchor>
    <xdr:from>
      <xdr:col>32</xdr:col>
      <xdr:colOff>0</xdr:colOff>
      <xdr:row>739</xdr:row>
      <xdr:rowOff>0</xdr:rowOff>
    </xdr:from>
    <xdr:to>
      <xdr:col>33</xdr:col>
      <xdr:colOff>0</xdr:colOff>
      <xdr:row>740</xdr:row>
      <xdr:rowOff>0</xdr:rowOff>
    </xdr:to>
    <xdr:pic>
      <xdr:nvPicPr>
        <xdr:cNvPr id="3243" name="Picture 3242">
          <a:extLst>
            <a:ext uri="{FF2B5EF4-FFF2-40B4-BE49-F238E27FC236}">
              <a16:creationId xmlns:a16="http://schemas.microsoft.com/office/drawing/2014/main" id="{11F43174-6AD1-AD1C-615F-8BB2F5401FDB}"/>
            </a:ext>
          </a:extLst>
        </xdr:cNvPr>
        <xdr:cNvPicPr>
          <a:picLocks/>
        </xdr:cNvPicPr>
      </xdr:nvPicPr>
      <xdr:blipFill>
        <a:blip xmlns:r="http://schemas.openxmlformats.org/officeDocument/2006/relationships" r:embed="rId736" cstate="print">
          <a:extLst>
            <a:ext uri="{28A0092B-C50C-407E-A947-70E740481C1C}">
              <a14:useLocalDpi xmlns:a14="http://schemas.microsoft.com/office/drawing/2010/main" val="0"/>
            </a:ext>
          </a:extLst>
        </a:blip>
        <a:stretch>
          <a:fillRect/>
        </a:stretch>
      </xdr:blipFill>
      <xdr:spPr>
        <a:xfrm>
          <a:off x="44043600" y="842575150"/>
          <a:ext cx="882650" cy="1143000"/>
        </a:xfrm>
        <a:prstGeom prst="rect">
          <a:avLst/>
        </a:prstGeom>
      </xdr:spPr>
    </xdr:pic>
    <xdr:clientData/>
  </xdr:twoCellAnchor>
  <xdr:twoCellAnchor>
    <xdr:from>
      <xdr:col>32</xdr:col>
      <xdr:colOff>0</xdr:colOff>
      <xdr:row>740</xdr:row>
      <xdr:rowOff>0</xdr:rowOff>
    </xdr:from>
    <xdr:to>
      <xdr:col>33</xdr:col>
      <xdr:colOff>0</xdr:colOff>
      <xdr:row>741</xdr:row>
      <xdr:rowOff>0</xdr:rowOff>
    </xdr:to>
    <xdr:pic>
      <xdr:nvPicPr>
        <xdr:cNvPr id="3245" name="Picture 3244">
          <a:extLst>
            <a:ext uri="{FF2B5EF4-FFF2-40B4-BE49-F238E27FC236}">
              <a16:creationId xmlns:a16="http://schemas.microsoft.com/office/drawing/2014/main" id="{993F0767-E69B-564F-6E4F-6A5575308042}"/>
            </a:ext>
          </a:extLst>
        </xdr:cNvPr>
        <xdr:cNvPicPr>
          <a:picLocks/>
        </xdr:cNvPicPr>
      </xdr:nvPicPr>
      <xdr:blipFill>
        <a:blip xmlns:r="http://schemas.openxmlformats.org/officeDocument/2006/relationships" r:embed="rId737" cstate="print">
          <a:extLst>
            <a:ext uri="{28A0092B-C50C-407E-A947-70E740481C1C}">
              <a14:useLocalDpi xmlns:a14="http://schemas.microsoft.com/office/drawing/2010/main" val="0"/>
            </a:ext>
          </a:extLst>
        </a:blip>
        <a:stretch>
          <a:fillRect/>
        </a:stretch>
      </xdr:blipFill>
      <xdr:spPr>
        <a:xfrm>
          <a:off x="44043600" y="843718150"/>
          <a:ext cx="882650" cy="1143000"/>
        </a:xfrm>
        <a:prstGeom prst="rect">
          <a:avLst/>
        </a:prstGeom>
      </xdr:spPr>
    </xdr:pic>
    <xdr:clientData/>
  </xdr:twoCellAnchor>
  <xdr:twoCellAnchor>
    <xdr:from>
      <xdr:col>32</xdr:col>
      <xdr:colOff>0</xdr:colOff>
      <xdr:row>741</xdr:row>
      <xdr:rowOff>0</xdr:rowOff>
    </xdr:from>
    <xdr:to>
      <xdr:col>33</xdr:col>
      <xdr:colOff>0</xdr:colOff>
      <xdr:row>742</xdr:row>
      <xdr:rowOff>0</xdr:rowOff>
    </xdr:to>
    <xdr:pic>
      <xdr:nvPicPr>
        <xdr:cNvPr id="3247" name="Picture 3246">
          <a:extLst>
            <a:ext uri="{FF2B5EF4-FFF2-40B4-BE49-F238E27FC236}">
              <a16:creationId xmlns:a16="http://schemas.microsoft.com/office/drawing/2014/main" id="{9B5998A3-DB48-8C5B-AE5E-4C3EE4526BCF}"/>
            </a:ext>
          </a:extLst>
        </xdr:cNvPr>
        <xdr:cNvPicPr>
          <a:picLocks/>
        </xdr:cNvPicPr>
      </xdr:nvPicPr>
      <xdr:blipFill>
        <a:blip xmlns:r="http://schemas.openxmlformats.org/officeDocument/2006/relationships" r:embed="rId738" cstate="print">
          <a:extLst>
            <a:ext uri="{28A0092B-C50C-407E-A947-70E740481C1C}">
              <a14:useLocalDpi xmlns:a14="http://schemas.microsoft.com/office/drawing/2010/main" val="0"/>
            </a:ext>
          </a:extLst>
        </a:blip>
        <a:stretch>
          <a:fillRect/>
        </a:stretch>
      </xdr:blipFill>
      <xdr:spPr>
        <a:xfrm>
          <a:off x="44043600" y="844861150"/>
          <a:ext cx="882650" cy="1143000"/>
        </a:xfrm>
        <a:prstGeom prst="rect">
          <a:avLst/>
        </a:prstGeom>
      </xdr:spPr>
    </xdr:pic>
    <xdr:clientData/>
  </xdr:twoCellAnchor>
  <xdr:twoCellAnchor>
    <xdr:from>
      <xdr:col>32</xdr:col>
      <xdr:colOff>0</xdr:colOff>
      <xdr:row>742</xdr:row>
      <xdr:rowOff>0</xdr:rowOff>
    </xdr:from>
    <xdr:to>
      <xdr:col>33</xdr:col>
      <xdr:colOff>0</xdr:colOff>
      <xdr:row>743</xdr:row>
      <xdr:rowOff>0</xdr:rowOff>
    </xdr:to>
    <xdr:pic>
      <xdr:nvPicPr>
        <xdr:cNvPr id="3249" name="Picture 3248">
          <a:extLst>
            <a:ext uri="{FF2B5EF4-FFF2-40B4-BE49-F238E27FC236}">
              <a16:creationId xmlns:a16="http://schemas.microsoft.com/office/drawing/2014/main" id="{E10728C6-EFA2-A9F9-440A-5E2FD15FBF2C}"/>
            </a:ext>
          </a:extLst>
        </xdr:cNvPr>
        <xdr:cNvPicPr>
          <a:picLocks/>
        </xdr:cNvPicPr>
      </xdr:nvPicPr>
      <xdr:blipFill>
        <a:blip xmlns:r="http://schemas.openxmlformats.org/officeDocument/2006/relationships" r:embed="rId739" cstate="print">
          <a:extLst>
            <a:ext uri="{28A0092B-C50C-407E-A947-70E740481C1C}">
              <a14:useLocalDpi xmlns:a14="http://schemas.microsoft.com/office/drawing/2010/main" val="0"/>
            </a:ext>
          </a:extLst>
        </a:blip>
        <a:stretch>
          <a:fillRect/>
        </a:stretch>
      </xdr:blipFill>
      <xdr:spPr>
        <a:xfrm>
          <a:off x="44043600" y="846004150"/>
          <a:ext cx="882650" cy="1143000"/>
        </a:xfrm>
        <a:prstGeom prst="rect">
          <a:avLst/>
        </a:prstGeom>
      </xdr:spPr>
    </xdr:pic>
    <xdr:clientData/>
  </xdr:twoCellAnchor>
  <xdr:twoCellAnchor>
    <xdr:from>
      <xdr:col>32</xdr:col>
      <xdr:colOff>0</xdr:colOff>
      <xdr:row>743</xdr:row>
      <xdr:rowOff>0</xdr:rowOff>
    </xdr:from>
    <xdr:to>
      <xdr:col>33</xdr:col>
      <xdr:colOff>0</xdr:colOff>
      <xdr:row>744</xdr:row>
      <xdr:rowOff>0</xdr:rowOff>
    </xdr:to>
    <xdr:pic>
      <xdr:nvPicPr>
        <xdr:cNvPr id="3251" name="Picture 3250">
          <a:extLst>
            <a:ext uri="{FF2B5EF4-FFF2-40B4-BE49-F238E27FC236}">
              <a16:creationId xmlns:a16="http://schemas.microsoft.com/office/drawing/2014/main" id="{877D750F-E24E-DFFA-AFE6-DA0E163FDADB}"/>
            </a:ext>
          </a:extLst>
        </xdr:cNvPr>
        <xdr:cNvPicPr>
          <a:picLocks/>
        </xdr:cNvPicPr>
      </xdr:nvPicPr>
      <xdr:blipFill>
        <a:blip xmlns:r="http://schemas.openxmlformats.org/officeDocument/2006/relationships" r:embed="rId740" cstate="print">
          <a:extLst>
            <a:ext uri="{28A0092B-C50C-407E-A947-70E740481C1C}">
              <a14:useLocalDpi xmlns:a14="http://schemas.microsoft.com/office/drawing/2010/main" val="0"/>
            </a:ext>
          </a:extLst>
        </a:blip>
        <a:stretch>
          <a:fillRect/>
        </a:stretch>
      </xdr:blipFill>
      <xdr:spPr>
        <a:xfrm>
          <a:off x="44043600" y="847147150"/>
          <a:ext cx="882650" cy="1143000"/>
        </a:xfrm>
        <a:prstGeom prst="rect">
          <a:avLst/>
        </a:prstGeom>
      </xdr:spPr>
    </xdr:pic>
    <xdr:clientData/>
  </xdr:twoCellAnchor>
  <xdr:twoCellAnchor>
    <xdr:from>
      <xdr:col>32</xdr:col>
      <xdr:colOff>0</xdr:colOff>
      <xdr:row>744</xdr:row>
      <xdr:rowOff>0</xdr:rowOff>
    </xdr:from>
    <xdr:to>
      <xdr:col>33</xdr:col>
      <xdr:colOff>0</xdr:colOff>
      <xdr:row>745</xdr:row>
      <xdr:rowOff>0</xdr:rowOff>
    </xdr:to>
    <xdr:pic>
      <xdr:nvPicPr>
        <xdr:cNvPr id="3253" name="Picture 3252">
          <a:extLst>
            <a:ext uri="{FF2B5EF4-FFF2-40B4-BE49-F238E27FC236}">
              <a16:creationId xmlns:a16="http://schemas.microsoft.com/office/drawing/2014/main" id="{23EBDD70-24F4-C05E-34EF-6440C7DE36C2}"/>
            </a:ext>
          </a:extLst>
        </xdr:cNvPr>
        <xdr:cNvPicPr>
          <a:picLocks/>
        </xdr:cNvPicPr>
      </xdr:nvPicPr>
      <xdr:blipFill>
        <a:blip xmlns:r="http://schemas.openxmlformats.org/officeDocument/2006/relationships" r:embed="rId741" cstate="print">
          <a:extLst>
            <a:ext uri="{28A0092B-C50C-407E-A947-70E740481C1C}">
              <a14:useLocalDpi xmlns:a14="http://schemas.microsoft.com/office/drawing/2010/main" val="0"/>
            </a:ext>
          </a:extLst>
        </a:blip>
        <a:stretch>
          <a:fillRect/>
        </a:stretch>
      </xdr:blipFill>
      <xdr:spPr>
        <a:xfrm>
          <a:off x="44043600" y="848290150"/>
          <a:ext cx="882650" cy="1143000"/>
        </a:xfrm>
        <a:prstGeom prst="rect">
          <a:avLst/>
        </a:prstGeom>
      </xdr:spPr>
    </xdr:pic>
    <xdr:clientData/>
  </xdr:twoCellAnchor>
  <xdr:twoCellAnchor>
    <xdr:from>
      <xdr:col>32</xdr:col>
      <xdr:colOff>0</xdr:colOff>
      <xdr:row>745</xdr:row>
      <xdr:rowOff>0</xdr:rowOff>
    </xdr:from>
    <xdr:to>
      <xdr:col>33</xdr:col>
      <xdr:colOff>0</xdr:colOff>
      <xdr:row>746</xdr:row>
      <xdr:rowOff>0</xdr:rowOff>
    </xdr:to>
    <xdr:pic>
      <xdr:nvPicPr>
        <xdr:cNvPr id="3255" name="Picture 3254">
          <a:extLst>
            <a:ext uri="{FF2B5EF4-FFF2-40B4-BE49-F238E27FC236}">
              <a16:creationId xmlns:a16="http://schemas.microsoft.com/office/drawing/2014/main" id="{9B91A3F1-876F-261D-202C-92C1E61051F3}"/>
            </a:ext>
          </a:extLst>
        </xdr:cNvPr>
        <xdr:cNvPicPr>
          <a:picLocks/>
        </xdr:cNvPicPr>
      </xdr:nvPicPr>
      <xdr:blipFill>
        <a:blip xmlns:r="http://schemas.openxmlformats.org/officeDocument/2006/relationships" r:embed="rId742" cstate="print">
          <a:extLst>
            <a:ext uri="{28A0092B-C50C-407E-A947-70E740481C1C}">
              <a14:useLocalDpi xmlns:a14="http://schemas.microsoft.com/office/drawing/2010/main" val="0"/>
            </a:ext>
          </a:extLst>
        </a:blip>
        <a:stretch>
          <a:fillRect/>
        </a:stretch>
      </xdr:blipFill>
      <xdr:spPr>
        <a:xfrm>
          <a:off x="44043600" y="849433150"/>
          <a:ext cx="882650" cy="1143000"/>
        </a:xfrm>
        <a:prstGeom prst="rect">
          <a:avLst/>
        </a:prstGeom>
      </xdr:spPr>
    </xdr:pic>
    <xdr:clientData/>
  </xdr:twoCellAnchor>
  <xdr:twoCellAnchor>
    <xdr:from>
      <xdr:col>32</xdr:col>
      <xdr:colOff>0</xdr:colOff>
      <xdr:row>746</xdr:row>
      <xdr:rowOff>0</xdr:rowOff>
    </xdr:from>
    <xdr:to>
      <xdr:col>33</xdr:col>
      <xdr:colOff>0</xdr:colOff>
      <xdr:row>747</xdr:row>
      <xdr:rowOff>0</xdr:rowOff>
    </xdr:to>
    <xdr:pic>
      <xdr:nvPicPr>
        <xdr:cNvPr id="3257" name="Picture 3256">
          <a:extLst>
            <a:ext uri="{FF2B5EF4-FFF2-40B4-BE49-F238E27FC236}">
              <a16:creationId xmlns:a16="http://schemas.microsoft.com/office/drawing/2014/main" id="{C21A347C-42BB-22E0-3CD8-99F2B2B598A7}"/>
            </a:ext>
          </a:extLst>
        </xdr:cNvPr>
        <xdr:cNvPicPr>
          <a:picLocks/>
        </xdr:cNvPicPr>
      </xdr:nvPicPr>
      <xdr:blipFill>
        <a:blip xmlns:r="http://schemas.openxmlformats.org/officeDocument/2006/relationships" r:embed="rId743" cstate="print">
          <a:extLst>
            <a:ext uri="{28A0092B-C50C-407E-A947-70E740481C1C}">
              <a14:useLocalDpi xmlns:a14="http://schemas.microsoft.com/office/drawing/2010/main" val="0"/>
            </a:ext>
          </a:extLst>
        </a:blip>
        <a:stretch>
          <a:fillRect/>
        </a:stretch>
      </xdr:blipFill>
      <xdr:spPr>
        <a:xfrm>
          <a:off x="44043600" y="850576150"/>
          <a:ext cx="882650" cy="1143000"/>
        </a:xfrm>
        <a:prstGeom prst="rect">
          <a:avLst/>
        </a:prstGeom>
      </xdr:spPr>
    </xdr:pic>
    <xdr:clientData/>
  </xdr:twoCellAnchor>
  <xdr:twoCellAnchor>
    <xdr:from>
      <xdr:col>32</xdr:col>
      <xdr:colOff>0</xdr:colOff>
      <xdr:row>747</xdr:row>
      <xdr:rowOff>0</xdr:rowOff>
    </xdr:from>
    <xdr:to>
      <xdr:col>33</xdr:col>
      <xdr:colOff>0</xdr:colOff>
      <xdr:row>748</xdr:row>
      <xdr:rowOff>0</xdr:rowOff>
    </xdr:to>
    <xdr:pic>
      <xdr:nvPicPr>
        <xdr:cNvPr id="3259" name="Picture 3258">
          <a:extLst>
            <a:ext uri="{FF2B5EF4-FFF2-40B4-BE49-F238E27FC236}">
              <a16:creationId xmlns:a16="http://schemas.microsoft.com/office/drawing/2014/main" id="{9EC811DF-83D9-608F-60C2-DB68AC8A241E}"/>
            </a:ext>
          </a:extLst>
        </xdr:cNvPr>
        <xdr:cNvPicPr>
          <a:picLocks/>
        </xdr:cNvPicPr>
      </xdr:nvPicPr>
      <xdr:blipFill>
        <a:blip xmlns:r="http://schemas.openxmlformats.org/officeDocument/2006/relationships" r:embed="rId744" cstate="print">
          <a:extLst>
            <a:ext uri="{28A0092B-C50C-407E-A947-70E740481C1C}">
              <a14:useLocalDpi xmlns:a14="http://schemas.microsoft.com/office/drawing/2010/main" val="0"/>
            </a:ext>
          </a:extLst>
        </a:blip>
        <a:stretch>
          <a:fillRect/>
        </a:stretch>
      </xdr:blipFill>
      <xdr:spPr>
        <a:xfrm>
          <a:off x="44043600" y="851719150"/>
          <a:ext cx="882650" cy="1143000"/>
        </a:xfrm>
        <a:prstGeom prst="rect">
          <a:avLst/>
        </a:prstGeom>
      </xdr:spPr>
    </xdr:pic>
    <xdr:clientData/>
  </xdr:twoCellAnchor>
  <xdr:twoCellAnchor>
    <xdr:from>
      <xdr:col>32</xdr:col>
      <xdr:colOff>0</xdr:colOff>
      <xdr:row>748</xdr:row>
      <xdr:rowOff>0</xdr:rowOff>
    </xdr:from>
    <xdr:to>
      <xdr:col>33</xdr:col>
      <xdr:colOff>0</xdr:colOff>
      <xdr:row>749</xdr:row>
      <xdr:rowOff>0</xdr:rowOff>
    </xdr:to>
    <xdr:pic>
      <xdr:nvPicPr>
        <xdr:cNvPr id="3261" name="Picture 3260">
          <a:extLst>
            <a:ext uri="{FF2B5EF4-FFF2-40B4-BE49-F238E27FC236}">
              <a16:creationId xmlns:a16="http://schemas.microsoft.com/office/drawing/2014/main" id="{87D1E7DD-3F49-58EC-6467-665FBDD8EE94}"/>
            </a:ext>
          </a:extLst>
        </xdr:cNvPr>
        <xdr:cNvPicPr>
          <a:picLocks/>
        </xdr:cNvPicPr>
      </xdr:nvPicPr>
      <xdr:blipFill>
        <a:blip xmlns:r="http://schemas.openxmlformats.org/officeDocument/2006/relationships" r:embed="rId745" cstate="print">
          <a:extLst>
            <a:ext uri="{28A0092B-C50C-407E-A947-70E740481C1C}">
              <a14:useLocalDpi xmlns:a14="http://schemas.microsoft.com/office/drawing/2010/main" val="0"/>
            </a:ext>
          </a:extLst>
        </a:blip>
        <a:stretch>
          <a:fillRect/>
        </a:stretch>
      </xdr:blipFill>
      <xdr:spPr>
        <a:xfrm>
          <a:off x="44043600" y="852862150"/>
          <a:ext cx="882650" cy="1143000"/>
        </a:xfrm>
        <a:prstGeom prst="rect">
          <a:avLst/>
        </a:prstGeom>
      </xdr:spPr>
    </xdr:pic>
    <xdr:clientData/>
  </xdr:twoCellAnchor>
  <xdr:twoCellAnchor>
    <xdr:from>
      <xdr:col>32</xdr:col>
      <xdr:colOff>0</xdr:colOff>
      <xdr:row>749</xdr:row>
      <xdr:rowOff>0</xdr:rowOff>
    </xdr:from>
    <xdr:to>
      <xdr:col>33</xdr:col>
      <xdr:colOff>0</xdr:colOff>
      <xdr:row>750</xdr:row>
      <xdr:rowOff>0</xdr:rowOff>
    </xdr:to>
    <xdr:pic>
      <xdr:nvPicPr>
        <xdr:cNvPr id="3263" name="Picture 3262">
          <a:extLst>
            <a:ext uri="{FF2B5EF4-FFF2-40B4-BE49-F238E27FC236}">
              <a16:creationId xmlns:a16="http://schemas.microsoft.com/office/drawing/2014/main" id="{F3974A12-7414-5E53-F3BF-1E23395DCB56}"/>
            </a:ext>
          </a:extLst>
        </xdr:cNvPr>
        <xdr:cNvPicPr>
          <a:picLocks/>
        </xdr:cNvPicPr>
      </xdr:nvPicPr>
      <xdr:blipFill>
        <a:blip xmlns:r="http://schemas.openxmlformats.org/officeDocument/2006/relationships" r:embed="rId746" cstate="print">
          <a:extLst>
            <a:ext uri="{28A0092B-C50C-407E-A947-70E740481C1C}">
              <a14:useLocalDpi xmlns:a14="http://schemas.microsoft.com/office/drawing/2010/main" val="0"/>
            </a:ext>
          </a:extLst>
        </a:blip>
        <a:stretch>
          <a:fillRect/>
        </a:stretch>
      </xdr:blipFill>
      <xdr:spPr>
        <a:xfrm>
          <a:off x="44043600" y="854005150"/>
          <a:ext cx="882650" cy="1143000"/>
        </a:xfrm>
        <a:prstGeom prst="rect">
          <a:avLst/>
        </a:prstGeom>
      </xdr:spPr>
    </xdr:pic>
    <xdr:clientData/>
  </xdr:twoCellAnchor>
  <xdr:twoCellAnchor>
    <xdr:from>
      <xdr:col>32</xdr:col>
      <xdr:colOff>0</xdr:colOff>
      <xdr:row>750</xdr:row>
      <xdr:rowOff>0</xdr:rowOff>
    </xdr:from>
    <xdr:to>
      <xdr:col>33</xdr:col>
      <xdr:colOff>0</xdr:colOff>
      <xdr:row>751</xdr:row>
      <xdr:rowOff>0</xdr:rowOff>
    </xdr:to>
    <xdr:pic>
      <xdr:nvPicPr>
        <xdr:cNvPr id="3265" name="Picture 3264">
          <a:extLst>
            <a:ext uri="{FF2B5EF4-FFF2-40B4-BE49-F238E27FC236}">
              <a16:creationId xmlns:a16="http://schemas.microsoft.com/office/drawing/2014/main" id="{02ECB512-329E-3FE4-DF41-16499C5838A6}"/>
            </a:ext>
          </a:extLst>
        </xdr:cNvPr>
        <xdr:cNvPicPr>
          <a:picLocks/>
        </xdr:cNvPicPr>
      </xdr:nvPicPr>
      <xdr:blipFill>
        <a:blip xmlns:r="http://schemas.openxmlformats.org/officeDocument/2006/relationships" r:embed="rId747" cstate="print">
          <a:extLst>
            <a:ext uri="{28A0092B-C50C-407E-A947-70E740481C1C}">
              <a14:useLocalDpi xmlns:a14="http://schemas.microsoft.com/office/drawing/2010/main" val="0"/>
            </a:ext>
          </a:extLst>
        </a:blip>
        <a:stretch>
          <a:fillRect/>
        </a:stretch>
      </xdr:blipFill>
      <xdr:spPr>
        <a:xfrm>
          <a:off x="44043600" y="855148150"/>
          <a:ext cx="882650" cy="1143000"/>
        </a:xfrm>
        <a:prstGeom prst="rect">
          <a:avLst/>
        </a:prstGeom>
      </xdr:spPr>
    </xdr:pic>
    <xdr:clientData/>
  </xdr:twoCellAnchor>
  <xdr:twoCellAnchor>
    <xdr:from>
      <xdr:col>32</xdr:col>
      <xdr:colOff>0</xdr:colOff>
      <xdr:row>751</xdr:row>
      <xdr:rowOff>0</xdr:rowOff>
    </xdr:from>
    <xdr:to>
      <xdr:col>33</xdr:col>
      <xdr:colOff>0</xdr:colOff>
      <xdr:row>752</xdr:row>
      <xdr:rowOff>0</xdr:rowOff>
    </xdr:to>
    <xdr:pic>
      <xdr:nvPicPr>
        <xdr:cNvPr id="3267" name="Picture 3266">
          <a:extLst>
            <a:ext uri="{FF2B5EF4-FFF2-40B4-BE49-F238E27FC236}">
              <a16:creationId xmlns:a16="http://schemas.microsoft.com/office/drawing/2014/main" id="{428A451E-24FA-4B33-7C20-CE8E8C5F5101}"/>
            </a:ext>
          </a:extLst>
        </xdr:cNvPr>
        <xdr:cNvPicPr>
          <a:picLocks/>
        </xdr:cNvPicPr>
      </xdr:nvPicPr>
      <xdr:blipFill>
        <a:blip xmlns:r="http://schemas.openxmlformats.org/officeDocument/2006/relationships" r:embed="rId748" cstate="print">
          <a:extLst>
            <a:ext uri="{28A0092B-C50C-407E-A947-70E740481C1C}">
              <a14:useLocalDpi xmlns:a14="http://schemas.microsoft.com/office/drawing/2010/main" val="0"/>
            </a:ext>
          </a:extLst>
        </a:blip>
        <a:stretch>
          <a:fillRect/>
        </a:stretch>
      </xdr:blipFill>
      <xdr:spPr>
        <a:xfrm>
          <a:off x="44043600" y="856291150"/>
          <a:ext cx="882650" cy="1143000"/>
        </a:xfrm>
        <a:prstGeom prst="rect">
          <a:avLst/>
        </a:prstGeom>
      </xdr:spPr>
    </xdr:pic>
    <xdr:clientData/>
  </xdr:twoCellAnchor>
  <xdr:twoCellAnchor>
    <xdr:from>
      <xdr:col>32</xdr:col>
      <xdr:colOff>0</xdr:colOff>
      <xdr:row>752</xdr:row>
      <xdr:rowOff>0</xdr:rowOff>
    </xdr:from>
    <xdr:to>
      <xdr:col>33</xdr:col>
      <xdr:colOff>0</xdr:colOff>
      <xdr:row>753</xdr:row>
      <xdr:rowOff>0</xdr:rowOff>
    </xdr:to>
    <xdr:pic>
      <xdr:nvPicPr>
        <xdr:cNvPr id="3269" name="Picture 3268">
          <a:extLst>
            <a:ext uri="{FF2B5EF4-FFF2-40B4-BE49-F238E27FC236}">
              <a16:creationId xmlns:a16="http://schemas.microsoft.com/office/drawing/2014/main" id="{252E05AE-387E-F592-454D-85AAF433252E}"/>
            </a:ext>
          </a:extLst>
        </xdr:cNvPr>
        <xdr:cNvPicPr>
          <a:picLocks/>
        </xdr:cNvPicPr>
      </xdr:nvPicPr>
      <xdr:blipFill>
        <a:blip xmlns:r="http://schemas.openxmlformats.org/officeDocument/2006/relationships" r:embed="rId749" cstate="print">
          <a:extLst>
            <a:ext uri="{28A0092B-C50C-407E-A947-70E740481C1C}">
              <a14:useLocalDpi xmlns:a14="http://schemas.microsoft.com/office/drawing/2010/main" val="0"/>
            </a:ext>
          </a:extLst>
        </a:blip>
        <a:stretch>
          <a:fillRect/>
        </a:stretch>
      </xdr:blipFill>
      <xdr:spPr>
        <a:xfrm>
          <a:off x="44043600" y="857434150"/>
          <a:ext cx="882650" cy="1143000"/>
        </a:xfrm>
        <a:prstGeom prst="rect">
          <a:avLst/>
        </a:prstGeom>
      </xdr:spPr>
    </xdr:pic>
    <xdr:clientData/>
  </xdr:twoCellAnchor>
  <xdr:twoCellAnchor>
    <xdr:from>
      <xdr:col>32</xdr:col>
      <xdr:colOff>0</xdr:colOff>
      <xdr:row>753</xdr:row>
      <xdr:rowOff>0</xdr:rowOff>
    </xdr:from>
    <xdr:to>
      <xdr:col>33</xdr:col>
      <xdr:colOff>0</xdr:colOff>
      <xdr:row>754</xdr:row>
      <xdr:rowOff>0</xdr:rowOff>
    </xdr:to>
    <xdr:pic>
      <xdr:nvPicPr>
        <xdr:cNvPr id="3271" name="Picture 3270">
          <a:extLst>
            <a:ext uri="{FF2B5EF4-FFF2-40B4-BE49-F238E27FC236}">
              <a16:creationId xmlns:a16="http://schemas.microsoft.com/office/drawing/2014/main" id="{AD0F59A4-785A-44DD-725A-6F7CA4F60B23}"/>
            </a:ext>
          </a:extLst>
        </xdr:cNvPr>
        <xdr:cNvPicPr>
          <a:picLocks/>
        </xdr:cNvPicPr>
      </xdr:nvPicPr>
      <xdr:blipFill>
        <a:blip xmlns:r="http://schemas.openxmlformats.org/officeDocument/2006/relationships" r:embed="rId750" cstate="print">
          <a:extLst>
            <a:ext uri="{28A0092B-C50C-407E-A947-70E740481C1C}">
              <a14:useLocalDpi xmlns:a14="http://schemas.microsoft.com/office/drawing/2010/main" val="0"/>
            </a:ext>
          </a:extLst>
        </a:blip>
        <a:stretch>
          <a:fillRect/>
        </a:stretch>
      </xdr:blipFill>
      <xdr:spPr>
        <a:xfrm>
          <a:off x="44043600" y="858577150"/>
          <a:ext cx="882650" cy="1143000"/>
        </a:xfrm>
        <a:prstGeom prst="rect">
          <a:avLst/>
        </a:prstGeom>
      </xdr:spPr>
    </xdr:pic>
    <xdr:clientData/>
  </xdr:twoCellAnchor>
  <xdr:twoCellAnchor>
    <xdr:from>
      <xdr:col>32</xdr:col>
      <xdr:colOff>0</xdr:colOff>
      <xdr:row>754</xdr:row>
      <xdr:rowOff>0</xdr:rowOff>
    </xdr:from>
    <xdr:to>
      <xdr:col>33</xdr:col>
      <xdr:colOff>0</xdr:colOff>
      <xdr:row>755</xdr:row>
      <xdr:rowOff>0</xdr:rowOff>
    </xdr:to>
    <xdr:pic>
      <xdr:nvPicPr>
        <xdr:cNvPr id="3273" name="Picture 3272">
          <a:extLst>
            <a:ext uri="{FF2B5EF4-FFF2-40B4-BE49-F238E27FC236}">
              <a16:creationId xmlns:a16="http://schemas.microsoft.com/office/drawing/2014/main" id="{41240698-8C40-FC79-90B8-D8825ACED1F1}"/>
            </a:ext>
          </a:extLst>
        </xdr:cNvPr>
        <xdr:cNvPicPr>
          <a:picLocks/>
        </xdr:cNvPicPr>
      </xdr:nvPicPr>
      <xdr:blipFill>
        <a:blip xmlns:r="http://schemas.openxmlformats.org/officeDocument/2006/relationships" r:embed="rId751" cstate="print">
          <a:extLst>
            <a:ext uri="{28A0092B-C50C-407E-A947-70E740481C1C}">
              <a14:useLocalDpi xmlns:a14="http://schemas.microsoft.com/office/drawing/2010/main" val="0"/>
            </a:ext>
          </a:extLst>
        </a:blip>
        <a:stretch>
          <a:fillRect/>
        </a:stretch>
      </xdr:blipFill>
      <xdr:spPr>
        <a:xfrm>
          <a:off x="44043600" y="859720150"/>
          <a:ext cx="882650" cy="1143000"/>
        </a:xfrm>
        <a:prstGeom prst="rect">
          <a:avLst/>
        </a:prstGeom>
      </xdr:spPr>
    </xdr:pic>
    <xdr:clientData/>
  </xdr:twoCellAnchor>
  <xdr:twoCellAnchor>
    <xdr:from>
      <xdr:col>32</xdr:col>
      <xdr:colOff>0</xdr:colOff>
      <xdr:row>755</xdr:row>
      <xdr:rowOff>0</xdr:rowOff>
    </xdr:from>
    <xdr:to>
      <xdr:col>33</xdr:col>
      <xdr:colOff>0</xdr:colOff>
      <xdr:row>756</xdr:row>
      <xdr:rowOff>0</xdr:rowOff>
    </xdr:to>
    <xdr:pic>
      <xdr:nvPicPr>
        <xdr:cNvPr id="3275" name="Picture 3274">
          <a:extLst>
            <a:ext uri="{FF2B5EF4-FFF2-40B4-BE49-F238E27FC236}">
              <a16:creationId xmlns:a16="http://schemas.microsoft.com/office/drawing/2014/main" id="{D853714A-9934-6730-7784-E8D6C2DFD5D4}"/>
            </a:ext>
          </a:extLst>
        </xdr:cNvPr>
        <xdr:cNvPicPr>
          <a:picLocks/>
        </xdr:cNvPicPr>
      </xdr:nvPicPr>
      <xdr:blipFill>
        <a:blip xmlns:r="http://schemas.openxmlformats.org/officeDocument/2006/relationships" r:embed="rId752" cstate="print">
          <a:extLst>
            <a:ext uri="{28A0092B-C50C-407E-A947-70E740481C1C}">
              <a14:useLocalDpi xmlns:a14="http://schemas.microsoft.com/office/drawing/2010/main" val="0"/>
            </a:ext>
          </a:extLst>
        </a:blip>
        <a:stretch>
          <a:fillRect/>
        </a:stretch>
      </xdr:blipFill>
      <xdr:spPr>
        <a:xfrm>
          <a:off x="44043600" y="860863150"/>
          <a:ext cx="882650" cy="1143000"/>
        </a:xfrm>
        <a:prstGeom prst="rect">
          <a:avLst/>
        </a:prstGeom>
      </xdr:spPr>
    </xdr:pic>
    <xdr:clientData/>
  </xdr:twoCellAnchor>
  <xdr:twoCellAnchor>
    <xdr:from>
      <xdr:col>32</xdr:col>
      <xdr:colOff>0</xdr:colOff>
      <xdr:row>756</xdr:row>
      <xdr:rowOff>0</xdr:rowOff>
    </xdr:from>
    <xdr:to>
      <xdr:col>33</xdr:col>
      <xdr:colOff>0</xdr:colOff>
      <xdr:row>757</xdr:row>
      <xdr:rowOff>0</xdr:rowOff>
    </xdr:to>
    <xdr:pic>
      <xdr:nvPicPr>
        <xdr:cNvPr id="3277" name="Picture 3276">
          <a:extLst>
            <a:ext uri="{FF2B5EF4-FFF2-40B4-BE49-F238E27FC236}">
              <a16:creationId xmlns:a16="http://schemas.microsoft.com/office/drawing/2014/main" id="{B55BDC58-7E51-C0D6-5B0A-5E5F96858ADB}"/>
            </a:ext>
          </a:extLst>
        </xdr:cNvPr>
        <xdr:cNvPicPr>
          <a:picLocks/>
        </xdr:cNvPicPr>
      </xdr:nvPicPr>
      <xdr:blipFill>
        <a:blip xmlns:r="http://schemas.openxmlformats.org/officeDocument/2006/relationships" r:embed="rId753" cstate="print">
          <a:extLst>
            <a:ext uri="{28A0092B-C50C-407E-A947-70E740481C1C}">
              <a14:useLocalDpi xmlns:a14="http://schemas.microsoft.com/office/drawing/2010/main" val="0"/>
            </a:ext>
          </a:extLst>
        </a:blip>
        <a:stretch>
          <a:fillRect/>
        </a:stretch>
      </xdr:blipFill>
      <xdr:spPr>
        <a:xfrm>
          <a:off x="44043600" y="862006150"/>
          <a:ext cx="882650" cy="1143000"/>
        </a:xfrm>
        <a:prstGeom prst="rect">
          <a:avLst/>
        </a:prstGeom>
      </xdr:spPr>
    </xdr:pic>
    <xdr:clientData/>
  </xdr:twoCellAnchor>
  <xdr:twoCellAnchor>
    <xdr:from>
      <xdr:col>32</xdr:col>
      <xdr:colOff>0</xdr:colOff>
      <xdr:row>757</xdr:row>
      <xdr:rowOff>0</xdr:rowOff>
    </xdr:from>
    <xdr:to>
      <xdr:col>33</xdr:col>
      <xdr:colOff>0</xdr:colOff>
      <xdr:row>758</xdr:row>
      <xdr:rowOff>0</xdr:rowOff>
    </xdr:to>
    <xdr:pic>
      <xdr:nvPicPr>
        <xdr:cNvPr id="3279" name="Picture 3278">
          <a:extLst>
            <a:ext uri="{FF2B5EF4-FFF2-40B4-BE49-F238E27FC236}">
              <a16:creationId xmlns:a16="http://schemas.microsoft.com/office/drawing/2014/main" id="{5B9C9D60-A14A-B816-F895-286FAD7CEBE4}"/>
            </a:ext>
          </a:extLst>
        </xdr:cNvPr>
        <xdr:cNvPicPr>
          <a:picLocks/>
        </xdr:cNvPicPr>
      </xdr:nvPicPr>
      <xdr:blipFill>
        <a:blip xmlns:r="http://schemas.openxmlformats.org/officeDocument/2006/relationships" r:embed="rId754" cstate="print">
          <a:extLst>
            <a:ext uri="{28A0092B-C50C-407E-A947-70E740481C1C}">
              <a14:useLocalDpi xmlns:a14="http://schemas.microsoft.com/office/drawing/2010/main" val="0"/>
            </a:ext>
          </a:extLst>
        </a:blip>
        <a:stretch>
          <a:fillRect/>
        </a:stretch>
      </xdr:blipFill>
      <xdr:spPr>
        <a:xfrm>
          <a:off x="44043600" y="863149150"/>
          <a:ext cx="882650" cy="1143000"/>
        </a:xfrm>
        <a:prstGeom prst="rect">
          <a:avLst/>
        </a:prstGeom>
      </xdr:spPr>
    </xdr:pic>
    <xdr:clientData/>
  </xdr:twoCellAnchor>
  <xdr:twoCellAnchor>
    <xdr:from>
      <xdr:col>32</xdr:col>
      <xdr:colOff>0</xdr:colOff>
      <xdr:row>758</xdr:row>
      <xdr:rowOff>0</xdr:rowOff>
    </xdr:from>
    <xdr:to>
      <xdr:col>33</xdr:col>
      <xdr:colOff>0</xdr:colOff>
      <xdr:row>759</xdr:row>
      <xdr:rowOff>0</xdr:rowOff>
    </xdr:to>
    <xdr:pic>
      <xdr:nvPicPr>
        <xdr:cNvPr id="3281" name="Picture 3280">
          <a:extLst>
            <a:ext uri="{FF2B5EF4-FFF2-40B4-BE49-F238E27FC236}">
              <a16:creationId xmlns:a16="http://schemas.microsoft.com/office/drawing/2014/main" id="{4E296399-3587-B58A-309E-4E6D3E982D1E}"/>
            </a:ext>
          </a:extLst>
        </xdr:cNvPr>
        <xdr:cNvPicPr>
          <a:picLocks/>
        </xdr:cNvPicPr>
      </xdr:nvPicPr>
      <xdr:blipFill>
        <a:blip xmlns:r="http://schemas.openxmlformats.org/officeDocument/2006/relationships" r:embed="rId755" cstate="print">
          <a:extLst>
            <a:ext uri="{28A0092B-C50C-407E-A947-70E740481C1C}">
              <a14:useLocalDpi xmlns:a14="http://schemas.microsoft.com/office/drawing/2010/main" val="0"/>
            </a:ext>
          </a:extLst>
        </a:blip>
        <a:stretch>
          <a:fillRect/>
        </a:stretch>
      </xdr:blipFill>
      <xdr:spPr>
        <a:xfrm>
          <a:off x="44043600" y="864292150"/>
          <a:ext cx="882650" cy="1143000"/>
        </a:xfrm>
        <a:prstGeom prst="rect">
          <a:avLst/>
        </a:prstGeom>
      </xdr:spPr>
    </xdr:pic>
    <xdr:clientData/>
  </xdr:twoCellAnchor>
  <xdr:twoCellAnchor>
    <xdr:from>
      <xdr:col>32</xdr:col>
      <xdr:colOff>0</xdr:colOff>
      <xdr:row>759</xdr:row>
      <xdr:rowOff>0</xdr:rowOff>
    </xdr:from>
    <xdr:to>
      <xdr:col>33</xdr:col>
      <xdr:colOff>0</xdr:colOff>
      <xdr:row>760</xdr:row>
      <xdr:rowOff>0</xdr:rowOff>
    </xdr:to>
    <xdr:pic>
      <xdr:nvPicPr>
        <xdr:cNvPr id="3283" name="Picture 3282">
          <a:extLst>
            <a:ext uri="{FF2B5EF4-FFF2-40B4-BE49-F238E27FC236}">
              <a16:creationId xmlns:a16="http://schemas.microsoft.com/office/drawing/2014/main" id="{0B50DA34-2F8E-0000-91D1-E0B0D3B4EE9B}"/>
            </a:ext>
          </a:extLst>
        </xdr:cNvPr>
        <xdr:cNvPicPr>
          <a:picLocks/>
        </xdr:cNvPicPr>
      </xdr:nvPicPr>
      <xdr:blipFill>
        <a:blip xmlns:r="http://schemas.openxmlformats.org/officeDocument/2006/relationships" r:embed="rId756" cstate="print">
          <a:extLst>
            <a:ext uri="{28A0092B-C50C-407E-A947-70E740481C1C}">
              <a14:useLocalDpi xmlns:a14="http://schemas.microsoft.com/office/drawing/2010/main" val="0"/>
            </a:ext>
          </a:extLst>
        </a:blip>
        <a:stretch>
          <a:fillRect/>
        </a:stretch>
      </xdr:blipFill>
      <xdr:spPr>
        <a:xfrm>
          <a:off x="44043600" y="865435150"/>
          <a:ext cx="882650" cy="1143000"/>
        </a:xfrm>
        <a:prstGeom prst="rect">
          <a:avLst/>
        </a:prstGeom>
      </xdr:spPr>
    </xdr:pic>
    <xdr:clientData/>
  </xdr:twoCellAnchor>
  <xdr:twoCellAnchor>
    <xdr:from>
      <xdr:col>32</xdr:col>
      <xdr:colOff>0</xdr:colOff>
      <xdr:row>760</xdr:row>
      <xdr:rowOff>0</xdr:rowOff>
    </xdr:from>
    <xdr:to>
      <xdr:col>33</xdr:col>
      <xdr:colOff>0</xdr:colOff>
      <xdr:row>761</xdr:row>
      <xdr:rowOff>0</xdr:rowOff>
    </xdr:to>
    <xdr:pic>
      <xdr:nvPicPr>
        <xdr:cNvPr id="3285" name="Picture 3284">
          <a:extLst>
            <a:ext uri="{FF2B5EF4-FFF2-40B4-BE49-F238E27FC236}">
              <a16:creationId xmlns:a16="http://schemas.microsoft.com/office/drawing/2014/main" id="{9379E8A6-BE4C-682D-190A-92B70E980FDC}"/>
            </a:ext>
          </a:extLst>
        </xdr:cNvPr>
        <xdr:cNvPicPr>
          <a:picLocks/>
        </xdr:cNvPicPr>
      </xdr:nvPicPr>
      <xdr:blipFill>
        <a:blip xmlns:r="http://schemas.openxmlformats.org/officeDocument/2006/relationships" r:embed="rId757" cstate="print">
          <a:extLst>
            <a:ext uri="{28A0092B-C50C-407E-A947-70E740481C1C}">
              <a14:useLocalDpi xmlns:a14="http://schemas.microsoft.com/office/drawing/2010/main" val="0"/>
            </a:ext>
          </a:extLst>
        </a:blip>
        <a:stretch>
          <a:fillRect/>
        </a:stretch>
      </xdr:blipFill>
      <xdr:spPr>
        <a:xfrm>
          <a:off x="44043600" y="866578150"/>
          <a:ext cx="882650" cy="1143000"/>
        </a:xfrm>
        <a:prstGeom prst="rect">
          <a:avLst/>
        </a:prstGeom>
      </xdr:spPr>
    </xdr:pic>
    <xdr:clientData/>
  </xdr:twoCellAnchor>
  <xdr:twoCellAnchor>
    <xdr:from>
      <xdr:col>32</xdr:col>
      <xdr:colOff>0</xdr:colOff>
      <xdr:row>761</xdr:row>
      <xdr:rowOff>0</xdr:rowOff>
    </xdr:from>
    <xdr:to>
      <xdr:col>33</xdr:col>
      <xdr:colOff>0</xdr:colOff>
      <xdr:row>762</xdr:row>
      <xdr:rowOff>0</xdr:rowOff>
    </xdr:to>
    <xdr:pic>
      <xdr:nvPicPr>
        <xdr:cNvPr id="3287" name="Picture 3286">
          <a:extLst>
            <a:ext uri="{FF2B5EF4-FFF2-40B4-BE49-F238E27FC236}">
              <a16:creationId xmlns:a16="http://schemas.microsoft.com/office/drawing/2014/main" id="{9F1BA810-34DA-2258-18E7-0EFC0FB0D80A}"/>
            </a:ext>
          </a:extLst>
        </xdr:cNvPr>
        <xdr:cNvPicPr>
          <a:picLocks/>
        </xdr:cNvPicPr>
      </xdr:nvPicPr>
      <xdr:blipFill>
        <a:blip xmlns:r="http://schemas.openxmlformats.org/officeDocument/2006/relationships" r:embed="rId758" cstate="print">
          <a:extLst>
            <a:ext uri="{28A0092B-C50C-407E-A947-70E740481C1C}">
              <a14:useLocalDpi xmlns:a14="http://schemas.microsoft.com/office/drawing/2010/main" val="0"/>
            </a:ext>
          </a:extLst>
        </a:blip>
        <a:stretch>
          <a:fillRect/>
        </a:stretch>
      </xdr:blipFill>
      <xdr:spPr>
        <a:xfrm>
          <a:off x="44043600" y="867721150"/>
          <a:ext cx="882650" cy="1143000"/>
        </a:xfrm>
        <a:prstGeom prst="rect">
          <a:avLst/>
        </a:prstGeom>
      </xdr:spPr>
    </xdr:pic>
    <xdr:clientData/>
  </xdr:twoCellAnchor>
  <xdr:twoCellAnchor>
    <xdr:from>
      <xdr:col>32</xdr:col>
      <xdr:colOff>0</xdr:colOff>
      <xdr:row>762</xdr:row>
      <xdr:rowOff>0</xdr:rowOff>
    </xdr:from>
    <xdr:to>
      <xdr:col>33</xdr:col>
      <xdr:colOff>0</xdr:colOff>
      <xdr:row>763</xdr:row>
      <xdr:rowOff>0</xdr:rowOff>
    </xdr:to>
    <xdr:pic>
      <xdr:nvPicPr>
        <xdr:cNvPr id="3289" name="Picture 3288">
          <a:extLst>
            <a:ext uri="{FF2B5EF4-FFF2-40B4-BE49-F238E27FC236}">
              <a16:creationId xmlns:a16="http://schemas.microsoft.com/office/drawing/2014/main" id="{7599A2EC-B88C-4C88-6A02-6925FDD336BD}"/>
            </a:ext>
          </a:extLst>
        </xdr:cNvPr>
        <xdr:cNvPicPr>
          <a:picLocks/>
        </xdr:cNvPicPr>
      </xdr:nvPicPr>
      <xdr:blipFill>
        <a:blip xmlns:r="http://schemas.openxmlformats.org/officeDocument/2006/relationships" r:embed="rId759" cstate="print">
          <a:extLst>
            <a:ext uri="{28A0092B-C50C-407E-A947-70E740481C1C}">
              <a14:useLocalDpi xmlns:a14="http://schemas.microsoft.com/office/drawing/2010/main" val="0"/>
            </a:ext>
          </a:extLst>
        </a:blip>
        <a:stretch>
          <a:fillRect/>
        </a:stretch>
      </xdr:blipFill>
      <xdr:spPr>
        <a:xfrm>
          <a:off x="44043600" y="868864150"/>
          <a:ext cx="882650" cy="1143000"/>
        </a:xfrm>
        <a:prstGeom prst="rect">
          <a:avLst/>
        </a:prstGeom>
      </xdr:spPr>
    </xdr:pic>
    <xdr:clientData/>
  </xdr:twoCellAnchor>
  <xdr:twoCellAnchor>
    <xdr:from>
      <xdr:col>32</xdr:col>
      <xdr:colOff>0</xdr:colOff>
      <xdr:row>763</xdr:row>
      <xdr:rowOff>0</xdr:rowOff>
    </xdr:from>
    <xdr:to>
      <xdr:col>33</xdr:col>
      <xdr:colOff>0</xdr:colOff>
      <xdr:row>764</xdr:row>
      <xdr:rowOff>0</xdr:rowOff>
    </xdr:to>
    <xdr:pic>
      <xdr:nvPicPr>
        <xdr:cNvPr id="3291" name="Picture 3290">
          <a:extLst>
            <a:ext uri="{FF2B5EF4-FFF2-40B4-BE49-F238E27FC236}">
              <a16:creationId xmlns:a16="http://schemas.microsoft.com/office/drawing/2014/main" id="{B3926643-579C-D9A4-19BE-29C9537577D6}"/>
            </a:ext>
          </a:extLst>
        </xdr:cNvPr>
        <xdr:cNvPicPr>
          <a:picLocks/>
        </xdr:cNvPicPr>
      </xdr:nvPicPr>
      <xdr:blipFill>
        <a:blip xmlns:r="http://schemas.openxmlformats.org/officeDocument/2006/relationships" r:embed="rId760" cstate="print">
          <a:extLst>
            <a:ext uri="{28A0092B-C50C-407E-A947-70E740481C1C}">
              <a14:useLocalDpi xmlns:a14="http://schemas.microsoft.com/office/drawing/2010/main" val="0"/>
            </a:ext>
          </a:extLst>
        </a:blip>
        <a:stretch>
          <a:fillRect/>
        </a:stretch>
      </xdr:blipFill>
      <xdr:spPr>
        <a:xfrm>
          <a:off x="44043600" y="870007150"/>
          <a:ext cx="882650" cy="1143000"/>
        </a:xfrm>
        <a:prstGeom prst="rect">
          <a:avLst/>
        </a:prstGeom>
      </xdr:spPr>
    </xdr:pic>
    <xdr:clientData/>
  </xdr:twoCellAnchor>
  <xdr:twoCellAnchor>
    <xdr:from>
      <xdr:col>32</xdr:col>
      <xdr:colOff>0</xdr:colOff>
      <xdr:row>764</xdr:row>
      <xdr:rowOff>0</xdr:rowOff>
    </xdr:from>
    <xdr:to>
      <xdr:col>33</xdr:col>
      <xdr:colOff>0</xdr:colOff>
      <xdr:row>765</xdr:row>
      <xdr:rowOff>0</xdr:rowOff>
    </xdr:to>
    <xdr:pic>
      <xdr:nvPicPr>
        <xdr:cNvPr id="3293" name="Picture 3292">
          <a:extLst>
            <a:ext uri="{FF2B5EF4-FFF2-40B4-BE49-F238E27FC236}">
              <a16:creationId xmlns:a16="http://schemas.microsoft.com/office/drawing/2014/main" id="{1DC08014-858B-8857-9913-18B4B8630D2E}"/>
            </a:ext>
          </a:extLst>
        </xdr:cNvPr>
        <xdr:cNvPicPr>
          <a:picLocks/>
        </xdr:cNvPicPr>
      </xdr:nvPicPr>
      <xdr:blipFill>
        <a:blip xmlns:r="http://schemas.openxmlformats.org/officeDocument/2006/relationships" r:embed="rId761" cstate="print">
          <a:extLst>
            <a:ext uri="{28A0092B-C50C-407E-A947-70E740481C1C}">
              <a14:useLocalDpi xmlns:a14="http://schemas.microsoft.com/office/drawing/2010/main" val="0"/>
            </a:ext>
          </a:extLst>
        </a:blip>
        <a:stretch>
          <a:fillRect/>
        </a:stretch>
      </xdr:blipFill>
      <xdr:spPr>
        <a:xfrm>
          <a:off x="44043600" y="871150150"/>
          <a:ext cx="882650" cy="1143000"/>
        </a:xfrm>
        <a:prstGeom prst="rect">
          <a:avLst/>
        </a:prstGeom>
      </xdr:spPr>
    </xdr:pic>
    <xdr:clientData/>
  </xdr:twoCellAnchor>
  <xdr:twoCellAnchor>
    <xdr:from>
      <xdr:col>32</xdr:col>
      <xdr:colOff>0</xdr:colOff>
      <xdr:row>765</xdr:row>
      <xdr:rowOff>0</xdr:rowOff>
    </xdr:from>
    <xdr:to>
      <xdr:col>33</xdr:col>
      <xdr:colOff>0</xdr:colOff>
      <xdr:row>766</xdr:row>
      <xdr:rowOff>0</xdr:rowOff>
    </xdr:to>
    <xdr:pic>
      <xdr:nvPicPr>
        <xdr:cNvPr id="3295" name="Picture 3294">
          <a:extLst>
            <a:ext uri="{FF2B5EF4-FFF2-40B4-BE49-F238E27FC236}">
              <a16:creationId xmlns:a16="http://schemas.microsoft.com/office/drawing/2014/main" id="{97706BDE-2563-31A8-FBA9-F1436CBFD16F}"/>
            </a:ext>
          </a:extLst>
        </xdr:cNvPr>
        <xdr:cNvPicPr>
          <a:picLocks/>
        </xdr:cNvPicPr>
      </xdr:nvPicPr>
      <xdr:blipFill>
        <a:blip xmlns:r="http://schemas.openxmlformats.org/officeDocument/2006/relationships" r:embed="rId762">
          <a:extLst>
            <a:ext uri="{28A0092B-C50C-407E-A947-70E740481C1C}">
              <a14:useLocalDpi xmlns:a14="http://schemas.microsoft.com/office/drawing/2010/main" val="0"/>
            </a:ext>
          </a:extLst>
        </a:blip>
        <a:stretch>
          <a:fillRect/>
        </a:stretch>
      </xdr:blipFill>
      <xdr:spPr>
        <a:xfrm>
          <a:off x="44043600" y="872293150"/>
          <a:ext cx="882650" cy="1143000"/>
        </a:xfrm>
        <a:prstGeom prst="rect">
          <a:avLst/>
        </a:prstGeom>
      </xdr:spPr>
    </xdr:pic>
    <xdr:clientData/>
  </xdr:twoCellAnchor>
  <xdr:twoCellAnchor>
    <xdr:from>
      <xdr:col>32</xdr:col>
      <xdr:colOff>0</xdr:colOff>
      <xdr:row>766</xdr:row>
      <xdr:rowOff>0</xdr:rowOff>
    </xdr:from>
    <xdr:to>
      <xdr:col>33</xdr:col>
      <xdr:colOff>0</xdr:colOff>
      <xdr:row>767</xdr:row>
      <xdr:rowOff>0</xdr:rowOff>
    </xdr:to>
    <xdr:pic>
      <xdr:nvPicPr>
        <xdr:cNvPr id="3297" name="Picture 3296">
          <a:extLst>
            <a:ext uri="{FF2B5EF4-FFF2-40B4-BE49-F238E27FC236}">
              <a16:creationId xmlns:a16="http://schemas.microsoft.com/office/drawing/2014/main" id="{75040D0A-7B84-7C86-A349-CB091A7DF35E}"/>
            </a:ext>
          </a:extLst>
        </xdr:cNvPr>
        <xdr:cNvPicPr>
          <a:picLocks/>
        </xdr:cNvPicPr>
      </xdr:nvPicPr>
      <xdr:blipFill>
        <a:blip xmlns:r="http://schemas.openxmlformats.org/officeDocument/2006/relationships" r:embed="rId763" cstate="print">
          <a:extLst>
            <a:ext uri="{28A0092B-C50C-407E-A947-70E740481C1C}">
              <a14:useLocalDpi xmlns:a14="http://schemas.microsoft.com/office/drawing/2010/main" val="0"/>
            </a:ext>
          </a:extLst>
        </a:blip>
        <a:stretch>
          <a:fillRect/>
        </a:stretch>
      </xdr:blipFill>
      <xdr:spPr>
        <a:xfrm>
          <a:off x="44043600" y="873436150"/>
          <a:ext cx="882650" cy="1143000"/>
        </a:xfrm>
        <a:prstGeom prst="rect">
          <a:avLst/>
        </a:prstGeom>
      </xdr:spPr>
    </xdr:pic>
    <xdr:clientData/>
  </xdr:twoCellAnchor>
  <xdr:twoCellAnchor>
    <xdr:from>
      <xdr:col>32</xdr:col>
      <xdr:colOff>0</xdr:colOff>
      <xdr:row>767</xdr:row>
      <xdr:rowOff>0</xdr:rowOff>
    </xdr:from>
    <xdr:to>
      <xdr:col>33</xdr:col>
      <xdr:colOff>0</xdr:colOff>
      <xdr:row>768</xdr:row>
      <xdr:rowOff>0</xdr:rowOff>
    </xdr:to>
    <xdr:pic>
      <xdr:nvPicPr>
        <xdr:cNvPr id="3299" name="Picture 3298">
          <a:extLst>
            <a:ext uri="{FF2B5EF4-FFF2-40B4-BE49-F238E27FC236}">
              <a16:creationId xmlns:a16="http://schemas.microsoft.com/office/drawing/2014/main" id="{71B7E1DF-4D38-00DE-020E-8F0A8CD1FFF5}"/>
            </a:ext>
          </a:extLst>
        </xdr:cNvPr>
        <xdr:cNvPicPr>
          <a:picLocks/>
        </xdr:cNvPicPr>
      </xdr:nvPicPr>
      <xdr:blipFill>
        <a:blip xmlns:r="http://schemas.openxmlformats.org/officeDocument/2006/relationships" r:embed="rId764" cstate="print">
          <a:extLst>
            <a:ext uri="{28A0092B-C50C-407E-A947-70E740481C1C}">
              <a14:useLocalDpi xmlns:a14="http://schemas.microsoft.com/office/drawing/2010/main" val="0"/>
            </a:ext>
          </a:extLst>
        </a:blip>
        <a:stretch>
          <a:fillRect/>
        </a:stretch>
      </xdr:blipFill>
      <xdr:spPr>
        <a:xfrm>
          <a:off x="44043600" y="874579150"/>
          <a:ext cx="882650" cy="1143000"/>
        </a:xfrm>
        <a:prstGeom prst="rect">
          <a:avLst/>
        </a:prstGeom>
      </xdr:spPr>
    </xdr:pic>
    <xdr:clientData/>
  </xdr:twoCellAnchor>
  <xdr:twoCellAnchor>
    <xdr:from>
      <xdr:col>32</xdr:col>
      <xdr:colOff>0</xdr:colOff>
      <xdr:row>768</xdr:row>
      <xdr:rowOff>0</xdr:rowOff>
    </xdr:from>
    <xdr:to>
      <xdr:col>33</xdr:col>
      <xdr:colOff>0</xdr:colOff>
      <xdr:row>769</xdr:row>
      <xdr:rowOff>0</xdr:rowOff>
    </xdr:to>
    <xdr:pic>
      <xdr:nvPicPr>
        <xdr:cNvPr id="3301" name="Picture 3300">
          <a:extLst>
            <a:ext uri="{FF2B5EF4-FFF2-40B4-BE49-F238E27FC236}">
              <a16:creationId xmlns:a16="http://schemas.microsoft.com/office/drawing/2014/main" id="{33C2EB52-0FBB-A020-484E-2B7CB5F230F4}"/>
            </a:ext>
          </a:extLst>
        </xdr:cNvPr>
        <xdr:cNvPicPr>
          <a:picLocks/>
        </xdr:cNvPicPr>
      </xdr:nvPicPr>
      <xdr:blipFill>
        <a:blip xmlns:r="http://schemas.openxmlformats.org/officeDocument/2006/relationships" r:embed="rId765">
          <a:extLst>
            <a:ext uri="{28A0092B-C50C-407E-A947-70E740481C1C}">
              <a14:useLocalDpi xmlns:a14="http://schemas.microsoft.com/office/drawing/2010/main" val="0"/>
            </a:ext>
          </a:extLst>
        </a:blip>
        <a:stretch>
          <a:fillRect/>
        </a:stretch>
      </xdr:blipFill>
      <xdr:spPr>
        <a:xfrm>
          <a:off x="44043600" y="875722150"/>
          <a:ext cx="882650" cy="1143000"/>
        </a:xfrm>
        <a:prstGeom prst="rect">
          <a:avLst/>
        </a:prstGeom>
      </xdr:spPr>
    </xdr:pic>
    <xdr:clientData/>
  </xdr:twoCellAnchor>
  <xdr:twoCellAnchor>
    <xdr:from>
      <xdr:col>32</xdr:col>
      <xdr:colOff>0</xdr:colOff>
      <xdr:row>769</xdr:row>
      <xdr:rowOff>0</xdr:rowOff>
    </xdr:from>
    <xdr:to>
      <xdr:col>33</xdr:col>
      <xdr:colOff>0</xdr:colOff>
      <xdr:row>770</xdr:row>
      <xdr:rowOff>0</xdr:rowOff>
    </xdr:to>
    <xdr:pic>
      <xdr:nvPicPr>
        <xdr:cNvPr id="3303" name="Picture 3302">
          <a:extLst>
            <a:ext uri="{FF2B5EF4-FFF2-40B4-BE49-F238E27FC236}">
              <a16:creationId xmlns:a16="http://schemas.microsoft.com/office/drawing/2014/main" id="{BADC998E-5411-8D7B-FC3A-23E105B646D5}"/>
            </a:ext>
          </a:extLst>
        </xdr:cNvPr>
        <xdr:cNvPicPr>
          <a:picLocks/>
        </xdr:cNvPicPr>
      </xdr:nvPicPr>
      <xdr:blipFill>
        <a:blip xmlns:r="http://schemas.openxmlformats.org/officeDocument/2006/relationships" r:embed="rId766" cstate="print">
          <a:extLst>
            <a:ext uri="{28A0092B-C50C-407E-A947-70E740481C1C}">
              <a14:useLocalDpi xmlns:a14="http://schemas.microsoft.com/office/drawing/2010/main" val="0"/>
            </a:ext>
          </a:extLst>
        </a:blip>
        <a:stretch>
          <a:fillRect/>
        </a:stretch>
      </xdr:blipFill>
      <xdr:spPr>
        <a:xfrm>
          <a:off x="44043600" y="876865150"/>
          <a:ext cx="882650" cy="1143000"/>
        </a:xfrm>
        <a:prstGeom prst="rect">
          <a:avLst/>
        </a:prstGeom>
      </xdr:spPr>
    </xdr:pic>
    <xdr:clientData/>
  </xdr:twoCellAnchor>
  <xdr:twoCellAnchor>
    <xdr:from>
      <xdr:col>32</xdr:col>
      <xdr:colOff>0</xdr:colOff>
      <xdr:row>770</xdr:row>
      <xdr:rowOff>0</xdr:rowOff>
    </xdr:from>
    <xdr:to>
      <xdr:col>33</xdr:col>
      <xdr:colOff>0</xdr:colOff>
      <xdr:row>771</xdr:row>
      <xdr:rowOff>0</xdr:rowOff>
    </xdr:to>
    <xdr:pic>
      <xdr:nvPicPr>
        <xdr:cNvPr id="3305" name="Picture 3304">
          <a:extLst>
            <a:ext uri="{FF2B5EF4-FFF2-40B4-BE49-F238E27FC236}">
              <a16:creationId xmlns:a16="http://schemas.microsoft.com/office/drawing/2014/main" id="{C3942ACB-3D00-0787-F9E6-E7B78EA37FED}"/>
            </a:ext>
          </a:extLst>
        </xdr:cNvPr>
        <xdr:cNvPicPr>
          <a:picLocks/>
        </xdr:cNvPicPr>
      </xdr:nvPicPr>
      <xdr:blipFill>
        <a:blip xmlns:r="http://schemas.openxmlformats.org/officeDocument/2006/relationships" r:embed="rId767" cstate="print">
          <a:extLst>
            <a:ext uri="{28A0092B-C50C-407E-A947-70E740481C1C}">
              <a14:useLocalDpi xmlns:a14="http://schemas.microsoft.com/office/drawing/2010/main" val="0"/>
            </a:ext>
          </a:extLst>
        </a:blip>
        <a:stretch>
          <a:fillRect/>
        </a:stretch>
      </xdr:blipFill>
      <xdr:spPr>
        <a:xfrm>
          <a:off x="44043600" y="878008150"/>
          <a:ext cx="882650" cy="1143000"/>
        </a:xfrm>
        <a:prstGeom prst="rect">
          <a:avLst/>
        </a:prstGeom>
      </xdr:spPr>
    </xdr:pic>
    <xdr:clientData/>
  </xdr:twoCellAnchor>
  <xdr:twoCellAnchor>
    <xdr:from>
      <xdr:col>32</xdr:col>
      <xdr:colOff>0</xdr:colOff>
      <xdr:row>771</xdr:row>
      <xdr:rowOff>0</xdr:rowOff>
    </xdr:from>
    <xdr:to>
      <xdr:col>33</xdr:col>
      <xdr:colOff>0</xdr:colOff>
      <xdr:row>772</xdr:row>
      <xdr:rowOff>0</xdr:rowOff>
    </xdr:to>
    <xdr:pic>
      <xdr:nvPicPr>
        <xdr:cNvPr id="3307" name="Picture 3306">
          <a:extLst>
            <a:ext uri="{FF2B5EF4-FFF2-40B4-BE49-F238E27FC236}">
              <a16:creationId xmlns:a16="http://schemas.microsoft.com/office/drawing/2014/main" id="{7AEC186B-CF16-8DA7-723A-6ECE8B97199C}"/>
            </a:ext>
          </a:extLst>
        </xdr:cNvPr>
        <xdr:cNvPicPr>
          <a:picLocks/>
        </xdr:cNvPicPr>
      </xdr:nvPicPr>
      <xdr:blipFill>
        <a:blip xmlns:r="http://schemas.openxmlformats.org/officeDocument/2006/relationships" r:embed="rId768" cstate="print">
          <a:extLst>
            <a:ext uri="{28A0092B-C50C-407E-A947-70E740481C1C}">
              <a14:useLocalDpi xmlns:a14="http://schemas.microsoft.com/office/drawing/2010/main" val="0"/>
            </a:ext>
          </a:extLst>
        </a:blip>
        <a:stretch>
          <a:fillRect/>
        </a:stretch>
      </xdr:blipFill>
      <xdr:spPr>
        <a:xfrm>
          <a:off x="44043600" y="879151150"/>
          <a:ext cx="882650" cy="1143000"/>
        </a:xfrm>
        <a:prstGeom prst="rect">
          <a:avLst/>
        </a:prstGeom>
      </xdr:spPr>
    </xdr:pic>
    <xdr:clientData/>
  </xdr:twoCellAnchor>
  <xdr:twoCellAnchor>
    <xdr:from>
      <xdr:col>32</xdr:col>
      <xdr:colOff>0</xdr:colOff>
      <xdr:row>772</xdr:row>
      <xdr:rowOff>0</xdr:rowOff>
    </xdr:from>
    <xdr:to>
      <xdr:col>33</xdr:col>
      <xdr:colOff>0</xdr:colOff>
      <xdr:row>773</xdr:row>
      <xdr:rowOff>0</xdr:rowOff>
    </xdr:to>
    <xdr:pic>
      <xdr:nvPicPr>
        <xdr:cNvPr id="3309" name="Picture 3308">
          <a:extLst>
            <a:ext uri="{FF2B5EF4-FFF2-40B4-BE49-F238E27FC236}">
              <a16:creationId xmlns:a16="http://schemas.microsoft.com/office/drawing/2014/main" id="{A85B063C-C33C-3BE0-5C2E-BDAB983D0B8C}"/>
            </a:ext>
          </a:extLst>
        </xdr:cNvPr>
        <xdr:cNvPicPr>
          <a:picLocks/>
        </xdr:cNvPicPr>
      </xdr:nvPicPr>
      <xdr:blipFill>
        <a:blip xmlns:r="http://schemas.openxmlformats.org/officeDocument/2006/relationships" r:embed="rId769" cstate="print">
          <a:extLst>
            <a:ext uri="{28A0092B-C50C-407E-A947-70E740481C1C}">
              <a14:useLocalDpi xmlns:a14="http://schemas.microsoft.com/office/drawing/2010/main" val="0"/>
            </a:ext>
          </a:extLst>
        </a:blip>
        <a:stretch>
          <a:fillRect/>
        </a:stretch>
      </xdr:blipFill>
      <xdr:spPr>
        <a:xfrm>
          <a:off x="44043600" y="880294150"/>
          <a:ext cx="882650" cy="1143000"/>
        </a:xfrm>
        <a:prstGeom prst="rect">
          <a:avLst/>
        </a:prstGeom>
      </xdr:spPr>
    </xdr:pic>
    <xdr:clientData/>
  </xdr:twoCellAnchor>
  <xdr:twoCellAnchor>
    <xdr:from>
      <xdr:col>32</xdr:col>
      <xdr:colOff>0</xdr:colOff>
      <xdr:row>773</xdr:row>
      <xdr:rowOff>0</xdr:rowOff>
    </xdr:from>
    <xdr:to>
      <xdr:col>33</xdr:col>
      <xdr:colOff>0</xdr:colOff>
      <xdr:row>774</xdr:row>
      <xdr:rowOff>0</xdr:rowOff>
    </xdr:to>
    <xdr:pic>
      <xdr:nvPicPr>
        <xdr:cNvPr id="3311" name="Picture 3310">
          <a:extLst>
            <a:ext uri="{FF2B5EF4-FFF2-40B4-BE49-F238E27FC236}">
              <a16:creationId xmlns:a16="http://schemas.microsoft.com/office/drawing/2014/main" id="{5617CC89-F590-AFF1-F878-6917F5EC765B}"/>
            </a:ext>
          </a:extLst>
        </xdr:cNvPr>
        <xdr:cNvPicPr>
          <a:picLocks/>
        </xdr:cNvPicPr>
      </xdr:nvPicPr>
      <xdr:blipFill>
        <a:blip xmlns:r="http://schemas.openxmlformats.org/officeDocument/2006/relationships" r:embed="rId770" cstate="print">
          <a:extLst>
            <a:ext uri="{28A0092B-C50C-407E-A947-70E740481C1C}">
              <a14:useLocalDpi xmlns:a14="http://schemas.microsoft.com/office/drawing/2010/main" val="0"/>
            </a:ext>
          </a:extLst>
        </a:blip>
        <a:stretch>
          <a:fillRect/>
        </a:stretch>
      </xdr:blipFill>
      <xdr:spPr>
        <a:xfrm>
          <a:off x="44043600" y="881437150"/>
          <a:ext cx="882650" cy="1143000"/>
        </a:xfrm>
        <a:prstGeom prst="rect">
          <a:avLst/>
        </a:prstGeom>
      </xdr:spPr>
    </xdr:pic>
    <xdr:clientData/>
  </xdr:twoCellAnchor>
  <xdr:twoCellAnchor>
    <xdr:from>
      <xdr:col>32</xdr:col>
      <xdr:colOff>0</xdr:colOff>
      <xdr:row>774</xdr:row>
      <xdr:rowOff>0</xdr:rowOff>
    </xdr:from>
    <xdr:to>
      <xdr:col>33</xdr:col>
      <xdr:colOff>0</xdr:colOff>
      <xdr:row>775</xdr:row>
      <xdr:rowOff>0</xdr:rowOff>
    </xdr:to>
    <xdr:pic>
      <xdr:nvPicPr>
        <xdr:cNvPr id="3313" name="Picture 3312">
          <a:extLst>
            <a:ext uri="{FF2B5EF4-FFF2-40B4-BE49-F238E27FC236}">
              <a16:creationId xmlns:a16="http://schemas.microsoft.com/office/drawing/2014/main" id="{D2B7138D-EE0E-B50E-E188-A0C45C0A6D71}"/>
            </a:ext>
          </a:extLst>
        </xdr:cNvPr>
        <xdr:cNvPicPr>
          <a:picLocks/>
        </xdr:cNvPicPr>
      </xdr:nvPicPr>
      <xdr:blipFill>
        <a:blip xmlns:r="http://schemas.openxmlformats.org/officeDocument/2006/relationships" r:embed="rId771" cstate="print">
          <a:extLst>
            <a:ext uri="{28A0092B-C50C-407E-A947-70E740481C1C}">
              <a14:useLocalDpi xmlns:a14="http://schemas.microsoft.com/office/drawing/2010/main" val="0"/>
            </a:ext>
          </a:extLst>
        </a:blip>
        <a:stretch>
          <a:fillRect/>
        </a:stretch>
      </xdr:blipFill>
      <xdr:spPr>
        <a:xfrm>
          <a:off x="44043600" y="882580150"/>
          <a:ext cx="882650" cy="1143000"/>
        </a:xfrm>
        <a:prstGeom prst="rect">
          <a:avLst/>
        </a:prstGeom>
      </xdr:spPr>
    </xdr:pic>
    <xdr:clientData/>
  </xdr:twoCellAnchor>
  <xdr:twoCellAnchor>
    <xdr:from>
      <xdr:col>32</xdr:col>
      <xdr:colOff>0</xdr:colOff>
      <xdr:row>775</xdr:row>
      <xdr:rowOff>0</xdr:rowOff>
    </xdr:from>
    <xdr:to>
      <xdr:col>33</xdr:col>
      <xdr:colOff>0</xdr:colOff>
      <xdr:row>776</xdr:row>
      <xdr:rowOff>0</xdr:rowOff>
    </xdr:to>
    <xdr:pic>
      <xdr:nvPicPr>
        <xdr:cNvPr id="3315" name="Picture 3314">
          <a:extLst>
            <a:ext uri="{FF2B5EF4-FFF2-40B4-BE49-F238E27FC236}">
              <a16:creationId xmlns:a16="http://schemas.microsoft.com/office/drawing/2014/main" id="{F0B2BD6C-EB4C-DC5C-91F5-6D8B4B98969E}"/>
            </a:ext>
          </a:extLst>
        </xdr:cNvPr>
        <xdr:cNvPicPr>
          <a:picLocks/>
        </xdr:cNvPicPr>
      </xdr:nvPicPr>
      <xdr:blipFill>
        <a:blip xmlns:r="http://schemas.openxmlformats.org/officeDocument/2006/relationships" r:embed="rId772" cstate="print">
          <a:extLst>
            <a:ext uri="{28A0092B-C50C-407E-A947-70E740481C1C}">
              <a14:useLocalDpi xmlns:a14="http://schemas.microsoft.com/office/drawing/2010/main" val="0"/>
            </a:ext>
          </a:extLst>
        </a:blip>
        <a:stretch>
          <a:fillRect/>
        </a:stretch>
      </xdr:blipFill>
      <xdr:spPr>
        <a:xfrm>
          <a:off x="44043600" y="883723150"/>
          <a:ext cx="882650" cy="1143000"/>
        </a:xfrm>
        <a:prstGeom prst="rect">
          <a:avLst/>
        </a:prstGeom>
      </xdr:spPr>
    </xdr:pic>
    <xdr:clientData/>
  </xdr:twoCellAnchor>
  <xdr:twoCellAnchor>
    <xdr:from>
      <xdr:col>32</xdr:col>
      <xdr:colOff>0</xdr:colOff>
      <xdr:row>776</xdr:row>
      <xdr:rowOff>0</xdr:rowOff>
    </xdr:from>
    <xdr:to>
      <xdr:col>33</xdr:col>
      <xdr:colOff>0</xdr:colOff>
      <xdr:row>777</xdr:row>
      <xdr:rowOff>0</xdr:rowOff>
    </xdr:to>
    <xdr:pic>
      <xdr:nvPicPr>
        <xdr:cNvPr id="3317" name="Picture 3316">
          <a:extLst>
            <a:ext uri="{FF2B5EF4-FFF2-40B4-BE49-F238E27FC236}">
              <a16:creationId xmlns:a16="http://schemas.microsoft.com/office/drawing/2014/main" id="{195F5171-F5D4-C9E6-1893-B0125064FC46}"/>
            </a:ext>
          </a:extLst>
        </xdr:cNvPr>
        <xdr:cNvPicPr>
          <a:picLocks/>
        </xdr:cNvPicPr>
      </xdr:nvPicPr>
      <xdr:blipFill>
        <a:blip xmlns:r="http://schemas.openxmlformats.org/officeDocument/2006/relationships" r:embed="rId773" cstate="print">
          <a:extLst>
            <a:ext uri="{28A0092B-C50C-407E-A947-70E740481C1C}">
              <a14:useLocalDpi xmlns:a14="http://schemas.microsoft.com/office/drawing/2010/main" val="0"/>
            </a:ext>
          </a:extLst>
        </a:blip>
        <a:stretch>
          <a:fillRect/>
        </a:stretch>
      </xdr:blipFill>
      <xdr:spPr>
        <a:xfrm>
          <a:off x="44043600" y="884866150"/>
          <a:ext cx="882650" cy="1143000"/>
        </a:xfrm>
        <a:prstGeom prst="rect">
          <a:avLst/>
        </a:prstGeom>
      </xdr:spPr>
    </xdr:pic>
    <xdr:clientData/>
  </xdr:twoCellAnchor>
  <xdr:twoCellAnchor>
    <xdr:from>
      <xdr:col>32</xdr:col>
      <xdr:colOff>0</xdr:colOff>
      <xdr:row>777</xdr:row>
      <xdr:rowOff>0</xdr:rowOff>
    </xdr:from>
    <xdr:to>
      <xdr:col>33</xdr:col>
      <xdr:colOff>0</xdr:colOff>
      <xdr:row>778</xdr:row>
      <xdr:rowOff>0</xdr:rowOff>
    </xdr:to>
    <xdr:pic>
      <xdr:nvPicPr>
        <xdr:cNvPr id="3319" name="Picture 3318">
          <a:extLst>
            <a:ext uri="{FF2B5EF4-FFF2-40B4-BE49-F238E27FC236}">
              <a16:creationId xmlns:a16="http://schemas.microsoft.com/office/drawing/2014/main" id="{9E3997E0-30BB-3CF6-0EF9-D3C7D05BDF3A}"/>
            </a:ext>
          </a:extLst>
        </xdr:cNvPr>
        <xdr:cNvPicPr>
          <a:picLocks/>
        </xdr:cNvPicPr>
      </xdr:nvPicPr>
      <xdr:blipFill>
        <a:blip xmlns:r="http://schemas.openxmlformats.org/officeDocument/2006/relationships" r:embed="rId774" cstate="print">
          <a:extLst>
            <a:ext uri="{28A0092B-C50C-407E-A947-70E740481C1C}">
              <a14:useLocalDpi xmlns:a14="http://schemas.microsoft.com/office/drawing/2010/main" val="0"/>
            </a:ext>
          </a:extLst>
        </a:blip>
        <a:stretch>
          <a:fillRect/>
        </a:stretch>
      </xdr:blipFill>
      <xdr:spPr>
        <a:xfrm>
          <a:off x="44043600" y="886009150"/>
          <a:ext cx="882650" cy="1143000"/>
        </a:xfrm>
        <a:prstGeom prst="rect">
          <a:avLst/>
        </a:prstGeom>
      </xdr:spPr>
    </xdr:pic>
    <xdr:clientData/>
  </xdr:twoCellAnchor>
  <xdr:twoCellAnchor>
    <xdr:from>
      <xdr:col>32</xdr:col>
      <xdr:colOff>0</xdr:colOff>
      <xdr:row>778</xdr:row>
      <xdr:rowOff>0</xdr:rowOff>
    </xdr:from>
    <xdr:to>
      <xdr:col>33</xdr:col>
      <xdr:colOff>0</xdr:colOff>
      <xdr:row>779</xdr:row>
      <xdr:rowOff>0</xdr:rowOff>
    </xdr:to>
    <xdr:pic>
      <xdr:nvPicPr>
        <xdr:cNvPr id="3321" name="Picture 3320">
          <a:extLst>
            <a:ext uri="{FF2B5EF4-FFF2-40B4-BE49-F238E27FC236}">
              <a16:creationId xmlns:a16="http://schemas.microsoft.com/office/drawing/2014/main" id="{DD8DA011-7E34-7637-04F8-B0A3C83285DC}"/>
            </a:ext>
          </a:extLst>
        </xdr:cNvPr>
        <xdr:cNvPicPr>
          <a:picLocks/>
        </xdr:cNvPicPr>
      </xdr:nvPicPr>
      <xdr:blipFill>
        <a:blip xmlns:r="http://schemas.openxmlformats.org/officeDocument/2006/relationships" r:embed="rId775" cstate="print">
          <a:extLst>
            <a:ext uri="{28A0092B-C50C-407E-A947-70E740481C1C}">
              <a14:useLocalDpi xmlns:a14="http://schemas.microsoft.com/office/drawing/2010/main" val="0"/>
            </a:ext>
          </a:extLst>
        </a:blip>
        <a:stretch>
          <a:fillRect/>
        </a:stretch>
      </xdr:blipFill>
      <xdr:spPr>
        <a:xfrm>
          <a:off x="44043600" y="887152150"/>
          <a:ext cx="882650" cy="1143000"/>
        </a:xfrm>
        <a:prstGeom prst="rect">
          <a:avLst/>
        </a:prstGeom>
      </xdr:spPr>
    </xdr:pic>
    <xdr:clientData/>
  </xdr:twoCellAnchor>
  <xdr:twoCellAnchor>
    <xdr:from>
      <xdr:col>32</xdr:col>
      <xdr:colOff>0</xdr:colOff>
      <xdr:row>779</xdr:row>
      <xdr:rowOff>0</xdr:rowOff>
    </xdr:from>
    <xdr:to>
      <xdr:col>33</xdr:col>
      <xdr:colOff>0</xdr:colOff>
      <xdr:row>780</xdr:row>
      <xdr:rowOff>0</xdr:rowOff>
    </xdr:to>
    <xdr:pic>
      <xdr:nvPicPr>
        <xdr:cNvPr id="3323" name="Picture 3322">
          <a:extLst>
            <a:ext uri="{FF2B5EF4-FFF2-40B4-BE49-F238E27FC236}">
              <a16:creationId xmlns:a16="http://schemas.microsoft.com/office/drawing/2014/main" id="{69615D5A-58CD-113D-E0EA-2CF38A08F8B9}"/>
            </a:ext>
          </a:extLst>
        </xdr:cNvPr>
        <xdr:cNvPicPr>
          <a:picLocks/>
        </xdr:cNvPicPr>
      </xdr:nvPicPr>
      <xdr:blipFill>
        <a:blip xmlns:r="http://schemas.openxmlformats.org/officeDocument/2006/relationships" r:embed="rId776" cstate="print">
          <a:extLst>
            <a:ext uri="{28A0092B-C50C-407E-A947-70E740481C1C}">
              <a14:useLocalDpi xmlns:a14="http://schemas.microsoft.com/office/drawing/2010/main" val="0"/>
            </a:ext>
          </a:extLst>
        </a:blip>
        <a:stretch>
          <a:fillRect/>
        </a:stretch>
      </xdr:blipFill>
      <xdr:spPr>
        <a:xfrm>
          <a:off x="44043600" y="888295150"/>
          <a:ext cx="882650" cy="1143000"/>
        </a:xfrm>
        <a:prstGeom prst="rect">
          <a:avLst/>
        </a:prstGeom>
      </xdr:spPr>
    </xdr:pic>
    <xdr:clientData/>
  </xdr:twoCellAnchor>
  <xdr:twoCellAnchor>
    <xdr:from>
      <xdr:col>32</xdr:col>
      <xdr:colOff>0</xdr:colOff>
      <xdr:row>780</xdr:row>
      <xdr:rowOff>0</xdr:rowOff>
    </xdr:from>
    <xdr:to>
      <xdr:col>33</xdr:col>
      <xdr:colOff>0</xdr:colOff>
      <xdr:row>781</xdr:row>
      <xdr:rowOff>0</xdr:rowOff>
    </xdr:to>
    <xdr:pic>
      <xdr:nvPicPr>
        <xdr:cNvPr id="3325" name="Picture 3324">
          <a:extLst>
            <a:ext uri="{FF2B5EF4-FFF2-40B4-BE49-F238E27FC236}">
              <a16:creationId xmlns:a16="http://schemas.microsoft.com/office/drawing/2014/main" id="{DDC66078-CA52-7BF1-CE7D-AC726681D7F9}"/>
            </a:ext>
          </a:extLst>
        </xdr:cNvPr>
        <xdr:cNvPicPr>
          <a:picLocks/>
        </xdr:cNvPicPr>
      </xdr:nvPicPr>
      <xdr:blipFill>
        <a:blip xmlns:r="http://schemas.openxmlformats.org/officeDocument/2006/relationships" r:embed="rId777" cstate="print">
          <a:extLst>
            <a:ext uri="{28A0092B-C50C-407E-A947-70E740481C1C}">
              <a14:useLocalDpi xmlns:a14="http://schemas.microsoft.com/office/drawing/2010/main" val="0"/>
            </a:ext>
          </a:extLst>
        </a:blip>
        <a:stretch>
          <a:fillRect/>
        </a:stretch>
      </xdr:blipFill>
      <xdr:spPr>
        <a:xfrm>
          <a:off x="44043600" y="889438150"/>
          <a:ext cx="882650" cy="1143000"/>
        </a:xfrm>
        <a:prstGeom prst="rect">
          <a:avLst/>
        </a:prstGeom>
      </xdr:spPr>
    </xdr:pic>
    <xdr:clientData/>
  </xdr:twoCellAnchor>
  <xdr:twoCellAnchor>
    <xdr:from>
      <xdr:col>32</xdr:col>
      <xdr:colOff>0</xdr:colOff>
      <xdr:row>781</xdr:row>
      <xdr:rowOff>0</xdr:rowOff>
    </xdr:from>
    <xdr:to>
      <xdr:col>33</xdr:col>
      <xdr:colOff>0</xdr:colOff>
      <xdr:row>782</xdr:row>
      <xdr:rowOff>0</xdr:rowOff>
    </xdr:to>
    <xdr:pic>
      <xdr:nvPicPr>
        <xdr:cNvPr id="3327" name="Picture 3326">
          <a:extLst>
            <a:ext uri="{FF2B5EF4-FFF2-40B4-BE49-F238E27FC236}">
              <a16:creationId xmlns:a16="http://schemas.microsoft.com/office/drawing/2014/main" id="{9BDE1C4C-649B-2553-8037-32C36EE746D0}"/>
            </a:ext>
          </a:extLst>
        </xdr:cNvPr>
        <xdr:cNvPicPr>
          <a:picLocks/>
        </xdr:cNvPicPr>
      </xdr:nvPicPr>
      <xdr:blipFill>
        <a:blip xmlns:r="http://schemas.openxmlformats.org/officeDocument/2006/relationships" r:embed="rId778" cstate="print">
          <a:extLst>
            <a:ext uri="{28A0092B-C50C-407E-A947-70E740481C1C}">
              <a14:useLocalDpi xmlns:a14="http://schemas.microsoft.com/office/drawing/2010/main" val="0"/>
            </a:ext>
          </a:extLst>
        </a:blip>
        <a:stretch>
          <a:fillRect/>
        </a:stretch>
      </xdr:blipFill>
      <xdr:spPr>
        <a:xfrm>
          <a:off x="44043600" y="890581150"/>
          <a:ext cx="882650" cy="1143000"/>
        </a:xfrm>
        <a:prstGeom prst="rect">
          <a:avLst/>
        </a:prstGeom>
      </xdr:spPr>
    </xdr:pic>
    <xdr:clientData/>
  </xdr:twoCellAnchor>
  <xdr:twoCellAnchor>
    <xdr:from>
      <xdr:col>32</xdr:col>
      <xdr:colOff>0</xdr:colOff>
      <xdr:row>782</xdr:row>
      <xdr:rowOff>0</xdr:rowOff>
    </xdr:from>
    <xdr:to>
      <xdr:col>33</xdr:col>
      <xdr:colOff>0</xdr:colOff>
      <xdr:row>783</xdr:row>
      <xdr:rowOff>0</xdr:rowOff>
    </xdr:to>
    <xdr:pic>
      <xdr:nvPicPr>
        <xdr:cNvPr id="3329" name="Picture 3328">
          <a:extLst>
            <a:ext uri="{FF2B5EF4-FFF2-40B4-BE49-F238E27FC236}">
              <a16:creationId xmlns:a16="http://schemas.microsoft.com/office/drawing/2014/main" id="{BE5A6863-5964-8955-44C7-FA275F0A8647}"/>
            </a:ext>
          </a:extLst>
        </xdr:cNvPr>
        <xdr:cNvPicPr>
          <a:picLocks/>
        </xdr:cNvPicPr>
      </xdr:nvPicPr>
      <xdr:blipFill>
        <a:blip xmlns:r="http://schemas.openxmlformats.org/officeDocument/2006/relationships" r:embed="rId779" cstate="print">
          <a:extLst>
            <a:ext uri="{28A0092B-C50C-407E-A947-70E740481C1C}">
              <a14:useLocalDpi xmlns:a14="http://schemas.microsoft.com/office/drawing/2010/main" val="0"/>
            </a:ext>
          </a:extLst>
        </a:blip>
        <a:stretch>
          <a:fillRect/>
        </a:stretch>
      </xdr:blipFill>
      <xdr:spPr>
        <a:xfrm>
          <a:off x="44043600" y="891724150"/>
          <a:ext cx="882650" cy="1143000"/>
        </a:xfrm>
        <a:prstGeom prst="rect">
          <a:avLst/>
        </a:prstGeom>
      </xdr:spPr>
    </xdr:pic>
    <xdr:clientData/>
  </xdr:twoCellAnchor>
  <xdr:twoCellAnchor>
    <xdr:from>
      <xdr:col>32</xdr:col>
      <xdr:colOff>0</xdr:colOff>
      <xdr:row>783</xdr:row>
      <xdr:rowOff>0</xdr:rowOff>
    </xdr:from>
    <xdr:to>
      <xdr:col>33</xdr:col>
      <xdr:colOff>0</xdr:colOff>
      <xdr:row>784</xdr:row>
      <xdr:rowOff>0</xdr:rowOff>
    </xdr:to>
    <xdr:pic>
      <xdr:nvPicPr>
        <xdr:cNvPr id="3331" name="Picture 3330">
          <a:extLst>
            <a:ext uri="{FF2B5EF4-FFF2-40B4-BE49-F238E27FC236}">
              <a16:creationId xmlns:a16="http://schemas.microsoft.com/office/drawing/2014/main" id="{35216EF4-51DB-0876-C803-B14D5B7E08C4}"/>
            </a:ext>
          </a:extLst>
        </xdr:cNvPr>
        <xdr:cNvPicPr>
          <a:picLocks/>
        </xdr:cNvPicPr>
      </xdr:nvPicPr>
      <xdr:blipFill>
        <a:blip xmlns:r="http://schemas.openxmlformats.org/officeDocument/2006/relationships" r:embed="rId780" cstate="print">
          <a:extLst>
            <a:ext uri="{28A0092B-C50C-407E-A947-70E740481C1C}">
              <a14:useLocalDpi xmlns:a14="http://schemas.microsoft.com/office/drawing/2010/main" val="0"/>
            </a:ext>
          </a:extLst>
        </a:blip>
        <a:stretch>
          <a:fillRect/>
        </a:stretch>
      </xdr:blipFill>
      <xdr:spPr>
        <a:xfrm>
          <a:off x="44043600" y="892867150"/>
          <a:ext cx="882650" cy="1143000"/>
        </a:xfrm>
        <a:prstGeom prst="rect">
          <a:avLst/>
        </a:prstGeom>
      </xdr:spPr>
    </xdr:pic>
    <xdr:clientData/>
  </xdr:twoCellAnchor>
  <xdr:twoCellAnchor>
    <xdr:from>
      <xdr:col>32</xdr:col>
      <xdr:colOff>0</xdr:colOff>
      <xdr:row>784</xdr:row>
      <xdr:rowOff>0</xdr:rowOff>
    </xdr:from>
    <xdr:to>
      <xdr:col>33</xdr:col>
      <xdr:colOff>0</xdr:colOff>
      <xdr:row>785</xdr:row>
      <xdr:rowOff>0</xdr:rowOff>
    </xdr:to>
    <xdr:pic>
      <xdr:nvPicPr>
        <xdr:cNvPr id="3333" name="Picture 3332">
          <a:extLst>
            <a:ext uri="{FF2B5EF4-FFF2-40B4-BE49-F238E27FC236}">
              <a16:creationId xmlns:a16="http://schemas.microsoft.com/office/drawing/2014/main" id="{545195FE-94ED-4F91-8988-CC6163B2371E}"/>
            </a:ext>
          </a:extLst>
        </xdr:cNvPr>
        <xdr:cNvPicPr>
          <a:picLocks/>
        </xdr:cNvPicPr>
      </xdr:nvPicPr>
      <xdr:blipFill>
        <a:blip xmlns:r="http://schemas.openxmlformats.org/officeDocument/2006/relationships" r:embed="rId781" cstate="print">
          <a:extLst>
            <a:ext uri="{28A0092B-C50C-407E-A947-70E740481C1C}">
              <a14:useLocalDpi xmlns:a14="http://schemas.microsoft.com/office/drawing/2010/main" val="0"/>
            </a:ext>
          </a:extLst>
        </a:blip>
        <a:stretch>
          <a:fillRect/>
        </a:stretch>
      </xdr:blipFill>
      <xdr:spPr>
        <a:xfrm>
          <a:off x="44043600" y="894010150"/>
          <a:ext cx="882650" cy="1143000"/>
        </a:xfrm>
        <a:prstGeom prst="rect">
          <a:avLst/>
        </a:prstGeom>
      </xdr:spPr>
    </xdr:pic>
    <xdr:clientData/>
  </xdr:twoCellAnchor>
  <xdr:twoCellAnchor>
    <xdr:from>
      <xdr:col>32</xdr:col>
      <xdr:colOff>0</xdr:colOff>
      <xdr:row>785</xdr:row>
      <xdr:rowOff>0</xdr:rowOff>
    </xdr:from>
    <xdr:to>
      <xdr:col>33</xdr:col>
      <xdr:colOff>0</xdr:colOff>
      <xdr:row>786</xdr:row>
      <xdr:rowOff>0</xdr:rowOff>
    </xdr:to>
    <xdr:pic>
      <xdr:nvPicPr>
        <xdr:cNvPr id="3335" name="Picture 3334">
          <a:extLst>
            <a:ext uri="{FF2B5EF4-FFF2-40B4-BE49-F238E27FC236}">
              <a16:creationId xmlns:a16="http://schemas.microsoft.com/office/drawing/2014/main" id="{340DABCE-3CD8-8C9A-D5FB-1B333D94D592}"/>
            </a:ext>
          </a:extLst>
        </xdr:cNvPr>
        <xdr:cNvPicPr>
          <a:picLocks/>
        </xdr:cNvPicPr>
      </xdr:nvPicPr>
      <xdr:blipFill>
        <a:blip xmlns:r="http://schemas.openxmlformats.org/officeDocument/2006/relationships" r:embed="rId782" cstate="print">
          <a:extLst>
            <a:ext uri="{28A0092B-C50C-407E-A947-70E740481C1C}">
              <a14:useLocalDpi xmlns:a14="http://schemas.microsoft.com/office/drawing/2010/main" val="0"/>
            </a:ext>
          </a:extLst>
        </a:blip>
        <a:stretch>
          <a:fillRect/>
        </a:stretch>
      </xdr:blipFill>
      <xdr:spPr>
        <a:xfrm>
          <a:off x="44043600" y="895153150"/>
          <a:ext cx="882650" cy="1143000"/>
        </a:xfrm>
        <a:prstGeom prst="rect">
          <a:avLst/>
        </a:prstGeom>
      </xdr:spPr>
    </xdr:pic>
    <xdr:clientData/>
  </xdr:twoCellAnchor>
  <xdr:twoCellAnchor>
    <xdr:from>
      <xdr:col>32</xdr:col>
      <xdr:colOff>0</xdr:colOff>
      <xdr:row>786</xdr:row>
      <xdr:rowOff>0</xdr:rowOff>
    </xdr:from>
    <xdr:to>
      <xdr:col>33</xdr:col>
      <xdr:colOff>0</xdr:colOff>
      <xdr:row>787</xdr:row>
      <xdr:rowOff>0</xdr:rowOff>
    </xdr:to>
    <xdr:pic>
      <xdr:nvPicPr>
        <xdr:cNvPr id="3337" name="Picture 3336">
          <a:extLst>
            <a:ext uri="{FF2B5EF4-FFF2-40B4-BE49-F238E27FC236}">
              <a16:creationId xmlns:a16="http://schemas.microsoft.com/office/drawing/2014/main" id="{4DA55FC8-2F14-0C44-0C18-A87BD146E3E3}"/>
            </a:ext>
          </a:extLst>
        </xdr:cNvPr>
        <xdr:cNvPicPr>
          <a:picLocks/>
        </xdr:cNvPicPr>
      </xdr:nvPicPr>
      <xdr:blipFill>
        <a:blip xmlns:r="http://schemas.openxmlformats.org/officeDocument/2006/relationships" r:embed="rId783" cstate="print">
          <a:extLst>
            <a:ext uri="{28A0092B-C50C-407E-A947-70E740481C1C}">
              <a14:useLocalDpi xmlns:a14="http://schemas.microsoft.com/office/drawing/2010/main" val="0"/>
            </a:ext>
          </a:extLst>
        </a:blip>
        <a:stretch>
          <a:fillRect/>
        </a:stretch>
      </xdr:blipFill>
      <xdr:spPr>
        <a:xfrm>
          <a:off x="44043600" y="896296150"/>
          <a:ext cx="882650" cy="1143000"/>
        </a:xfrm>
        <a:prstGeom prst="rect">
          <a:avLst/>
        </a:prstGeom>
      </xdr:spPr>
    </xdr:pic>
    <xdr:clientData/>
  </xdr:twoCellAnchor>
  <xdr:twoCellAnchor>
    <xdr:from>
      <xdr:col>32</xdr:col>
      <xdr:colOff>0</xdr:colOff>
      <xdr:row>787</xdr:row>
      <xdr:rowOff>0</xdr:rowOff>
    </xdr:from>
    <xdr:to>
      <xdr:col>33</xdr:col>
      <xdr:colOff>0</xdr:colOff>
      <xdr:row>788</xdr:row>
      <xdr:rowOff>0</xdr:rowOff>
    </xdr:to>
    <xdr:pic>
      <xdr:nvPicPr>
        <xdr:cNvPr id="3339" name="Picture 3338">
          <a:extLst>
            <a:ext uri="{FF2B5EF4-FFF2-40B4-BE49-F238E27FC236}">
              <a16:creationId xmlns:a16="http://schemas.microsoft.com/office/drawing/2014/main" id="{8A498FB8-3343-186F-A39C-426C1BE8E71E}"/>
            </a:ext>
          </a:extLst>
        </xdr:cNvPr>
        <xdr:cNvPicPr>
          <a:picLocks/>
        </xdr:cNvPicPr>
      </xdr:nvPicPr>
      <xdr:blipFill>
        <a:blip xmlns:r="http://schemas.openxmlformats.org/officeDocument/2006/relationships" r:embed="rId784" cstate="print">
          <a:extLst>
            <a:ext uri="{28A0092B-C50C-407E-A947-70E740481C1C}">
              <a14:useLocalDpi xmlns:a14="http://schemas.microsoft.com/office/drawing/2010/main" val="0"/>
            </a:ext>
          </a:extLst>
        </a:blip>
        <a:stretch>
          <a:fillRect/>
        </a:stretch>
      </xdr:blipFill>
      <xdr:spPr>
        <a:xfrm>
          <a:off x="44043600" y="897439150"/>
          <a:ext cx="882650" cy="1143000"/>
        </a:xfrm>
        <a:prstGeom prst="rect">
          <a:avLst/>
        </a:prstGeom>
      </xdr:spPr>
    </xdr:pic>
    <xdr:clientData/>
  </xdr:twoCellAnchor>
  <xdr:twoCellAnchor>
    <xdr:from>
      <xdr:col>32</xdr:col>
      <xdr:colOff>0</xdr:colOff>
      <xdr:row>788</xdr:row>
      <xdr:rowOff>0</xdr:rowOff>
    </xdr:from>
    <xdr:to>
      <xdr:col>33</xdr:col>
      <xdr:colOff>0</xdr:colOff>
      <xdr:row>789</xdr:row>
      <xdr:rowOff>0</xdr:rowOff>
    </xdr:to>
    <xdr:pic>
      <xdr:nvPicPr>
        <xdr:cNvPr id="3341" name="Picture 3340">
          <a:extLst>
            <a:ext uri="{FF2B5EF4-FFF2-40B4-BE49-F238E27FC236}">
              <a16:creationId xmlns:a16="http://schemas.microsoft.com/office/drawing/2014/main" id="{4DFB01FB-988F-02C6-078E-2C97A2CD1420}"/>
            </a:ext>
          </a:extLst>
        </xdr:cNvPr>
        <xdr:cNvPicPr>
          <a:picLocks/>
        </xdr:cNvPicPr>
      </xdr:nvPicPr>
      <xdr:blipFill>
        <a:blip xmlns:r="http://schemas.openxmlformats.org/officeDocument/2006/relationships" r:embed="rId785" cstate="print">
          <a:extLst>
            <a:ext uri="{28A0092B-C50C-407E-A947-70E740481C1C}">
              <a14:useLocalDpi xmlns:a14="http://schemas.microsoft.com/office/drawing/2010/main" val="0"/>
            </a:ext>
          </a:extLst>
        </a:blip>
        <a:stretch>
          <a:fillRect/>
        </a:stretch>
      </xdr:blipFill>
      <xdr:spPr>
        <a:xfrm>
          <a:off x="44043600" y="898582150"/>
          <a:ext cx="882650" cy="1143000"/>
        </a:xfrm>
        <a:prstGeom prst="rect">
          <a:avLst/>
        </a:prstGeom>
      </xdr:spPr>
    </xdr:pic>
    <xdr:clientData/>
  </xdr:twoCellAnchor>
  <xdr:twoCellAnchor>
    <xdr:from>
      <xdr:col>32</xdr:col>
      <xdr:colOff>0</xdr:colOff>
      <xdr:row>789</xdr:row>
      <xdr:rowOff>0</xdr:rowOff>
    </xdr:from>
    <xdr:to>
      <xdr:col>33</xdr:col>
      <xdr:colOff>0</xdr:colOff>
      <xdr:row>790</xdr:row>
      <xdr:rowOff>0</xdr:rowOff>
    </xdr:to>
    <xdr:pic>
      <xdr:nvPicPr>
        <xdr:cNvPr id="3343" name="Picture 3342">
          <a:extLst>
            <a:ext uri="{FF2B5EF4-FFF2-40B4-BE49-F238E27FC236}">
              <a16:creationId xmlns:a16="http://schemas.microsoft.com/office/drawing/2014/main" id="{200079B5-BCBD-55C5-140D-C6941FEFA318}"/>
            </a:ext>
          </a:extLst>
        </xdr:cNvPr>
        <xdr:cNvPicPr>
          <a:picLocks/>
        </xdr:cNvPicPr>
      </xdr:nvPicPr>
      <xdr:blipFill>
        <a:blip xmlns:r="http://schemas.openxmlformats.org/officeDocument/2006/relationships" r:embed="rId786" cstate="print">
          <a:extLst>
            <a:ext uri="{28A0092B-C50C-407E-A947-70E740481C1C}">
              <a14:useLocalDpi xmlns:a14="http://schemas.microsoft.com/office/drawing/2010/main" val="0"/>
            </a:ext>
          </a:extLst>
        </a:blip>
        <a:stretch>
          <a:fillRect/>
        </a:stretch>
      </xdr:blipFill>
      <xdr:spPr>
        <a:xfrm>
          <a:off x="44043600" y="899725150"/>
          <a:ext cx="882650" cy="1143000"/>
        </a:xfrm>
        <a:prstGeom prst="rect">
          <a:avLst/>
        </a:prstGeom>
      </xdr:spPr>
    </xdr:pic>
    <xdr:clientData/>
  </xdr:twoCellAnchor>
  <xdr:twoCellAnchor>
    <xdr:from>
      <xdr:col>32</xdr:col>
      <xdr:colOff>0</xdr:colOff>
      <xdr:row>790</xdr:row>
      <xdr:rowOff>0</xdr:rowOff>
    </xdr:from>
    <xdr:to>
      <xdr:col>33</xdr:col>
      <xdr:colOff>0</xdr:colOff>
      <xdr:row>791</xdr:row>
      <xdr:rowOff>0</xdr:rowOff>
    </xdr:to>
    <xdr:pic>
      <xdr:nvPicPr>
        <xdr:cNvPr id="3345" name="Picture 3344">
          <a:extLst>
            <a:ext uri="{FF2B5EF4-FFF2-40B4-BE49-F238E27FC236}">
              <a16:creationId xmlns:a16="http://schemas.microsoft.com/office/drawing/2014/main" id="{8ADC9126-3936-DADC-9D46-8D26F618D2FC}"/>
            </a:ext>
          </a:extLst>
        </xdr:cNvPr>
        <xdr:cNvPicPr>
          <a:picLocks/>
        </xdr:cNvPicPr>
      </xdr:nvPicPr>
      <xdr:blipFill>
        <a:blip xmlns:r="http://schemas.openxmlformats.org/officeDocument/2006/relationships" r:embed="rId787" cstate="print">
          <a:extLst>
            <a:ext uri="{28A0092B-C50C-407E-A947-70E740481C1C}">
              <a14:useLocalDpi xmlns:a14="http://schemas.microsoft.com/office/drawing/2010/main" val="0"/>
            </a:ext>
          </a:extLst>
        </a:blip>
        <a:stretch>
          <a:fillRect/>
        </a:stretch>
      </xdr:blipFill>
      <xdr:spPr>
        <a:xfrm>
          <a:off x="44043600" y="900868150"/>
          <a:ext cx="882650" cy="1143000"/>
        </a:xfrm>
        <a:prstGeom prst="rect">
          <a:avLst/>
        </a:prstGeom>
      </xdr:spPr>
    </xdr:pic>
    <xdr:clientData/>
  </xdr:twoCellAnchor>
  <xdr:twoCellAnchor>
    <xdr:from>
      <xdr:col>32</xdr:col>
      <xdr:colOff>0</xdr:colOff>
      <xdr:row>791</xdr:row>
      <xdr:rowOff>0</xdr:rowOff>
    </xdr:from>
    <xdr:to>
      <xdr:col>33</xdr:col>
      <xdr:colOff>0</xdr:colOff>
      <xdr:row>792</xdr:row>
      <xdr:rowOff>0</xdr:rowOff>
    </xdr:to>
    <xdr:pic>
      <xdr:nvPicPr>
        <xdr:cNvPr id="3347" name="Picture 3346">
          <a:extLst>
            <a:ext uri="{FF2B5EF4-FFF2-40B4-BE49-F238E27FC236}">
              <a16:creationId xmlns:a16="http://schemas.microsoft.com/office/drawing/2014/main" id="{85F6D4F0-23AD-DDDA-B96D-964DE1A265CD}"/>
            </a:ext>
          </a:extLst>
        </xdr:cNvPr>
        <xdr:cNvPicPr>
          <a:picLocks/>
        </xdr:cNvPicPr>
      </xdr:nvPicPr>
      <xdr:blipFill>
        <a:blip xmlns:r="http://schemas.openxmlformats.org/officeDocument/2006/relationships" r:embed="rId788" cstate="print">
          <a:extLst>
            <a:ext uri="{28A0092B-C50C-407E-A947-70E740481C1C}">
              <a14:useLocalDpi xmlns:a14="http://schemas.microsoft.com/office/drawing/2010/main" val="0"/>
            </a:ext>
          </a:extLst>
        </a:blip>
        <a:stretch>
          <a:fillRect/>
        </a:stretch>
      </xdr:blipFill>
      <xdr:spPr>
        <a:xfrm>
          <a:off x="44043600" y="902011150"/>
          <a:ext cx="882650" cy="1143000"/>
        </a:xfrm>
        <a:prstGeom prst="rect">
          <a:avLst/>
        </a:prstGeom>
      </xdr:spPr>
    </xdr:pic>
    <xdr:clientData/>
  </xdr:twoCellAnchor>
  <xdr:twoCellAnchor>
    <xdr:from>
      <xdr:col>32</xdr:col>
      <xdr:colOff>0</xdr:colOff>
      <xdr:row>792</xdr:row>
      <xdr:rowOff>0</xdr:rowOff>
    </xdr:from>
    <xdr:to>
      <xdr:col>33</xdr:col>
      <xdr:colOff>0</xdr:colOff>
      <xdr:row>793</xdr:row>
      <xdr:rowOff>0</xdr:rowOff>
    </xdr:to>
    <xdr:pic>
      <xdr:nvPicPr>
        <xdr:cNvPr id="3349" name="Picture 3348">
          <a:extLst>
            <a:ext uri="{FF2B5EF4-FFF2-40B4-BE49-F238E27FC236}">
              <a16:creationId xmlns:a16="http://schemas.microsoft.com/office/drawing/2014/main" id="{2449F670-1C68-74F0-381D-3CBDCDC80541}"/>
            </a:ext>
          </a:extLst>
        </xdr:cNvPr>
        <xdr:cNvPicPr>
          <a:picLocks/>
        </xdr:cNvPicPr>
      </xdr:nvPicPr>
      <xdr:blipFill>
        <a:blip xmlns:r="http://schemas.openxmlformats.org/officeDocument/2006/relationships" r:embed="rId789" cstate="print">
          <a:extLst>
            <a:ext uri="{28A0092B-C50C-407E-A947-70E740481C1C}">
              <a14:useLocalDpi xmlns:a14="http://schemas.microsoft.com/office/drawing/2010/main" val="0"/>
            </a:ext>
          </a:extLst>
        </a:blip>
        <a:stretch>
          <a:fillRect/>
        </a:stretch>
      </xdr:blipFill>
      <xdr:spPr>
        <a:xfrm>
          <a:off x="44043600" y="903154150"/>
          <a:ext cx="882650" cy="1143000"/>
        </a:xfrm>
        <a:prstGeom prst="rect">
          <a:avLst/>
        </a:prstGeom>
      </xdr:spPr>
    </xdr:pic>
    <xdr:clientData/>
  </xdr:twoCellAnchor>
  <xdr:twoCellAnchor>
    <xdr:from>
      <xdr:col>32</xdr:col>
      <xdr:colOff>0</xdr:colOff>
      <xdr:row>793</xdr:row>
      <xdr:rowOff>0</xdr:rowOff>
    </xdr:from>
    <xdr:to>
      <xdr:col>33</xdr:col>
      <xdr:colOff>0</xdr:colOff>
      <xdr:row>794</xdr:row>
      <xdr:rowOff>0</xdr:rowOff>
    </xdr:to>
    <xdr:pic>
      <xdr:nvPicPr>
        <xdr:cNvPr id="3351" name="Picture 3350">
          <a:extLst>
            <a:ext uri="{FF2B5EF4-FFF2-40B4-BE49-F238E27FC236}">
              <a16:creationId xmlns:a16="http://schemas.microsoft.com/office/drawing/2014/main" id="{BEC3181C-DAAD-182A-C5D1-6C6B01C301E9}"/>
            </a:ext>
          </a:extLst>
        </xdr:cNvPr>
        <xdr:cNvPicPr>
          <a:picLocks/>
        </xdr:cNvPicPr>
      </xdr:nvPicPr>
      <xdr:blipFill>
        <a:blip xmlns:r="http://schemas.openxmlformats.org/officeDocument/2006/relationships" r:embed="rId790" cstate="print">
          <a:extLst>
            <a:ext uri="{28A0092B-C50C-407E-A947-70E740481C1C}">
              <a14:useLocalDpi xmlns:a14="http://schemas.microsoft.com/office/drawing/2010/main" val="0"/>
            </a:ext>
          </a:extLst>
        </a:blip>
        <a:stretch>
          <a:fillRect/>
        </a:stretch>
      </xdr:blipFill>
      <xdr:spPr>
        <a:xfrm>
          <a:off x="44043600" y="904297150"/>
          <a:ext cx="882650" cy="1143000"/>
        </a:xfrm>
        <a:prstGeom prst="rect">
          <a:avLst/>
        </a:prstGeom>
      </xdr:spPr>
    </xdr:pic>
    <xdr:clientData/>
  </xdr:twoCellAnchor>
  <xdr:twoCellAnchor>
    <xdr:from>
      <xdr:col>32</xdr:col>
      <xdr:colOff>0</xdr:colOff>
      <xdr:row>794</xdr:row>
      <xdr:rowOff>0</xdr:rowOff>
    </xdr:from>
    <xdr:to>
      <xdr:col>33</xdr:col>
      <xdr:colOff>0</xdr:colOff>
      <xdr:row>795</xdr:row>
      <xdr:rowOff>0</xdr:rowOff>
    </xdr:to>
    <xdr:pic>
      <xdr:nvPicPr>
        <xdr:cNvPr id="3353" name="Picture 3352">
          <a:extLst>
            <a:ext uri="{FF2B5EF4-FFF2-40B4-BE49-F238E27FC236}">
              <a16:creationId xmlns:a16="http://schemas.microsoft.com/office/drawing/2014/main" id="{24CD1D4A-FB43-5CEB-CCB6-972E80053B4C}"/>
            </a:ext>
          </a:extLst>
        </xdr:cNvPr>
        <xdr:cNvPicPr>
          <a:picLocks/>
        </xdr:cNvPicPr>
      </xdr:nvPicPr>
      <xdr:blipFill>
        <a:blip xmlns:r="http://schemas.openxmlformats.org/officeDocument/2006/relationships" r:embed="rId791" cstate="print">
          <a:extLst>
            <a:ext uri="{28A0092B-C50C-407E-A947-70E740481C1C}">
              <a14:useLocalDpi xmlns:a14="http://schemas.microsoft.com/office/drawing/2010/main" val="0"/>
            </a:ext>
          </a:extLst>
        </a:blip>
        <a:stretch>
          <a:fillRect/>
        </a:stretch>
      </xdr:blipFill>
      <xdr:spPr>
        <a:xfrm>
          <a:off x="44043600" y="905440150"/>
          <a:ext cx="882650" cy="1143000"/>
        </a:xfrm>
        <a:prstGeom prst="rect">
          <a:avLst/>
        </a:prstGeom>
      </xdr:spPr>
    </xdr:pic>
    <xdr:clientData/>
  </xdr:twoCellAnchor>
  <xdr:twoCellAnchor>
    <xdr:from>
      <xdr:col>32</xdr:col>
      <xdr:colOff>0</xdr:colOff>
      <xdr:row>795</xdr:row>
      <xdr:rowOff>0</xdr:rowOff>
    </xdr:from>
    <xdr:to>
      <xdr:col>33</xdr:col>
      <xdr:colOff>0</xdr:colOff>
      <xdr:row>796</xdr:row>
      <xdr:rowOff>0</xdr:rowOff>
    </xdr:to>
    <xdr:pic>
      <xdr:nvPicPr>
        <xdr:cNvPr id="3355" name="Picture 3354">
          <a:extLst>
            <a:ext uri="{FF2B5EF4-FFF2-40B4-BE49-F238E27FC236}">
              <a16:creationId xmlns:a16="http://schemas.microsoft.com/office/drawing/2014/main" id="{09799FB1-4BFC-3BA0-A799-CE8907640745}"/>
            </a:ext>
          </a:extLst>
        </xdr:cNvPr>
        <xdr:cNvPicPr>
          <a:picLocks/>
        </xdr:cNvPicPr>
      </xdr:nvPicPr>
      <xdr:blipFill>
        <a:blip xmlns:r="http://schemas.openxmlformats.org/officeDocument/2006/relationships" r:embed="rId792" cstate="print">
          <a:extLst>
            <a:ext uri="{28A0092B-C50C-407E-A947-70E740481C1C}">
              <a14:useLocalDpi xmlns:a14="http://schemas.microsoft.com/office/drawing/2010/main" val="0"/>
            </a:ext>
          </a:extLst>
        </a:blip>
        <a:stretch>
          <a:fillRect/>
        </a:stretch>
      </xdr:blipFill>
      <xdr:spPr>
        <a:xfrm>
          <a:off x="44043600" y="906583150"/>
          <a:ext cx="882650" cy="1143000"/>
        </a:xfrm>
        <a:prstGeom prst="rect">
          <a:avLst/>
        </a:prstGeom>
      </xdr:spPr>
    </xdr:pic>
    <xdr:clientData/>
  </xdr:twoCellAnchor>
  <xdr:twoCellAnchor>
    <xdr:from>
      <xdr:col>32</xdr:col>
      <xdr:colOff>0</xdr:colOff>
      <xdr:row>796</xdr:row>
      <xdr:rowOff>0</xdr:rowOff>
    </xdr:from>
    <xdr:to>
      <xdr:col>33</xdr:col>
      <xdr:colOff>0</xdr:colOff>
      <xdr:row>797</xdr:row>
      <xdr:rowOff>0</xdr:rowOff>
    </xdr:to>
    <xdr:pic>
      <xdr:nvPicPr>
        <xdr:cNvPr id="3357" name="Picture 3356">
          <a:extLst>
            <a:ext uri="{FF2B5EF4-FFF2-40B4-BE49-F238E27FC236}">
              <a16:creationId xmlns:a16="http://schemas.microsoft.com/office/drawing/2014/main" id="{0245F715-016B-7852-3811-F7291080E7FC}"/>
            </a:ext>
          </a:extLst>
        </xdr:cNvPr>
        <xdr:cNvPicPr>
          <a:picLocks/>
        </xdr:cNvPicPr>
      </xdr:nvPicPr>
      <xdr:blipFill>
        <a:blip xmlns:r="http://schemas.openxmlformats.org/officeDocument/2006/relationships" r:embed="rId793" cstate="print">
          <a:extLst>
            <a:ext uri="{28A0092B-C50C-407E-A947-70E740481C1C}">
              <a14:useLocalDpi xmlns:a14="http://schemas.microsoft.com/office/drawing/2010/main" val="0"/>
            </a:ext>
          </a:extLst>
        </a:blip>
        <a:stretch>
          <a:fillRect/>
        </a:stretch>
      </xdr:blipFill>
      <xdr:spPr>
        <a:xfrm>
          <a:off x="44043600" y="907726150"/>
          <a:ext cx="882650" cy="1143000"/>
        </a:xfrm>
        <a:prstGeom prst="rect">
          <a:avLst/>
        </a:prstGeom>
      </xdr:spPr>
    </xdr:pic>
    <xdr:clientData/>
  </xdr:twoCellAnchor>
  <xdr:twoCellAnchor>
    <xdr:from>
      <xdr:col>32</xdr:col>
      <xdr:colOff>0</xdr:colOff>
      <xdr:row>797</xdr:row>
      <xdr:rowOff>0</xdr:rowOff>
    </xdr:from>
    <xdr:to>
      <xdr:col>33</xdr:col>
      <xdr:colOff>0</xdr:colOff>
      <xdr:row>798</xdr:row>
      <xdr:rowOff>0</xdr:rowOff>
    </xdr:to>
    <xdr:pic>
      <xdr:nvPicPr>
        <xdr:cNvPr id="3359" name="Picture 3358">
          <a:extLst>
            <a:ext uri="{FF2B5EF4-FFF2-40B4-BE49-F238E27FC236}">
              <a16:creationId xmlns:a16="http://schemas.microsoft.com/office/drawing/2014/main" id="{21E10E7C-7118-D101-744D-A7C6F03DD955}"/>
            </a:ext>
          </a:extLst>
        </xdr:cNvPr>
        <xdr:cNvPicPr>
          <a:picLocks/>
        </xdr:cNvPicPr>
      </xdr:nvPicPr>
      <xdr:blipFill>
        <a:blip xmlns:r="http://schemas.openxmlformats.org/officeDocument/2006/relationships" r:embed="rId794" cstate="print">
          <a:extLst>
            <a:ext uri="{28A0092B-C50C-407E-A947-70E740481C1C}">
              <a14:useLocalDpi xmlns:a14="http://schemas.microsoft.com/office/drawing/2010/main" val="0"/>
            </a:ext>
          </a:extLst>
        </a:blip>
        <a:stretch>
          <a:fillRect/>
        </a:stretch>
      </xdr:blipFill>
      <xdr:spPr>
        <a:xfrm>
          <a:off x="44043600" y="908869150"/>
          <a:ext cx="882650" cy="1143000"/>
        </a:xfrm>
        <a:prstGeom prst="rect">
          <a:avLst/>
        </a:prstGeom>
      </xdr:spPr>
    </xdr:pic>
    <xdr:clientData/>
  </xdr:twoCellAnchor>
  <xdr:twoCellAnchor>
    <xdr:from>
      <xdr:col>32</xdr:col>
      <xdr:colOff>0</xdr:colOff>
      <xdr:row>798</xdr:row>
      <xdr:rowOff>0</xdr:rowOff>
    </xdr:from>
    <xdr:to>
      <xdr:col>33</xdr:col>
      <xdr:colOff>0</xdr:colOff>
      <xdr:row>799</xdr:row>
      <xdr:rowOff>0</xdr:rowOff>
    </xdr:to>
    <xdr:pic>
      <xdr:nvPicPr>
        <xdr:cNvPr id="3361" name="Picture 3360">
          <a:extLst>
            <a:ext uri="{FF2B5EF4-FFF2-40B4-BE49-F238E27FC236}">
              <a16:creationId xmlns:a16="http://schemas.microsoft.com/office/drawing/2014/main" id="{F288EE1F-0677-0673-0C5B-73D2B0FE1B16}"/>
            </a:ext>
          </a:extLst>
        </xdr:cNvPr>
        <xdr:cNvPicPr>
          <a:picLocks/>
        </xdr:cNvPicPr>
      </xdr:nvPicPr>
      <xdr:blipFill>
        <a:blip xmlns:r="http://schemas.openxmlformats.org/officeDocument/2006/relationships" r:embed="rId795" cstate="print">
          <a:extLst>
            <a:ext uri="{28A0092B-C50C-407E-A947-70E740481C1C}">
              <a14:useLocalDpi xmlns:a14="http://schemas.microsoft.com/office/drawing/2010/main" val="0"/>
            </a:ext>
          </a:extLst>
        </a:blip>
        <a:stretch>
          <a:fillRect/>
        </a:stretch>
      </xdr:blipFill>
      <xdr:spPr>
        <a:xfrm>
          <a:off x="44043600" y="910012150"/>
          <a:ext cx="882650" cy="1143000"/>
        </a:xfrm>
        <a:prstGeom prst="rect">
          <a:avLst/>
        </a:prstGeom>
      </xdr:spPr>
    </xdr:pic>
    <xdr:clientData/>
  </xdr:twoCellAnchor>
  <xdr:twoCellAnchor>
    <xdr:from>
      <xdr:col>32</xdr:col>
      <xdr:colOff>0</xdr:colOff>
      <xdr:row>799</xdr:row>
      <xdr:rowOff>0</xdr:rowOff>
    </xdr:from>
    <xdr:to>
      <xdr:col>33</xdr:col>
      <xdr:colOff>0</xdr:colOff>
      <xdr:row>800</xdr:row>
      <xdr:rowOff>0</xdr:rowOff>
    </xdr:to>
    <xdr:pic>
      <xdr:nvPicPr>
        <xdr:cNvPr id="3363" name="Picture 3362">
          <a:extLst>
            <a:ext uri="{FF2B5EF4-FFF2-40B4-BE49-F238E27FC236}">
              <a16:creationId xmlns:a16="http://schemas.microsoft.com/office/drawing/2014/main" id="{DBF26FCF-AA74-EDEF-03E2-E81A86326270}"/>
            </a:ext>
          </a:extLst>
        </xdr:cNvPr>
        <xdr:cNvPicPr>
          <a:picLocks/>
        </xdr:cNvPicPr>
      </xdr:nvPicPr>
      <xdr:blipFill>
        <a:blip xmlns:r="http://schemas.openxmlformats.org/officeDocument/2006/relationships" r:embed="rId796" cstate="print">
          <a:extLst>
            <a:ext uri="{28A0092B-C50C-407E-A947-70E740481C1C}">
              <a14:useLocalDpi xmlns:a14="http://schemas.microsoft.com/office/drawing/2010/main" val="0"/>
            </a:ext>
          </a:extLst>
        </a:blip>
        <a:stretch>
          <a:fillRect/>
        </a:stretch>
      </xdr:blipFill>
      <xdr:spPr>
        <a:xfrm>
          <a:off x="44043600" y="911155150"/>
          <a:ext cx="882650" cy="1143000"/>
        </a:xfrm>
        <a:prstGeom prst="rect">
          <a:avLst/>
        </a:prstGeom>
      </xdr:spPr>
    </xdr:pic>
    <xdr:clientData/>
  </xdr:twoCellAnchor>
  <xdr:twoCellAnchor>
    <xdr:from>
      <xdr:col>32</xdr:col>
      <xdr:colOff>0</xdr:colOff>
      <xdr:row>800</xdr:row>
      <xdr:rowOff>0</xdr:rowOff>
    </xdr:from>
    <xdr:to>
      <xdr:col>33</xdr:col>
      <xdr:colOff>0</xdr:colOff>
      <xdr:row>801</xdr:row>
      <xdr:rowOff>0</xdr:rowOff>
    </xdr:to>
    <xdr:pic>
      <xdr:nvPicPr>
        <xdr:cNvPr id="3365" name="Picture 3364">
          <a:extLst>
            <a:ext uri="{FF2B5EF4-FFF2-40B4-BE49-F238E27FC236}">
              <a16:creationId xmlns:a16="http://schemas.microsoft.com/office/drawing/2014/main" id="{0195B6B1-AF18-E9AF-B74C-7C092E986CC6}"/>
            </a:ext>
          </a:extLst>
        </xdr:cNvPr>
        <xdr:cNvPicPr>
          <a:picLocks/>
        </xdr:cNvPicPr>
      </xdr:nvPicPr>
      <xdr:blipFill>
        <a:blip xmlns:r="http://schemas.openxmlformats.org/officeDocument/2006/relationships" r:embed="rId797" cstate="print">
          <a:extLst>
            <a:ext uri="{28A0092B-C50C-407E-A947-70E740481C1C}">
              <a14:useLocalDpi xmlns:a14="http://schemas.microsoft.com/office/drawing/2010/main" val="0"/>
            </a:ext>
          </a:extLst>
        </a:blip>
        <a:stretch>
          <a:fillRect/>
        </a:stretch>
      </xdr:blipFill>
      <xdr:spPr>
        <a:xfrm>
          <a:off x="44043600" y="912298150"/>
          <a:ext cx="882650" cy="1143000"/>
        </a:xfrm>
        <a:prstGeom prst="rect">
          <a:avLst/>
        </a:prstGeom>
      </xdr:spPr>
    </xdr:pic>
    <xdr:clientData/>
  </xdr:twoCellAnchor>
  <xdr:twoCellAnchor>
    <xdr:from>
      <xdr:col>32</xdr:col>
      <xdr:colOff>0</xdr:colOff>
      <xdr:row>801</xdr:row>
      <xdr:rowOff>0</xdr:rowOff>
    </xdr:from>
    <xdr:to>
      <xdr:col>33</xdr:col>
      <xdr:colOff>0</xdr:colOff>
      <xdr:row>802</xdr:row>
      <xdr:rowOff>0</xdr:rowOff>
    </xdr:to>
    <xdr:pic>
      <xdr:nvPicPr>
        <xdr:cNvPr id="3367" name="Picture 3366">
          <a:extLst>
            <a:ext uri="{FF2B5EF4-FFF2-40B4-BE49-F238E27FC236}">
              <a16:creationId xmlns:a16="http://schemas.microsoft.com/office/drawing/2014/main" id="{C650174B-5D7C-89BE-89C3-FEACB7B62754}"/>
            </a:ext>
          </a:extLst>
        </xdr:cNvPr>
        <xdr:cNvPicPr>
          <a:picLocks/>
        </xdr:cNvPicPr>
      </xdr:nvPicPr>
      <xdr:blipFill>
        <a:blip xmlns:r="http://schemas.openxmlformats.org/officeDocument/2006/relationships" r:embed="rId798" cstate="print">
          <a:extLst>
            <a:ext uri="{28A0092B-C50C-407E-A947-70E740481C1C}">
              <a14:useLocalDpi xmlns:a14="http://schemas.microsoft.com/office/drawing/2010/main" val="0"/>
            </a:ext>
          </a:extLst>
        </a:blip>
        <a:stretch>
          <a:fillRect/>
        </a:stretch>
      </xdr:blipFill>
      <xdr:spPr>
        <a:xfrm>
          <a:off x="44043600" y="913441150"/>
          <a:ext cx="882650" cy="1143000"/>
        </a:xfrm>
        <a:prstGeom prst="rect">
          <a:avLst/>
        </a:prstGeom>
      </xdr:spPr>
    </xdr:pic>
    <xdr:clientData/>
  </xdr:twoCellAnchor>
  <xdr:twoCellAnchor>
    <xdr:from>
      <xdr:col>32</xdr:col>
      <xdr:colOff>0</xdr:colOff>
      <xdr:row>802</xdr:row>
      <xdr:rowOff>0</xdr:rowOff>
    </xdr:from>
    <xdr:to>
      <xdr:col>33</xdr:col>
      <xdr:colOff>0</xdr:colOff>
      <xdr:row>803</xdr:row>
      <xdr:rowOff>0</xdr:rowOff>
    </xdr:to>
    <xdr:pic>
      <xdr:nvPicPr>
        <xdr:cNvPr id="3369" name="Picture 3368">
          <a:extLst>
            <a:ext uri="{FF2B5EF4-FFF2-40B4-BE49-F238E27FC236}">
              <a16:creationId xmlns:a16="http://schemas.microsoft.com/office/drawing/2014/main" id="{D537158B-7810-01EC-0AE6-A46327FF0987}"/>
            </a:ext>
          </a:extLst>
        </xdr:cNvPr>
        <xdr:cNvPicPr>
          <a:picLocks/>
        </xdr:cNvPicPr>
      </xdr:nvPicPr>
      <xdr:blipFill>
        <a:blip xmlns:r="http://schemas.openxmlformats.org/officeDocument/2006/relationships" r:embed="rId799" cstate="print">
          <a:extLst>
            <a:ext uri="{28A0092B-C50C-407E-A947-70E740481C1C}">
              <a14:useLocalDpi xmlns:a14="http://schemas.microsoft.com/office/drawing/2010/main" val="0"/>
            </a:ext>
          </a:extLst>
        </a:blip>
        <a:stretch>
          <a:fillRect/>
        </a:stretch>
      </xdr:blipFill>
      <xdr:spPr>
        <a:xfrm>
          <a:off x="44043600" y="914584150"/>
          <a:ext cx="882650" cy="1143000"/>
        </a:xfrm>
        <a:prstGeom prst="rect">
          <a:avLst/>
        </a:prstGeom>
      </xdr:spPr>
    </xdr:pic>
    <xdr:clientData/>
  </xdr:twoCellAnchor>
  <xdr:twoCellAnchor>
    <xdr:from>
      <xdr:col>32</xdr:col>
      <xdr:colOff>0</xdr:colOff>
      <xdr:row>803</xdr:row>
      <xdr:rowOff>0</xdr:rowOff>
    </xdr:from>
    <xdr:to>
      <xdr:col>33</xdr:col>
      <xdr:colOff>0</xdr:colOff>
      <xdr:row>804</xdr:row>
      <xdr:rowOff>0</xdr:rowOff>
    </xdr:to>
    <xdr:pic>
      <xdr:nvPicPr>
        <xdr:cNvPr id="3371" name="Picture 3370">
          <a:extLst>
            <a:ext uri="{FF2B5EF4-FFF2-40B4-BE49-F238E27FC236}">
              <a16:creationId xmlns:a16="http://schemas.microsoft.com/office/drawing/2014/main" id="{344738AA-AE95-0FC5-2863-E123BE8631E0}"/>
            </a:ext>
          </a:extLst>
        </xdr:cNvPr>
        <xdr:cNvPicPr>
          <a:picLocks/>
        </xdr:cNvPicPr>
      </xdr:nvPicPr>
      <xdr:blipFill>
        <a:blip xmlns:r="http://schemas.openxmlformats.org/officeDocument/2006/relationships" r:embed="rId800" cstate="print">
          <a:extLst>
            <a:ext uri="{28A0092B-C50C-407E-A947-70E740481C1C}">
              <a14:useLocalDpi xmlns:a14="http://schemas.microsoft.com/office/drawing/2010/main" val="0"/>
            </a:ext>
          </a:extLst>
        </a:blip>
        <a:stretch>
          <a:fillRect/>
        </a:stretch>
      </xdr:blipFill>
      <xdr:spPr>
        <a:xfrm>
          <a:off x="44043600" y="915727150"/>
          <a:ext cx="882650" cy="1143000"/>
        </a:xfrm>
        <a:prstGeom prst="rect">
          <a:avLst/>
        </a:prstGeom>
      </xdr:spPr>
    </xdr:pic>
    <xdr:clientData/>
  </xdr:twoCellAnchor>
  <xdr:twoCellAnchor>
    <xdr:from>
      <xdr:col>32</xdr:col>
      <xdr:colOff>0</xdr:colOff>
      <xdr:row>804</xdr:row>
      <xdr:rowOff>0</xdr:rowOff>
    </xdr:from>
    <xdr:to>
      <xdr:col>33</xdr:col>
      <xdr:colOff>0</xdr:colOff>
      <xdr:row>805</xdr:row>
      <xdr:rowOff>0</xdr:rowOff>
    </xdr:to>
    <xdr:pic>
      <xdr:nvPicPr>
        <xdr:cNvPr id="3373" name="Picture 3372">
          <a:extLst>
            <a:ext uri="{FF2B5EF4-FFF2-40B4-BE49-F238E27FC236}">
              <a16:creationId xmlns:a16="http://schemas.microsoft.com/office/drawing/2014/main" id="{2E40DE12-129B-E814-205D-3596539CE824}"/>
            </a:ext>
          </a:extLst>
        </xdr:cNvPr>
        <xdr:cNvPicPr>
          <a:picLocks/>
        </xdr:cNvPicPr>
      </xdr:nvPicPr>
      <xdr:blipFill>
        <a:blip xmlns:r="http://schemas.openxmlformats.org/officeDocument/2006/relationships" r:embed="rId801" cstate="print">
          <a:extLst>
            <a:ext uri="{28A0092B-C50C-407E-A947-70E740481C1C}">
              <a14:useLocalDpi xmlns:a14="http://schemas.microsoft.com/office/drawing/2010/main" val="0"/>
            </a:ext>
          </a:extLst>
        </a:blip>
        <a:stretch>
          <a:fillRect/>
        </a:stretch>
      </xdr:blipFill>
      <xdr:spPr>
        <a:xfrm>
          <a:off x="44043600" y="916870150"/>
          <a:ext cx="882650" cy="1143000"/>
        </a:xfrm>
        <a:prstGeom prst="rect">
          <a:avLst/>
        </a:prstGeom>
      </xdr:spPr>
    </xdr:pic>
    <xdr:clientData/>
  </xdr:twoCellAnchor>
  <xdr:twoCellAnchor>
    <xdr:from>
      <xdr:col>32</xdr:col>
      <xdr:colOff>0</xdr:colOff>
      <xdr:row>805</xdr:row>
      <xdr:rowOff>0</xdr:rowOff>
    </xdr:from>
    <xdr:to>
      <xdr:col>33</xdr:col>
      <xdr:colOff>0</xdr:colOff>
      <xdr:row>806</xdr:row>
      <xdr:rowOff>0</xdr:rowOff>
    </xdr:to>
    <xdr:pic>
      <xdr:nvPicPr>
        <xdr:cNvPr id="3375" name="Picture 3374">
          <a:extLst>
            <a:ext uri="{FF2B5EF4-FFF2-40B4-BE49-F238E27FC236}">
              <a16:creationId xmlns:a16="http://schemas.microsoft.com/office/drawing/2014/main" id="{A6F5D0D6-851C-D86C-D59F-BF1865C0A319}"/>
            </a:ext>
          </a:extLst>
        </xdr:cNvPr>
        <xdr:cNvPicPr>
          <a:picLocks/>
        </xdr:cNvPicPr>
      </xdr:nvPicPr>
      <xdr:blipFill>
        <a:blip xmlns:r="http://schemas.openxmlformats.org/officeDocument/2006/relationships" r:embed="rId802" cstate="print">
          <a:extLst>
            <a:ext uri="{28A0092B-C50C-407E-A947-70E740481C1C}">
              <a14:useLocalDpi xmlns:a14="http://schemas.microsoft.com/office/drawing/2010/main" val="0"/>
            </a:ext>
          </a:extLst>
        </a:blip>
        <a:stretch>
          <a:fillRect/>
        </a:stretch>
      </xdr:blipFill>
      <xdr:spPr>
        <a:xfrm>
          <a:off x="44043600" y="918013150"/>
          <a:ext cx="882650" cy="1143000"/>
        </a:xfrm>
        <a:prstGeom prst="rect">
          <a:avLst/>
        </a:prstGeom>
      </xdr:spPr>
    </xdr:pic>
    <xdr:clientData/>
  </xdr:twoCellAnchor>
  <xdr:twoCellAnchor>
    <xdr:from>
      <xdr:col>32</xdr:col>
      <xdr:colOff>0</xdr:colOff>
      <xdr:row>806</xdr:row>
      <xdr:rowOff>0</xdr:rowOff>
    </xdr:from>
    <xdr:to>
      <xdr:col>33</xdr:col>
      <xdr:colOff>0</xdr:colOff>
      <xdr:row>807</xdr:row>
      <xdr:rowOff>0</xdr:rowOff>
    </xdr:to>
    <xdr:pic>
      <xdr:nvPicPr>
        <xdr:cNvPr id="3377" name="Picture 3376">
          <a:extLst>
            <a:ext uri="{FF2B5EF4-FFF2-40B4-BE49-F238E27FC236}">
              <a16:creationId xmlns:a16="http://schemas.microsoft.com/office/drawing/2014/main" id="{AF891DE2-AEDB-0F54-3C29-7D77F17AE2E3}"/>
            </a:ext>
          </a:extLst>
        </xdr:cNvPr>
        <xdr:cNvPicPr>
          <a:picLocks/>
        </xdr:cNvPicPr>
      </xdr:nvPicPr>
      <xdr:blipFill>
        <a:blip xmlns:r="http://schemas.openxmlformats.org/officeDocument/2006/relationships" r:embed="rId803" cstate="print">
          <a:extLst>
            <a:ext uri="{28A0092B-C50C-407E-A947-70E740481C1C}">
              <a14:useLocalDpi xmlns:a14="http://schemas.microsoft.com/office/drawing/2010/main" val="0"/>
            </a:ext>
          </a:extLst>
        </a:blip>
        <a:stretch>
          <a:fillRect/>
        </a:stretch>
      </xdr:blipFill>
      <xdr:spPr>
        <a:xfrm>
          <a:off x="44043600" y="919156150"/>
          <a:ext cx="882650" cy="1143000"/>
        </a:xfrm>
        <a:prstGeom prst="rect">
          <a:avLst/>
        </a:prstGeom>
      </xdr:spPr>
    </xdr:pic>
    <xdr:clientData/>
  </xdr:twoCellAnchor>
  <xdr:twoCellAnchor>
    <xdr:from>
      <xdr:col>32</xdr:col>
      <xdr:colOff>0</xdr:colOff>
      <xdr:row>807</xdr:row>
      <xdr:rowOff>0</xdr:rowOff>
    </xdr:from>
    <xdr:to>
      <xdr:col>33</xdr:col>
      <xdr:colOff>0</xdr:colOff>
      <xdr:row>808</xdr:row>
      <xdr:rowOff>0</xdr:rowOff>
    </xdr:to>
    <xdr:pic>
      <xdr:nvPicPr>
        <xdr:cNvPr id="3379" name="Picture 3378">
          <a:extLst>
            <a:ext uri="{FF2B5EF4-FFF2-40B4-BE49-F238E27FC236}">
              <a16:creationId xmlns:a16="http://schemas.microsoft.com/office/drawing/2014/main" id="{6FECA4B3-0394-AC6B-5F59-5F011E46E2D6}"/>
            </a:ext>
          </a:extLst>
        </xdr:cNvPr>
        <xdr:cNvPicPr>
          <a:picLocks/>
        </xdr:cNvPicPr>
      </xdr:nvPicPr>
      <xdr:blipFill>
        <a:blip xmlns:r="http://schemas.openxmlformats.org/officeDocument/2006/relationships" r:embed="rId804" cstate="print">
          <a:extLst>
            <a:ext uri="{28A0092B-C50C-407E-A947-70E740481C1C}">
              <a14:useLocalDpi xmlns:a14="http://schemas.microsoft.com/office/drawing/2010/main" val="0"/>
            </a:ext>
          </a:extLst>
        </a:blip>
        <a:stretch>
          <a:fillRect/>
        </a:stretch>
      </xdr:blipFill>
      <xdr:spPr>
        <a:xfrm>
          <a:off x="44043600" y="920299150"/>
          <a:ext cx="882650" cy="1143000"/>
        </a:xfrm>
        <a:prstGeom prst="rect">
          <a:avLst/>
        </a:prstGeom>
      </xdr:spPr>
    </xdr:pic>
    <xdr:clientData/>
  </xdr:twoCellAnchor>
  <xdr:twoCellAnchor>
    <xdr:from>
      <xdr:col>32</xdr:col>
      <xdr:colOff>0</xdr:colOff>
      <xdr:row>808</xdr:row>
      <xdr:rowOff>0</xdr:rowOff>
    </xdr:from>
    <xdr:to>
      <xdr:col>33</xdr:col>
      <xdr:colOff>0</xdr:colOff>
      <xdr:row>809</xdr:row>
      <xdr:rowOff>0</xdr:rowOff>
    </xdr:to>
    <xdr:pic>
      <xdr:nvPicPr>
        <xdr:cNvPr id="3381" name="Picture 3380">
          <a:extLst>
            <a:ext uri="{FF2B5EF4-FFF2-40B4-BE49-F238E27FC236}">
              <a16:creationId xmlns:a16="http://schemas.microsoft.com/office/drawing/2014/main" id="{6E364DAA-76C1-C276-DD3B-2CD4A6C2583C}"/>
            </a:ext>
          </a:extLst>
        </xdr:cNvPr>
        <xdr:cNvPicPr>
          <a:picLocks/>
        </xdr:cNvPicPr>
      </xdr:nvPicPr>
      <xdr:blipFill>
        <a:blip xmlns:r="http://schemas.openxmlformats.org/officeDocument/2006/relationships" r:embed="rId805" cstate="print">
          <a:extLst>
            <a:ext uri="{28A0092B-C50C-407E-A947-70E740481C1C}">
              <a14:useLocalDpi xmlns:a14="http://schemas.microsoft.com/office/drawing/2010/main" val="0"/>
            </a:ext>
          </a:extLst>
        </a:blip>
        <a:stretch>
          <a:fillRect/>
        </a:stretch>
      </xdr:blipFill>
      <xdr:spPr>
        <a:xfrm>
          <a:off x="44043600" y="921442150"/>
          <a:ext cx="882650" cy="1143000"/>
        </a:xfrm>
        <a:prstGeom prst="rect">
          <a:avLst/>
        </a:prstGeom>
      </xdr:spPr>
    </xdr:pic>
    <xdr:clientData/>
  </xdr:twoCellAnchor>
  <xdr:twoCellAnchor>
    <xdr:from>
      <xdr:col>32</xdr:col>
      <xdr:colOff>0</xdr:colOff>
      <xdr:row>809</xdr:row>
      <xdr:rowOff>0</xdr:rowOff>
    </xdr:from>
    <xdr:to>
      <xdr:col>33</xdr:col>
      <xdr:colOff>0</xdr:colOff>
      <xdr:row>810</xdr:row>
      <xdr:rowOff>0</xdr:rowOff>
    </xdr:to>
    <xdr:pic>
      <xdr:nvPicPr>
        <xdr:cNvPr id="3383" name="Picture 3382">
          <a:extLst>
            <a:ext uri="{FF2B5EF4-FFF2-40B4-BE49-F238E27FC236}">
              <a16:creationId xmlns:a16="http://schemas.microsoft.com/office/drawing/2014/main" id="{6E09076F-F08E-A1CE-96AC-89A353F0EC35}"/>
            </a:ext>
          </a:extLst>
        </xdr:cNvPr>
        <xdr:cNvPicPr>
          <a:picLocks/>
        </xdr:cNvPicPr>
      </xdr:nvPicPr>
      <xdr:blipFill>
        <a:blip xmlns:r="http://schemas.openxmlformats.org/officeDocument/2006/relationships" r:embed="rId806" cstate="print">
          <a:extLst>
            <a:ext uri="{28A0092B-C50C-407E-A947-70E740481C1C}">
              <a14:useLocalDpi xmlns:a14="http://schemas.microsoft.com/office/drawing/2010/main" val="0"/>
            </a:ext>
          </a:extLst>
        </a:blip>
        <a:stretch>
          <a:fillRect/>
        </a:stretch>
      </xdr:blipFill>
      <xdr:spPr>
        <a:xfrm>
          <a:off x="44043600" y="922585150"/>
          <a:ext cx="882650" cy="1143000"/>
        </a:xfrm>
        <a:prstGeom prst="rect">
          <a:avLst/>
        </a:prstGeom>
      </xdr:spPr>
    </xdr:pic>
    <xdr:clientData/>
  </xdr:twoCellAnchor>
  <xdr:twoCellAnchor>
    <xdr:from>
      <xdr:col>32</xdr:col>
      <xdr:colOff>0</xdr:colOff>
      <xdr:row>810</xdr:row>
      <xdr:rowOff>0</xdr:rowOff>
    </xdr:from>
    <xdr:to>
      <xdr:col>33</xdr:col>
      <xdr:colOff>0</xdr:colOff>
      <xdr:row>811</xdr:row>
      <xdr:rowOff>0</xdr:rowOff>
    </xdr:to>
    <xdr:pic>
      <xdr:nvPicPr>
        <xdr:cNvPr id="3385" name="Picture 3384">
          <a:extLst>
            <a:ext uri="{FF2B5EF4-FFF2-40B4-BE49-F238E27FC236}">
              <a16:creationId xmlns:a16="http://schemas.microsoft.com/office/drawing/2014/main" id="{72EE3DA8-B63E-04A7-794A-85274E02517B}"/>
            </a:ext>
          </a:extLst>
        </xdr:cNvPr>
        <xdr:cNvPicPr>
          <a:picLocks/>
        </xdr:cNvPicPr>
      </xdr:nvPicPr>
      <xdr:blipFill>
        <a:blip xmlns:r="http://schemas.openxmlformats.org/officeDocument/2006/relationships" r:embed="rId807" cstate="print">
          <a:extLst>
            <a:ext uri="{28A0092B-C50C-407E-A947-70E740481C1C}">
              <a14:useLocalDpi xmlns:a14="http://schemas.microsoft.com/office/drawing/2010/main" val="0"/>
            </a:ext>
          </a:extLst>
        </a:blip>
        <a:stretch>
          <a:fillRect/>
        </a:stretch>
      </xdr:blipFill>
      <xdr:spPr>
        <a:xfrm>
          <a:off x="44043600" y="923728150"/>
          <a:ext cx="882650" cy="1143000"/>
        </a:xfrm>
        <a:prstGeom prst="rect">
          <a:avLst/>
        </a:prstGeom>
      </xdr:spPr>
    </xdr:pic>
    <xdr:clientData/>
  </xdr:twoCellAnchor>
  <xdr:twoCellAnchor>
    <xdr:from>
      <xdr:col>32</xdr:col>
      <xdr:colOff>0</xdr:colOff>
      <xdr:row>811</xdr:row>
      <xdr:rowOff>0</xdr:rowOff>
    </xdr:from>
    <xdr:to>
      <xdr:col>33</xdr:col>
      <xdr:colOff>0</xdr:colOff>
      <xdr:row>812</xdr:row>
      <xdr:rowOff>0</xdr:rowOff>
    </xdr:to>
    <xdr:pic>
      <xdr:nvPicPr>
        <xdr:cNvPr id="3387" name="Picture 3386">
          <a:extLst>
            <a:ext uri="{FF2B5EF4-FFF2-40B4-BE49-F238E27FC236}">
              <a16:creationId xmlns:a16="http://schemas.microsoft.com/office/drawing/2014/main" id="{A3684869-37D8-AD08-0956-1C539473D5C1}"/>
            </a:ext>
          </a:extLst>
        </xdr:cNvPr>
        <xdr:cNvPicPr>
          <a:picLocks/>
        </xdr:cNvPicPr>
      </xdr:nvPicPr>
      <xdr:blipFill>
        <a:blip xmlns:r="http://schemas.openxmlformats.org/officeDocument/2006/relationships" r:embed="rId808" cstate="print">
          <a:extLst>
            <a:ext uri="{28A0092B-C50C-407E-A947-70E740481C1C}">
              <a14:useLocalDpi xmlns:a14="http://schemas.microsoft.com/office/drawing/2010/main" val="0"/>
            </a:ext>
          </a:extLst>
        </a:blip>
        <a:stretch>
          <a:fillRect/>
        </a:stretch>
      </xdr:blipFill>
      <xdr:spPr>
        <a:xfrm>
          <a:off x="44043600" y="924871150"/>
          <a:ext cx="882650" cy="1143000"/>
        </a:xfrm>
        <a:prstGeom prst="rect">
          <a:avLst/>
        </a:prstGeom>
      </xdr:spPr>
    </xdr:pic>
    <xdr:clientData/>
  </xdr:twoCellAnchor>
  <xdr:twoCellAnchor>
    <xdr:from>
      <xdr:col>32</xdr:col>
      <xdr:colOff>0</xdr:colOff>
      <xdr:row>812</xdr:row>
      <xdr:rowOff>0</xdr:rowOff>
    </xdr:from>
    <xdr:to>
      <xdr:col>33</xdr:col>
      <xdr:colOff>0</xdr:colOff>
      <xdr:row>813</xdr:row>
      <xdr:rowOff>0</xdr:rowOff>
    </xdr:to>
    <xdr:pic>
      <xdr:nvPicPr>
        <xdr:cNvPr id="3389" name="Picture 3388">
          <a:extLst>
            <a:ext uri="{FF2B5EF4-FFF2-40B4-BE49-F238E27FC236}">
              <a16:creationId xmlns:a16="http://schemas.microsoft.com/office/drawing/2014/main" id="{7C2FBD77-2FB2-81AE-2A49-3344966A2FE6}"/>
            </a:ext>
          </a:extLst>
        </xdr:cNvPr>
        <xdr:cNvPicPr>
          <a:picLocks/>
        </xdr:cNvPicPr>
      </xdr:nvPicPr>
      <xdr:blipFill>
        <a:blip xmlns:r="http://schemas.openxmlformats.org/officeDocument/2006/relationships" r:embed="rId809" cstate="print">
          <a:extLst>
            <a:ext uri="{28A0092B-C50C-407E-A947-70E740481C1C}">
              <a14:useLocalDpi xmlns:a14="http://schemas.microsoft.com/office/drawing/2010/main" val="0"/>
            </a:ext>
          </a:extLst>
        </a:blip>
        <a:stretch>
          <a:fillRect/>
        </a:stretch>
      </xdr:blipFill>
      <xdr:spPr>
        <a:xfrm>
          <a:off x="44043600" y="926014150"/>
          <a:ext cx="882650" cy="1143000"/>
        </a:xfrm>
        <a:prstGeom prst="rect">
          <a:avLst/>
        </a:prstGeom>
      </xdr:spPr>
    </xdr:pic>
    <xdr:clientData/>
  </xdr:twoCellAnchor>
  <xdr:twoCellAnchor>
    <xdr:from>
      <xdr:col>32</xdr:col>
      <xdr:colOff>0</xdr:colOff>
      <xdr:row>813</xdr:row>
      <xdr:rowOff>0</xdr:rowOff>
    </xdr:from>
    <xdr:to>
      <xdr:col>33</xdr:col>
      <xdr:colOff>0</xdr:colOff>
      <xdr:row>814</xdr:row>
      <xdr:rowOff>0</xdr:rowOff>
    </xdr:to>
    <xdr:pic>
      <xdr:nvPicPr>
        <xdr:cNvPr id="3391" name="Picture 3390">
          <a:extLst>
            <a:ext uri="{FF2B5EF4-FFF2-40B4-BE49-F238E27FC236}">
              <a16:creationId xmlns:a16="http://schemas.microsoft.com/office/drawing/2014/main" id="{BA7133BD-D577-8AB8-29BD-0800EA094B67}"/>
            </a:ext>
          </a:extLst>
        </xdr:cNvPr>
        <xdr:cNvPicPr>
          <a:picLocks/>
        </xdr:cNvPicPr>
      </xdr:nvPicPr>
      <xdr:blipFill>
        <a:blip xmlns:r="http://schemas.openxmlformats.org/officeDocument/2006/relationships" r:embed="rId810" cstate="print">
          <a:extLst>
            <a:ext uri="{28A0092B-C50C-407E-A947-70E740481C1C}">
              <a14:useLocalDpi xmlns:a14="http://schemas.microsoft.com/office/drawing/2010/main" val="0"/>
            </a:ext>
          </a:extLst>
        </a:blip>
        <a:stretch>
          <a:fillRect/>
        </a:stretch>
      </xdr:blipFill>
      <xdr:spPr>
        <a:xfrm>
          <a:off x="44043600" y="927157150"/>
          <a:ext cx="882650" cy="1143000"/>
        </a:xfrm>
        <a:prstGeom prst="rect">
          <a:avLst/>
        </a:prstGeom>
      </xdr:spPr>
    </xdr:pic>
    <xdr:clientData/>
  </xdr:twoCellAnchor>
  <xdr:twoCellAnchor>
    <xdr:from>
      <xdr:col>32</xdr:col>
      <xdr:colOff>0</xdr:colOff>
      <xdr:row>814</xdr:row>
      <xdr:rowOff>0</xdr:rowOff>
    </xdr:from>
    <xdr:to>
      <xdr:col>33</xdr:col>
      <xdr:colOff>0</xdr:colOff>
      <xdr:row>815</xdr:row>
      <xdr:rowOff>0</xdr:rowOff>
    </xdr:to>
    <xdr:pic>
      <xdr:nvPicPr>
        <xdr:cNvPr id="3393" name="Picture 3392">
          <a:extLst>
            <a:ext uri="{FF2B5EF4-FFF2-40B4-BE49-F238E27FC236}">
              <a16:creationId xmlns:a16="http://schemas.microsoft.com/office/drawing/2014/main" id="{894ABB64-A95A-823C-768B-8FF2CBFF5330}"/>
            </a:ext>
          </a:extLst>
        </xdr:cNvPr>
        <xdr:cNvPicPr>
          <a:picLocks/>
        </xdr:cNvPicPr>
      </xdr:nvPicPr>
      <xdr:blipFill>
        <a:blip xmlns:r="http://schemas.openxmlformats.org/officeDocument/2006/relationships" r:embed="rId811" cstate="print">
          <a:extLst>
            <a:ext uri="{28A0092B-C50C-407E-A947-70E740481C1C}">
              <a14:useLocalDpi xmlns:a14="http://schemas.microsoft.com/office/drawing/2010/main" val="0"/>
            </a:ext>
          </a:extLst>
        </a:blip>
        <a:stretch>
          <a:fillRect/>
        </a:stretch>
      </xdr:blipFill>
      <xdr:spPr>
        <a:xfrm>
          <a:off x="44043600" y="928300150"/>
          <a:ext cx="882650" cy="1143000"/>
        </a:xfrm>
        <a:prstGeom prst="rect">
          <a:avLst/>
        </a:prstGeom>
      </xdr:spPr>
    </xdr:pic>
    <xdr:clientData/>
  </xdr:twoCellAnchor>
  <xdr:twoCellAnchor>
    <xdr:from>
      <xdr:col>32</xdr:col>
      <xdr:colOff>0</xdr:colOff>
      <xdr:row>815</xdr:row>
      <xdr:rowOff>0</xdr:rowOff>
    </xdr:from>
    <xdr:to>
      <xdr:col>33</xdr:col>
      <xdr:colOff>0</xdr:colOff>
      <xdr:row>816</xdr:row>
      <xdr:rowOff>0</xdr:rowOff>
    </xdr:to>
    <xdr:pic>
      <xdr:nvPicPr>
        <xdr:cNvPr id="3395" name="Picture 3394">
          <a:extLst>
            <a:ext uri="{FF2B5EF4-FFF2-40B4-BE49-F238E27FC236}">
              <a16:creationId xmlns:a16="http://schemas.microsoft.com/office/drawing/2014/main" id="{F90D25BE-6444-A862-0132-8B4AC7B5F1FA}"/>
            </a:ext>
          </a:extLst>
        </xdr:cNvPr>
        <xdr:cNvPicPr>
          <a:picLocks/>
        </xdr:cNvPicPr>
      </xdr:nvPicPr>
      <xdr:blipFill>
        <a:blip xmlns:r="http://schemas.openxmlformats.org/officeDocument/2006/relationships" r:embed="rId812">
          <a:extLst>
            <a:ext uri="{28A0092B-C50C-407E-A947-70E740481C1C}">
              <a14:useLocalDpi xmlns:a14="http://schemas.microsoft.com/office/drawing/2010/main" val="0"/>
            </a:ext>
          </a:extLst>
        </a:blip>
        <a:stretch>
          <a:fillRect/>
        </a:stretch>
      </xdr:blipFill>
      <xdr:spPr>
        <a:xfrm>
          <a:off x="44043600" y="929443150"/>
          <a:ext cx="882650" cy="1143000"/>
        </a:xfrm>
        <a:prstGeom prst="rect">
          <a:avLst/>
        </a:prstGeom>
      </xdr:spPr>
    </xdr:pic>
    <xdr:clientData/>
  </xdr:twoCellAnchor>
  <xdr:twoCellAnchor>
    <xdr:from>
      <xdr:col>32</xdr:col>
      <xdr:colOff>0</xdr:colOff>
      <xdr:row>816</xdr:row>
      <xdr:rowOff>0</xdr:rowOff>
    </xdr:from>
    <xdr:to>
      <xdr:col>33</xdr:col>
      <xdr:colOff>0</xdr:colOff>
      <xdr:row>817</xdr:row>
      <xdr:rowOff>0</xdr:rowOff>
    </xdr:to>
    <xdr:pic>
      <xdr:nvPicPr>
        <xdr:cNvPr id="3397" name="Picture 3396">
          <a:extLst>
            <a:ext uri="{FF2B5EF4-FFF2-40B4-BE49-F238E27FC236}">
              <a16:creationId xmlns:a16="http://schemas.microsoft.com/office/drawing/2014/main" id="{EAF741BC-B2CE-2077-26D6-1404437FF9FC}"/>
            </a:ext>
          </a:extLst>
        </xdr:cNvPr>
        <xdr:cNvPicPr>
          <a:picLocks/>
        </xdr:cNvPicPr>
      </xdr:nvPicPr>
      <xdr:blipFill>
        <a:blip xmlns:r="http://schemas.openxmlformats.org/officeDocument/2006/relationships" r:embed="rId813">
          <a:extLst>
            <a:ext uri="{28A0092B-C50C-407E-A947-70E740481C1C}">
              <a14:useLocalDpi xmlns:a14="http://schemas.microsoft.com/office/drawing/2010/main" val="0"/>
            </a:ext>
          </a:extLst>
        </a:blip>
        <a:stretch>
          <a:fillRect/>
        </a:stretch>
      </xdr:blipFill>
      <xdr:spPr>
        <a:xfrm>
          <a:off x="44043600" y="930586150"/>
          <a:ext cx="882650" cy="1143000"/>
        </a:xfrm>
        <a:prstGeom prst="rect">
          <a:avLst/>
        </a:prstGeom>
      </xdr:spPr>
    </xdr:pic>
    <xdr:clientData/>
  </xdr:twoCellAnchor>
  <xdr:twoCellAnchor>
    <xdr:from>
      <xdr:col>32</xdr:col>
      <xdr:colOff>0</xdr:colOff>
      <xdr:row>817</xdr:row>
      <xdr:rowOff>0</xdr:rowOff>
    </xdr:from>
    <xdr:to>
      <xdr:col>33</xdr:col>
      <xdr:colOff>0</xdr:colOff>
      <xdr:row>818</xdr:row>
      <xdr:rowOff>0</xdr:rowOff>
    </xdr:to>
    <xdr:pic>
      <xdr:nvPicPr>
        <xdr:cNvPr id="3399" name="Picture 3398">
          <a:extLst>
            <a:ext uri="{FF2B5EF4-FFF2-40B4-BE49-F238E27FC236}">
              <a16:creationId xmlns:a16="http://schemas.microsoft.com/office/drawing/2014/main" id="{0982EC38-563D-F324-4817-CBE1DF1A767A}"/>
            </a:ext>
          </a:extLst>
        </xdr:cNvPr>
        <xdr:cNvPicPr>
          <a:picLocks/>
        </xdr:cNvPicPr>
      </xdr:nvPicPr>
      <xdr:blipFill>
        <a:blip xmlns:r="http://schemas.openxmlformats.org/officeDocument/2006/relationships" r:embed="rId814">
          <a:extLst>
            <a:ext uri="{28A0092B-C50C-407E-A947-70E740481C1C}">
              <a14:useLocalDpi xmlns:a14="http://schemas.microsoft.com/office/drawing/2010/main" val="0"/>
            </a:ext>
          </a:extLst>
        </a:blip>
        <a:stretch>
          <a:fillRect/>
        </a:stretch>
      </xdr:blipFill>
      <xdr:spPr>
        <a:xfrm>
          <a:off x="44043600" y="931729150"/>
          <a:ext cx="882650" cy="1143000"/>
        </a:xfrm>
        <a:prstGeom prst="rect">
          <a:avLst/>
        </a:prstGeom>
      </xdr:spPr>
    </xdr:pic>
    <xdr:clientData/>
  </xdr:twoCellAnchor>
  <xdr:twoCellAnchor>
    <xdr:from>
      <xdr:col>32</xdr:col>
      <xdr:colOff>0</xdr:colOff>
      <xdr:row>818</xdr:row>
      <xdr:rowOff>0</xdr:rowOff>
    </xdr:from>
    <xdr:to>
      <xdr:col>33</xdr:col>
      <xdr:colOff>0</xdr:colOff>
      <xdr:row>819</xdr:row>
      <xdr:rowOff>0</xdr:rowOff>
    </xdr:to>
    <xdr:pic>
      <xdr:nvPicPr>
        <xdr:cNvPr id="3401" name="Picture 3400">
          <a:extLst>
            <a:ext uri="{FF2B5EF4-FFF2-40B4-BE49-F238E27FC236}">
              <a16:creationId xmlns:a16="http://schemas.microsoft.com/office/drawing/2014/main" id="{F92D9BE2-06E7-EF75-D599-CBD1571A5E4C}"/>
            </a:ext>
          </a:extLst>
        </xdr:cNvPr>
        <xdr:cNvPicPr>
          <a:picLocks/>
        </xdr:cNvPicPr>
      </xdr:nvPicPr>
      <xdr:blipFill>
        <a:blip xmlns:r="http://schemas.openxmlformats.org/officeDocument/2006/relationships" r:embed="rId815">
          <a:extLst>
            <a:ext uri="{28A0092B-C50C-407E-A947-70E740481C1C}">
              <a14:useLocalDpi xmlns:a14="http://schemas.microsoft.com/office/drawing/2010/main" val="0"/>
            </a:ext>
          </a:extLst>
        </a:blip>
        <a:stretch>
          <a:fillRect/>
        </a:stretch>
      </xdr:blipFill>
      <xdr:spPr>
        <a:xfrm>
          <a:off x="44043600" y="932872150"/>
          <a:ext cx="882650" cy="1143000"/>
        </a:xfrm>
        <a:prstGeom prst="rect">
          <a:avLst/>
        </a:prstGeom>
      </xdr:spPr>
    </xdr:pic>
    <xdr:clientData/>
  </xdr:twoCellAnchor>
  <xdr:twoCellAnchor>
    <xdr:from>
      <xdr:col>32</xdr:col>
      <xdr:colOff>0</xdr:colOff>
      <xdr:row>819</xdr:row>
      <xdr:rowOff>0</xdr:rowOff>
    </xdr:from>
    <xdr:to>
      <xdr:col>33</xdr:col>
      <xdr:colOff>0</xdr:colOff>
      <xdr:row>820</xdr:row>
      <xdr:rowOff>0</xdr:rowOff>
    </xdr:to>
    <xdr:pic>
      <xdr:nvPicPr>
        <xdr:cNvPr id="3403" name="Picture 3402">
          <a:extLst>
            <a:ext uri="{FF2B5EF4-FFF2-40B4-BE49-F238E27FC236}">
              <a16:creationId xmlns:a16="http://schemas.microsoft.com/office/drawing/2014/main" id="{30269365-8BC7-42B3-71D6-9C1D56C39207}"/>
            </a:ext>
          </a:extLst>
        </xdr:cNvPr>
        <xdr:cNvPicPr>
          <a:picLocks/>
        </xdr:cNvPicPr>
      </xdr:nvPicPr>
      <xdr:blipFill>
        <a:blip xmlns:r="http://schemas.openxmlformats.org/officeDocument/2006/relationships" r:embed="rId816" cstate="print">
          <a:extLst>
            <a:ext uri="{28A0092B-C50C-407E-A947-70E740481C1C}">
              <a14:useLocalDpi xmlns:a14="http://schemas.microsoft.com/office/drawing/2010/main" val="0"/>
            </a:ext>
          </a:extLst>
        </a:blip>
        <a:stretch>
          <a:fillRect/>
        </a:stretch>
      </xdr:blipFill>
      <xdr:spPr>
        <a:xfrm>
          <a:off x="44043600" y="934015150"/>
          <a:ext cx="882650" cy="1143000"/>
        </a:xfrm>
        <a:prstGeom prst="rect">
          <a:avLst/>
        </a:prstGeom>
      </xdr:spPr>
    </xdr:pic>
    <xdr:clientData/>
  </xdr:twoCellAnchor>
  <xdr:twoCellAnchor>
    <xdr:from>
      <xdr:col>32</xdr:col>
      <xdr:colOff>0</xdr:colOff>
      <xdr:row>820</xdr:row>
      <xdr:rowOff>0</xdr:rowOff>
    </xdr:from>
    <xdr:to>
      <xdr:col>33</xdr:col>
      <xdr:colOff>0</xdr:colOff>
      <xdr:row>821</xdr:row>
      <xdr:rowOff>0</xdr:rowOff>
    </xdr:to>
    <xdr:pic>
      <xdr:nvPicPr>
        <xdr:cNvPr id="3405" name="Picture 3404">
          <a:extLst>
            <a:ext uri="{FF2B5EF4-FFF2-40B4-BE49-F238E27FC236}">
              <a16:creationId xmlns:a16="http://schemas.microsoft.com/office/drawing/2014/main" id="{42E31627-EA60-A0CC-F967-55CAEE83ECFB}"/>
            </a:ext>
          </a:extLst>
        </xdr:cNvPr>
        <xdr:cNvPicPr>
          <a:picLocks/>
        </xdr:cNvPicPr>
      </xdr:nvPicPr>
      <xdr:blipFill>
        <a:blip xmlns:r="http://schemas.openxmlformats.org/officeDocument/2006/relationships" r:embed="rId817">
          <a:extLst>
            <a:ext uri="{28A0092B-C50C-407E-A947-70E740481C1C}">
              <a14:useLocalDpi xmlns:a14="http://schemas.microsoft.com/office/drawing/2010/main" val="0"/>
            </a:ext>
          </a:extLst>
        </a:blip>
        <a:stretch>
          <a:fillRect/>
        </a:stretch>
      </xdr:blipFill>
      <xdr:spPr>
        <a:xfrm>
          <a:off x="44043600" y="935158150"/>
          <a:ext cx="882650" cy="1143000"/>
        </a:xfrm>
        <a:prstGeom prst="rect">
          <a:avLst/>
        </a:prstGeom>
      </xdr:spPr>
    </xdr:pic>
    <xdr:clientData/>
  </xdr:twoCellAnchor>
  <xdr:twoCellAnchor>
    <xdr:from>
      <xdr:col>32</xdr:col>
      <xdr:colOff>0</xdr:colOff>
      <xdr:row>821</xdr:row>
      <xdr:rowOff>0</xdr:rowOff>
    </xdr:from>
    <xdr:to>
      <xdr:col>33</xdr:col>
      <xdr:colOff>0</xdr:colOff>
      <xdr:row>822</xdr:row>
      <xdr:rowOff>0</xdr:rowOff>
    </xdr:to>
    <xdr:pic>
      <xdr:nvPicPr>
        <xdr:cNvPr id="3407" name="Picture 3406">
          <a:extLst>
            <a:ext uri="{FF2B5EF4-FFF2-40B4-BE49-F238E27FC236}">
              <a16:creationId xmlns:a16="http://schemas.microsoft.com/office/drawing/2014/main" id="{82F1C991-D6B3-8990-0E51-9AC5738D6EB4}"/>
            </a:ext>
          </a:extLst>
        </xdr:cNvPr>
        <xdr:cNvPicPr>
          <a:picLocks/>
        </xdr:cNvPicPr>
      </xdr:nvPicPr>
      <xdr:blipFill>
        <a:blip xmlns:r="http://schemas.openxmlformats.org/officeDocument/2006/relationships" r:embed="rId818">
          <a:extLst>
            <a:ext uri="{28A0092B-C50C-407E-A947-70E740481C1C}">
              <a14:useLocalDpi xmlns:a14="http://schemas.microsoft.com/office/drawing/2010/main" val="0"/>
            </a:ext>
          </a:extLst>
        </a:blip>
        <a:stretch>
          <a:fillRect/>
        </a:stretch>
      </xdr:blipFill>
      <xdr:spPr>
        <a:xfrm>
          <a:off x="44043600" y="936301150"/>
          <a:ext cx="882650" cy="1143000"/>
        </a:xfrm>
        <a:prstGeom prst="rect">
          <a:avLst/>
        </a:prstGeom>
      </xdr:spPr>
    </xdr:pic>
    <xdr:clientData/>
  </xdr:twoCellAnchor>
  <xdr:twoCellAnchor>
    <xdr:from>
      <xdr:col>32</xdr:col>
      <xdr:colOff>0</xdr:colOff>
      <xdr:row>822</xdr:row>
      <xdr:rowOff>0</xdr:rowOff>
    </xdr:from>
    <xdr:to>
      <xdr:col>33</xdr:col>
      <xdr:colOff>0</xdr:colOff>
      <xdr:row>823</xdr:row>
      <xdr:rowOff>0</xdr:rowOff>
    </xdr:to>
    <xdr:pic>
      <xdr:nvPicPr>
        <xdr:cNvPr id="3409" name="Picture 3408">
          <a:extLst>
            <a:ext uri="{FF2B5EF4-FFF2-40B4-BE49-F238E27FC236}">
              <a16:creationId xmlns:a16="http://schemas.microsoft.com/office/drawing/2014/main" id="{A6813918-BE2F-5F16-28DE-F94E4C106C50}"/>
            </a:ext>
          </a:extLst>
        </xdr:cNvPr>
        <xdr:cNvPicPr>
          <a:picLocks/>
        </xdr:cNvPicPr>
      </xdr:nvPicPr>
      <xdr:blipFill>
        <a:blip xmlns:r="http://schemas.openxmlformats.org/officeDocument/2006/relationships" r:embed="rId819">
          <a:extLst>
            <a:ext uri="{28A0092B-C50C-407E-A947-70E740481C1C}">
              <a14:useLocalDpi xmlns:a14="http://schemas.microsoft.com/office/drawing/2010/main" val="0"/>
            </a:ext>
          </a:extLst>
        </a:blip>
        <a:stretch>
          <a:fillRect/>
        </a:stretch>
      </xdr:blipFill>
      <xdr:spPr>
        <a:xfrm>
          <a:off x="44043600" y="937444150"/>
          <a:ext cx="882650" cy="1143000"/>
        </a:xfrm>
        <a:prstGeom prst="rect">
          <a:avLst/>
        </a:prstGeom>
      </xdr:spPr>
    </xdr:pic>
    <xdr:clientData/>
  </xdr:twoCellAnchor>
  <xdr:twoCellAnchor>
    <xdr:from>
      <xdr:col>32</xdr:col>
      <xdr:colOff>0</xdr:colOff>
      <xdr:row>823</xdr:row>
      <xdr:rowOff>0</xdr:rowOff>
    </xdr:from>
    <xdr:to>
      <xdr:col>33</xdr:col>
      <xdr:colOff>0</xdr:colOff>
      <xdr:row>824</xdr:row>
      <xdr:rowOff>0</xdr:rowOff>
    </xdr:to>
    <xdr:pic>
      <xdr:nvPicPr>
        <xdr:cNvPr id="3411" name="Picture 3410">
          <a:extLst>
            <a:ext uri="{FF2B5EF4-FFF2-40B4-BE49-F238E27FC236}">
              <a16:creationId xmlns:a16="http://schemas.microsoft.com/office/drawing/2014/main" id="{7D55F370-C92B-F1DB-DE2A-3E84981CB250}"/>
            </a:ext>
          </a:extLst>
        </xdr:cNvPr>
        <xdr:cNvPicPr>
          <a:picLocks/>
        </xdr:cNvPicPr>
      </xdr:nvPicPr>
      <xdr:blipFill>
        <a:blip xmlns:r="http://schemas.openxmlformats.org/officeDocument/2006/relationships" r:embed="rId820" cstate="print">
          <a:extLst>
            <a:ext uri="{28A0092B-C50C-407E-A947-70E740481C1C}">
              <a14:useLocalDpi xmlns:a14="http://schemas.microsoft.com/office/drawing/2010/main" val="0"/>
            </a:ext>
          </a:extLst>
        </a:blip>
        <a:stretch>
          <a:fillRect/>
        </a:stretch>
      </xdr:blipFill>
      <xdr:spPr>
        <a:xfrm>
          <a:off x="44043600" y="938587150"/>
          <a:ext cx="882650" cy="1143000"/>
        </a:xfrm>
        <a:prstGeom prst="rect">
          <a:avLst/>
        </a:prstGeom>
      </xdr:spPr>
    </xdr:pic>
    <xdr:clientData/>
  </xdr:twoCellAnchor>
  <xdr:twoCellAnchor>
    <xdr:from>
      <xdr:col>32</xdr:col>
      <xdr:colOff>0</xdr:colOff>
      <xdr:row>824</xdr:row>
      <xdr:rowOff>0</xdr:rowOff>
    </xdr:from>
    <xdr:to>
      <xdr:col>33</xdr:col>
      <xdr:colOff>0</xdr:colOff>
      <xdr:row>825</xdr:row>
      <xdr:rowOff>0</xdr:rowOff>
    </xdr:to>
    <xdr:pic>
      <xdr:nvPicPr>
        <xdr:cNvPr id="3413" name="Picture 3412">
          <a:extLst>
            <a:ext uri="{FF2B5EF4-FFF2-40B4-BE49-F238E27FC236}">
              <a16:creationId xmlns:a16="http://schemas.microsoft.com/office/drawing/2014/main" id="{C9A5FF3D-9003-B03F-3CDE-2C3B7F3B2C48}"/>
            </a:ext>
          </a:extLst>
        </xdr:cNvPr>
        <xdr:cNvPicPr>
          <a:picLocks/>
        </xdr:cNvPicPr>
      </xdr:nvPicPr>
      <xdr:blipFill>
        <a:blip xmlns:r="http://schemas.openxmlformats.org/officeDocument/2006/relationships" r:embed="rId821" cstate="print">
          <a:extLst>
            <a:ext uri="{28A0092B-C50C-407E-A947-70E740481C1C}">
              <a14:useLocalDpi xmlns:a14="http://schemas.microsoft.com/office/drawing/2010/main" val="0"/>
            </a:ext>
          </a:extLst>
        </a:blip>
        <a:stretch>
          <a:fillRect/>
        </a:stretch>
      </xdr:blipFill>
      <xdr:spPr>
        <a:xfrm>
          <a:off x="44043600" y="939730150"/>
          <a:ext cx="882650" cy="1143000"/>
        </a:xfrm>
        <a:prstGeom prst="rect">
          <a:avLst/>
        </a:prstGeom>
      </xdr:spPr>
    </xdr:pic>
    <xdr:clientData/>
  </xdr:twoCellAnchor>
  <xdr:twoCellAnchor>
    <xdr:from>
      <xdr:col>32</xdr:col>
      <xdr:colOff>0</xdr:colOff>
      <xdr:row>825</xdr:row>
      <xdr:rowOff>0</xdr:rowOff>
    </xdr:from>
    <xdr:to>
      <xdr:col>33</xdr:col>
      <xdr:colOff>0</xdr:colOff>
      <xdr:row>826</xdr:row>
      <xdr:rowOff>0</xdr:rowOff>
    </xdr:to>
    <xdr:pic>
      <xdr:nvPicPr>
        <xdr:cNvPr id="3415" name="Picture 3414">
          <a:extLst>
            <a:ext uri="{FF2B5EF4-FFF2-40B4-BE49-F238E27FC236}">
              <a16:creationId xmlns:a16="http://schemas.microsoft.com/office/drawing/2014/main" id="{C6CBD319-8517-0DBF-4C60-0E618C31D4A7}"/>
            </a:ext>
          </a:extLst>
        </xdr:cNvPr>
        <xdr:cNvPicPr>
          <a:picLocks/>
        </xdr:cNvPicPr>
      </xdr:nvPicPr>
      <xdr:blipFill>
        <a:blip xmlns:r="http://schemas.openxmlformats.org/officeDocument/2006/relationships" r:embed="rId822" cstate="print">
          <a:extLst>
            <a:ext uri="{28A0092B-C50C-407E-A947-70E740481C1C}">
              <a14:useLocalDpi xmlns:a14="http://schemas.microsoft.com/office/drawing/2010/main" val="0"/>
            </a:ext>
          </a:extLst>
        </a:blip>
        <a:stretch>
          <a:fillRect/>
        </a:stretch>
      </xdr:blipFill>
      <xdr:spPr>
        <a:xfrm>
          <a:off x="44043600" y="940873150"/>
          <a:ext cx="882650" cy="1143000"/>
        </a:xfrm>
        <a:prstGeom prst="rect">
          <a:avLst/>
        </a:prstGeom>
      </xdr:spPr>
    </xdr:pic>
    <xdr:clientData/>
  </xdr:twoCellAnchor>
  <xdr:twoCellAnchor>
    <xdr:from>
      <xdr:col>32</xdr:col>
      <xdr:colOff>0</xdr:colOff>
      <xdr:row>826</xdr:row>
      <xdr:rowOff>0</xdr:rowOff>
    </xdr:from>
    <xdr:to>
      <xdr:col>33</xdr:col>
      <xdr:colOff>0</xdr:colOff>
      <xdr:row>827</xdr:row>
      <xdr:rowOff>0</xdr:rowOff>
    </xdr:to>
    <xdr:pic>
      <xdr:nvPicPr>
        <xdr:cNvPr id="3417" name="Picture 3416">
          <a:extLst>
            <a:ext uri="{FF2B5EF4-FFF2-40B4-BE49-F238E27FC236}">
              <a16:creationId xmlns:a16="http://schemas.microsoft.com/office/drawing/2014/main" id="{1A9F3C2C-F855-6E06-C0E7-5AA48A0641B0}"/>
            </a:ext>
          </a:extLst>
        </xdr:cNvPr>
        <xdr:cNvPicPr>
          <a:picLocks/>
        </xdr:cNvPicPr>
      </xdr:nvPicPr>
      <xdr:blipFill>
        <a:blip xmlns:r="http://schemas.openxmlformats.org/officeDocument/2006/relationships" r:embed="rId823" cstate="print">
          <a:extLst>
            <a:ext uri="{28A0092B-C50C-407E-A947-70E740481C1C}">
              <a14:useLocalDpi xmlns:a14="http://schemas.microsoft.com/office/drawing/2010/main" val="0"/>
            </a:ext>
          </a:extLst>
        </a:blip>
        <a:stretch>
          <a:fillRect/>
        </a:stretch>
      </xdr:blipFill>
      <xdr:spPr>
        <a:xfrm>
          <a:off x="44043600" y="942016150"/>
          <a:ext cx="882650" cy="1143000"/>
        </a:xfrm>
        <a:prstGeom prst="rect">
          <a:avLst/>
        </a:prstGeom>
      </xdr:spPr>
    </xdr:pic>
    <xdr:clientData/>
  </xdr:twoCellAnchor>
  <xdr:twoCellAnchor>
    <xdr:from>
      <xdr:col>32</xdr:col>
      <xdr:colOff>0</xdr:colOff>
      <xdr:row>827</xdr:row>
      <xdr:rowOff>0</xdr:rowOff>
    </xdr:from>
    <xdr:to>
      <xdr:col>33</xdr:col>
      <xdr:colOff>0</xdr:colOff>
      <xdr:row>828</xdr:row>
      <xdr:rowOff>0</xdr:rowOff>
    </xdr:to>
    <xdr:pic>
      <xdr:nvPicPr>
        <xdr:cNvPr id="3419" name="Picture 3418">
          <a:extLst>
            <a:ext uri="{FF2B5EF4-FFF2-40B4-BE49-F238E27FC236}">
              <a16:creationId xmlns:a16="http://schemas.microsoft.com/office/drawing/2014/main" id="{2AC9DC8B-0DF4-6324-79AE-05D3D525E79A}"/>
            </a:ext>
          </a:extLst>
        </xdr:cNvPr>
        <xdr:cNvPicPr>
          <a:picLocks/>
        </xdr:cNvPicPr>
      </xdr:nvPicPr>
      <xdr:blipFill>
        <a:blip xmlns:r="http://schemas.openxmlformats.org/officeDocument/2006/relationships" r:embed="rId824" cstate="print">
          <a:extLst>
            <a:ext uri="{28A0092B-C50C-407E-A947-70E740481C1C}">
              <a14:useLocalDpi xmlns:a14="http://schemas.microsoft.com/office/drawing/2010/main" val="0"/>
            </a:ext>
          </a:extLst>
        </a:blip>
        <a:stretch>
          <a:fillRect/>
        </a:stretch>
      </xdr:blipFill>
      <xdr:spPr>
        <a:xfrm>
          <a:off x="44043600" y="943159150"/>
          <a:ext cx="882650" cy="1143000"/>
        </a:xfrm>
        <a:prstGeom prst="rect">
          <a:avLst/>
        </a:prstGeom>
      </xdr:spPr>
    </xdr:pic>
    <xdr:clientData/>
  </xdr:twoCellAnchor>
  <xdr:twoCellAnchor>
    <xdr:from>
      <xdr:col>32</xdr:col>
      <xdr:colOff>0</xdr:colOff>
      <xdr:row>828</xdr:row>
      <xdr:rowOff>0</xdr:rowOff>
    </xdr:from>
    <xdr:to>
      <xdr:col>33</xdr:col>
      <xdr:colOff>0</xdr:colOff>
      <xdr:row>829</xdr:row>
      <xdr:rowOff>0</xdr:rowOff>
    </xdr:to>
    <xdr:pic>
      <xdr:nvPicPr>
        <xdr:cNvPr id="3421" name="Picture 3420">
          <a:extLst>
            <a:ext uri="{FF2B5EF4-FFF2-40B4-BE49-F238E27FC236}">
              <a16:creationId xmlns:a16="http://schemas.microsoft.com/office/drawing/2014/main" id="{0686CA60-2F8E-1427-8F6B-2ABF49B3A3CA}"/>
            </a:ext>
          </a:extLst>
        </xdr:cNvPr>
        <xdr:cNvPicPr>
          <a:picLocks/>
        </xdr:cNvPicPr>
      </xdr:nvPicPr>
      <xdr:blipFill>
        <a:blip xmlns:r="http://schemas.openxmlformats.org/officeDocument/2006/relationships" r:embed="rId825" cstate="print">
          <a:extLst>
            <a:ext uri="{28A0092B-C50C-407E-A947-70E740481C1C}">
              <a14:useLocalDpi xmlns:a14="http://schemas.microsoft.com/office/drawing/2010/main" val="0"/>
            </a:ext>
          </a:extLst>
        </a:blip>
        <a:stretch>
          <a:fillRect/>
        </a:stretch>
      </xdr:blipFill>
      <xdr:spPr>
        <a:xfrm>
          <a:off x="44043600" y="944302150"/>
          <a:ext cx="882650" cy="1143000"/>
        </a:xfrm>
        <a:prstGeom prst="rect">
          <a:avLst/>
        </a:prstGeom>
      </xdr:spPr>
    </xdr:pic>
    <xdr:clientData/>
  </xdr:twoCellAnchor>
  <xdr:twoCellAnchor>
    <xdr:from>
      <xdr:col>32</xdr:col>
      <xdr:colOff>0</xdr:colOff>
      <xdr:row>829</xdr:row>
      <xdr:rowOff>0</xdr:rowOff>
    </xdr:from>
    <xdr:to>
      <xdr:col>33</xdr:col>
      <xdr:colOff>0</xdr:colOff>
      <xdr:row>830</xdr:row>
      <xdr:rowOff>0</xdr:rowOff>
    </xdr:to>
    <xdr:pic>
      <xdr:nvPicPr>
        <xdr:cNvPr id="3423" name="Picture 3422">
          <a:extLst>
            <a:ext uri="{FF2B5EF4-FFF2-40B4-BE49-F238E27FC236}">
              <a16:creationId xmlns:a16="http://schemas.microsoft.com/office/drawing/2014/main" id="{E67DD0E6-CE8B-FA7D-2F24-C8FDE66422BA}"/>
            </a:ext>
          </a:extLst>
        </xdr:cNvPr>
        <xdr:cNvPicPr>
          <a:picLocks/>
        </xdr:cNvPicPr>
      </xdr:nvPicPr>
      <xdr:blipFill>
        <a:blip xmlns:r="http://schemas.openxmlformats.org/officeDocument/2006/relationships" r:embed="rId826" cstate="print">
          <a:extLst>
            <a:ext uri="{28A0092B-C50C-407E-A947-70E740481C1C}">
              <a14:useLocalDpi xmlns:a14="http://schemas.microsoft.com/office/drawing/2010/main" val="0"/>
            </a:ext>
          </a:extLst>
        </a:blip>
        <a:stretch>
          <a:fillRect/>
        </a:stretch>
      </xdr:blipFill>
      <xdr:spPr>
        <a:xfrm>
          <a:off x="44043600" y="945445150"/>
          <a:ext cx="882650" cy="1143000"/>
        </a:xfrm>
        <a:prstGeom prst="rect">
          <a:avLst/>
        </a:prstGeom>
      </xdr:spPr>
    </xdr:pic>
    <xdr:clientData/>
  </xdr:twoCellAnchor>
  <xdr:twoCellAnchor>
    <xdr:from>
      <xdr:col>32</xdr:col>
      <xdr:colOff>0</xdr:colOff>
      <xdr:row>830</xdr:row>
      <xdr:rowOff>0</xdr:rowOff>
    </xdr:from>
    <xdr:to>
      <xdr:col>33</xdr:col>
      <xdr:colOff>0</xdr:colOff>
      <xdr:row>831</xdr:row>
      <xdr:rowOff>0</xdr:rowOff>
    </xdr:to>
    <xdr:pic>
      <xdr:nvPicPr>
        <xdr:cNvPr id="3425" name="Picture 3424">
          <a:extLst>
            <a:ext uri="{FF2B5EF4-FFF2-40B4-BE49-F238E27FC236}">
              <a16:creationId xmlns:a16="http://schemas.microsoft.com/office/drawing/2014/main" id="{D9462398-AB01-03CB-8166-77C29542C6A6}"/>
            </a:ext>
          </a:extLst>
        </xdr:cNvPr>
        <xdr:cNvPicPr>
          <a:picLocks/>
        </xdr:cNvPicPr>
      </xdr:nvPicPr>
      <xdr:blipFill>
        <a:blip xmlns:r="http://schemas.openxmlformats.org/officeDocument/2006/relationships" r:embed="rId827" cstate="print">
          <a:extLst>
            <a:ext uri="{28A0092B-C50C-407E-A947-70E740481C1C}">
              <a14:useLocalDpi xmlns:a14="http://schemas.microsoft.com/office/drawing/2010/main" val="0"/>
            </a:ext>
          </a:extLst>
        </a:blip>
        <a:stretch>
          <a:fillRect/>
        </a:stretch>
      </xdr:blipFill>
      <xdr:spPr>
        <a:xfrm>
          <a:off x="44043600" y="946588150"/>
          <a:ext cx="882650" cy="1143000"/>
        </a:xfrm>
        <a:prstGeom prst="rect">
          <a:avLst/>
        </a:prstGeom>
      </xdr:spPr>
    </xdr:pic>
    <xdr:clientData/>
  </xdr:twoCellAnchor>
  <xdr:twoCellAnchor>
    <xdr:from>
      <xdr:col>32</xdr:col>
      <xdr:colOff>0</xdr:colOff>
      <xdr:row>831</xdr:row>
      <xdr:rowOff>0</xdr:rowOff>
    </xdr:from>
    <xdr:to>
      <xdr:col>33</xdr:col>
      <xdr:colOff>0</xdr:colOff>
      <xdr:row>832</xdr:row>
      <xdr:rowOff>0</xdr:rowOff>
    </xdr:to>
    <xdr:pic>
      <xdr:nvPicPr>
        <xdr:cNvPr id="3427" name="Picture 3426">
          <a:extLst>
            <a:ext uri="{FF2B5EF4-FFF2-40B4-BE49-F238E27FC236}">
              <a16:creationId xmlns:a16="http://schemas.microsoft.com/office/drawing/2014/main" id="{7A629C81-6A40-6061-E871-EADE270EC83A}"/>
            </a:ext>
          </a:extLst>
        </xdr:cNvPr>
        <xdr:cNvPicPr>
          <a:picLocks/>
        </xdr:cNvPicPr>
      </xdr:nvPicPr>
      <xdr:blipFill>
        <a:blip xmlns:r="http://schemas.openxmlformats.org/officeDocument/2006/relationships" r:embed="rId828" cstate="print">
          <a:extLst>
            <a:ext uri="{28A0092B-C50C-407E-A947-70E740481C1C}">
              <a14:useLocalDpi xmlns:a14="http://schemas.microsoft.com/office/drawing/2010/main" val="0"/>
            </a:ext>
          </a:extLst>
        </a:blip>
        <a:stretch>
          <a:fillRect/>
        </a:stretch>
      </xdr:blipFill>
      <xdr:spPr>
        <a:xfrm>
          <a:off x="44043600" y="947731150"/>
          <a:ext cx="882650" cy="1143000"/>
        </a:xfrm>
        <a:prstGeom prst="rect">
          <a:avLst/>
        </a:prstGeom>
      </xdr:spPr>
    </xdr:pic>
    <xdr:clientData/>
  </xdr:twoCellAnchor>
  <xdr:twoCellAnchor>
    <xdr:from>
      <xdr:col>32</xdr:col>
      <xdr:colOff>0</xdr:colOff>
      <xdr:row>832</xdr:row>
      <xdr:rowOff>0</xdr:rowOff>
    </xdr:from>
    <xdr:to>
      <xdr:col>33</xdr:col>
      <xdr:colOff>0</xdr:colOff>
      <xdr:row>833</xdr:row>
      <xdr:rowOff>0</xdr:rowOff>
    </xdr:to>
    <xdr:pic>
      <xdr:nvPicPr>
        <xdr:cNvPr id="3429" name="Picture 3428">
          <a:extLst>
            <a:ext uri="{FF2B5EF4-FFF2-40B4-BE49-F238E27FC236}">
              <a16:creationId xmlns:a16="http://schemas.microsoft.com/office/drawing/2014/main" id="{4B244BC7-CFA9-A0BD-E90A-362420955C53}"/>
            </a:ext>
          </a:extLst>
        </xdr:cNvPr>
        <xdr:cNvPicPr>
          <a:picLocks/>
        </xdr:cNvPicPr>
      </xdr:nvPicPr>
      <xdr:blipFill>
        <a:blip xmlns:r="http://schemas.openxmlformats.org/officeDocument/2006/relationships" r:embed="rId829" cstate="print">
          <a:extLst>
            <a:ext uri="{28A0092B-C50C-407E-A947-70E740481C1C}">
              <a14:useLocalDpi xmlns:a14="http://schemas.microsoft.com/office/drawing/2010/main" val="0"/>
            </a:ext>
          </a:extLst>
        </a:blip>
        <a:stretch>
          <a:fillRect/>
        </a:stretch>
      </xdr:blipFill>
      <xdr:spPr>
        <a:xfrm>
          <a:off x="44043600" y="948874150"/>
          <a:ext cx="882650" cy="1143000"/>
        </a:xfrm>
        <a:prstGeom prst="rect">
          <a:avLst/>
        </a:prstGeom>
      </xdr:spPr>
    </xdr:pic>
    <xdr:clientData/>
  </xdr:twoCellAnchor>
  <xdr:twoCellAnchor>
    <xdr:from>
      <xdr:col>32</xdr:col>
      <xdr:colOff>0</xdr:colOff>
      <xdr:row>833</xdr:row>
      <xdr:rowOff>0</xdr:rowOff>
    </xdr:from>
    <xdr:to>
      <xdr:col>33</xdr:col>
      <xdr:colOff>0</xdr:colOff>
      <xdr:row>834</xdr:row>
      <xdr:rowOff>0</xdr:rowOff>
    </xdr:to>
    <xdr:pic>
      <xdr:nvPicPr>
        <xdr:cNvPr id="3431" name="Picture 3430">
          <a:extLst>
            <a:ext uri="{FF2B5EF4-FFF2-40B4-BE49-F238E27FC236}">
              <a16:creationId xmlns:a16="http://schemas.microsoft.com/office/drawing/2014/main" id="{FF72D1F7-9B15-0C62-C8A3-F5BC41CFB8C3}"/>
            </a:ext>
          </a:extLst>
        </xdr:cNvPr>
        <xdr:cNvPicPr>
          <a:picLocks/>
        </xdr:cNvPicPr>
      </xdr:nvPicPr>
      <xdr:blipFill>
        <a:blip xmlns:r="http://schemas.openxmlformats.org/officeDocument/2006/relationships" r:embed="rId830" cstate="print">
          <a:extLst>
            <a:ext uri="{28A0092B-C50C-407E-A947-70E740481C1C}">
              <a14:useLocalDpi xmlns:a14="http://schemas.microsoft.com/office/drawing/2010/main" val="0"/>
            </a:ext>
          </a:extLst>
        </a:blip>
        <a:stretch>
          <a:fillRect/>
        </a:stretch>
      </xdr:blipFill>
      <xdr:spPr>
        <a:xfrm>
          <a:off x="44043600" y="950017150"/>
          <a:ext cx="882650" cy="1143000"/>
        </a:xfrm>
        <a:prstGeom prst="rect">
          <a:avLst/>
        </a:prstGeom>
      </xdr:spPr>
    </xdr:pic>
    <xdr:clientData/>
  </xdr:twoCellAnchor>
  <xdr:twoCellAnchor>
    <xdr:from>
      <xdr:col>32</xdr:col>
      <xdr:colOff>0</xdr:colOff>
      <xdr:row>834</xdr:row>
      <xdr:rowOff>0</xdr:rowOff>
    </xdr:from>
    <xdr:to>
      <xdr:col>33</xdr:col>
      <xdr:colOff>0</xdr:colOff>
      <xdr:row>835</xdr:row>
      <xdr:rowOff>0</xdr:rowOff>
    </xdr:to>
    <xdr:pic>
      <xdr:nvPicPr>
        <xdr:cNvPr id="3433" name="Picture 3432">
          <a:extLst>
            <a:ext uri="{FF2B5EF4-FFF2-40B4-BE49-F238E27FC236}">
              <a16:creationId xmlns:a16="http://schemas.microsoft.com/office/drawing/2014/main" id="{5EB64E61-4876-8887-B7E0-E611E7998D89}"/>
            </a:ext>
          </a:extLst>
        </xdr:cNvPr>
        <xdr:cNvPicPr>
          <a:picLocks/>
        </xdr:cNvPicPr>
      </xdr:nvPicPr>
      <xdr:blipFill>
        <a:blip xmlns:r="http://schemas.openxmlformats.org/officeDocument/2006/relationships" r:embed="rId831" cstate="print">
          <a:extLst>
            <a:ext uri="{28A0092B-C50C-407E-A947-70E740481C1C}">
              <a14:useLocalDpi xmlns:a14="http://schemas.microsoft.com/office/drawing/2010/main" val="0"/>
            </a:ext>
          </a:extLst>
        </a:blip>
        <a:stretch>
          <a:fillRect/>
        </a:stretch>
      </xdr:blipFill>
      <xdr:spPr>
        <a:xfrm>
          <a:off x="44043600" y="951160150"/>
          <a:ext cx="882650" cy="1143000"/>
        </a:xfrm>
        <a:prstGeom prst="rect">
          <a:avLst/>
        </a:prstGeom>
      </xdr:spPr>
    </xdr:pic>
    <xdr:clientData/>
  </xdr:twoCellAnchor>
  <xdr:twoCellAnchor>
    <xdr:from>
      <xdr:col>32</xdr:col>
      <xdr:colOff>0</xdr:colOff>
      <xdr:row>835</xdr:row>
      <xdr:rowOff>0</xdr:rowOff>
    </xdr:from>
    <xdr:to>
      <xdr:col>33</xdr:col>
      <xdr:colOff>0</xdr:colOff>
      <xdr:row>836</xdr:row>
      <xdr:rowOff>0</xdr:rowOff>
    </xdr:to>
    <xdr:pic>
      <xdr:nvPicPr>
        <xdr:cNvPr id="3435" name="Picture 3434">
          <a:extLst>
            <a:ext uri="{FF2B5EF4-FFF2-40B4-BE49-F238E27FC236}">
              <a16:creationId xmlns:a16="http://schemas.microsoft.com/office/drawing/2014/main" id="{AD80A983-0FCE-982B-8E1B-E182B4496E8A}"/>
            </a:ext>
          </a:extLst>
        </xdr:cNvPr>
        <xdr:cNvPicPr>
          <a:picLocks/>
        </xdr:cNvPicPr>
      </xdr:nvPicPr>
      <xdr:blipFill>
        <a:blip xmlns:r="http://schemas.openxmlformats.org/officeDocument/2006/relationships" r:embed="rId832" cstate="print">
          <a:extLst>
            <a:ext uri="{28A0092B-C50C-407E-A947-70E740481C1C}">
              <a14:useLocalDpi xmlns:a14="http://schemas.microsoft.com/office/drawing/2010/main" val="0"/>
            </a:ext>
          </a:extLst>
        </a:blip>
        <a:stretch>
          <a:fillRect/>
        </a:stretch>
      </xdr:blipFill>
      <xdr:spPr>
        <a:xfrm>
          <a:off x="44043600" y="952303150"/>
          <a:ext cx="882650" cy="1143000"/>
        </a:xfrm>
        <a:prstGeom prst="rect">
          <a:avLst/>
        </a:prstGeom>
      </xdr:spPr>
    </xdr:pic>
    <xdr:clientData/>
  </xdr:twoCellAnchor>
  <xdr:twoCellAnchor>
    <xdr:from>
      <xdr:col>32</xdr:col>
      <xdr:colOff>0</xdr:colOff>
      <xdr:row>836</xdr:row>
      <xdr:rowOff>0</xdr:rowOff>
    </xdr:from>
    <xdr:to>
      <xdr:col>33</xdr:col>
      <xdr:colOff>0</xdr:colOff>
      <xdr:row>837</xdr:row>
      <xdr:rowOff>0</xdr:rowOff>
    </xdr:to>
    <xdr:pic>
      <xdr:nvPicPr>
        <xdr:cNvPr id="3437" name="Picture 3436">
          <a:extLst>
            <a:ext uri="{FF2B5EF4-FFF2-40B4-BE49-F238E27FC236}">
              <a16:creationId xmlns:a16="http://schemas.microsoft.com/office/drawing/2014/main" id="{ED7D50AB-163B-EA09-8CFD-80EF58ACFEFC}"/>
            </a:ext>
          </a:extLst>
        </xdr:cNvPr>
        <xdr:cNvPicPr>
          <a:picLocks/>
        </xdr:cNvPicPr>
      </xdr:nvPicPr>
      <xdr:blipFill>
        <a:blip xmlns:r="http://schemas.openxmlformats.org/officeDocument/2006/relationships" r:embed="rId833" cstate="print">
          <a:extLst>
            <a:ext uri="{28A0092B-C50C-407E-A947-70E740481C1C}">
              <a14:useLocalDpi xmlns:a14="http://schemas.microsoft.com/office/drawing/2010/main" val="0"/>
            </a:ext>
          </a:extLst>
        </a:blip>
        <a:stretch>
          <a:fillRect/>
        </a:stretch>
      </xdr:blipFill>
      <xdr:spPr>
        <a:xfrm>
          <a:off x="44043600" y="953446150"/>
          <a:ext cx="882650" cy="1143000"/>
        </a:xfrm>
        <a:prstGeom prst="rect">
          <a:avLst/>
        </a:prstGeom>
      </xdr:spPr>
    </xdr:pic>
    <xdr:clientData/>
  </xdr:twoCellAnchor>
  <xdr:twoCellAnchor>
    <xdr:from>
      <xdr:col>32</xdr:col>
      <xdr:colOff>0</xdr:colOff>
      <xdr:row>837</xdr:row>
      <xdr:rowOff>0</xdr:rowOff>
    </xdr:from>
    <xdr:to>
      <xdr:col>33</xdr:col>
      <xdr:colOff>0</xdr:colOff>
      <xdr:row>838</xdr:row>
      <xdr:rowOff>0</xdr:rowOff>
    </xdr:to>
    <xdr:pic>
      <xdr:nvPicPr>
        <xdr:cNvPr id="3439" name="Picture 3438">
          <a:extLst>
            <a:ext uri="{FF2B5EF4-FFF2-40B4-BE49-F238E27FC236}">
              <a16:creationId xmlns:a16="http://schemas.microsoft.com/office/drawing/2014/main" id="{1FB8B4AF-68D7-2A9C-850B-5825F509AD13}"/>
            </a:ext>
          </a:extLst>
        </xdr:cNvPr>
        <xdr:cNvPicPr>
          <a:picLocks/>
        </xdr:cNvPicPr>
      </xdr:nvPicPr>
      <xdr:blipFill>
        <a:blip xmlns:r="http://schemas.openxmlformats.org/officeDocument/2006/relationships" r:embed="rId834" cstate="print">
          <a:extLst>
            <a:ext uri="{28A0092B-C50C-407E-A947-70E740481C1C}">
              <a14:useLocalDpi xmlns:a14="http://schemas.microsoft.com/office/drawing/2010/main" val="0"/>
            </a:ext>
          </a:extLst>
        </a:blip>
        <a:stretch>
          <a:fillRect/>
        </a:stretch>
      </xdr:blipFill>
      <xdr:spPr>
        <a:xfrm>
          <a:off x="44043600" y="954589150"/>
          <a:ext cx="882650" cy="1143000"/>
        </a:xfrm>
        <a:prstGeom prst="rect">
          <a:avLst/>
        </a:prstGeom>
      </xdr:spPr>
    </xdr:pic>
    <xdr:clientData/>
  </xdr:twoCellAnchor>
  <xdr:twoCellAnchor>
    <xdr:from>
      <xdr:col>32</xdr:col>
      <xdr:colOff>0</xdr:colOff>
      <xdr:row>838</xdr:row>
      <xdr:rowOff>0</xdr:rowOff>
    </xdr:from>
    <xdr:to>
      <xdr:col>33</xdr:col>
      <xdr:colOff>0</xdr:colOff>
      <xdr:row>839</xdr:row>
      <xdr:rowOff>0</xdr:rowOff>
    </xdr:to>
    <xdr:pic>
      <xdr:nvPicPr>
        <xdr:cNvPr id="3441" name="Picture 3440">
          <a:extLst>
            <a:ext uri="{FF2B5EF4-FFF2-40B4-BE49-F238E27FC236}">
              <a16:creationId xmlns:a16="http://schemas.microsoft.com/office/drawing/2014/main" id="{20C60DE2-F059-539B-B575-2594791BBD33}"/>
            </a:ext>
          </a:extLst>
        </xdr:cNvPr>
        <xdr:cNvPicPr>
          <a:picLocks/>
        </xdr:cNvPicPr>
      </xdr:nvPicPr>
      <xdr:blipFill>
        <a:blip xmlns:r="http://schemas.openxmlformats.org/officeDocument/2006/relationships" r:embed="rId835" cstate="print">
          <a:extLst>
            <a:ext uri="{28A0092B-C50C-407E-A947-70E740481C1C}">
              <a14:useLocalDpi xmlns:a14="http://schemas.microsoft.com/office/drawing/2010/main" val="0"/>
            </a:ext>
          </a:extLst>
        </a:blip>
        <a:stretch>
          <a:fillRect/>
        </a:stretch>
      </xdr:blipFill>
      <xdr:spPr>
        <a:xfrm>
          <a:off x="44043600" y="955732150"/>
          <a:ext cx="882650" cy="1143000"/>
        </a:xfrm>
        <a:prstGeom prst="rect">
          <a:avLst/>
        </a:prstGeom>
      </xdr:spPr>
    </xdr:pic>
    <xdr:clientData/>
  </xdr:twoCellAnchor>
  <xdr:twoCellAnchor>
    <xdr:from>
      <xdr:col>32</xdr:col>
      <xdr:colOff>0</xdr:colOff>
      <xdr:row>839</xdr:row>
      <xdr:rowOff>0</xdr:rowOff>
    </xdr:from>
    <xdr:to>
      <xdr:col>33</xdr:col>
      <xdr:colOff>0</xdr:colOff>
      <xdr:row>840</xdr:row>
      <xdr:rowOff>0</xdr:rowOff>
    </xdr:to>
    <xdr:pic>
      <xdr:nvPicPr>
        <xdr:cNvPr id="3443" name="Picture 3442">
          <a:extLst>
            <a:ext uri="{FF2B5EF4-FFF2-40B4-BE49-F238E27FC236}">
              <a16:creationId xmlns:a16="http://schemas.microsoft.com/office/drawing/2014/main" id="{99625BBE-8998-B644-4773-A4DA47C99386}"/>
            </a:ext>
          </a:extLst>
        </xdr:cNvPr>
        <xdr:cNvPicPr>
          <a:picLocks/>
        </xdr:cNvPicPr>
      </xdr:nvPicPr>
      <xdr:blipFill>
        <a:blip xmlns:r="http://schemas.openxmlformats.org/officeDocument/2006/relationships" r:embed="rId836" cstate="print">
          <a:extLst>
            <a:ext uri="{28A0092B-C50C-407E-A947-70E740481C1C}">
              <a14:useLocalDpi xmlns:a14="http://schemas.microsoft.com/office/drawing/2010/main" val="0"/>
            </a:ext>
          </a:extLst>
        </a:blip>
        <a:stretch>
          <a:fillRect/>
        </a:stretch>
      </xdr:blipFill>
      <xdr:spPr>
        <a:xfrm>
          <a:off x="44043600" y="956875150"/>
          <a:ext cx="882650" cy="1143000"/>
        </a:xfrm>
        <a:prstGeom prst="rect">
          <a:avLst/>
        </a:prstGeom>
      </xdr:spPr>
    </xdr:pic>
    <xdr:clientData/>
  </xdr:twoCellAnchor>
  <xdr:twoCellAnchor>
    <xdr:from>
      <xdr:col>32</xdr:col>
      <xdr:colOff>0</xdr:colOff>
      <xdr:row>840</xdr:row>
      <xdr:rowOff>0</xdr:rowOff>
    </xdr:from>
    <xdr:to>
      <xdr:col>33</xdr:col>
      <xdr:colOff>0</xdr:colOff>
      <xdr:row>841</xdr:row>
      <xdr:rowOff>0</xdr:rowOff>
    </xdr:to>
    <xdr:pic>
      <xdr:nvPicPr>
        <xdr:cNvPr id="3445" name="Picture 3444">
          <a:extLst>
            <a:ext uri="{FF2B5EF4-FFF2-40B4-BE49-F238E27FC236}">
              <a16:creationId xmlns:a16="http://schemas.microsoft.com/office/drawing/2014/main" id="{A6349922-78EA-651E-E618-E5BC22FB1761}"/>
            </a:ext>
          </a:extLst>
        </xdr:cNvPr>
        <xdr:cNvPicPr>
          <a:picLocks/>
        </xdr:cNvPicPr>
      </xdr:nvPicPr>
      <xdr:blipFill>
        <a:blip xmlns:r="http://schemas.openxmlformats.org/officeDocument/2006/relationships" r:embed="rId837" cstate="print">
          <a:extLst>
            <a:ext uri="{28A0092B-C50C-407E-A947-70E740481C1C}">
              <a14:useLocalDpi xmlns:a14="http://schemas.microsoft.com/office/drawing/2010/main" val="0"/>
            </a:ext>
          </a:extLst>
        </a:blip>
        <a:stretch>
          <a:fillRect/>
        </a:stretch>
      </xdr:blipFill>
      <xdr:spPr>
        <a:xfrm>
          <a:off x="44043600" y="958018150"/>
          <a:ext cx="882650" cy="1143000"/>
        </a:xfrm>
        <a:prstGeom prst="rect">
          <a:avLst/>
        </a:prstGeom>
      </xdr:spPr>
    </xdr:pic>
    <xdr:clientData/>
  </xdr:twoCellAnchor>
  <xdr:twoCellAnchor>
    <xdr:from>
      <xdr:col>32</xdr:col>
      <xdr:colOff>0</xdr:colOff>
      <xdr:row>841</xdr:row>
      <xdr:rowOff>0</xdr:rowOff>
    </xdr:from>
    <xdr:to>
      <xdr:col>33</xdr:col>
      <xdr:colOff>0</xdr:colOff>
      <xdr:row>842</xdr:row>
      <xdr:rowOff>0</xdr:rowOff>
    </xdr:to>
    <xdr:pic>
      <xdr:nvPicPr>
        <xdr:cNvPr id="3447" name="Picture 3446">
          <a:extLst>
            <a:ext uri="{FF2B5EF4-FFF2-40B4-BE49-F238E27FC236}">
              <a16:creationId xmlns:a16="http://schemas.microsoft.com/office/drawing/2014/main" id="{8B29A9EA-2195-B13D-070E-8D501F970AB5}"/>
            </a:ext>
          </a:extLst>
        </xdr:cNvPr>
        <xdr:cNvPicPr>
          <a:picLocks/>
        </xdr:cNvPicPr>
      </xdr:nvPicPr>
      <xdr:blipFill>
        <a:blip xmlns:r="http://schemas.openxmlformats.org/officeDocument/2006/relationships" r:embed="rId838" cstate="print">
          <a:extLst>
            <a:ext uri="{28A0092B-C50C-407E-A947-70E740481C1C}">
              <a14:useLocalDpi xmlns:a14="http://schemas.microsoft.com/office/drawing/2010/main" val="0"/>
            </a:ext>
          </a:extLst>
        </a:blip>
        <a:stretch>
          <a:fillRect/>
        </a:stretch>
      </xdr:blipFill>
      <xdr:spPr>
        <a:xfrm>
          <a:off x="44043600" y="959161150"/>
          <a:ext cx="882650" cy="1143000"/>
        </a:xfrm>
        <a:prstGeom prst="rect">
          <a:avLst/>
        </a:prstGeom>
      </xdr:spPr>
    </xdr:pic>
    <xdr:clientData/>
  </xdr:twoCellAnchor>
  <xdr:twoCellAnchor>
    <xdr:from>
      <xdr:col>32</xdr:col>
      <xdr:colOff>0</xdr:colOff>
      <xdr:row>842</xdr:row>
      <xdr:rowOff>0</xdr:rowOff>
    </xdr:from>
    <xdr:to>
      <xdr:col>33</xdr:col>
      <xdr:colOff>0</xdr:colOff>
      <xdr:row>843</xdr:row>
      <xdr:rowOff>0</xdr:rowOff>
    </xdr:to>
    <xdr:pic>
      <xdr:nvPicPr>
        <xdr:cNvPr id="3449" name="Picture 3448">
          <a:extLst>
            <a:ext uri="{FF2B5EF4-FFF2-40B4-BE49-F238E27FC236}">
              <a16:creationId xmlns:a16="http://schemas.microsoft.com/office/drawing/2014/main" id="{72944F8B-751D-4C7B-A23D-4E19E6F81D77}"/>
            </a:ext>
          </a:extLst>
        </xdr:cNvPr>
        <xdr:cNvPicPr>
          <a:picLocks/>
        </xdr:cNvPicPr>
      </xdr:nvPicPr>
      <xdr:blipFill>
        <a:blip xmlns:r="http://schemas.openxmlformats.org/officeDocument/2006/relationships" r:embed="rId839" cstate="print">
          <a:extLst>
            <a:ext uri="{28A0092B-C50C-407E-A947-70E740481C1C}">
              <a14:useLocalDpi xmlns:a14="http://schemas.microsoft.com/office/drawing/2010/main" val="0"/>
            </a:ext>
          </a:extLst>
        </a:blip>
        <a:stretch>
          <a:fillRect/>
        </a:stretch>
      </xdr:blipFill>
      <xdr:spPr>
        <a:xfrm>
          <a:off x="44043600" y="960304150"/>
          <a:ext cx="882650" cy="1143000"/>
        </a:xfrm>
        <a:prstGeom prst="rect">
          <a:avLst/>
        </a:prstGeom>
      </xdr:spPr>
    </xdr:pic>
    <xdr:clientData/>
  </xdr:twoCellAnchor>
  <xdr:twoCellAnchor>
    <xdr:from>
      <xdr:col>32</xdr:col>
      <xdr:colOff>0</xdr:colOff>
      <xdr:row>843</xdr:row>
      <xdr:rowOff>0</xdr:rowOff>
    </xdr:from>
    <xdr:to>
      <xdr:col>33</xdr:col>
      <xdr:colOff>0</xdr:colOff>
      <xdr:row>844</xdr:row>
      <xdr:rowOff>0</xdr:rowOff>
    </xdr:to>
    <xdr:pic>
      <xdr:nvPicPr>
        <xdr:cNvPr id="3451" name="Picture 3450">
          <a:extLst>
            <a:ext uri="{FF2B5EF4-FFF2-40B4-BE49-F238E27FC236}">
              <a16:creationId xmlns:a16="http://schemas.microsoft.com/office/drawing/2014/main" id="{F9EBCF69-2A36-48C7-492D-2639BEC75C6C}"/>
            </a:ext>
          </a:extLst>
        </xdr:cNvPr>
        <xdr:cNvPicPr>
          <a:picLocks/>
        </xdr:cNvPicPr>
      </xdr:nvPicPr>
      <xdr:blipFill>
        <a:blip xmlns:r="http://schemas.openxmlformats.org/officeDocument/2006/relationships" r:embed="rId840" cstate="print">
          <a:extLst>
            <a:ext uri="{28A0092B-C50C-407E-A947-70E740481C1C}">
              <a14:useLocalDpi xmlns:a14="http://schemas.microsoft.com/office/drawing/2010/main" val="0"/>
            </a:ext>
          </a:extLst>
        </a:blip>
        <a:stretch>
          <a:fillRect/>
        </a:stretch>
      </xdr:blipFill>
      <xdr:spPr>
        <a:xfrm>
          <a:off x="44043600" y="961447150"/>
          <a:ext cx="882650" cy="1143000"/>
        </a:xfrm>
        <a:prstGeom prst="rect">
          <a:avLst/>
        </a:prstGeom>
      </xdr:spPr>
    </xdr:pic>
    <xdr:clientData/>
  </xdr:twoCellAnchor>
  <xdr:twoCellAnchor>
    <xdr:from>
      <xdr:col>32</xdr:col>
      <xdr:colOff>0</xdr:colOff>
      <xdr:row>844</xdr:row>
      <xdr:rowOff>0</xdr:rowOff>
    </xdr:from>
    <xdr:to>
      <xdr:col>33</xdr:col>
      <xdr:colOff>0</xdr:colOff>
      <xdr:row>845</xdr:row>
      <xdr:rowOff>0</xdr:rowOff>
    </xdr:to>
    <xdr:pic>
      <xdr:nvPicPr>
        <xdr:cNvPr id="3453" name="Picture 3452">
          <a:extLst>
            <a:ext uri="{FF2B5EF4-FFF2-40B4-BE49-F238E27FC236}">
              <a16:creationId xmlns:a16="http://schemas.microsoft.com/office/drawing/2014/main" id="{B8C1C685-BC2B-2A86-2914-1F30DABBC572}"/>
            </a:ext>
          </a:extLst>
        </xdr:cNvPr>
        <xdr:cNvPicPr>
          <a:picLocks/>
        </xdr:cNvPicPr>
      </xdr:nvPicPr>
      <xdr:blipFill>
        <a:blip xmlns:r="http://schemas.openxmlformats.org/officeDocument/2006/relationships" r:embed="rId841" cstate="print">
          <a:extLst>
            <a:ext uri="{28A0092B-C50C-407E-A947-70E740481C1C}">
              <a14:useLocalDpi xmlns:a14="http://schemas.microsoft.com/office/drawing/2010/main" val="0"/>
            </a:ext>
          </a:extLst>
        </a:blip>
        <a:stretch>
          <a:fillRect/>
        </a:stretch>
      </xdr:blipFill>
      <xdr:spPr>
        <a:xfrm>
          <a:off x="44043600" y="962590150"/>
          <a:ext cx="882650" cy="1143000"/>
        </a:xfrm>
        <a:prstGeom prst="rect">
          <a:avLst/>
        </a:prstGeom>
      </xdr:spPr>
    </xdr:pic>
    <xdr:clientData/>
  </xdr:twoCellAnchor>
  <xdr:twoCellAnchor>
    <xdr:from>
      <xdr:col>32</xdr:col>
      <xdr:colOff>0</xdr:colOff>
      <xdr:row>845</xdr:row>
      <xdr:rowOff>0</xdr:rowOff>
    </xdr:from>
    <xdr:to>
      <xdr:col>33</xdr:col>
      <xdr:colOff>0</xdr:colOff>
      <xdr:row>846</xdr:row>
      <xdr:rowOff>0</xdr:rowOff>
    </xdr:to>
    <xdr:pic>
      <xdr:nvPicPr>
        <xdr:cNvPr id="3455" name="Picture 3454">
          <a:extLst>
            <a:ext uri="{FF2B5EF4-FFF2-40B4-BE49-F238E27FC236}">
              <a16:creationId xmlns:a16="http://schemas.microsoft.com/office/drawing/2014/main" id="{ED3019C1-F8CE-960F-7480-4FBE9363F531}"/>
            </a:ext>
          </a:extLst>
        </xdr:cNvPr>
        <xdr:cNvPicPr>
          <a:picLocks/>
        </xdr:cNvPicPr>
      </xdr:nvPicPr>
      <xdr:blipFill>
        <a:blip xmlns:r="http://schemas.openxmlformats.org/officeDocument/2006/relationships" r:embed="rId842" cstate="print">
          <a:extLst>
            <a:ext uri="{28A0092B-C50C-407E-A947-70E740481C1C}">
              <a14:useLocalDpi xmlns:a14="http://schemas.microsoft.com/office/drawing/2010/main" val="0"/>
            </a:ext>
          </a:extLst>
        </a:blip>
        <a:stretch>
          <a:fillRect/>
        </a:stretch>
      </xdr:blipFill>
      <xdr:spPr>
        <a:xfrm>
          <a:off x="44043600" y="963733150"/>
          <a:ext cx="882650" cy="1143000"/>
        </a:xfrm>
        <a:prstGeom prst="rect">
          <a:avLst/>
        </a:prstGeom>
      </xdr:spPr>
    </xdr:pic>
    <xdr:clientData/>
  </xdr:twoCellAnchor>
  <xdr:twoCellAnchor>
    <xdr:from>
      <xdr:col>32</xdr:col>
      <xdr:colOff>0</xdr:colOff>
      <xdr:row>846</xdr:row>
      <xdr:rowOff>0</xdr:rowOff>
    </xdr:from>
    <xdr:to>
      <xdr:col>33</xdr:col>
      <xdr:colOff>0</xdr:colOff>
      <xdr:row>847</xdr:row>
      <xdr:rowOff>0</xdr:rowOff>
    </xdr:to>
    <xdr:pic>
      <xdr:nvPicPr>
        <xdr:cNvPr id="3457" name="Picture 3456">
          <a:extLst>
            <a:ext uri="{FF2B5EF4-FFF2-40B4-BE49-F238E27FC236}">
              <a16:creationId xmlns:a16="http://schemas.microsoft.com/office/drawing/2014/main" id="{690CAB2F-1317-9C83-F05E-29194C7DC5B4}"/>
            </a:ext>
          </a:extLst>
        </xdr:cNvPr>
        <xdr:cNvPicPr>
          <a:picLocks/>
        </xdr:cNvPicPr>
      </xdr:nvPicPr>
      <xdr:blipFill>
        <a:blip xmlns:r="http://schemas.openxmlformats.org/officeDocument/2006/relationships" r:embed="rId843" cstate="print">
          <a:extLst>
            <a:ext uri="{28A0092B-C50C-407E-A947-70E740481C1C}">
              <a14:useLocalDpi xmlns:a14="http://schemas.microsoft.com/office/drawing/2010/main" val="0"/>
            </a:ext>
          </a:extLst>
        </a:blip>
        <a:stretch>
          <a:fillRect/>
        </a:stretch>
      </xdr:blipFill>
      <xdr:spPr>
        <a:xfrm>
          <a:off x="44043600" y="964876150"/>
          <a:ext cx="882650" cy="1143000"/>
        </a:xfrm>
        <a:prstGeom prst="rect">
          <a:avLst/>
        </a:prstGeom>
      </xdr:spPr>
    </xdr:pic>
    <xdr:clientData/>
  </xdr:twoCellAnchor>
  <xdr:twoCellAnchor>
    <xdr:from>
      <xdr:col>32</xdr:col>
      <xdr:colOff>0</xdr:colOff>
      <xdr:row>847</xdr:row>
      <xdr:rowOff>0</xdr:rowOff>
    </xdr:from>
    <xdr:to>
      <xdr:col>33</xdr:col>
      <xdr:colOff>0</xdr:colOff>
      <xdr:row>848</xdr:row>
      <xdr:rowOff>0</xdr:rowOff>
    </xdr:to>
    <xdr:pic>
      <xdr:nvPicPr>
        <xdr:cNvPr id="3459" name="Picture 3458">
          <a:extLst>
            <a:ext uri="{FF2B5EF4-FFF2-40B4-BE49-F238E27FC236}">
              <a16:creationId xmlns:a16="http://schemas.microsoft.com/office/drawing/2014/main" id="{235655A3-C9D4-D179-88FC-F507784F380B}"/>
            </a:ext>
          </a:extLst>
        </xdr:cNvPr>
        <xdr:cNvPicPr>
          <a:picLocks/>
        </xdr:cNvPicPr>
      </xdr:nvPicPr>
      <xdr:blipFill>
        <a:blip xmlns:r="http://schemas.openxmlformats.org/officeDocument/2006/relationships" r:embed="rId844" cstate="print">
          <a:extLst>
            <a:ext uri="{28A0092B-C50C-407E-A947-70E740481C1C}">
              <a14:useLocalDpi xmlns:a14="http://schemas.microsoft.com/office/drawing/2010/main" val="0"/>
            </a:ext>
          </a:extLst>
        </a:blip>
        <a:stretch>
          <a:fillRect/>
        </a:stretch>
      </xdr:blipFill>
      <xdr:spPr>
        <a:xfrm>
          <a:off x="44043600" y="966019150"/>
          <a:ext cx="882650" cy="1143000"/>
        </a:xfrm>
        <a:prstGeom prst="rect">
          <a:avLst/>
        </a:prstGeom>
      </xdr:spPr>
    </xdr:pic>
    <xdr:clientData/>
  </xdr:twoCellAnchor>
  <xdr:twoCellAnchor>
    <xdr:from>
      <xdr:col>32</xdr:col>
      <xdr:colOff>0</xdr:colOff>
      <xdr:row>848</xdr:row>
      <xdr:rowOff>0</xdr:rowOff>
    </xdr:from>
    <xdr:to>
      <xdr:col>33</xdr:col>
      <xdr:colOff>0</xdr:colOff>
      <xdr:row>849</xdr:row>
      <xdr:rowOff>0</xdr:rowOff>
    </xdr:to>
    <xdr:pic>
      <xdr:nvPicPr>
        <xdr:cNvPr id="3461" name="Picture 3460">
          <a:extLst>
            <a:ext uri="{FF2B5EF4-FFF2-40B4-BE49-F238E27FC236}">
              <a16:creationId xmlns:a16="http://schemas.microsoft.com/office/drawing/2014/main" id="{BA53C252-2A21-DBD7-81BE-A2786ECFCAFE}"/>
            </a:ext>
          </a:extLst>
        </xdr:cNvPr>
        <xdr:cNvPicPr>
          <a:picLocks/>
        </xdr:cNvPicPr>
      </xdr:nvPicPr>
      <xdr:blipFill>
        <a:blip xmlns:r="http://schemas.openxmlformats.org/officeDocument/2006/relationships" r:embed="rId845" cstate="print">
          <a:extLst>
            <a:ext uri="{28A0092B-C50C-407E-A947-70E740481C1C}">
              <a14:useLocalDpi xmlns:a14="http://schemas.microsoft.com/office/drawing/2010/main" val="0"/>
            </a:ext>
          </a:extLst>
        </a:blip>
        <a:stretch>
          <a:fillRect/>
        </a:stretch>
      </xdr:blipFill>
      <xdr:spPr>
        <a:xfrm>
          <a:off x="44043600" y="967162150"/>
          <a:ext cx="882650" cy="1143000"/>
        </a:xfrm>
        <a:prstGeom prst="rect">
          <a:avLst/>
        </a:prstGeom>
      </xdr:spPr>
    </xdr:pic>
    <xdr:clientData/>
  </xdr:twoCellAnchor>
  <xdr:twoCellAnchor>
    <xdr:from>
      <xdr:col>32</xdr:col>
      <xdr:colOff>0</xdr:colOff>
      <xdr:row>849</xdr:row>
      <xdr:rowOff>0</xdr:rowOff>
    </xdr:from>
    <xdr:to>
      <xdr:col>33</xdr:col>
      <xdr:colOff>0</xdr:colOff>
      <xdr:row>850</xdr:row>
      <xdr:rowOff>0</xdr:rowOff>
    </xdr:to>
    <xdr:pic>
      <xdr:nvPicPr>
        <xdr:cNvPr id="3463" name="Picture 3462">
          <a:extLst>
            <a:ext uri="{FF2B5EF4-FFF2-40B4-BE49-F238E27FC236}">
              <a16:creationId xmlns:a16="http://schemas.microsoft.com/office/drawing/2014/main" id="{31808373-95F4-FF4B-8ABD-9BD0C5A53F8D}"/>
            </a:ext>
          </a:extLst>
        </xdr:cNvPr>
        <xdr:cNvPicPr>
          <a:picLocks/>
        </xdr:cNvPicPr>
      </xdr:nvPicPr>
      <xdr:blipFill>
        <a:blip xmlns:r="http://schemas.openxmlformats.org/officeDocument/2006/relationships" r:embed="rId846" cstate="print">
          <a:extLst>
            <a:ext uri="{28A0092B-C50C-407E-A947-70E740481C1C}">
              <a14:useLocalDpi xmlns:a14="http://schemas.microsoft.com/office/drawing/2010/main" val="0"/>
            </a:ext>
          </a:extLst>
        </a:blip>
        <a:stretch>
          <a:fillRect/>
        </a:stretch>
      </xdr:blipFill>
      <xdr:spPr>
        <a:xfrm>
          <a:off x="44043600" y="968305150"/>
          <a:ext cx="882650" cy="1143000"/>
        </a:xfrm>
        <a:prstGeom prst="rect">
          <a:avLst/>
        </a:prstGeom>
      </xdr:spPr>
    </xdr:pic>
    <xdr:clientData/>
  </xdr:twoCellAnchor>
  <xdr:twoCellAnchor>
    <xdr:from>
      <xdr:col>32</xdr:col>
      <xdr:colOff>0</xdr:colOff>
      <xdr:row>850</xdr:row>
      <xdr:rowOff>0</xdr:rowOff>
    </xdr:from>
    <xdr:to>
      <xdr:col>33</xdr:col>
      <xdr:colOff>0</xdr:colOff>
      <xdr:row>851</xdr:row>
      <xdr:rowOff>0</xdr:rowOff>
    </xdr:to>
    <xdr:pic>
      <xdr:nvPicPr>
        <xdr:cNvPr id="3465" name="Picture 3464">
          <a:extLst>
            <a:ext uri="{FF2B5EF4-FFF2-40B4-BE49-F238E27FC236}">
              <a16:creationId xmlns:a16="http://schemas.microsoft.com/office/drawing/2014/main" id="{499BDA5D-39D0-9F58-1D26-A062AB841151}"/>
            </a:ext>
          </a:extLst>
        </xdr:cNvPr>
        <xdr:cNvPicPr>
          <a:picLocks/>
        </xdr:cNvPicPr>
      </xdr:nvPicPr>
      <xdr:blipFill>
        <a:blip xmlns:r="http://schemas.openxmlformats.org/officeDocument/2006/relationships" r:embed="rId847" cstate="print">
          <a:extLst>
            <a:ext uri="{28A0092B-C50C-407E-A947-70E740481C1C}">
              <a14:useLocalDpi xmlns:a14="http://schemas.microsoft.com/office/drawing/2010/main" val="0"/>
            </a:ext>
          </a:extLst>
        </a:blip>
        <a:stretch>
          <a:fillRect/>
        </a:stretch>
      </xdr:blipFill>
      <xdr:spPr>
        <a:xfrm>
          <a:off x="44043600" y="969448150"/>
          <a:ext cx="882650" cy="1143000"/>
        </a:xfrm>
        <a:prstGeom prst="rect">
          <a:avLst/>
        </a:prstGeom>
      </xdr:spPr>
    </xdr:pic>
    <xdr:clientData/>
  </xdr:twoCellAnchor>
  <xdr:twoCellAnchor>
    <xdr:from>
      <xdr:col>32</xdr:col>
      <xdr:colOff>0</xdr:colOff>
      <xdr:row>851</xdr:row>
      <xdr:rowOff>0</xdr:rowOff>
    </xdr:from>
    <xdr:to>
      <xdr:col>33</xdr:col>
      <xdr:colOff>0</xdr:colOff>
      <xdr:row>852</xdr:row>
      <xdr:rowOff>0</xdr:rowOff>
    </xdr:to>
    <xdr:pic>
      <xdr:nvPicPr>
        <xdr:cNvPr id="3467" name="Picture 3466">
          <a:extLst>
            <a:ext uri="{FF2B5EF4-FFF2-40B4-BE49-F238E27FC236}">
              <a16:creationId xmlns:a16="http://schemas.microsoft.com/office/drawing/2014/main" id="{CCD54F66-C4DF-7111-8B0B-0EF48F200635}"/>
            </a:ext>
          </a:extLst>
        </xdr:cNvPr>
        <xdr:cNvPicPr>
          <a:picLocks/>
        </xdr:cNvPicPr>
      </xdr:nvPicPr>
      <xdr:blipFill>
        <a:blip xmlns:r="http://schemas.openxmlformats.org/officeDocument/2006/relationships" r:embed="rId848" cstate="print">
          <a:extLst>
            <a:ext uri="{28A0092B-C50C-407E-A947-70E740481C1C}">
              <a14:useLocalDpi xmlns:a14="http://schemas.microsoft.com/office/drawing/2010/main" val="0"/>
            </a:ext>
          </a:extLst>
        </a:blip>
        <a:stretch>
          <a:fillRect/>
        </a:stretch>
      </xdr:blipFill>
      <xdr:spPr>
        <a:xfrm>
          <a:off x="44043600" y="970591150"/>
          <a:ext cx="882650" cy="1143000"/>
        </a:xfrm>
        <a:prstGeom prst="rect">
          <a:avLst/>
        </a:prstGeom>
      </xdr:spPr>
    </xdr:pic>
    <xdr:clientData/>
  </xdr:twoCellAnchor>
  <xdr:twoCellAnchor>
    <xdr:from>
      <xdr:col>32</xdr:col>
      <xdr:colOff>0</xdr:colOff>
      <xdr:row>852</xdr:row>
      <xdr:rowOff>0</xdr:rowOff>
    </xdr:from>
    <xdr:to>
      <xdr:col>33</xdr:col>
      <xdr:colOff>0</xdr:colOff>
      <xdr:row>853</xdr:row>
      <xdr:rowOff>0</xdr:rowOff>
    </xdr:to>
    <xdr:pic>
      <xdr:nvPicPr>
        <xdr:cNvPr id="3469" name="Picture 3468">
          <a:extLst>
            <a:ext uri="{FF2B5EF4-FFF2-40B4-BE49-F238E27FC236}">
              <a16:creationId xmlns:a16="http://schemas.microsoft.com/office/drawing/2014/main" id="{1E3F172A-D57B-8686-547F-5BCAF511680D}"/>
            </a:ext>
          </a:extLst>
        </xdr:cNvPr>
        <xdr:cNvPicPr>
          <a:picLocks/>
        </xdr:cNvPicPr>
      </xdr:nvPicPr>
      <xdr:blipFill>
        <a:blip xmlns:r="http://schemas.openxmlformats.org/officeDocument/2006/relationships" r:embed="rId849" cstate="print">
          <a:extLst>
            <a:ext uri="{28A0092B-C50C-407E-A947-70E740481C1C}">
              <a14:useLocalDpi xmlns:a14="http://schemas.microsoft.com/office/drawing/2010/main" val="0"/>
            </a:ext>
          </a:extLst>
        </a:blip>
        <a:stretch>
          <a:fillRect/>
        </a:stretch>
      </xdr:blipFill>
      <xdr:spPr>
        <a:xfrm>
          <a:off x="44043600" y="971734150"/>
          <a:ext cx="882650" cy="1143000"/>
        </a:xfrm>
        <a:prstGeom prst="rect">
          <a:avLst/>
        </a:prstGeom>
      </xdr:spPr>
    </xdr:pic>
    <xdr:clientData/>
  </xdr:twoCellAnchor>
  <xdr:twoCellAnchor>
    <xdr:from>
      <xdr:col>32</xdr:col>
      <xdr:colOff>0</xdr:colOff>
      <xdr:row>853</xdr:row>
      <xdr:rowOff>0</xdr:rowOff>
    </xdr:from>
    <xdr:to>
      <xdr:col>33</xdr:col>
      <xdr:colOff>0</xdr:colOff>
      <xdr:row>854</xdr:row>
      <xdr:rowOff>0</xdr:rowOff>
    </xdr:to>
    <xdr:pic>
      <xdr:nvPicPr>
        <xdr:cNvPr id="3471" name="Picture 3470">
          <a:extLst>
            <a:ext uri="{FF2B5EF4-FFF2-40B4-BE49-F238E27FC236}">
              <a16:creationId xmlns:a16="http://schemas.microsoft.com/office/drawing/2014/main" id="{2D24D3F4-E1C3-7496-23D0-8F744D0C4E7E}"/>
            </a:ext>
          </a:extLst>
        </xdr:cNvPr>
        <xdr:cNvPicPr>
          <a:picLocks/>
        </xdr:cNvPicPr>
      </xdr:nvPicPr>
      <xdr:blipFill>
        <a:blip xmlns:r="http://schemas.openxmlformats.org/officeDocument/2006/relationships" r:embed="rId850" cstate="print">
          <a:extLst>
            <a:ext uri="{28A0092B-C50C-407E-A947-70E740481C1C}">
              <a14:useLocalDpi xmlns:a14="http://schemas.microsoft.com/office/drawing/2010/main" val="0"/>
            </a:ext>
          </a:extLst>
        </a:blip>
        <a:stretch>
          <a:fillRect/>
        </a:stretch>
      </xdr:blipFill>
      <xdr:spPr>
        <a:xfrm>
          <a:off x="44043600" y="972877150"/>
          <a:ext cx="882650" cy="1143000"/>
        </a:xfrm>
        <a:prstGeom prst="rect">
          <a:avLst/>
        </a:prstGeom>
      </xdr:spPr>
    </xdr:pic>
    <xdr:clientData/>
  </xdr:twoCellAnchor>
  <xdr:twoCellAnchor>
    <xdr:from>
      <xdr:col>32</xdr:col>
      <xdr:colOff>0</xdr:colOff>
      <xdr:row>854</xdr:row>
      <xdr:rowOff>0</xdr:rowOff>
    </xdr:from>
    <xdr:to>
      <xdr:col>33</xdr:col>
      <xdr:colOff>0</xdr:colOff>
      <xdr:row>855</xdr:row>
      <xdr:rowOff>0</xdr:rowOff>
    </xdr:to>
    <xdr:pic>
      <xdr:nvPicPr>
        <xdr:cNvPr id="3473" name="Picture 3472">
          <a:extLst>
            <a:ext uri="{FF2B5EF4-FFF2-40B4-BE49-F238E27FC236}">
              <a16:creationId xmlns:a16="http://schemas.microsoft.com/office/drawing/2014/main" id="{C987F2D3-9046-F67D-A956-302650398D9A}"/>
            </a:ext>
          </a:extLst>
        </xdr:cNvPr>
        <xdr:cNvPicPr>
          <a:picLocks/>
        </xdr:cNvPicPr>
      </xdr:nvPicPr>
      <xdr:blipFill>
        <a:blip xmlns:r="http://schemas.openxmlformats.org/officeDocument/2006/relationships" r:embed="rId851" cstate="print">
          <a:extLst>
            <a:ext uri="{28A0092B-C50C-407E-A947-70E740481C1C}">
              <a14:useLocalDpi xmlns:a14="http://schemas.microsoft.com/office/drawing/2010/main" val="0"/>
            </a:ext>
          </a:extLst>
        </a:blip>
        <a:stretch>
          <a:fillRect/>
        </a:stretch>
      </xdr:blipFill>
      <xdr:spPr>
        <a:xfrm>
          <a:off x="44043600" y="974020150"/>
          <a:ext cx="882650" cy="1143000"/>
        </a:xfrm>
        <a:prstGeom prst="rect">
          <a:avLst/>
        </a:prstGeom>
      </xdr:spPr>
    </xdr:pic>
    <xdr:clientData/>
  </xdr:twoCellAnchor>
  <xdr:twoCellAnchor>
    <xdr:from>
      <xdr:col>32</xdr:col>
      <xdr:colOff>0</xdr:colOff>
      <xdr:row>855</xdr:row>
      <xdr:rowOff>0</xdr:rowOff>
    </xdr:from>
    <xdr:to>
      <xdr:col>33</xdr:col>
      <xdr:colOff>0</xdr:colOff>
      <xdr:row>856</xdr:row>
      <xdr:rowOff>0</xdr:rowOff>
    </xdr:to>
    <xdr:pic>
      <xdr:nvPicPr>
        <xdr:cNvPr id="3475" name="Picture 3474">
          <a:extLst>
            <a:ext uri="{FF2B5EF4-FFF2-40B4-BE49-F238E27FC236}">
              <a16:creationId xmlns:a16="http://schemas.microsoft.com/office/drawing/2014/main" id="{2A291363-7A6B-B92F-98A1-E68F72B63F6C}"/>
            </a:ext>
          </a:extLst>
        </xdr:cNvPr>
        <xdr:cNvPicPr>
          <a:picLocks/>
        </xdr:cNvPicPr>
      </xdr:nvPicPr>
      <xdr:blipFill>
        <a:blip xmlns:r="http://schemas.openxmlformats.org/officeDocument/2006/relationships" r:embed="rId852" cstate="print">
          <a:extLst>
            <a:ext uri="{28A0092B-C50C-407E-A947-70E740481C1C}">
              <a14:useLocalDpi xmlns:a14="http://schemas.microsoft.com/office/drawing/2010/main" val="0"/>
            </a:ext>
          </a:extLst>
        </a:blip>
        <a:stretch>
          <a:fillRect/>
        </a:stretch>
      </xdr:blipFill>
      <xdr:spPr>
        <a:xfrm>
          <a:off x="44043600" y="975163150"/>
          <a:ext cx="882650" cy="1143000"/>
        </a:xfrm>
        <a:prstGeom prst="rect">
          <a:avLst/>
        </a:prstGeom>
      </xdr:spPr>
    </xdr:pic>
    <xdr:clientData/>
  </xdr:twoCellAnchor>
  <xdr:twoCellAnchor>
    <xdr:from>
      <xdr:col>32</xdr:col>
      <xdr:colOff>0</xdr:colOff>
      <xdr:row>856</xdr:row>
      <xdr:rowOff>0</xdr:rowOff>
    </xdr:from>
    <xdr:to>
      <xdr:col>33</xdr:col>
      <xdr:colOff>0</xdr:colOff>
      <xdr:row>857</xdr:row>
      <xdr:rowOff>0</xdr:rowOff>
    </xdr:to>
    <xdr:pic>
      <xdr:nvPicPr>
        <xdr:cNvPr id="3477" name="Picture 3476">
          <a:extLst>
            <a:ext uri="{FF2B5EF4-FFF2-40B4-BE49-F238E27FC236}">
              <a16:creationId xmlns:a16="http://schemas.microsoft.com/office/drawing/2014/main" id="{22CEAA65-B73C-EFDF-3597-B45F11988F78}"/>
            </a:ext>
          </a:extLst>
        </xdr:cNvPr>
        <xdr:cNvPicPr>
          <a:picLocks/>
        </xdr:cNvPicPr>
      </xdr:nvPicPr>
      <xdr:blipFill>
        <a:blip xmlns:r="http://schemas.openxmlformats.org/officeDocument/2006/relationships" r:embed="rId853" cstate="print">
          <a:extLst>
            <a:ext uri="{28A0092B-C50C-407E-A947-70E740481C1C}">
              <a14:useLocalDpi xmlns:a14="http://schemas.microsoft.com/office/drawing/2010/main" val="0"/>
            </a:ext>
          </a:extLst>
        </a:blip>
        <a:stretch>
          <a:fillRect/>
        </a:stretch>
      </xdr:blipFill>
      <xdr:spPr>
        <a:xfrm>
          <a:off x="44043600" y="976306150"/>
          <a:ext cx="882650" cy="1143000"/>
        </a:xfrm>
        <a:prstGeom prst="rect">
          <a:avLst/>
        </a:prstGeom>
      </xdr:spPr>
    </xdr:pic>
    <xdr:clientData/>
  </xdr:twoCellAnchor>
  <xdr:twoCellAnchor>
    <xdr:from>
      <xdr:col>32</xdr:col>
      <xdr:colOff>0</xdr:colOff>
      <xdr:row>857</xdr:row>
      <xdr:rowOff>0</xdr:rowOff>
    </xdr:from>
    <xdr:to>
      <xdr:col>33</xdr:col>
      <xdr:colOff>0</xdr:colOff>
      <xdr:row>858</xdr:row>
      <xdr:rowOff>0</xdr:rowOff>
    </xdr:to>
    <xdr:pic>
      <xdr:nvPicPr>
        <xdr:cNvPr id="3479" name="Picture 3478">
          <a:extLst>
            <a:ext uri="{FF2B5EF4-FFF2-40B4-BE49-F238E27FC236}">
              <a16:creationId xmlns:a16="http://schemas.microsoft.com/office/drawing/2014/main" id="{EE0A06E5-CC8A-D13E-17A4-B9EE90B46CCE}"/>
            </a:ext>
          </a:extLst>
        </xdr:cNvPr>
        <xdr:cNvPicPr>
          <a:picLocks/>
        </xdr:cNvPicPr>
      </xdr:nvPicPr>
      <xdr:blipFill>
        <a:blip xmlns:r="http://schemas.openxmlformats.org/officeDocument/2006/relationships" r:embed="rId854" cstate="print">
          <a:extLst>
            <a:ext uri="{28A0092B-C50C-407E-A947-70E740481C1C}">
              <a14:useLocalDpi xmlns:a14="http://schemas.microsoft.com/office/drawing/2010/main" val="0"/>
            </a:ext>
          </a:extLst>
        </a:blip>
        <a:stretch>
          <a:fillRect/>
        </a:stretch>
      </xdr:blipFill>
      <xdr:spPr>
        <a:xfrm>
          <a:off x="44043600" y="977449150"/>
          <a:ext cx="882650" cy="1143000"/>
        </a:xfrm>
        <a:prstGeom prst="rect">
          <a:avLst/>
        </a:prstGeom>
      </xdr:spPr>
    </xdr:pic>
    <xdr:clientData/>
  </xdr:twoCellAnchor>
  <xdr:twoCellAnchor>
    <xdr:from>
      <xdr:col>32</xdr:col>
      <xdr:colOff>0</xdr:colOff>
      <xdr:row>858</xdr:row>
      <xdr:rowOff>0</xdr:rowOff>
    </xdr:from>
    <xdr:to>
      <xdr:col>33</xdr:col>
      <xdr:colOff>0</xdr:colOff>
      <xdr:row>859</xdr:row>
      <xdr:rowOff>0</xdr:rowOff>
    </xdr:to>
    <xdr:pic>
      <xdr:nvPicPr>
        <xdr:cNvPr id="3481" name="Picture 3480">
          <a:extLst>
            <a:ext uri="{FF2B5EF4-FFF2-40B4-BE49-F238E27FC236}">
              <a16:creationId xmlns:a16="http://schemas.microsoft.com/office/drawing/2014/main" id="{08376E37-3A81-E821-1ADA-1D9AD34FFBA9}"/>
            </a:ext>
          </a:extLst>
        </xdr:cNvPr>
        <xdr:cNvPicPr>
          <a:picLocks/>
        </xdr:cNvPicPr>
      </xdr:nvPicPr>
      <xdr:blipFill>
        <a:blip xmlns:r="http://schemas.openxmlformats.org/officeDocument/2006/relationships" r:embed="rId855" cstate="print">
          <a:extLst>
            <a:ext uri="{28A0092B-C50C-407E-A947-70E740481C1C}">
              <a14:useLocalDpi xmlns:a14="http://schemas.microsoft.com/office/drawing/2010/main" val="0"/>
            </a:ext>
          </a:extLst>
        </a:blip>
        <a:stretch>
          <a:fillRect/>
        </a:stretch>
      </xdr:blipFill>
      <xdr:spPr>
        <a:xfrm>
          <a:off x="44043600" y="978592150"/>
          <a:ext cx="882650" cy="1143000"/>
        </a:xfrm>
        <a:prstGeom prst="rect">
          <a:avLst/>
        </a:prstGeom>
      </xdr:spPr>
    </xdr:pic>
    <xdr:clientData/>
  </xdr:twoCellAnchor>
  <xdr:twoCellAnchor>
    <xdr:from>
      <xdr:col>32</xdr:col>
      <xdr:colOff>0</xdr:colOff>
      <xdr:row>859</xdr:row>
      <xdr:rowOff>0</xdr:rowOff>
    </xdr:from>
    <xdr:to>
      <xdr:col>33</xdr:col>
      <xdr:colOff>0</xdr:colOff>
      <xdr:row>860</xdr:row>
      <xdr:rowOff>0</xdr:rowOff>
    </xdr:to>
    <xdr:pic>
      <xdr:nvPicPr>
        <xdr:cNvPr id="3483" name="Picture 3482">
          <a:extLst>
            <a:ext uri="{FF2B5EF4-FFF2-40B4-BE49-F238E27FC236}">
              <a16:creationId xmlns:a16="http://schemas.microsoft.com/office/drawing/2014/main" id="{857D822F-7FDE-6869-A700-1DEE96088FC8}"/>
            </a:ext>
          </a:extLst>
        </xdr:cNvPr>
        <xdr:cNvPicPr>
          <a:picLocks/>
        </xdr:cNvPicPr>
      </xdr:nvPicPr>
      <xdr:blipFill>
        <a:blip xmlns:r="http://schemas.openxmlformats.org/officeDocument/2006/relationships" r:embed="rId856" cstate="print">
          <a:extLst>
            <a:ext uri="{28A0092B-C50C-407E-A947-70E740481C1C}">
              <a14:useLocalDpi xmlns:a14="http://schemas.microsoft.com/office/drawing/2010/main" val="0"/>
            </a:ext>
          </a:extLst>
        </a:blip>
        <a:stretch>
          <a:fillRect/>
        </a:stretch>
      </xdr:blipFill>
      <xdr:spPr>
        <a:xfrm>
          <a:off x="44043600" y="979735150"/>
          <a:ext cx="882650" cy="1143000"/>
        </a:xfrm>
        <a:prstGeom prst="rect">
          <a:avLst/>
        </a:prstGeom>
      </xdr:spPr>
    </xdr:pic>
    <xdr:clientData/>
  </xdr:twoCellAnchor>
  <xdr:twoCellAnchor>
    <xdr:from>
      <xdr:col>32</xdr:col>
      <xdr:colOff>0</xdr:colOff>
      <xdr:row>860</xdr:row>
      <xdr:rowOff>0</xdr:rowOff>
    </xdr:from>
    <xdr:to>
      <xdr:col>33</xdr:col>
      <xdr:colOff>0</xdr:colOff>
      <xdr:row>861</xdr:row>
      <xdr:rowOff>0</xdr:rowOff>
    </xdr:to>
    <xdr:pic>
      <xdr:nvPicPr>
        <xdr:cNvPr id="3485" name="Picture 3484">
          <a:extLst>
            <a:ext uri="{FF2B5EF4-FFF2-40B4-BE49-F238E27FC236}">
              <a16:creationId xmlns:a16="http://schemas.microsoft.com/office/drawing/2014/main" id="{8FFD3659-8DB3-2C05-113A-DD102CD59413}"/>
            </a:ext>
          </a:extLst>
        </xdr:cNvPr>
        <xdr:cNvPicPr>
          <a:picLocks/>
        </xdr:cNvPicPr>
      </xdr:nvPicPr>
      <xdr:blipFill>
        <a:blip xmlns:r="http://schemas.openxmlformats.org/officeDocument/2006/relationships" r:embed="rId857" cstate="print">
          <a:extLst>
            <a:ext uri="{28A0092B-C50C-407E-A947-70E740481C1C}">
              <a14:useLocalDpi xmlns:a14="http://schemas.microsoft.com/office/drawing/2010/main" val="0"/>
            </a:ext>
          </a:extLst>
        </a:blip>
        <a:stretch>
          <a:fillRect/>
        </a:stretch>
      </xdr:blipFill>
      <xdr:spPr>
        <a:xfrm>
          <a:off x="44043600" y="980878150"/>
          <a:ext cx="882650" cy="1143000"/>
        </a:xfrm>
        <a:prstGeom prst="rect">
          <a:avLst/>
        </a:prstGeom>
      </xdr:spPr>
    </xdr:pic>
    <xdr:clientData/>
  </xdr:twoCellAnchor>
  <xdr:twoCellAnchor>
    <xdr:from>
      <xdr:col>32</xdr:col>
      <xdr:colOff>0</xdr:colOff>
      <xdr:row>861</xdr:row>
      <xdr:rowOff>0</xdr:rowOff>
    </xdr:from>
    <xdr:to>
      <xdr:col>33</xdr:col>
      <xdr:colOff>0</xdr:colOff>
      <xdr:row>862</xdr:row>
      <xdr:rowOff>0</xdr:rowOff>
    </xdr:to>
    <xdr:pic>
      <xdr:nvPicPr>
        <xdr:cNvPr id="3487" name="Picture 3486">
          <a:extLst>
            <a:ext uri="{FF2B5EF4-FFF2-40B4-BE49-F238E27FC236}">
              <a16:creationId xmlns:a16="http://schemas.microsoft.com/office/drawing/2014/main" id="{6EF8EEF5-E418-839A-31F0-73740146F19D}"/>
            </a:ext>
          </a:extLst>
        </xdr:cNvPr>
        <xdr:cNvPicPr>
          <a:picLocks/>
        </xdr:cNvPicPr>
      </xdr:nvPicPr>
      <xdr:blipFill>
        <a:blip xmlns:r="http://schemas.openxmlformats.org/officeDocument/2006/relationships" r:embed="rId858" cstate="print">
          <a:extLst>
            <a:ext uri="{28A0092B-C50C-407E-A947-70E740481C1C}">
              <a14:useLocalDpi xmlns:a14="http://schemas.microsoft.com/office/drawing/2010/main" val="0"/>
            </a:ext>
          </a:extLst>
        </a:blip>
        <a:stretch>
          <a:fillRect/>
        </a:stretch>
      </xdr:blipFill>
      <xdr:spPr>
        <a:xfrm>
          <a:off x="44043600" y="982021150"/>
          <a:ext cx="882650" cy="1143000"/>
        </a:xfrm>
        <a:prstGeom prst="rect">
          <a:avLst/>
        </a:prstGeom>
      </xdr:spPr>
    </xdr:pic>
    <xdr:clientData/>
  </xdr:twoCellAnchor>
  <xdr:twoCellAnchor>
    <xdr:from>
      <xdr:col>32</xdr:col>
      <xdr:colOff>0</xdr:colOff>
      <xdr:row>862</xdr:row>
      <xdr:rowOff>0</xdr:rowOff>
    </xdr:from>
    <xdr:to>
      <xdr:col>33</xdr:col>
      <xdr:colOff>0</xdr:colOff>
      <xdr:row>863</xdr:row>
      <xdr:rowOff>0</xdr:rowOff>
    </xdr:to>
    <xdr:pic>
      <xdr:nvPicPr>
        <xdr:cNvPr id="3489" name="Picture 3488">
          <a:extLst>
            <a:ext uri="{FF2B5EF4-FFF2-40B4-BE49-F238E27FC236}">
              <a16:creationId xmlns:a16="http://schemas.microsoft.com/office/drawing/2014/main" id="{FC885227-C22E-7EB7-0BF0-7C0039B67F14}"/>
            </a:ext>
          </a:extLst>
        </xdr:cNvPr>
        <xdr:cNvPicPr>
          <a:picLocks/>
        </xdr:cNvPicPr>
      </xdr:nvPicPr>
      <xdr:blipFill>
        <a:blip xmlns:r="http://schemas.openxmlformats.org/officeDocument/2006/relationships" r:embed="rId859" cstate="print">
          <a:extLst>
            <a:ext uri="{28A0092B-C50C-407E-A947-70E740481C1C}">
              <a14:useLocalDpi xmlns:a14="http://schemas.microsoft.com/office/drawing/2010/main" val="0"/>
            </a:ext>
          </a:extLst>
        </a:blip>
        <a:stretch>
          <a:fillRect/>
        </a:stretch>
      </xdr:blipFill>
      <xdr:spPr>
        <a:xfrm>
          <a:off x="44043600" y="983164150"/>
          <a:ext cx="882650" cy="1143000"/>
        </a:xfrm>
        <a:prstGeom prst="rect">
          <a:avLst/>
        </a:prstGeom>
      </xdr:spPr>
    </xdr:pic>
    <xdr:clientData/>
  </xdr:twoCellAnchor>
  <xdr:twoCellAnchor>
    <xdr:from>
      <xdr:col>32</xdr:col>
      <xdr:colOff>0</xdr:colOff>
      <xdr:row>863</xdr:row>
      <xdr:rowOff>0</xdr:rowOff>
    </xdr:from>
    <xdr:to>
      <xdr:col>33</xdr:col>
      <xdr:colOff>0</xdr:colOff>
      <xdr:row>864</xdr:row>
      <xdr:rowOff>0</xdr:rowOff>
    </xdr:to>
    <xdr:pic>
      <xdr:nvPicPr>
        <xdr:cNvPr id="3491" name="Picture 3490">
          <a:extLst>
            <a:ext uri="{FF2B5EF4-FFF2-40B4-BE49-F238E27FC236}">
              <a16:creationId xmlns:a16="http://schemas.microsoft.com/office/drawing/2014/main" id="{84E284CE-7C9E-A294-D57F-2022876B75BE}"/>
            </a:ext>
          </a:extLst>
        </xdr:cNvPr>
        <xdr:cNvPicPr>
          <a:picLocks/>
        </xdr:cNvPicPr>
      </xdr:nvPicPr>
      <xdr:blipFill>
        <a:blip xmlns:r="http://schemas.openxmlformats.org/officeDocument/2006/relationships" r:embed="rId860" cstate="print">
          <a:extLst>
            <a:ext uri="{28A0092B-C50C-407E-A947-70E740481C1C}">
              <a14:useLocalDpi xmlns:a14="http://schemas.microsoft.com/office/drawing/2010/main" val="0"/>
            </a:ext>
          </a:extLst>
        </a:blip>
        <a:stretch>
          <a:fillRect/>
        </a:stretch>
      </xdr:blipFill>
      <xdr:spPr>
        <a:xfrm>
          <a:off x="44043600" y="984307150"/>
          <a:ext cx="882650" cy="1143000"/>
        </a:xfrm>
        <a:prstGeom prst="rect">
          <a:avLst/>
        </a:prstGeom>
      </xdr:spPr>
    </xdr:pic>
    <xdr:clientData/>
  </xdr:twoCellAnchor>
  <xdr:twoCellAnchor>
    <xdr:from>
      <xdr:col>32</xdr:col>
      <xdr:colOff>0</xdr:colOff>
      <xdr:row>864</xdr:row>
      <xdr:rowOff>0</xdr:rowOff>
    </xdr:from>
    <xdr:to>
      <xdr:col>33</xdr:col>
      <xdr:colOff>0</xdr:colOff>
      <xdr:row>865</xdr:row>
      <xdr:rowOff>0</xdr:rowOff>
    </xdr:to>
    <xdr:pic>
      <xdr:nvPicPr>
        <xdr:cNvPr id="3493" name="Picture 3492">
          <a:extLst>
            <a:ext uri="{FF2B5EF4-FFF2-40B4-BE49-F238E27FC236}">
              <a16:creationId xmlns:a16="http://schemas.microsoft.com/office/drawing/2014/main" id="{008A0F14-BC19-C5F5-E88A-8FDA30A455E7}"/>
            </a:ext>
          </a:extLst>
        </xdr:cNvPr>
        <xdr:cNvPicPr>
          <a:picLocks/>
        </xdr:cNvPicPr>
      </xdr:nvPicPr>
      <xdr:blipFill>
        <a:blip xmlns:r="http://schemas.openxmlformats.org/officeDocument/2006/relationships" r:embed="rId861" cstate="print">
          <a:extLst>
            <a:ext uri="{28A0092B-C50C-407E-A947-70E740481C1C}">
              <a14:useLocalDpi xmlns:a14="http://schemas.microsoft.com/office/drawing/2010/main" val="0"/>
            </a:ext>
          </a:extLst>
        </a:blip>
        <a:stretch>
          <a:fillRect/>
        </a:stretch>
      </xdr:blipFill>
      <xdr:spPr>
        <a:xfrm>
          <a:off x="44043600" y="985450150"/>
          <a:ext cx="882650" cy="1143000"/>
        </a:xfrm>
        <a:prstGeom prst="rect">
          <a:avLst/>
        </a:prstGeom>
      </xdr:spPr>
    </xdr:pic>
    <xdr:clientData/>
  </xdr:twoCellAnchor>
  <xdr:twoCellAnchor>
    <xdr:from>
      <xdr:col>32</xdr:col>
      <xdr:colOff>0</xdr:colOff>
      <xdr:row>865</xdr:row>
      <xdr:rowOff>0</xdr:rowOff>
    </xdr:from>
    <xdr:to>
      <xdr:col>33</xdr:col>
      <xdr:colOff>0</xdr:colOff>
      <xdr:row>866</xdr:row>
      <xdr:rowOff>0</xdr:rowOff>
    </xdr:to>
    <xdr:pic>
      <xdr:nvPicPr>
        <xdr:cNvPr id="3495" name="Picture 3494">
          <a:extLst>
            <a:ext uri="{FF2B5EF4-FFF2-40B4-BE49-F238E27FC236}">
              <a16:creationId xmlns:a16="http://schemas.microsoft.com/office/drawing/2014/main" id="{9C35D6F8-C1CE-11F5-4073-1F5D74EF7B07}"/>
            </a:ext>
          </a:extLst>
        </xdr:cNvPr>
        <xdr:cNvPicPr>
          <a:picLocks/>
        </xdr:cNvPicPr>
      </xdr:nvPicPr>
      <xdr:blipFill>
        <a:blip xmlns:r="http://schemas.openxmlformats.org/officeDocument/2006/relationships" r:embed="rId862" cstate="print">
          <a:extLst>
            <a:ext uri="{28A0092B-C50C-407E-A947-70E740481C1C}">
              <a14:useLocalDpi xmlns:a14="http://schemas.microsoft.com/office/drawing/2010/main" val="0"/>
            </a:ext>
          </a:extLst>
        </a:blip>
        <a:stretch>
          <a:fillRect/>
        </a:stretch>
      </xdr:blipFill>
      <xdr:spPr>
        <a:xfrm>
          <a:off x="44043600" y="986593150"/>
          <a:ext cx="882650" cy="1143000"/>
        </a:xfrm>
        <a:prstGeom prst="rect">
          <a:avLst/>
        </a:prstGeom>
      </xdr:spPr>
    </xdr:pic>
    <xdr:clientData/>
  </xdr:twoCellAnchor>
  <xdr:twoCellAnchor>
    <xdr:from>
      <xdr:col>32</xdr:col>
      <xdr:colOff>0</xdr:colOff>
      <xdr:row>866</xdr:row>
      <xdr:rowOff>0</xdr:rowOff>
    </xdr:from>
    <xdr:to>
      <xdr:col>33</xdr:col>
      <xdr:colOff>0</xdr:colOff>
      <xdr:row>867</xdr:row>
      <xdr:rowOff>0</xdr:rowOff>
    </xdr:to>
    <xdr:pic>
      <xdr:nvPicPr>
        <xdr:cNvPr id="3497" name="Picture 3496">
          <a:extLst>
            <a:ext uri="{FF2B5EF4-FFF2-40B4-BE49-F238E27FC236}">
              <a16:creationId xmlns:a16="http://schemas.microsoft.com/office/drawing/2014/main" id="{C17D8AB1-46DC-4C63-3500-617F4B649C1A}"/>
            </a:ext>
          </a:extLst>
        </xdr:cNvPr>
        <xdr:cNvPicPr>
          <a:picLocks/>
        </xdr:cNvPicPr>
      </xdr:nvPicPr>
      <xdr:blipFill>
        <a:blip xmlns:r="http://schemas.openxmlformats.org/officeDocument/2006/relationships" r:embed="rId863" cstate="print">
          <a:extLst>
            <a:ext uri="{28A0092B-C50C-407E-A947-70E740481C1C}">
              <a14:useLocalDpi xmlns:a14="http://schemas.microsoft.com/office/drawing/2010/main" val="0"/>
            </a:ext>
          </a:extLst>
        </a:blip>
        <a:stretch>
          <a:fillRect/>
        </a:stretch>
      </xdr:blipFill>
      <xdr:spPr>
        <a:xfrm>
          <a:off x="44043600" y="987736150"/>
          <a:ext cx="882650" cy="1143000"/>
        </a:xfrm>
        <a:prstGeom prst="rect">
          <a:avLst/>
        </a:prstGeom>
      </xdr:spPr>
    </xdr:pic>
    <xdr:clientData/>
  </xdr:twoCellAnchor>
  <xdr:twoCellAnchor>
    <xdr:from>
      <xdr:col>32</xdr:col>
      <xdr:colOff>0</xdr:colOff>
      <xdr:row>867</xdr:row>
      <xdr:rowOff>0</xdr:rowOff>
    </xdr:from>
    <xdr:to>
      <xdr:col>33</xdr:col>
      <xdr:colOff>0</xdr:colOff>
      <xdr:row>868</xdr:row>
      <xdr:rowOff>0</xdr:rowOff>
    </xdr:to>
    <xdr:pic>
      <xdr:nvPicPr>
        <xdr:cNvPr id="3499" name="Picture 3498">
          <a:extLst>
            <a:ext uri="{FF2B5EF4-FFF2-40B4-BE49-F238E27FC236}">
              <a16:creationId xmlns:a16="http://schemas.microsoft.com/office/drawing/2014/main" id="{E43003F9-C54D-F0AC-DC33-F8D23C96101B}"/>
            </a:ext>
          </a:extLst>
        </xdr:cNvPr>
        <xdr:cNvPicPr>
          <a:picLocks/>
        </xdr:cNvPicPr>
      </xdr:nvPicPr>
      <xdr:blipFill>
        <a:blip xmlns:r="http://schemas.openxmlformats.org/officeDocument/2006/relationships" r:embed="rId864" cstate="print">
          <a:extLst>
            <a:ext uri="{28A0092B-C50C-407E-A947-70E740481C1C}">
              <a14:useLocalDpi xmlns:a14="http://schemas.microsoft.com/office/drawing/2010/main" val="0"/>
            </a:ext>
          </a:extLst>
        </a:blip>
        <a:stretch>
          <a:fillRect/>
        </a:stretch>
      </xdr:blipFill>
      <xdr:spPr>
        <a:xfrm>
          <a:off x="44043600" y="988879150"/>
          <a:ext cx="882650" cy="1143000"/>
        </a:xfrm>
        <a:prstGeom prst="rect">
          <a:avLst/>
        </a:prstGeom>
      </xdr:spPr>
    </xdr:pic>
    <xdr:clientData/>
  </xdr:twoCellAnchor>
  <xdr:twoCellAnchor>
    <xdr:from>
      <xdr:col>32</xdr:col>
      <xdr:colOff>0</xdr:colOff>
      <xdr:row>868</xdr:row>
      <xdr:rowOff>0</xdr:rowOff>
    </xdr:from>
    <xdr:to>
      <xdr:col>33</xdr:col>
      <xdr:colOff>0</xdr:colOff>
      <xdr:row>869</xdr:row>
      <xdr:rowOff>0</xdr:rowOff>
    </xdr:to>
    <xdr:pic>
      <xdr:nvPicPr>
        <xdr:cNvPr id="3501" name="Picture 3500">
          <a:extLst>
            <a:ext uri="{FF2B5EF4-FFF2-40B4-BE49-F238E27FC236}">
              <a16:creationId xmlns:a16="http://schemas.microsoft.com/office/drawing/2014/main" id="{8FB558BB-74C1-DD9C-B9AD-320FABCE8C16}"/>
            </a:ext>
          </a:extLst>
        </xdr:cNvPr>
        <xdr:cNvPicPr>
          <a:picLocks/>
        </xdr:cNvPicPr>
      </xdr:nvPicPr>
      <xdr:blipFill>
        <a:blip xmlns:r="http://schemas.openxmlformats.org/officeDocument/2006/relationships" r:embed="rId865" cstate="print">
          <a:extLst>
            <a:ext uri="{28A0092B-C50C-407E-A947-70E740481C1C}">
              <a14:useLocalDpi xmlns:a14="http://schemas.microsoft.com/office/drawing/2010/main" val="0"/>
            </a:ext>
          </a:extLst>
        </a:blip>
        <a:stretch>
          <a:fillRect/>
        </a:stretch>
      </xdr:blipFill>
      <xdr:spPr>
        <a:xfrm>
          <a:off x="44043600" y="990022150"/>
          <a:ext cx="882650" cy="1143000"/>
        </a:xfrm>
        <a:prstGeom prst="rect">
          <a:avLst/>
        </a:prstGeom>
      </xdr:spPr>
    </xdr:pic>
    <xdr:clientData/>
  </xdr:twoCellAnchor>
  <xdr:twoCellAnchor>
    <xdr:from>
      <xdr:col>32</xdr:col>
      <xdr:colOff>0</xdr:colOff>
      <xdr:row>869</xdr:row>
      <xdr:rowOff>0</xdr:rowOff>
    </xdr:from>
    <xdr:to>
      <xdr:col>33</xdr:col>
      <xdr:colOff>0</xdr:colOff>
      <xdr:row>870</xdr:row>
      <xdr:rowOff>0</xdr:rowOff>
    </xdr:to>
    <xdr:pic>
      <xdr:nvPicPr>
        <xdr:cNvPr id="3503" name="Picture 3502">
          <a:extLst>
            <a:ext uri="{FF2B5EF4-FFF2-40B4-BE49-F238E27FC236}">
              <a16:creationId xmlns:a16="http://schemas.microsoft.com/office/drawing/2014/main" id="{6780F809-86C4-BD76-0C9B-F1897245269F}"/>
            </a:ext>
          </a:extLst>
        </xdr:cNvPr>
        <xdr:cNvPicPr>
          <a:picLocks/>
        </xdr:cNvPicPr>
      </xdr:nvPicPr>
      <xdr:blipFill>
        <a:blip xmlns:r="http://schemas.openxmlformats.org/officeDocument/2006/relationships" r:embed="rId866" cstate="print">
          <a:extLst>
            <a:ext uri="{28A0092B-C50C-407E-A947-70E740481C1C}">
              <a14:useLocalDpi xmlns:a14="http://schemas.microsoft.com/office/drawing/2010/main" val="0"/>
            </a:ext>
          </a:extLst>
        </a:blip>
        <a:stretch>
          <a:fillRect/>
        </a:stretch>
      </xdr:blipFill>
      <xdr:spPr>
        <a:xfrm>
          <a:off x="44043600" y="991165150"/>
          <a:ext cx="882650" cy="1143000"/>
        </a:xfrm>
        <a:prstGeom prst="rect">
          <a:avLst/>
        </a:prstGeom>
      </xdr:spPr>
    </xdr:pic>
    <xdr:clientData/>
  </xdr:twoCellAnchor>
  <xdr:twoCellAnchor>
    <xdr:from>
      <xdr:col>32</xdr:col>
      <xdr:colOff>0</xdr:colOff>
      <xdr:row>870</xdr:row>
      <xdr:rowOff>0</xdr:rowOff>
    </xdr:from>
    <xdr:to>
      <xdr:col>33</xdr:col>
      <xdr:colOff>0</xdr:colOff>
      <xdr:row>871</xdr:row>
      <xdr:rowOff>0</xdr:rowOff>
    </xdr:to>
    <xdr:pic>
      <xdr:nvPicPr>
        <xdr:cNvPr id="3505" name="Picture 3504">
          <a:extLst>
            <a:ext uri="{FF2B5EF4-FFF2-40B4-BE49-F238E27FC236}">
              <a16:creationId xmlns:a16="http://schemas.microsoft.com/office/drawing/2014/main" id="{E7C781AF-266F-F6D9-7B86-9DC5B564FA8B}"/>
            </a:ext>
          </a:extLst>
        </xdr:cNvPr>
        <xdr:cNvPicPr>
          <a:picLocks/>
        </xdr:cNvPicPr>
      </xdr:nvPicPr>
      <xdr:blipFill>
        <a:blip xmlns:r="http://schemas.openxmlformats.org/officeDocument/2006/relationships" r:embed="rId867" cstate="print">
          <a:extLst>
            <a:ext uri="{28A0092B-C50C-407E-A947-70E740481C1C}">
              <a14:useLocalDpi xmlns:a14="http://schemas.microsoft.com/office/drawing/2010/main" val="0"/>
            </a:ext>
          </a:extLst>
        </a:blip>
        <a:stretch>
          <a:fillRect/>
        </a:stretch>
      </xdr:blipFill>
      <xdr:spPr>
        <a:xfrm>
          <a:off x="44043600" y="992308150"/>
          <a:ext cx="882650" cy="1143000"/>
        </a:xfrm>
        <a:prstGeom prst="rect">
          <a:avLst/>
        </a:prstGeom>
      </xdr:spPr>
    </xdr:pic>
    <xdr:clientData/>
  </xdr:twoCellAnchor>
  <xdr:twoCellAnchor>
    <xdr:from>
      <xdr:col>32</xdr:col>
      <xdr:colOff>0</xdr:colOff>
      <xdr:row>871</xdr:row>
      <xdr:rowOff>0</xdr:rowOff>
    </xdr:from>
    <xdr:to>
      <xdr:col>33</xdr:col>
      <xdr:colOff>0</xdr:colOff>
      <xdr:row>872</xdr:row>
      <xdr:rowOff>0</xdr:rowOff>
    </xdr:to>
    <xdr:pic>
      <xdr:nvPicPr>
        <xdr:cNvPr id="3507" name="Picture 3506">
          <a:extLst>
            <a:ext uri="{FF2B5EF4-FFF2-40B4-BE49-F238E27FC236}">
              <a16:creationId xmlns:a16="http://schemas.microsoft.com/office/drawing/2014/main" id="{0EF9E62A-57DA-27B6-4DA8-8423935E414F}"/>
            </a:ext>
          </a:extLst>
        </xdr:cNvPr>
        <xdr:cNvPicPr>
          <a:picLocks/>
        </xdr:cNvPicPr>
      </xdr:nvPicPr>
      <xdr:blipFill>
        <a:blip xmlns:r="http://schemas.openxmlformats.org/officeDocument/2006/relationships" r:embed="rId868" cstate="print">
          <a:extLst>
            <a:ext uri="{28A0092B-C50C-407E-A947-70E740481C1C}">
              <a14:useLocalDpi xmlns:a14="http://schemas.microsoft.com/office/drawing/2010/main" val="0"/>
            </a:ext>
          </a:extLst>
        </a:blip>
        <a:stretch>
          <a:fillRect/>
        </a:stretch>
      </xdr:blipFill>
      <xdr:spPr>
        <a:xfrm>
          <a:off x="44043600" y="993451150"/>
          <a:ext cx="882650" cy="1143000"/>
        </a:xfrm>
        <a:prstGeom prst="rect">
          <a:avLst/>
        </a:prstGeom>
      </xdr:spPr>
    </xdr:pic>
    <xdr:clientData/>
  </xdr:twoCellAnchor>
  <xdr:twoCellAnchor>
    <xdr:from>
      <xdr:col>32</xdr:col>
      <xdr:colOff>0</xdr:colOff>
      <xdr:row>872</xdr:row>
      <xdr:rowOff>0</xdr:rowOff>
    </xdr:from>
    <xdr:to>
      <xdr:col>33</xdr:col>
      <xdr:colOff>0</xdr:colOff>
      <xdr:row>873</xdr:row>
      <xdr:rowOff>0</xdr:rowOff>
    </xdr:to>
    <xdr:pic>
      <xdr:nvPicPr>
        <xdr:cNvPr id="3509" name="Picture 3508">
          <a:extLst>
            <a:ext uri="{FF2B5EF4-FFF2-40B4-BE49-F238E27FC236}">
              <a16:creationId xmlns:a16="http://schemas.microsoft.com/office/drawing/2014/main" id="{57FFB6FF-A083-4906-6EDB-FA6F23D2565E}"/>
            </a:ext>
          </a:extLst>
        </xdr:cNvPr>
        <xdr:cNvPicPr>
          <a:picLocks/>
        </xdr:cNvPicPr>
      </xdr:nvPicPr>
      <xdr:blipFill>
        <a:blip xmlns:r="http://schemas.openxmlformats.org/officeDocument/2006/relationships" r:embed="rId869" cstate="print">
          <a:extLst>
            <a:ext uri="{28A0092B-C50C-407E-A947-70E740481C1C}">
              <a14:useLocalDpi xmlns:a14="http://schemas.microsoft.com/office/drawing/2010/main" val="0"/>
            </a:ext>
          </a:extLst>
        </a:blip>
        <a:stretch>
          <a:fillRect/>
        </a:stretch>
      </xdr:blipFill>
      <xdr:spPr>
        <a:xfrm>
          <a:off x="44043600" y="994594150"/>
          <a:ext cx="882650" cy="1143000"/>
        </a:xfrm>
        <a:prstGeom prst="rect">
          <a:avLst/>
        </a:prstGeom>
      </xdr:spPr>
    </xdr:pic>
    <xdr:clientData/>
  </xdr:twoCellAnchor>
  <xdr:twoCellAnchor>
    <xdr:from>
      <xdr:col>32</xdr:col>
      <xdr:colOff>0</xdr:colOff>
      <xdr:row>873</xdr:row>
      <xdr:rowOff>0</xdr:rowOff>
    </xdr:from>
    <xdr:to>
      <xdr:col>33</xdr:col>
      <xdr:colOff>0</xdr:colOff>
      <xdr:row>874</xdr:row>
      <xdr:rowOff>0</xdr:rowOff>
    </xdr:to>
    <xdr:pic>
      <xdr:nvPicPr>
        <xdr:cNvPr id="3511" name="Picture 3510">
          <a:extLst>
            <a:ext uri="{FF2B5EF4-FFF2-40B4-BE49-F238E27FC236}">
              <a16:creationId xmlns:a16="http://schemas.microsoft.com/office/drawing/2014/main" id="{E8C6D48D-88B1-40AC-0D89-A72C19FE5C60}"/>
            </a:ext>
          </a:extLst>
        </xdr:cNvPr>
        <xdr:cNvPicPr>
          <a:picLocks/>
        </xdr:cNvPicPr>
      </xdr:nvPicPr>
      <xdr:blipFill>
        <a:blip xmlns:r="http://schemas.openxmlformats.org/officeDocument/2006/relationships" r:embed="rId870" cstate="print">
          <a:extLst>
            <a:ext uri="{28A0092B-C50C-407E-A947-70E740481C1C}">
              <a14:useLocalDpi xmlns:a14="http://schemas.microsoft.com/office/drawing/2010/main" val="0"/>
            </a:ext>
          </a:extLst>
        </a:blip>
        <a:stretch>
          <a:fillRect/>
        </a:stretch>
      </xdr:blipFill>
      <xdr:spPr>
        <a:xfrm>
          <a:off x="44043600" y="995737150"/>
          <a:ext cx="882650" cy="1143000"/>
        </a:xfrm>
        <a:prstGeom prst="rect">
          <a:avLst/>
        </a:prstGeom>
      </xdr:spPr>
    </xdr:pic>
    <xdr:clientData/>
  </xdr:twoCellAnchor>
  <xdr:twoCellAnchor>
    <xdr:from>
      <xdr:col>32</xdr:col>
      <xdr:colOff>0</xdr:colOff>
      <xdr:row>874</xdr:row>
      <xdr:rowOff>0</xdr:rowOff>
    </xdr:from>
    <xdr:to>
      <xdr:col>33</xdr:col>
      <xdr:colOff>0</xdr:colOff>
      <xdr:row>875</xdr:row>
      <xdr:rowOff>0</xdr:rowOff>
    </xdr:to>
    <xdr:pic>
      <xdr:nvPicPr>
        <xdr:cNvPr id="3513" name="Picture 3512">
          <a:extLst>
            <a:ext uri="{FF2B5EF4-FFF2-40B4-BE49-F238E27FC236}">
              <a16:creationId xmlns:a16="http://schemas.microsoft.com/office/drawing/2014/main" id="{6C8A8BFC-6B59-1B2D-DCB7-CE479AF2A666}"/>
            </a:ext>
          </a:extLst>
        </xdr:cNvPr>
        <xdr:cNvPicPr>
          <a:picLocks/>
        </xdr:cNvPicPr>
      </xdr:nvPicPr>
      <xdr:blipFill>
        <a:blip xmlns:r="http://schemas.openxmlformats.org/officeDocument/2006/relationships" r:embed="rId871">
          <a:extLst>
            <a:ext uri="{28A0092B-C50C-407E-A947-70E740481C1C}">
              <a14:useLocalDpi xmlns:a14="http://schemas.microsoft.com/office/drawing/2010/main" val="0"/>
            </a:ext>
          </a:extLst>
        </a:blip>
        <a:stretch>
          <a:fillRect/>
        </a:stretch>
      </xdr:blipFill>
      <xdr:spPr>
        <a:xfrm>
          <a:off x="44043600" y="996880150"/>
          <a:ext cx="882650" cy="1143000"/>
        </a:xfrm>
        <a:prstGeom prst="rect">
          <a:avLst/>
        </a:prstGeom>
      </xdr:spPr>
    </xdr:pic>
    <xdr:clientData/>
  </xdr:twoCellAnchor>
  <xdr:twoCellAnchor>
    <xdr:from>
      <xdr:col>32</xdr:col>
      <xdr:colOff>0</xdr:colOff>
      <xdr:row>875</xdr:row>
      <xdr:rowOff>0</xdr:rowOff>
    </xdr:from>
    <xdr:to>
      <xdr:col>33</xdr:col>
      <xdr:colOff>0</xdr:colOff>
      <xdr:row>876</xdr:row>
      <xdr:rowOff>0</xdr:rowOff>
    </xdr:to>
    <xdr:pic>
      <xdr:nvPicPr>
        <xdr:cNvPr id="3515" name="Picture 3514">
          <a:extLst>
            <a:ext uri="{FF2B5EF4-FFF2-40B4-BE49-F238E27FC236}">
              <a16:creationId xmlns:a16="http://schemas.microsoft.com/office/drawing/2014/main" id="{A7781BF2-1AA8-7DFB-4CF7-973D39D21EEA}"/>
            </a:ext>
          </a:extLst>
        </xdr:cNvPr>
        <xdr:cNvPicPr>
          <a:picLocks/>
        </xdr:cNvPicPr>
      </xdr:nvPicPr>
      <xdr:blipFill>
        <a:blip xmlns:r="http://schemas.openxmlformats.org/officeDocument/2006/relationships" r:embed="rId872">
          <a:extLst>
            <a:ext uri="{28A0092B-C50C-407E-A947-70E740481C1C}">
              <a14:useLocalDpi xmlns:a14="http://schemas.microsoft.com/office/drawing/2010/main" val="0"/>
            </a:ext>
          </a:extLst>
        </a:blip>
        <a:stretch>
          <a:fillRect/>
        </a:stretch>
      </xdr:blipFill>
      <xdr:spPr>
        <a:xfrm>
          <a:off x="44043600" y="998023150"/>
          <a:ext cx="882650" cy="1143000"/>
        </a:xfrm>
        <a:prstGeom prst="rect">
          <a:avLst/>
        </a:prstGeom>
      </xdr:spPr>
    </xdr:pic>
    <xdr:clientData/>
  </xdr:twoCellAnchor>
  <xdr:twoCellAnchor>
    <xdr:from>
      <xdr:col>32</xdr:col>
      <xdr:colOff>0</xdr:colOff>
      <xdr:row>876</xdr:row>
      <xdr:rowOff>0</xdr:rowOff>
    </xdr:from>
    <xdr:to>
      <xdr:col>33</xdr:col>
      <xdr:colOff>0</xdr:colOff>
      <xdr:row>877</xdr:row>
      <xdr:rowOff>0</xdr:rowOff>
    </xdr:to>
    <xdr:pic>
      <xdr:nvPicPr>
        <xdr:cNvPr id="3517" name="Picture 3516">
          <a:extLst>
            <a:ext uri="{FF2B5EF4-FFF2-40B4-BE49-F238E27FC236}">
              <a16:creationId xmlns:a16="http://schemas.microsoft.com/office/drawing/2014/main" id="{C63EED30-9A05-70ED-6589-54C236FD65BD}"/>
            </a:ext>
          </a:extLst>
        </xdr:cNvPr>
        <xdr:cNvPicPr>
          <a:picLocks/>
        </xdr:cNvPicPr>
      </xdr:nvPicPr>
      <xdr:blipFill>
        <a:blip xmlns:r="http://schemas.openxmlformats.org/officeDocument/2006/relationships" r:embed="rId873">
          <a:extLst>
            <a:ext uri="{28A0092B-C50C-407E-A947-70E740481C1C}">
              <a14:useLocalDpi xmlns:a14="http://schemas.microsoft.com/office/drawing/2010/main" val="0"/>
            </a:ext>
          </a:extLst>
        </a:blip>
        <a:stretch>
          <a:fillRect/>
        </a:stretch>
      </xdr:blipFill>
      <xdr:spPr>
        <a:xfrm>
          <a:off x="44043600" y="999166150"/>
          <a:ext cx="882650" cy="1143000"/>
        </a:xfrm>
        <a:prstGeom prst="rect">
          <a:avLst/>
        </a:prstGeom>
      </xdr:spPr>
    </xdr:pic>
    <xdr:clientData/>
  </xdr:twoCellAnchor>
  <xdr:twoCellAnchor>
    <xdr:from>
      <xdr:col>32</xdr:col>
      <xdr:colOff>0</xdr:colOff>
      <xdr:row>877</xdr:row>
      <xdr:rowOff>0</xdr:rowOff>
    </xdr:from>
    <xdr:to>
      <xdr:col>33</xdr:col>
      <xdr:colOff>0</xdr:colOff>
      <xdr:row>878</xdr:row>
      <xdr:rowOff>0</xdr:rowOff>
    </xdr:to>
    <xdr:pic>
      <xdr:nvPicPr>
        <xdr:cNvPr id="3519" name="Picture 3518">
          <a:extLst>
            <a:ext uri="{FF2B5EF4-FFF2-40B4-BE49-F238E27FC236}">
              <a16:creationId xmlns:a16="http://schemas.microsoft.com/office/drawing/2014/main" id="{F8547755-CFCD-4439-6860-AE57FF001557}"/>
            </a:ext>
          </a:extLst>
        </xdr:cNvPr>
        <xdr:cNvPicPr>
          <a:picLocks/>
        </xdr:cNvPicPr>
      </xdr:nvPicPr>
      <xdr:blipFill>
        <a:blip xmlns:r="http://schemas.openxmlformats.org/officeDocument/2006/relationships" r:embed="rId874">
          <a:extLst>
            <a:ext uri="{28A0092B-C50C-407E-A947-70E740481C1C}">
              <a14:useLocalDpi xmlns:a14="http://schemas.microsoft.com/office/drawing/2010/main" val="0"/>
            </a:ext>
          </a:extLst>
        </a:blip>
        <a:stretch>
          <a:fillRect/>
        </a:stretch>
      </xdr:blipFill>
      <xdr:spPr>
        <a:xfrm>
          <a:off x="44043600" y="1000309150"/>
          <a:ext cx="882650" cy="1143000"/>
        </a:xfrm>
        <a:prstGeom prst="rect">
          <a:avLst/>
        </a:prstGeom>
      </xdr:spPr>
    </xdr:pic>
    <xdr:clientData/>
  </xdr:twoCellAnchor>
  <xdr:twoCellAnchor>
    <xdr:from>
      <xdr:col>32</xdr:col>
      <xdr:colOff>0</xdr:colOff>
      <xdr:row>878</xdr:row>
      <xdr:rowOff>0</xdr:rowOff>
    </xdr:from>
    <xdr:to>
      <xdr:col>33</xdr:col>
      <xdr:colOff>0</xdr:colOff>
      <xdr:row>879</xdr:row>
      <xdr:rowOff>0</xdr:rowOff>
    </xdr:to>
    <xdr:pic>
      <xdr:nvPicPr>
        <xdr:cNvPr id="3521" name="Picture 3520">
          <a:extLst>
            <a:ext uri="{FF2B5EF4-FFF2-40B4-BE49-F238E27FC236}">
              <a16:creationId xmlns:a16="http://schemas.microsoft.com/office/drawing/2014/main" id="{3360B0F4-3C4D-52E9-01B2-27DCBFF4B260}"/>
            </a:ext>
          </a:extLst>
        </xdr:cNvPr>
        <xdr:cNvPicPr>
          <a:picLocks/>
        </xdr:cNvPicPr>
      </xdr:nvPicPr>
      <xdr:blipFill>
        <a:blip xmlns:r="http://schemas.openxmlformats.org/officeDocument/2006/relationships" r:embed="rId875" cstate="print">
          <a:extLst>
            <a:ext uri="{28A0092B-C50C-407E-A947-70E740481C1C}">
              <a14:useLocalDpi xmlns:a14="http://schemas.microsoft.com/office/drawing/2010/main" val="0"/>
            </a:ext>
          </a:extLst>
        </a:blip>
        <a:stretch>
          <a:fillRect/>
        </a:stretch>
      </xdr:blipFill>
      <xdr:spPr>
        <a:xfrm>
          <a:off x="44043600" y="1001452150"/>
          <a:ext cx="882650" cy="1143000"/>
        </a:xfrm>
        <a:prstGeom prst="rect">
          <a:avLst/>
        </a:prstGeom>
      </xdr:spPr>
    </xdr:pic>
    <xdr:clientData/>
  </xdr:twoCellAnchor>
  <xdr:twoCellAnchor>
    <xdr:from>
      <xdr:col>32</xdr:col>
      <xdr:colOff>0</xdr:colOff>
      <xdr:row>879</xdr:row>
      <xdr:rowOff>0</xdr:rowOff>
    </xdr:from>
    <xdr:to>
      <xdr:col>33</xdr:col>
      <xdr:colOff>0</xdr:colOff>
      <xdr:row>880</xdr:row>
      <xdr:rowOff>0</xdr:rowOff>
    </xdr:to>
    <xdr:pic>
      <xdr:nvPicPr>
        <xdr:cNvPr id="3523" name="Picture 3522">
          <a:extLst>
            <a:ext uri="{FF2B5EF4-FFF2-40B4-BE49-F238E27FC236}">
              <a16:creationId xmlns:a16="http://schemas.microsoft.com/office/drawing/2014/main" id="{D17A5BE8-279E-4824-4B21-BAA5EC4B593A}"/>
            </a:ext>
          </a:extLst>
        </xdr:cNvPr>
        <xdr:cNvPicPr>
          <a:picLocks/>
        </xdr:cNvPicPr>
      </xdr:nvPicPr>
      <xdr:blipFill>
        <a:blip xmlns:r="http://schemas.openxmlformats.org/officeDocument/2006/relationships" r:embed="rId876">
          <a:extLst>
            <a:ext uri="{28A0092B-C50C-407E-A947-70E740481C1C}">
              <a14:useLocalDpi xmlns:a14="http://schemas.microsoft.com/office/drawing/2010/main" val="0"/>
            </a:ext>
          </a:extLst>
        </a:blip>
        <a:stretch>
          <a:fillRect/>
        </a:stretch>
      </xdr:blipFill>
      <xdr:spPr>
        <a:xfrm>
          <a:off x="44043600" y="1002595150"/>
          <a:ext cx="882650" cy="1143000"/>
        </a:xfrm>
        <a:prstGeom prst="rect">
          <a:avLst/>
        </a:prstGeom>
      </xdr:spPr>
    </xdr:pic>
    <xdr:clientData/>
  </xdr:twoCellAnchor>
  <xdr:twoCellAnchor>
    <xdr:from>
      <xdr:col>32</xdr:col>
      <xdr:colOff>0</xdr:colOff>
      <xdr:row>880</xdr:row>
      <xdr:rowOff>0</xdr:rowOff>
    </xdr:from>
    <xdr:to>
      <xdr:col>33</xdr:col>
      <xdr:colOff>0</xdr:colOff>
      <xdr:row>881</xdr:row>
      <xdr:rowOff>0</xdr:rowOff>
    </xdr:to>
    <xdr:pic>
      <xdr:nvPicPr>
        <xdr:cNvPr id="3525" name="Picture 3524">
          <a:extLst>
            <a:ext uri="{FF2B5EF4-FFF2-40B4-BE49-F238E27FC236}">
              <a16:creationId xmlns:a16="http://schemas.microsoft.com/office/drawing/2014/main" id="{E910761A-CB6F-F6B5-4623-69CE57941794}"/>
            </a:ext>
          </a:extLst>
        </xdr:cNvPr>
        <xdr:cNvPicPr>
          <a:picLocks/>
        </xdr:cNvPicPr>
      </xdr:nvPicPr>
      <xdr:blipFill>
        <a:blip xmlns:r="http://schemas.openxmlformats.org/officeDocument/2006/relationships" r:embed="rId877" cstate="print">
          <a:extLst>
            <a:ext uri="{28A0092B-C50C-407E-A947-70E740481C1C}">
              <a14:useLocalDpi xmlns:a14="http://schemas.microsoft.com/office/drawing/2010/main" val="0"/>
            </a:ext>
          </a:extLst>
        </a:blip>
        <a:stretch>
          <a:fillRect/>
        </a:stretch>
      </xdr:blipFill>
      <xdr:spPr>
        <a:xfrm>
          <a:off x="44043600" y="1003738150"/>
          <a:ext cx="882650" cy="1143000"/>
        </a:xfrm>
        <a:prstGeom prst="rect">
          <a:avLst/>
        </a:prstGeom>
      </xdr:spPr>
    </xdr:pic>
    <xdr:clientData/>
  </xdr:twoCellAnchor>
  <xdr:twoCellAnchor>
    <xdr:from>
      <xdr:col>32</xdr:col>
      <xdr:colOff>0</xdr:colOff>
      <xdr:row>881</xdr:row>
      <xdr:rowOff>0</xdr:rowOff>
    </xdr:from>
    <xdr:to>
      <xdr:col>33</xdr:col>
      <xdr:colOff>0</xdr:colOff>
      <xdr:row>882</xdr:row>
      <xdr:rowOff>0</xdr:rowOff>
    </xdr:to>
    <xdr:pic>
      <xdr:nvPicPr>
        <xdr:cNvPr id="3527" name="Picture 3526">
          <a:extLst>
            <a:ext uri="{FF2B5EF4-FFF2-40B4-BE49-F238E27FC236}">
              <a16:creationId xmlns:a16="http://schemas.microsoft.com/office/drawing/2014/main" id="{DCD2CCC5-38CE-27AF-7995-A5B2D1CB3F39}"/>
            </a:ext>
          </a:extLst>
        </xdr:cNvPr>
        <xdr:cNvPicPr>
          <a:picLocks/>
        </xdr:cNvPicPr>
      </xdr:nvPicPr>
      <xdr:blipFill>
        <a:blip xmlns:r="http://schemas.openxmlformats.org/officeDocument/2006/relationships" r:embed="rId878" cstate="print">
          <a:extLst>
            <a:ext uri="{28A0092B-C50C-407E-A947-70E740481C1C}">
              <a14:useLocalDpi xmlns:a14="http://schemas.microsoft.com/office/drawing/2010/main" val="0"/>
            </a:ext>
          </a:extLst>
        </a:blip>
        <a:stretch>
          <a:fillRect/>
        </a:stretch>
      </xdr:blipFill>
      <xdr:spPr>
        <a:xfrm>
          <a:off x="44043600" y="1004881150"/>
          <a:ext cx="882650" cy="1143000"/>
        </a:xfrm>
        <a:prstGeom prst="rect">
          <a:avLst/>
        </a:prstGeom>
      </xdr:spPr>
    </xdr:pic>
    <xdr:clientData/>
  </xdr:twoCellAnchor>
  <xdr:twoCellAnchor>
    <xdr:from>
      <xdr:col>32</xdr:col>
      <xdr:colOff>0</xdr:colOff>
      <xdr:row>882</xdr:row>
      <xdr:rowOff>0</xdr:rowOff>
    </xdr:from>
    <xdr:to>
      <xdr:col>33</xdr:col>
      <xdr:colOff>0</xdr:colOff>
      <xdr:row>883</xdr:row>
      <xdr:rowOff>0</xdr:rowOff>
    </xdr:to>
    <xdr:pic>
      <xdr:nvPicPr>
        <xdr:cNvPr id="3529" name="Picture 3528">
          <a:extLst>
            <a:ext uri="{FF2B5EF4-FFF2-40B4-BE49-F238E27FC236}">
              <a16:creationId xmlns:a16="http://schemas.microsoft.com/office/drawing/2014/main" id="{015B37BD-80A0-5A08-3941-D207E7F0F6E8}"/>
            </a:ext>
          </a:extLst>
        </xdr:cNvPr>
        <xdr:cNvPicPr>
          <a:picLocks/>
        </xdr:cNvPicPr>
      </xdr:nvPicPr>
      <xdr:blipFill>
        <a:blip xmlns:r="http://schemas.openxmlformats.org/officeDocument/2006/relationships" r:embed="rId879" cstate="print">
          <a:extLst>
            <a:ext uri="{28A0092B-C50C-407E-A947-70E740481C1C}">
              <a14:useLocalDpi xmlns:a14="http://schemas.microsoft.com/office/drawing/2010/main" val="0"/>
            </a:ext>
          </a:extLst>
        </a:blip>
        <a:stretch>
          <a:fillRect/>
        </a:stretch>
      </xdr:blipFill>
      <xdr:spPr>
        <a:xfrm>
          <a:off x="44043600" y="1006024150"/>
          <a:ext cx="882650" cy="1143000"/>
        </a:xfrm>
        <a:prstGeom prst="rect">
          <a:avLst/>
        </a:prstGeom>
      </xdr:spPr>
    </xdr:pic>
    <xdr:clientData/>
  </xdr:twoCellAnchor>
  <xdr:twoCellAnchor>
    <xdr:from>
      <xdr:col>32</xdr:col>
      <xdr:colOff>0</xdr:colOff>
      <xdr:row>883</xdr:row>
      <xdr:rowOff>0</xdr:rowOff>
    </xdr:from>
    <xdr:to>
      <xdr:col>33</xdr:col>
      <xdr:colOff>0</xdr:colOff>
      <xdr:row>884</xdr:row>
      <xdr:rowOff>0</xdr:rowOff>
    </xdr:to>
    <xdr:pic>
      <xdr:nvPicPr>
        <xdr:cNvPr id="3531" name="Picture 3530">
          <a:extLst>
            <a:ext uri="{FF2B5EF4-FFF2-40B4-BE49-F238E27FC236}">
              <a16:creationId xmlns:a16="http://schemas.microsoft.com/office/drawing/2014/main" id="{91C4678B-F4A8-4E78-EBEC-69FAE96BB763}"/>
            </a:ext>
          </a:extLst>
        </xdr:cNvPr>
        <xdr:cNvPicPr>
          <a:picLocks/>
        </xdr:cNvPicPr>
      </xdr:nvPicPr>
      <xdr:blipFill>
        <a:blip xmlns:r="http://schemas.openxmlformats.org/officeDocument/2006/relationships" r:embed="rId880" cstate="print">
          <a:extLst>
            <a:ext uri="{28A0092B-C50C-407E-A947-70E740481C1C}">
              <a14:useLocalDpi xmlns:a14="http://schemas.microsoft.com/office/drawing/2010/main" val="0"/>
            </a:ext>
          </a:extLst>
        </a:blip>
        <a:stretch>
          <a:fillRect/>
        </a:stretch>
      </xdr:blipFill>
      <xdr:spPr>
        <a:xfrm>
          <a:off x="44043600" y="1007167150"/>
          <a:ext cx="882650" cy="1143000"/>
        </a:xfrm>
        <a:prstGeom prst="rect">
          <a:avLst/>
        </a:prstGeom>
      </xdr:spPr>
    </xdr:pic>
    <xdr:clientData/>
  </xdr:twoCellAnchor>
  <xdr:twoCellAnchor>
    <xdr:from>
      <xdr:col>32</xdr:col>
      <xdr:colOff>0</xdr:colOff>
      <xdr:row>884</xdr:row>
      <xdr:rowOff>0</xdr:rowOff>
    </xdr:from>
    <xdr:to>
      <xdr:col>33</xdr:col>
      <xdr:colOff>0</xdr:colOff>
      <xdr:row>885</xdr:row>
      <xdr:rowOff>0</xdr:rowOff>
    </xdr:to>
    <xdr:pic>
      <xdr:nvPicPr>
        <xdr:cNvPr id="3533" name="Picture 3532">
          <a:extLst>
            <a:ext uri="{FF2B5EF4-FFF2-40B4-BE49-F238E27FC236}">
              <a16:creationId xmlns:a16="http://schemas.microsoft.com/office/drawing/2014/main" id="{6AC79029-C251-A566-07A3-E3D8C8FDA91F}"/>
            </a:ext>
          </a:extLst>
        </xdr:cNvPr>
        <xdr:cNvPicPr>
          <a:picLocks/>
        </xdr:cNvPicPr>
      </xdr:nvPicPr>
      <xdr:blipFill>
        <a:blip xmlns:r="http://schemas.openxmlformats.org/officeDocument/2006/relationships" r:embed="rId881" cstate="print">
          <a:extLst>
            <a:ext uri="{28A0092B-C50C-407E-A947-70E740481C1C}">
              <a14:useLocalDpi xmlns:a14="http://schemas.microsoft.com/office/drawing/2010/main" val="0"/>
            </a:ext>
          </a:extLst>
        </a:blip>
        <a:stretch>
          <a:fillRect/>
        </a:stretch>
      </xdr:blipFill>
      <xdr:spPr>
        <a:xfrm>
          <a:off x="44043600" y="1008310150"/>
          <a:ext cx="882650" cy="1143000"/>
        </a:xfrm>
        <a:prstGeom prst="rect">
          <a:avLst/>
        </a:prstGeom>
      </xdr:spPr>
    </xdr:pic>
    <xdr:clientData/>
  </xdr:twoCellAnchor>
  <xdr:twoCellAnchor editAs="oneCell">
    <xdr:from>
      <xdr:col>32</xdr:col>
      <xdr:colOff>0</xdr:colOff>
      <xdr:row>2</xdr:row>
      <xdr:rowOff>0</xdr:rowOff>
    </xdr:from>
    <xdr:to>
      <xdr:col>33</xdr:col>
      <xdr:colOff>7516</xdr:colOff>
      <xdr:row>3</xdr:row>
      <xdr:rowOff>6409</xdr:rowOff>
    </xdr:to>
    <xdr:pic>
      <xdr:nvPicPr>
        <xdr:cNvPr id="2" name="Picture 1">
          <a:extLst>
            <a:ext uri="{FF2B5EF4-FFF2-40B4-BE49-F238E27FC236}">
              <a16:creationId xmlns:a16="http://schemas.microsoft.com/office/drawing/2014/main" id="{BC562153-3BC6-3D63-CCA0-53A313FB9206}"/>
            </a:ext>
          </a:extLst>
        </xdr:cNvPr>
        <xdr:cNvPicPr>
          <a:picLocks noChangeAspect="1"/>
        </xdr:cNvPicPr>
      </xdr:nvPicPr>
      <xdr:blipFill>
        <a:blip xmlns:r="http://schemas.openxmlformats.org/officeDocument/2006/relationships" r:embed="rId882"/>
        <a:stretch>
          <a:fillRect/>
        </a:stretch>
      </xdr:blipFill>
      <xdr:spPr>
        <a:xfrm>
          <a:off x="31727588" y="552824"/>
          <a:ext cx="889046" cy="1149409"/>
        </a:xfrm>
        <a:prstGeom prst="rect">
          <a:avLst/>
        </a:prstGeom>
      </xdr:spPr>
    </xdr:pic>
    <xdr:clientData/>
  </xdr:twoCellAnchor>
  <xdr:twoCellAnchor editAs="oneCell">
    <xdr:from>
      <xdr:col>32</xdr:col>
      <xdr:colOff>0</xdr:colOff>
      <xdr:row>29</xdr:row>
      <xdr:rowOff>0</xdr:rowOff>
    </xdr:from>
    <xdr:to>
      <xdr:col>33</xdr:col>
      <xdr:colOff>5240</xdr:colOff>
      <xdr:row>30</xdr:row>
      <xdr:rowOff>6409</xdr:rowOff>
    </xdr:to>
    <xdr:pic>
      <xdr:nvPicPr>
        <xdr:cNvPr id="5" name="Picture 4">
          <a:extLst>
            <a:ext uri="{FF2B5EF4-FFF2-40B4-BE49-F238E27FC236}">
              <a16:creationId xmlns:a16="http://schemas.microsoft.com/office/drawing/2014/main" id="{002945A7-23E5-B0CF-51D1-435249CA5DEF}"/>
            </a:ext>
          </a:extLst>
        </xdr:cNvPr>
        <xdr:cNvPicPr>
          <a:picLocks noChangeAspect="1"/>
        </xdr:cNvPicPr>
      </xdr:nvPicPr>
      <xdr:blipFill>
        <a:blip xmlns:r="http://schemas.openxmlformats.org/officeDocument/2006/relationships" r:embed="rId883"/>
        <a:stretch>
          <a:fillRect/>
        </a:stretch>
      </xdr:blipFill>
      <xdr:spPr>
        <a:xfrm>
          <a:off x="31703818" y="31415182"/>
          <a:ext cx="882695" cy="11494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xdr:colOff>
      <xdr:row>2</xdr:row>
      <xdr:rowOff>1</xdr:rowOff>
    </xdr:from>
    <xdr:to>
      <xdr:col>4</xdr:col>
      <xdr:colOff>1749143</xdr:colOff>
      <xdr:row>2</xdr:row>
      <xdr:rowOff>1678215</xdr:rowOff>
    </xdr:to>
    <xdr:pic>
      <xdr:nvPicPr>
        <xdr:cNvPr id="3" name="Picture 2">
          <a:extLst>
            <a:ext uri="{FF2B5EF4-FFF2-40B4-BE49-F238E27FC236}">
              <a16:creationId xmlns:a16="http://schemas.microsoft.com/office/drawing/2014/main" id="{B34611F5-96F7-9DD0-6346-F5218A9B9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47144" y="362858"/>
          <a:ext cx="1749142" cy="1678214"/>
        </a:xfrm>
        <a:prstGeom prst="rect">
          <a:avLst/>
        </a:prstGeom>
      </xdr:spPr>
    </xdr:pic>
    <xdr:clientData/>
  </xdr:twoCellAnchor>
  <xdr:twoCellAnchor>
    <xdr:from>
      <xdr:col>4</xdr:col>
      <xdr:colOff>1</xdr:colOff>
      <xdr:row>3</xdr:row>
      <xdr:rowOff>56208</xdr:rowOff>
    </xdr:from>
    <xdr:to>
      <xdr:col>5</xdr:col>
      <xdr:colOff>45358</xdr:colOff>
      <xdr:row>3</xdr:row>
      <xdr:rowOff>1781477</xdr:rowOff>
    </xdr:to>
    <xdr:pic>
      <xdr:nvPicPr>
        <xdr:cNvPr id="5" name="Picture 4">
          <a:extLst>
            <a:ext uri="{FF2B5EF4-FFF2-40B4-BE49-F238E27FC236}">
              <a16:creationId xmlns:a16="http://schemas.microsoft.com/office/drawing/2014/main" id="{BA810723-E9F7-FCC8-48D0-6EA741C2DF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47144" y="2224279"/>
          <a:ext cx="1805214" cy="1725269"/>
        </a:xfrm>
        <a:prstGeom prst="rect">
          <a:avLst/>
        </a:prstGeom>
      </xdr:spPr>
    </xdr:pic>
    <xdr:clientData/>
  </xdr:twoCellAnchor>
  <xdr:twoCellAnchor>
    <xdr:from>
      <xdr:col>4</xdr:col>
      <xdr:colOff>0</xdr:colOff>
      <xdr:row>4</xdr:row>
      <xdr:rowOff>1</xdr:rowOff>
    </xdr:from>
    <xdr:to>
      <xdr:col>4</xdr:col>
      <xdr:colOff>1689537</xdr:colOff>
      <xdr:row>4</xdr:row>
      <xdr:rowOff>1614715</xdr:rowOff>
    </xdr:to>
    <xdr:pic>
      <xdr:nvPicPr>
        <xdr:cNvPr id="7" name="Picture 6">
          <a:extLst>
            <a:ext uri="{FF2B5EF4-FFF2-40B4-BE49-F238E27FC236}">
              <a16:creationId xmlns:a16="http://schemas.microsoft.com/office/drawing/2014/main" id="{F6C028DB-E468-1B43-CA9C-47A697666E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47143" y="3973287"/>
          <a:ext cx="1689537" cy="1614714"/>
        </a:xfrm>
        <a:prstGeom prst="rect">
          <a:avLst/>
        </a:prstGeom>
      </xdr:spPr>
    </xdr:pic>
    <xdr:clientData/>
  </xdr:twoCellAnchor>
  <xdr:twoCellAnchor>
    <xdr:from>
      <xdr:col>4</xdr:col>
      <xdr:colOff>1</xdr:colOff>
      <xdr:row>5</xdr:row>
      <xdr:rowOff>0</xdr:rowOff>
    </xdr:from>
    <xdr:to>
      <xdr:col>4</xdr:col>
      <xdr:colOff>1718013</xdr:colOff>
      <xdr:row>5</xdr:row>
      <xdr:rowOff>1641929</xdr:rowOff>
    </xdr:to>
    <xdr:pic>
      <xdr:nvPicPr>
        <xdr:cNvPr id="9" name="Picture 8">
          <a:extLst>
            <a:ext uri="{FF2B5EF4-FFF2-40B4-BE49-F238E27FC236}">
              <a16:creationId xmlns:a16="http://schemas.microsoft.com/office/drawing/2014/main" id="{DCB4717F-DC56-85BE-ABFE-3A5D85DA60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47144" y="5778500"/>
          <a:ext cx="1718012" cy="1641929"/>
        </a:xfrm>
        <a:prstGeom prst="rect">
          <a:avLst/>
        </a:prstGeom>
      </xdr:spPr>
    </xdr:pic>
    <xdr:clientData/>
  </xdr:twoCellAnchor>
  <xdr:twoCellAnchor>
    <xdr:from>
      <xdr:col>4</xdr:col>
      <xdr:colOff>0</xdr:colOff>
      <xdr:row>6</xdr:row>
      <xdr:rowOff>63501</xdr:rowOff>
    </xdr:from>
    <xdr:to>
      <xdr:col>5</xdr:col>
      <xdr:colOff>5614</xdr:colOff>
      <xdr:row>6</xdr:row>
      <xdr:rowOff>1750787</xdr:rowOff>
    </xdr:to>
    <xdr:pic>
      <xdr:nvPicPr>
        <xdr:cNvPr id="11" name="Picture 10">
          <a:extLst>
            <a:ext uri="{FF2B5EF4-FFF2-40B4-BE49-F238E27FC236}">
              <a16:creationId xmlns:a16="http://schemas.microsoft.com/office/drawing/2014/main" id="{ACCDA627-CAA3-B183-1807-43B38BCC253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47143" y="7647215"/>
          <a:ext cx="1765471" cy="1687286"/>
        </a:xfrm>
        <a:prstGeom prst="rect">
          <a:avLst/>
        </a:prstGeom>
      </xdr:spPr>
    </xdr:pic>
    <xdr:clientData/>
  </xdr:twoCellAnchor>
  <xdr:twoCellAnchor>
    <xdr:from>
      <xdr:col>4</xdr:col>
      <xdr:colOff>27215</xdr:colOff>
      <xdr:row>7</xdr:row>
      <xdr:rowOff>0</xdr:rowOff>
    </xdr:from>
    <xdr:to>
      <xdr:col>4</xdr:col>
      <xdr:colOff>1697768</xdr:colOff>
      <xdr:row>7</xdr:row>
      <xdr:rowOff>1596571</xdr:rowOff>
    </xdr:to>
    <xdr:pic>
      <xdr:nvPicPr>
        <xdr:cNvPr id="13" name="Picture 12">
          <a:extLst>
            <a:ext uri="{FF2B5EF4-FFF2-40B4-BE49-F238E27FC236}">
              <a16:creationId xmlns:a16="http://schemas.microsoft.com/office/drawing/2014/main" id="{DE1172BE-E42D-3EF9-A5C1-56B25A477BC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474358" y="9388929"/>
          <a:ext cx="1670553" cy="1596571"/>
        </a:xfrm>
        <a:prstGeom prst="rect">
          <a:avLst/>
        </a:prstGeom>
      </xdr:spPr>
    </xdr:pic>
    <xdr:clientData/>
  </xdr:twoCellAnchor>
  <xdr:twoCellAnchor>
    <xdr:from>
      <xdr:col>4</xdr:col>
      <xdr:colOff>36286</xdr:colOff>
      <xdr:row>8</xdr:row>
      <xdr:rowOff>63501</xdr:rowOff>
    </xdr:from>
    <xdr:to>
      <xdr:col>4</xdr:col>
      <xdr:colOff>1754298</xdr:colOff>
      <xdr:row>8</xdr:row>
      <xdr:rowOff>1705429</xdr:rowOff>
    </xdr:to>
    <xdr:pic>
      <xdr:nvPicPr>
        <xdr:cNvPr id="15" name="Picture 14">
          <a:extLst>
            <a:ext uri="{FF2B5EF4-FFF2-40B4-BE49-F238E27FC236}">
              <a16:creationId xmlns:a16="http://schemas.microsoft.com/office/drawing/2014/main" id="{292AE734-86DA-0E7A-714A-9E82FE4A12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83429" y="11257644"/>
          <a:ext cx="1718012" cy="1641928"/>
        </a:xfrm>
        <a:prstGeom prst="rect">
          <a:avLst/>
        </a:prstGeom>
      </xdr:spPr>
    </xdr:pic>
    <xdr:clientData/>
  </xdr:twoCellAnchor>
  <xdr:twoCellAnchor>
    <xdr:from>
      <xdr:col>4</xdr:col>
      <xdr:colOff>0</xdr:colOff>
      <xdr:row>9</xdr:row>
      <xdr:rowOff>1</xdr:rowOff>
    </xdr:from>
    <xdr:to>
      <xdr:col>5</xdr:col>
      <xdr:colOff>62564</xdr:colOff>
      <xdr:row>9</xdr:row>
      <xdr:rowOff>1741715</xdr:rowOff>
    </xdr:to>
    <xdr:pic>
      <xdr:nvPicPr>
        <xdr:cNvPr id="17" name="Picture 16">
          <a:extLst>
            <a:ext uri="{FF2B5EF4-FFF2-40B4-BE49-F238E27FC236}">
              <a16:creationId xmlns:a16="http://schemas.microsoft.com/office/drawing/2014/main" id="{3F81D263-C720-C896-958F-831B80BF60E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47143" y="12999358"/>
          <a:ext cx="1822421" cy="1741714"/>
        </a:xfrm>
        <a:prstGeom prst="rect">
          <a:avLst/>
        </a:prstGeom>
      </xdr:spPr>
    </xdr:pic>
    <xdr:clientData/>
  </xdr:twoCellAnchor>
  <xdr:twoCellAnchor>
    <xdr:from>
      <xdr:col>4</xdr:col>
      <xdr:colOff>0</xdr:colOff>
      <xdr:row>10</xdr:row>
      <xdr:rowOff>36287</xdr:rowOff>
    </xdr:from>
    <xdr:to>
      <xdr:col>4</xdr:col>
      <xdr:colOff>1699029</xdr:colOff>
      <xdr:row>10</xdr:row>
      <xdr:rowOff>1660073</xdr:rowOff>
    </xdr:to>
    <xdr:pic>
      <xdr:nvPicPr>
        <xdr:cNvPr id="19" name="Picture 18">
          <a:extLst>
            <a:ext uri="{FF2B5EF4-FFF2-40B4-BE49-F238E27FC236}">
              <a16:creationId xmlns:a16="http://schemas.microsoft.com/office/drawing/2014/main" id="{F60987E5-8D36-1160-9A7B-438C8560027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447143" y="14840858"/>
          <a:ext cx="1699029" cy="1623786"/>
        </a:xfrm>
        <a:prstGeom prst="rect">
          <a:avLst/>
        </a:prstGeom>
      </xdr:spPr>
    </xdr:pic>
    <xdr:clientData/>
  </xdr:twoCellAnchor>
  <xdr:twoCellAnchor>
    <xdr:from>
      <xdr:col>4</xdr:col>
      <xdr:colOff>1</xdr:colOff>
      <xdr:row>11</xdr:row>
      <xdr:rowOff>1</xdr:rowOff>
    </xdr:from>
    <xdr:to>
      <xdr:col>5</xdr:col>
      <xdr:colOff>24598</xdr:colOff>
      <xdr:row>11</xdr:row>
      <xdr:rowOff>1705429</xdr:rowOff>
    </xdr:to>
    <xdr:pic>
      <xdr:nvPicPr>
        <xdr:cNvPr id="21" name="Picture 20">
          <a:extLst>
            <a:ext uri="{FF2B5EF4-FFF2-40B4-BE49-F238E27FC236}">
              <a16:creationId xmlns:a16="http://schemas.microsoft.com/office/drawing/2014/main" id="{FFCD5318-E3B4-831D-BFE8-7BAE4E6A6D8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447144" y="16609787"/>
          <a:ext cx="1784454" cy="1705428"/>
        </a:xfrm>
        <a:prstGeom prst="rect">
          <a:avLst/>
        </a:prstGeom>
      </xdr:spPr>
    </xdr:pic>
    <xdr:clientData/>
  </xdr:twoCellAnchor>
  <xdr:twoCellAnchor>
    <xdr:from>
      <xdr:col>4</xdr:col>
      <xdr:colOff>54430</xdr:colOff>
      <xdr:row>12</xdr:row>
      <xdr:rowOff>0</xdr:rowOff>
    </xdr:from>
    <xdr:to>
      <xdr:col>4</xdr:col>
      <xdr:colOff>1732644</xdr:colOff>
      <xdr:row>12</xdr:row>
      <xdr:rowOff>1603894</xdr:rowOff>
    </xdr:to>
    <xdr:pic>
      <xdr:nvPicPr>
        <xdr:cNvPr id="23" name="Picture 22">
          <a:extLst>
            <a:ext uri="{FF2B5EF4-FFF2-40B4-BE49-F238E27FC236}">
              <a16:creationId xmlns:a16="http://schemas.microsoft.com/office/drawing/2014/main" id="{8B30254D-1D23-A811-AFB3-CFADA17DA87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01573" y="18415000"/>
          <a:ext cx="1678214" cy="1603894"/>
        </a:xfrm>
        <a:prstGeom prst="rect">
          <a:avLst/>
        </a:prstGeom>
      </xdr:spPr>
    </xdr:pic>
    <xdr:clientData/>
  </xdr:twoCellAnchor>
  <xdr:twoCellAnchor>
    <xdr:from>
      <xdr:col>4</xdr:col>
      <xdr:colOff>63500</xdr:colOff>
      <xdr:row>13</xdr:row>
      <xdr:rowOff>0</xdr:rowOff>
    </xdr:from>
    <xdr:to>
      <xdr:col>5</xdr:col>
      <xdr:colOff>27214</xdr:colOff>
      <xdr:row>13</xdr:row>
      <xdr:rowOff>1647241</xdr:rowOff>
    </xdr:to>
    <xdr:pic>
      <xdr:nvPicPr>
        <xdr:cNvPr id="25" name="Picture 24">
          <a:extLst>
            <a:ext uri="{FF2B5EF4-FFF2-40B4-BE49-F238E27FC236}">
              <a16:creationId xmlns:a16="http://schemas.microsoft.com/office/drawing/2014/main" id="{63FFDEA2-E721-7350-051A-8D57273555D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510643" y="20220214"/>
          <a:ext cx="1723571" cy="1647241"/>
        </a:xfrm>
        <a:prstGeom prst="rect">
          <a:avLst/>
        </a:prstGeom>
      </xdr:spPr>
    </xdr:pic>
    <xdr:clientData/>
  </xdr:twoCellAnchor>
  <xdr:twoCellAnchor>
    <xdr:from>
      <xdr:col>4</xdr:col>
      <xdr:colOff>9071</xdr:colOff>
      <xdr:row>14</xdr:row>
      <xdr:rowOff>117929</xdr:rowOff>
    </xdr:from>
    <xdr:to>
      <xdr:col>4</xdr:col>
      <xdr:colOff>1705428</xdr:colOff>
      <xdr:row>14</xdr:row>
      <xdr:rowOff>1739161</xdr:rowOff>
    </xdr:to>
    <xdr:pic>
      <xdr:nvPicPr>
        <xdr:cNvPr id="27" name="Picture 26">
          <a:extLst>
            <a:ext uri="{FF2B5EF4-FFF2-40B4-BE49-F238E27FC236}">
              <a16:creationId xmlns:a16="http://schemas.microsoft.com/office/drawing/2014/main" id="{F1906158-58F9-BC3B-6EB6-AB6EBD2D1CA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56214" y="22143358"/>
          <a:ext cx="1696357" cy="1621232"/>
        </a:xfrm>
        <a:prstGeom prst="rect">
          <a:avLst/>
        </a:prstGeom>
      </xdr:spPr>
    </xdr:pic>
    <xdr:clientData/>
  </xdr:twoCellAnchor>
  <xdr:twoCellAnchor>
    <xdr:from>
      <xdr:col>4</xdr:col>
      <xdr:colOff>54428</xdr:colOff>
      <xdr:row>15</xdr:row>
      <xdr:rowOff>0</xdr:rowOff>
    </xdr:from>
    <xdr:to>
      <xdr:col>4</xdr:col>
      <xdr:colOff>1723571</xdr:colOff>
      <xdr:row>15</xdr:row>
      <xdr:rowOff>1781477</xdr:rowOff>
    </xdr:to>
    <xdr:pic>
      <xdr:nvPicPr>
        <xdr:cNvPr id="29" name="Picture 28">
          <a:extLst>
            <a:ext uri="{FF2B5EF4-FFF2-40B4-BE49-F238E27FC236}">
              <a16:creationId xmlns:a16="http://schemas.microsoft.com/office/drawing/2014/main" id="{4B6A7831-890D-D5F9-C40A-75D34D48EE3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501571" y="23830643"/>
          <a:ext cx="1669143" cy="1781477"/>
        </a:xfrm>
        <a:prstGeom prst="rect">
          <a:avLst/>
        </a:prstGeom>
      </xdr:spPr>
    </xdr:pic>
    <xdr:clientData/>
  </xdr:twoCellAnchor>
  <xdr:twoCellAnchor>
    <xdr:from>
      <xdr:col>4</xdr:col>
      <xdr:colOff>0</xdr:colOff>
      <xdr:row>16</xdr:row>
      <xdr:rowOff>0</xdr:rowOff>
    </xdr:from>
    <xdr:to>
      <xdr:col>5</xdr:col>
      <xdr:colOff>104170</xdr:colOff>
      <xdr:row>16</xdr:row>
      <xdr:rowOff>1781477</xdr:rowOff>
    </xdr:to>
    <xdr:pic>
      <xdr:nvPicPr>
        <xdr:cNvPr id="31" name="Picture 30">
          <a:extLst>
            <a:ext uri="{FF2B5EF4-FFF2-40B4-BE49-F238E27FC236}">
              <a16:creationId xmlns:a16="http://schemas.microsoft.com/office/drawing/2014/main" id="{49811E1D-D0DB-3059-6AC5-37C188C893B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048000" y="25431750"/>
          <a:ext cx="1805970" cy="1805970"/>
        </a:xfrm>
        <a:prstGeom prst="rect">
          <a:avLst/>
        </a:prstGeom>
      </xdr:spPr>
    </xdr:pic>
    <xdr:clientData/>
  </xdr:twoCellAnchor>
  <xdr:twoCellAnchor>
    <xdr:from>
      <xdr:col>4</xdr:col>
      <xdr:colOff>0</xdr:colOff>
      <xdr:row>17</xdr:row>
      <xdr:rowOff>0</xdr:rowOff>
    </xdr:from>
    <xdr:to>
      <xdr:col>5</xdr:col>
      <xdr:colOff>104170</xdr:colOff>
      <xdr:row>17</xdr:row>
      <xdr:rowOff>1781477</xdr:rowOff>
    </xdr:to>
    <xdr:pic>
      <xdr:nvPicPr>
        <xdr:cNvPr id="33" name="Picture 32">
          <a:extLst>
            <a:ext uri="{FF2B5EF4-FFF2-40B4-BE49-F238E27FC236}">
              <a16:creationId xmlns:a16="http://schemas.microsoft.com/office/drawing/2014/main" id="{8A17CE0C-24CD-1617-77C7-9BAC2BB5F83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048000" y="27235150"/>
          <a:ext cx="1805970" cy="1805970"/>
        </a:xfrm>
        <a:prstGeom prst="rect">
          <a:avLst/>
        </a:prstGeom>
      </xdr:spPr>
    </xdr:pic>
    <xdr:clientData/>
  </xdr:twoCellAnchor>
  <xdr:twoCellAnchor>
    <xdr:from>
      <xdr:col>4</xdr:col>
      <xdr:colOff>1</xdr:colOff>
      <xdr:row>18</xdr:row>
      <xdr:rowOff>1</xdr:rowOff>
    </xdr:from>
    <xdr:to>
      <xdr:col>5</xdr:col>
      <xdr:colOff>24598</xdr:colOff>
      <xdr:row>18</xdr:row>
      <xdr:rowOff>1705429</xdr:rowOff>
    </xdr:to>
    <xdr:pic>
      <xdr:nvPicPr>
        <xdr:cNvPr id="35" name="Picture 34">
          <a:extLst>
            <a:ext uri="{FF2B5EF4-FFF2-40B4-BE49-F238E27FC236}">
              <a16:creationId xmlns:a16="http://schemas.microsoft.com/office/drawing/2014/main" id="{39FB1174-096A-239F-A59B-6DB08C39A96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47144" y="29246287"/>
          <a:ext cx="1784454" cy="1705428"/>
        </a:xfrm>
        <a:prstGeom prst="rect">
          <a:avLst/>
        </a:prstGeom>
      </xdr:spPr>
    </xdr:pic>
    <xdr:clientData/>
  </xdr:twoCellAnchor>
  <xdr:twoCellAnchor>
    <xdr:from>
      <xdr:col>4</xdr:col>
      <xdr:colOff>1</xdr:colOff>
      <xdr:row>19</xdr:row>
      <xdr:rowOff>0</xdr:rowOff>
    </xdr:from>
    <xdr:to>
      <xdr:col>4</xdr:col>
      <xdr:colOff>1699029</xdr:colOff>
      <xdr:row>19</xdr:row>
      <xdr:rowOff>1623786</xdr:rowOff>
    </xdr:to>
    <xdr:pic>
      <xdr:nvPicPr>
        <xdr:cNvPr id="37" name="Picture 36">
          <a:extLst>
            <a:ext uri="{FF2B5EF4-FFF2-40B4-BE49-F238E27FC236}">
              <a16:creationId xmlns:a16="http://schemas.microsoft.com/office/drawing/2014/main" id="{45700212-205B-C746-DC3C-3AC52BB3722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447144" y="31051500"/>
          <a:ext cx="1699028" cy="1623786"/>
        </a:xfrm>
        <a:prstGeom prst="rect">
          <a:avLst/>
        </a:prstGeom>
      </xdr:spPr>
    </xdr:pic>
    <xdr:clientData/>
  </xdr:twoCellAnchor>
  <xdr:twoCellAnchor>
    <xdr:from>
      <xdr:col>4</xdr:col>
      <xdr:colOff>27216</xdr:colOff>
      <xdr:row>20</xdr:row>
      <xdr:rowOff>81644</xdr:rowOff>
    </xdr:from>
    <xdr:to>
      <xdr:col>4</xdr:col>
      <xdr:colOff>1754720</xdr:colOff>
      <xdr:row>20</xdr:row>
      <xdr:rowOff>1732644</xdr:rowOff>
    </xdr:to>
    <xdr:pic>
      <xdr:nvPicPr>
        <xdr:cNvPr id="39" name="Picture 38">
          <a:extLst>
            <a:ext uri="{FF2B5EF4-FFF2-40B4-BE49-F238E27FC236}">
              <a16:creationId xmlns:a16="http://schemas.microsoft.com/office/drawing/2014/main" id="{9D3FE60E-AF9B-22C3-850C-DE5002D3C29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474359" y="32938358"/>
          <a:ext cx="1727504" cy="1651000"/>
        </a:xfrm>
        <a:prstGeom prst="rect">
          <a:avLst/>
        </a:prstGeom>
      </xdr:spPr>
    </xdr:pic>
    <xdr:clientData/>
  </xdr:twoCellAnchor>
  <xdr:twoCellAnchor>
    <xdr:from>
      <xdr:col>4</xdr:col>
      <xdr:colOff>0</xdr:colOff>
      <xdr:row>21</xdr:row>
      <xdr:rowOff>0</xdr:rowOff>
    </xdr:from>
    <xdr:to>
      <xdr:col>5</xdr:col>
      <xdr:colOff>104170</xdr:colOff>
      <xdr:row>21</xdr:row>
      <xdr:rowOff>1781477</xdr:rowOff>
    </xdr:to>
    <xdr:pic>
      <xdr:nvPicPr>
        <xdr:cNvPr id="41" name="Picture 40">
          <a:extLst>
            <a:ext uri="{FF2B5EF4-FFF2-40B4-BE49-F238E27FC236}">
              <a16:creationId xmlns:a16="http://schemas.microsoft.com/office/drawing/2014/main" id="{C49C22BE-0AC9-D8F3-ED48-A5B96C6EA63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048000" y="34448750"/>
          <a:ext cx="1805970" cy="1805970"/>
        </a:xfrm>
        <a:prstGeom prst="rect">
          <a:avLst/>
        </a:prstGeom>
      </xdr:spPr>
    </xdr:pic>
    <xdr:clientData/>
  </xdr:twoCellAnchor>
  <xdr:twoCellAnchor>
    <xdr:from>
      <xdr:col>4</xdr:col>
      <xdr:colOff>1</xdr:colOff>
      <xdr:row>22</xdr:row>
      <xdr:rowOff>0</xdr:rowOff>
    </xdr:from>
    <xdr:to>
      <xdr:col>4</xdr:col>
      <xdr:colOff>1687287</xdr:colOff>
      <xdr:row>22</xdr:row>
      <xdr:rowOff>1612563</xdr:rowOff>
    </xdr:to>
    <xdr:pic>
      <xdr:nvPicPr>
        <xdr:cNvPr id="43" name="Picture 42">
          <a:extLst>
            <a:ext uri="{FF2B5EF4-FFF2-40B4-BE49-F238E27FC236}">
              <a16:creationId xmlns:a16="http://schemas.microsoft.com/office/drawing/2014/main" id="{3E460C30-52D3-3C43-5CE5-3CD4970E0FC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447144" y="36467143"/>
          <a:ext cx="1687286" cy="1612563"/>
        </a:xfrm>
        <a:prstGeom prst="rect">
          <a:avLst/>
        </a:prstGeom>
      </xdr:spPr>
    </xdr:pic>
    <xdr:clientData/>
  </xdr:twoCellAnchor>
  <xdr:twoCellAnchor>
    <xdr:from>
      <xdr:col>4</xdr:col>
      <xdr:colOff>72573</xdr:colOff>
      <xdr:row>23</xdr:row>
      <xdr:rowOff>1</xdr:rowOff>
    </xdr:from>
    <xdr:to>
      <xdr:col>4</xdr:col>
      <xdr:colOff>1743127</xdr:colOff>
      <xdr:row>23</xdr:row>
      <xdr:rowOff>1596573</xdr:rowOff>
    </xdr:to>
    <xdr:pic>
      <xdr:nvPicPr>
        <xdr:cNvPr id="45" name="Picture 44">
          <a:extLst>
            <a:ext uri="{FF2B5EF4-FFF2-40B4-BE49-F238E27FC236}">
              <a16:creationId xmlns:a16="http://schemas.microsoft.com/office/drawing/2014/main" id="{132BB951-3BBB-C406-ABC4-C60D7E431E9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519716" y="38272358"/>
          <a:ext cx="1670554" cy="1596572"/>
        </a:xfrm>
        <a:prstGeom prst="rect">
          <a:avLst/>
        </a:prstGeom>
      </xdr:spPr>
    </xdr:pic>
    <xdr:clientData/>
  </xdr:twoCellAnchor>
  <xdr:twoCellAnchor>
    <xdr:from>
      <xdr:col>4</xdr:col>
      <xdr:colOff>0</xdr:colOff>
      <xdr:row>24</xdr:row>
      <xdr:rowOff>0</xdr:rowOff>
    </xdr:from>
    <xdr:to>
      <xdr:col>4</xdr:col>
      <xdr:colOff>1680045</xdr:colOff>
      <xdr:row>24</xdr:row>
      <xdr:rowOff>1605643</xdr:rowOff>
    </xdr:to>
    <xdr:pic>
      <xdr:nvPicPr>
        <xdr:cNvPr id="47" name="Picture 46">
          <a:extLst>
            <a:ext uri="{FF2B5EF4-FFF2-40B4-BE49-F238E27FC236}">
              <a16:creationId xmlns:a16="http://schemas.microsoft.com/office/drawing/2014/main" id="{0C992087-8007-86FD-AFDA-BD0573CC938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447143" y="40077571"/>
          <a:ext cx="1680045" cy="1605643"/>
        </a:xfrm>
        <a:prstGeom prst="rect">
          <a:avLst/>
        </a:prstGeom>
      </xdr:spPr>
    </xdr:pic>
    <xdr:clientData/>
  </xdr:twoCellAnchor>
  <xdr:twoCellAnchor>
    <xdr:from>
      <xdr:col>4</xdr:col>
      <xdr:colOff>1</xdr:colOff>
      <xdr:row>25</xdr:row>
      <xdr:rowOff>1</xdr:rowOff>
    </xdr:from>
    <xdr:to>
      <xdr:col>4</xdr:col>
      <xdr:colOff>1641929</xdr:colOff>
      <xdr:row>25</xdr:row>
      <xdr:rowOff>1569215</xdr:rowOff>
    </xdr:to>
    <xdr:pic>
      <xdr:nvPicPr>
        <xdr:cNvPr id="49" name="Picture 48">
          <a:extLst>
            <a:ext uri="{FF2B5EF4-FFF2-40B4-BE49-F238E27FC236}">
              <a16:creationId xmlns:a16="http://schemas.microsoft.com/office/drawing/2014/main" id="{A9752E20-45AD-4276-E579-F69177C8D7DF}"/>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447144" y="41882787"/>
          <a:ext cx="1641928" cy="1569214"/>
        </a:xfrm>
        <a:prstGeom prst="rect">
          <a:avLst/>
        </a:prstGeom>
      </xdr:spPr>
    </xdr:pic>
    <xdr:clientData/>
  </xdr:twoCellAnchor>
  <xdr:twoCellAnchor>
    <xdr:from>
      <xdr:col>4</xdr:col>
      <xdr:colOff>0</xdr:colOff>
      <xdr:row>26</xdr:row>
      <xdr:rowOff>0</xdr:rowOff>
    </xdr:from>
    <xdr:to>
      <xdr:col>4</xdr:col>
      <xdr:colOff>1669143</xdr:colOff>
      <xdr:row>26</xdr:row>
      <xdr:rowOff>1595224</xdr:rowOff>
    </xdr:to>
    <xdr:pic>
      <xdr:nvPicPr>
        <xdr:cNvPr id="51" name="Picture 50">
          <a:extLst>
            <a:ext uri="{FF2B5EF4-FFF2-40B4-BE49-F238E27FC236}">
              <a16:creationId xmlns:a16="http://schemas.microsoft.com/office/drawing/2014/main" id="{AFA34DB4-42E7-228B-FB07-E6DDEF02482D}"/>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447143" y="43688000"/>
          <a:ext cx="1669143" cy="1595224"/>
        </a:xfrm>
        <a:prstGeom prst="rect">
          <a:avLst/>
        </a:prstGeom>
      </xdr:spPr>
    </xdr:pic>
    <xdr:clientData/>
  </xdr:twoCellAnchor>
  <xdr:twoCellAnchor>
    <xdr:from>
      <xdr:col>4</xdr:col>
      <xdr:colOff>1</xdr:colOff>
      <xdr:row>27</xdr:row>
      <xdr:rowOff>63501</xdr:rowOff>
    </xdr:from>
    <xdr:to>
      <xdr:col>4</xdr:col>
      <xdr:colOff>1736997</xdr:colOff>
      <xdr:row>27</xdr:row>
      <xdr:rowOff>1723573</xdr:rowOff>
    </xdr:to>
    <xdr:pic>
      <xdr:nvPicPr>
        <xdr:cNvPr id="53" name="Picture 52">
          <a:extLst>
            <a:ext uri="{FF2B5EF4-FFF2-40B4-BE49-F238E27FC236}">
              <a16:creationId xmlns:a16="http://schemas.microsoft.com/office/drawing/2014/main" id="{089F4540-A2E5-9379-C2E9-90860D5DE6EA}"/>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447144" y="45556715"/>
          <a:ext cx="1736996" cy="1660072"/>
        </a:xfrm>
        <a:prstGeom prst="rect">
          <a:avLst/>
        </a:prstGeom>
      </xdr:spPr>
    </xdr:pic>
    <xdr:clientData/>
  </xdr:twoCellAnchor>
  <xdr:twoCellAnchor>
    <xdr:from>
      <xdr:col>4</xdr:col>
      <xdr:colOff>1</xdr:colOff>
      <xdr:row>28</xdr:row>
      <xdr:rowOff>0</xdr:rowOff>
    </xdr:from>
    <xdr:to>
      <xdr:col>4</xdr:col>
      <xdr:colOff>1708521</xdr:colOff>
      <xdr:row>28</xdr:row>
      <xdr:rowOff>1632857</xdr:rowOff>
    </xdr:to>
    <xdr:pic>
      <xdr:nvPicPr>
        <xdr:cNvPr id="55" name="Picture 54">
          <a:extLst>
            <a:ext uri="{FF2B5EF4-FFF2-40B4-BE49-F238E27FC236}">
              <a16:creationId xmlns:a16="http://schemas.microsoft.com/office/drawing/2014/main" id="{351BA37F-D6FA-DCEE-3CC8-BFA47DE0F41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447144" y="47298429"/>
          <a:ext cx="1708520" cy="1632857"/>
        </a:xfrm>
        <a:prstGeom prst="rect">
          <a:avLst/>
        </a:prstGeom>
      </xdr:spPr>
    </xdr:pic>
    <xdr:clientData/>
  </xdr:twoCellAnchor>
  <xdr:twoCellAnchor>
    <xdr:from>
      <xdr:col>4</xdr:col>
      <xdr:colOff>54430</xdr:colOff>
      <xdr:row>29</xdr:row>
      <xdr:rowOff>63501</xdr:rowOff>
    </xdr:from>
    <xdr:to>
      <xdr:col>4</xdr:col>
      <xdr:colOff>1724982</xdr:colOff>
      <xdr:row>29</xdr:row>
      <xdr:rowOff>1660071</xdr:rowOff>
    </xdr:to>
    <xdr:pic>
      <xdr:nvPicPr>
        <xdr:cNvPr id="57" name="Picture 56">
          <a:extLst>
            <a:ext uri="{FF2B5EF4-FFF2-40B4-BE49-F238E27FC236}">
              <a16:creationId xmlns:a16="http://schemas.microsoft.com/office/drawing/2014/main" id="{67273FFF-3870-C97C-6B52-8AE4D3D697E1}"/>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501573" y="49167144"/>
          <a:ext cx="1670552" cy="1596570"/>
        </a:xfrm>
        <a:prstGeom prst="rect">
          <a:avLst/>
        </a:prstGeom>
      </xdr:spPr>
    </xdr:pic>
    <xdr:clientData/>
  </xdr:twoCellAnchor>
  <xdr:twoCellAnchor>
    <xdr:from>
      <xdr:col>4</xdr:col>
      <xdr:colOff>18144</xdr:colOff>
      <xdr:row>30</xdr:row>
      <xdr:rowOff>127000</xdr:rowOff>
    </xdr:from>
    <xdr:to>
      <xdr:col>4</xdr:col>
      <xdr:colOff>1726664</xdr:colOff>
      <xdr:row>30</xdr:row>
      <xdr:rowOff>1759857</xdr:rowOff>
    </xdr:to>
    <xdr:pic>
      <xdr:nvPicPr>
        <xdr:cNvPr id="59" name="Picture 58">
          <a:extLst>
            <a:ext uri="{FF2B5EF4-FFF2-40B4-BE49-F238E27FC236}">
              <a16:creationId xmlns:a16="http://schemas.microsoft.com/office/drawing/2014/main" id="{BCA4F90E-5BF1-1D4D-6FDC-7327A7DF609A}"/>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3465287" y="51035857"/>
          <a:ext cx="1708520" cy="1632857"/>
        </a:xfrm>
        <a:prstGeom prst="rect">
          <a:avLst/>
        </a:prstGeom>
      </xdr:spPr>
    </xdr:pic>
    <xdr:clientData/>
  </xdr:twoCellAnchor>
  <xdr:twoCellAnchor>
    <xdr:from>
      <xdr:col>4</xdr:col>
      <xdr:colOff>0</xdr:colOff>
      <xdr:row>31</xdr:row>
      <xdr:rowOff>1</xdr:rowOff>
    </xdr:from>
    <xdr:to>
      <xdr:col>4</xdr:col>
      <xdr:colOff>1708521</xdr:colOff>
      <xdr:row>31</xdr:row>
      <xdr:rowOff>1632859</xdr:rowOff>
    </xdr:to>
    <xdr:pic>
      <xdr:nvPicPr>
        <xdr:cNvPr id="61" name="Picture 60">
          <a:extLst>
            <a:ext uri="{FF2B5EF4-FFF2-40B4-BE49-F238E27FC236}">
              <a16:creationId xmlns:a16="http://schemas.microsoft.com/office/drawing/2014/main" id="{DAE5E467-B087-2D84-5886-2460FF8A98FB}"/>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447143" y="52714072"/>
          <a:ext cx="1708521" cy="1632858"/>
        </a:xfrm>
        <a:prstGeom prst="rect">
          <a:avLst/>
        </a:prstGeom>
      </xdr:spPr>
    </xdr:pic>
    <xdr:clientData/>
  </xdr:twoCellAnchor>
  <xdr:twoCellAnchor>
    <xdr:from>
      <xdr:col>4</xdr:col>
      <xdr:colOff>36287</xdr:colOff>
      <xdr:row>32</xdr:row>
      <xdr:rowOff>0</xdr:rowOff>
    </xdr:from>
    <xdr:to>
      <xdr:col>4</xdr:col>
      <xdr:colOff>1723573</xdr:colOff>
      <xdr:row>32</xdr:row>
      <xdr:rowOff>1612563</xdr:rowOff>
    </xdr:to>
    <xdr:pic>
      <xdr:nvPicPr>
        <xdr:cNvPr id="63" name="Picture 62">
          <a:extLst>
            <a:ext uri="{FF2B5EF4-FFF2-40B4-BE49-F238E27FC236}">
              <a16:creationId xmlns:a16="http://schemas.microsoft.com/office/drawing/2014/main" id="{C8F1AAD9-141D-A195-F1CD-6B3726104144}"/>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483430" y="54519286"/>
          <a:ext cx="1687286" cy="1612563"/>
        </a:xfrm>
        <a:prstGeom prst="rect">
          <a:avLst/>
        </a:prstGeom>
      </xdr:spPr>
    </xdr:pic>
    <xdr:clientData/>
  </xdr:twoCellAnchor>
  <xdr:twoCellAnchor>
    <xdr:from>
      <xdr:col>4</xdr:col>
      <xdr:colOff>0</xdr:colOff>
      <xdr:row>33</xdr:row>
      <xdr:rowOff>0</xdr:rowOff>
    </xdr:from>
    <xdr:to>
      <xdr:col>4</xdr:col>
      <xdr:colOff>1708519</xdr:colOff>
      <xdr:row>33</xdr:row>
      <xdr:rowOff>1632857</xdr:rowOff>
    </xdr:to>
    <xdr:pic>
      <xdr:nvPicPr>
        <xdr:cNvPr id="65" name="Picture 64">
          <a:extLst>
            <a:ext uri="{FF2B5EF4-FFF2-40B4-BE49-F238E27FC236}">
              <a16:creationId xmlns:a16="http://schemas.microsoft.com/office/drawing/2014/main" id="{DEFF83A2-5F2A-529A-6028-8853E9993A78}"/>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3447143" y="56324500"/>
          <a:ext cx="1708519" cy="1632857"/>
        </a:xfrm>
        <a:prstGeom prst="rect">
          <a:avLst/>
        </a:prstGeom>
      </xdr:spPr>
    </xdr:pic>
    <xdr:clientData/>
  </xdr:twoCellAnchor>
  <xdr:twoCellAnchor>
    <xdr:from>
      <xdr:col>4</xdr:col>
      <xdr:colOff>0</xdr:colOff>
      <xdr:row>34</xdr:row>
      <xdr:rowOff>0</xdr:rowOff>
    </xdr:from>
    <xdr:to>
      <xdr:col>4</xdr:col>
      <xdr:colOff>1732643</xdr:colOff>
      <xdr:row>34</xdr:row>
      <xdr:rowOff>1655911</xdr:rowOff>
    </xdr:to>
    <xdr:pic>
      <xdr:nvPicPr>
        <xdr:cNvPr id="67" name="Picture 66">
          <a:extLst>
            <a:ext uri="{FF2B5EF4-FFF2-40B4-BE49-F238E27FC236}">
              <a16:creationId xmlns:a16="http://schemas.microsoft.com/office/drawing/2014/main" id="{4EEDA7E0-D96A-3E14-65DE-A0F63F4BCCC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447143" y="58129714"/>
          <a:ext cx="1732643" cy="1655911"/>
        </a:xfrm>
        <a:prstGeom prst="rect">
          <a:avLst/>
        </a:prstGeom>
      </xdr:spPr>
    </xdr:pic>
    <xdr:clientData/>
  </xdr:twoCellAnchor>
  <xdr:twoCellAnchor>
    <xdr:from>
      <xdr:col>4</xdr:col>
      <xdr:colOff>0</xdr:colOff>
      <xdr:row>35</xdr:row>
      <xdr:rowOff>0</xdr:rowOff>
    </xdr:from>
    <xdr:to>
      <xdr:col>5</xdr:col>
      <xdr:colOff>72056</xdr:colOff>
      <xdr:row>35</xdr:row>
      <xdr:rowOff>1750785</xdr:rowOff>
    </xdr:to>
    <xdr:pic>
      <xdr:nvPicPr>
        <xdr:cNvPr id="69" name="Picture 68">
          <a:extLst>
            <a:ext uri="{FF2B5EF4-FFF2-40B4-BE49-F238E27FC236}">
              <a16:creationId xmlns:a16="http://schemas.microsoft.com/office/drawing/2014/main" id="{678CF56F-E86E-6A68-5513-F16C3E2B4609}"/>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3447143" y="59934929"/>
          <a:ext cx="1831913" cy="1750785"/>
        </a:xfrm>
        <a:prstGeom prst="rect">
          <a:avLst/>
        </a:prstGeom>
      </xdr:spPr>
    </xdr:pic>
    <xdr:clientData/>
  </xdr:twoCellAnchor>
  <xdr:twoCellAnchor>
    <xdr:from>
      <xdr:col>4</xdr:col>
      <xdr:colOff>36286</xdr:colOff>
      <xdr:row>36</xdr:row>
      <xdr:rowOff>0</xdr:rowOff>
    </xdr:from>
    <xdr:to>
      <xdr:col>4</xdr:col>
      <xdr:colOff>1706839</xdr:colOff>
      <xdr:row>36</xdr:row>
      <xdr:rowOff>1596571</xdr:rowOff>
    </xdr:to>
    <xdr:pic>
      <xdr:nvPicPr>
        <xdr:cNvPr id="71" name="Picture 70">
          <a:extLst>
            <a:ext uri="{FF2B5EF4-FFF2-40B4-BE49-F238E27FC236}">
              <a16:creationId xmlns:a16="http://schemas.microsoft.com/office/drawing/2014/main" id="{FCE761DE-B083-370F-4A54-CD6698C0BFEA}"/>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3483429" y="61740143"/>
          <a:ext cx="1670553" cy="1596571"/>
        </a:xfrm>
        <a:prstGeom prst="rect">
          <a:avLst/>
        </a:prstGeom>
      </xdr:spPr>
    </xdr:pic>
    <xdr:clientData/>
  </xdr:twoCellAnchor>
  <xdr:twoCellAnchor>
    <xdr:from>
      <xdr:col>4</xdr:col>
      <xdr:colOff>0</xdr:colOff>
      <xdr:row>37</xdr:row>
      <xdr:rowOff>0</xdr:rowOff>
    </xdr:from>
    <xdr:to>
      <xdr:col>5</xdr:col>
      <xdr:colOff>104170</xdr:colOff>
      <xdr:row>37</xdr:row>
      <xdr:rowOff>1781477</xdr:rowOff>
    </xdr:to>
    <xdr:pic>
      <xdr:nvPicPr>
        <xdr:cNvPr id="73" name="Picture 72">
          <a:extLst>
            <a:ext uri="{FF2B5EF4-FFF2-40B4-BE49-F238E27FC236}">
              <a16:creationId xmlns:a16="http://schemas.microsoft.com/office/drawing/2014/main" id="{FFC7BFBB-CBF4-96C8-F837-55F962868296}"/>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3048000" y="63303150"/>
          <a:ext cx="1805970" cy="1805970"/>
        </a:xfrm>
        <a:prstGeom prst="rect">
          <a:avLst/>
        </a:prstGeom>
      </xdr:spPr>
    </xdr:pic>
    <xdr:clientData/>
  </xdr:twoCellAnchor>
  <xdr:twoCellAnchor>
    <xdr:from>
      <xdr:col>4</xdr:col>
      <xdr:colOff>1</xdr:colOff>
      <xdr:row>38</xdr:row>
      <xdr:rowOff>1</xdr:rowOff>
    </xdr:from>
    <xdr:to>
      <xdr:col>5</xdr:col>
      <xdr:colOff>34090</xdr:colOff>
      <xdr:row>38</xdr:row>
      <xdr:rowOff>1714501</xdr:rowOff>
    </xdr:to>
    <xdr:pic>
      <xdr:nvPicPr>
        <xdr:cNvPr id="75" name="Picture 74">
          <a:extLst>
            <a:ext uri="{FF2B5EF4-FFF2-40B4-BE49-F238E27FC236}">
              <a16:creationId xmlns:a16="http://schemas.microsoft.com/office/drawing/2014/main" id="{62774528-15B7-2B56-4330-667F540B0B5A}"/>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447144" y="65350572"/>
          <a:ext cx="1793946" cy="1714500"/>
        </a:xfrm>
        <a:prstGeom prst="rect">
          <a:avLst/>
        </a:prstGeom>
      </xdr:spPr>
    </xdr:pic>
    <xdr:clientData/>
  </xdr:twoCellAnchor>
  <xdr:twoCellAnchor>
    <xdr:from>
      <xdr:col>3</xdr:col>
      <xdr:colOff>1188357</xdr:colOff>
      <xdr:row>39</xdr:row>
      <xdr:rowOff>117930</xdr:rowOff>
    </xdr:from>
    <xdr:to>
      <xdr:col>4</xdr:col>
      <xdr:colOff>1746907</xdr:colOff>
      <xdr:row>39</xdr:row>
      <xdr:rowOff>1796144</xdr:rowOff>
    </xdr:to>
    <xdr:pic>
      <xdr:nvPicPr>
        <xdr:cNvPr id="77" name="Picture 76">
          <a:extLst>
            <a:ext uri="{FF2B5EF4-FFF2-40B4-BE49-F238E27FC236}">
              <a16:creationId xmlns:a16="http://schemas.microsoft.com/office/drawing/2014/main" id="{E78BCEC3-23C5-5FF6-905C-871821ACE858}"/>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3438071" y="67273716"/>
          <a:ext cx="1755979" cy="1678214"/>
        </a:xfrm>
        <a:prstGeom prst="rect">
          <a:avLst/>
        </a:prstGeom>
      </xdr:spPr>
    </xdr:pic>
    <xdr:clientData/>
  </xdr:twoCellAnchor>
  <xdr:twoCellAnchor>
    <xdr:from>
      <xdr:col>4</xdr:col>
      <xdr:colOff>0</xdr:colOff>
      <xdr:row>40</xdr:row>
      <xdr:rowOff>0</xdr:rowOff>
    </xdr:from>
    <xdr:to>
      <xdr:col>5</xdr:col>
      <xdr:colOff>104170</xdr:colOff>
      <xdr:row>40</xdr:row>
      <xdr:rowOff>1781478</xdr:rowOff>
    </xdr:to>
    <xdr:pic>
      <xdr:nvPicPr>
        <xdr:cNvPr id="79" name="Picture 78">
          <a:extLst>
            <a:ext uri="{FF2B5EF4-FFF2-40B4-BE49-F238E27FC236}">
              <a16:creationId xmlns:a16="http://schemas.microsoft.com/office/drawing/2014/main" id="{E990F53B-F1F0-6F52-8239-30E0A061B26E}"/>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3048000" y="68713350"/>
          <a:ext cx="1805970" cy="1805970"/>
        </a:xfrm>
        <a:prstGeom prst="rect">
          <a:avLst/>
        </a:prstGeom>
      </xdr:spPr>
    </xdr:pic>
    <xdr:clientData/>
  </xdr:twoCellAnchor>
  <xdr:twoCellAnchor>
    <xdr:from>
      <xdr:col>4</xdr:col>
      <xdr:colOff>1</xdr:colOff>
      <xdr:row>41</xdr:row>
      <xdr:rowOff>1</xdr:rowOff>
    </xdr:from>
    <xdr:to>
      <xdr:col>4</xdr:col>
      <xdr:colOff>1736997</xdr:colOff>
      <xdr:row>41</xdr:row>
      <xdr:rowOff>1660073</xdr:rowOff>
    </xdr:to>
    <xdr:pic>
      <xdr:nvPicPr>
        <xdr:cNvPr id="81" name="Picture 80">
          <a:extLst>
            <a:ext uri="{FF2B5EF4-FFF2-40B4-BE49-F238E27FC236}">
              <a16:creationId xmlns:a16="http://schemas.microsoft.com/office/drawing/2014/main" id="{2F833BAC-E4C0-EEC5-1105-14034D0528FD}"/>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3447144" y="70766215"/>
          <a:ext cx="1736996" cy="1660072"/>
        </a:xfrm>
        <a:prstGeom prst="rect">
          <a:avLst/>
        </a:prstGeom>
      </xdr:spPr>
    </xdr:pic>
    <xdr:clientData/>
  </xdr:twoCellAnchor>
  <xdr:twoCellAnchor>
    <xdr:from>
      <xdr:col>4</xdr:col>
      <xdr:colOff>45355</xdr:colOff>
      <xdr:row>42</xdr:row>
      <xdr:rowOff>45356</xdr:rowOff>
    </xdr:from>
    <xdr:to>
      <xdr:col>4</xdr:col>
      <xdr:colOff>1714498</xdr:colOff>
      <xdr:row>42</xdr:row>
      <xdr:rowOff>1640580</xdr:rowOff>
    </xdr:to>
    <xdr:pic>
      <xdr:nvPicPr>
        <xdr:cNvPr id="83" name="Picture 82">
          <a:extLst>
            <a:ext uri="{FF2B5EF4-FFF2-40B4-BE49-F238E27FC236}">
              <a16:creationId xmlns:a16="http://schemas.microsoft.com/office/drawing/2014/main" id="{5F600441-BC76-E5B9-0360-B5FC3705ADCE}"/>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3492498" y="72616785"/>
          <a:ext cx="1669143" cy="1595224"/>
        </a:xfrm>
        <a:prstGeom prst="rect">
          <a:avLst/>
        </a:prstGeom>
      </xdr:spPr>
    </xdr:pic>
    <xdr:clientData/>
  </xdr:twoCellAnchor>
  <xdr:twoCellAnchor>
    <xdr:from>
      <xdr:col>4</xdr:col>
      <xdr:colOff>1</xdr:colOff>
      <xdr:row>43</xdr:row>
      <xdr:rowOff>0</xdr:rowOff>
    </xdr:from>
    <xdr:to>
      <xdr:col>4</xdr:col>
      <xdr:colOff>1741715</xdr:colOff>
      <xdr:row>43</xdr:row>
      <xdr:rowOff>1664581</xdr:rowOff>
    </xdr:to>
    <xdr:pic>
      <xdr:nvPicPr>
        <xdr:cNvPr id="85" name="Picture 84">
          <a:extLst>
            <a:ext uri="{FF2B5EF4-FFF2-40B4-BE49-F238E27FC236}">
              <a16:creationId xmlns:a16="http://schemas.microsoft.com/office/drawing/2014/main" id="{90BB2F63-60B4-E576-6A5F-66D44210D71B}"/>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3447144" y="74376643"/>
          <a:ext cx="1741714" cy="1664581"/>
        </a:xfrm>
        <a:prstGeom prst="rect">
          <a:avLst/>
        </a:prstGeom>
      </xdr:spPr>
    </xdr:pic>
    <xdr:clientData/>
  </xdr:twoCellAnchor>
  <xdr:twoCellAnchor>
    <xdr:from>
      <xdr:col>4</xdr:col>
      <xdr:colOff>1</xdr:colOff>
      <xdr:row>44</xdr:row>
      <xdr:rowOff>0</xdr:rowOff>
    </xdr:from>
    <xdr:to>
      <xdr:col>4</xdr:col>
      <xdr:colOff>1708521</xdr:colOff>
      <xdr:row>44</xdr:row>
      <xdr:rowOff>1632857</xdr:rowOff>
    </xdr:to>
    <xdr:pic>
      <xdr:nvPicPr>
        <xdr:cNvPr id="87" name="Picture 86">
          <a:extLst>
            <a:ext uri="{FF2B5EF4-FFF2-40B4-BE49-F238E27FC236}">
              <a16:creationId xmlns:a16="http://schemas.microsoft.com/office/drawing/2014/main" id="{A936972F-4EA8-1369-29CC-27AEF5A5E957}"/>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3447144" y="76181857"/>
          <a:ext cx="1708520" cy="1632857"/>
        </a:xfrm>
        <a:prstGeom prst="rect">
          <a:avLst/>
        </a:prstGeom>
      </xdr:spPr>
    </xdr:pic>
    <xdr:clientData/>
  </xdr:twoCellAnchor>
  <xdr:twoCellAnchor>
    <xdr:from>
      <xdr:col>4</xdr:col>
      <xdr:colOff>1</xdr:colOff>
      <xdr:row>45</xdr:row>
      <xdr:rowOff>1</xdr:rowOff>
    </xdr:from>
    <xdr:to>
      <xdr:col>5</xdr:col>
      <xdr:colOff>15108</xdr:colOff>
      <xdr:row>45</xdr:row>
      <xdr:rowOff>1696359</xdr:rowOff>
    </xdr:to>
    <xdr:pic>
      <xdr:nvPicPr>
        <xdr:cNvPr id="89" name="Picture 88">
          <a:extLst>
            <a:ext uri="{FF2B5EF4-FFF2-40B4-BE49-F238E27FC236}">
              <a16:creationId xmlns:a16="http://schemas.microsoft.com/office/drawing/2014/main" id="{7AC0B840-5DA8-7244-6DE8-A0E7675CEA66}"/>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3447144" y="77987072"/>
          <a:ext cx="1774964" cy="1696358"/>
        </a:xfrm>
        <a:prstGeom prst="rect">
          <a:avLst/>
        </a:prstGeom>
      </xdr:spPr>
    </xdr:pic>
    <xdr:clientData/>
  </xdr:twoCellAnchor>
  <xdr:twoCellAnchor>
    <xdr:from>
      <xdr:col>4</xdr:col>
      <xdr:colOff>36287</xdr:colOff>
      <xdr:row>46</xdr:row>
      <xdr:rowOff>47538</xdr:rowOff>
    </xdr:from>
    <xdr:to>
      <xdr:col>5</xdr:col>
      <xdr:colOff>90716</xdr:colOff>
      <xdr:row>46</xdr:row>
      <xdr:rowOff>1781477</xdr:rowOff>
    </xdr:to>
    <xdr:pic>
      <xdr:nvPicPr>
        <xdr:cNvPr id="91" name="Picture 90">
          <a:extLst>
            <a:ext uri="{FF2B5EF4-FFF2-40B4-BE49-F238E27FC236}">
              <a16:creationId xmlns:a16="http://schemas.microsoft.com/office/drawing/2014/main" id="{4CD5648F-5E97-4ED5-8CEC-C7611924CE97}"/>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3483430" y="79839824"/>
          <a:ext cx="1814286" cy="1733939"/>
        </a:xfrm>
        <a:prstGeom prst="rect">
          <a:avLst/>
        </a:prstGeom>
      </xdr:spPr>
    </xdr:pic>
    <xdr:clientData/>
  </xdr:twoCellAnchor>
  <xdr:twoCellAnchor>
    <xdr:from>
      <xdr:col>4</xdr:col>
      <xdr:colOff>0</xdr:colOff>
      <xdr:row>47</xdr:row>
      <xdr:rowOff>99556</xdr:rowOff>
    </xdr:from>
    <xdr:to>
      <xdr:col>5</xdr:col>
      <xdr:colOff>0</xdr:colOff>
      <xdr:row>47</xdr:row>
      <xdr:rowOff>1781477</xdr:rowOff>
    </xdr:to>
    <xdr:pic>
      <xdr:nvPicPr>
        <xdr:cNvPr id="93" name="Picture 92">
          <a:extLst>
            <a:ext uri="{FF2B5EF4-FFF2-40B4-BE49-F238E27FC236}">
              <a16:creationId xmlns:a16="http://schemas.microsoft.com/office/drawing/2014/main" id="{5D748F8A-B2A3-8AF0-91C1-B22D45E6E41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3447143" y="81697056"/>
          <a:ext cx="1759857" cy="1681921"/>
        </a:xfrm>
        <a:prstGeom prst="rect">
          <a:avLst/>
        </a:prstGeom>
      </xdr:spPr>
    </xdr:pic>
    <xdr:clientData/>
  </xdr:twoCellAnchor>
  <xdr:twoCellAnchor>
    <xdr:from>
      <xdr:col>4</xdr:col>
      <xdr:colOff>0</xdr:colOff>
      <xdr:row>48</xdr:row>
      <xdr:rowOff>1</xdr:rowOff>
    </xdr:from>
    <xdr:to>
      <xdr:col>5</xdr:col>
      <xdr:colOff>43582</xdr:colOff>
      <xdr:row>48</xdr:row>
      <xdr:rowOff>1723573</xdr:rowOff>
    </xdr:to>
    <xdr:pic>
      <xdr:nvPicPr>
        <xdr:cNvPr id="95" name="Picture 94">
          <a:extLst>
            <a:ext uri="{FF2B5EF4-FFF2-40B4-BE49-F238E27FC236}">
              <a16:creationId xmlns:a16="http://schemas.microsoft.com/office/drawing/2014/main" id="{F4469C68-04AA-0599-88C9-EC07870B3643}"/>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3447143" y="83402715"/>
          <a:ext cx="1803439" cy="1723572"/>
        </a:xfrm>
        <a:prstGeom prst="rect">
          <a:avLst/>
        </a:prstGeom>
      </xdr:spPr>
    </xdr:pic>
    <xdr:clientData/>
  </xdr:twoCellAnchor>
  <xdr:twoCellAnchor>
    <xdr:from>
      <xdr:col>4</xdr:col>
      <xdr:colOff>45358</xdr:colOff>
      <xdr:row>49</xdr:row>
      <xdr:rowOff>1</xdr:rowOff>
    </xdr:from>
    <xdr:to>
      <xdr:col>4</xdr:col>
      <xdr:colOff>1750786</xdr:colOff>
      <xdr:row>49</xdr:row>
      <xdr:rowOff>1629903</xdr:rowOff>
    </xdr:to>
    <xdr:pic>
      <xdr:nvPicPr>
        <xdr:cNvPr id="97" name="Picture 96">
          <a:extLst>
            <a:ext uri="{FF2B5EF4-FFF2-40B4-BE49-F238E27FC236}">
              <a16:creationId xmlns:a16="http://schemas.microsoft.com/office/drawing/2014/main" id="{412A1FC0-CE05-ECD0-A659-846B5EA73B5A}"/>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3492501" y="85207930"/>
          <a:ext cx="1705428" cy="1629902"/>
        </a:xfrm>
        <a:prstGeom prst="rect">
          <a:avLst/>
        </a:prstGeom>
      </xdr:spPr>
    </xdr:pic>
    <xdr:clientData/>
  </xdr:twoCellAnchor>
  <xdr:twoCellAnchor>
    <xdr:from>
      <xdr:col>4</xdr:col>
      <xdr:colOff>1</xdr:colOff>
      <xdr:row>50</xdr:row>
      <xdr:rowOff>1</xdr:rowOff>
    </xdr:from>
    <xdr:to>
      <xdr:col>4</xdr:col>
      <xdr:colOff>1705429</xdr:colOff>
      <xdr:row>50</xdr:row>
      <xdr:rowOff>1629903</xdr:rowOff>
    </xdr:to>
    <xdr:pic>
      <xdr:nvPicPr>
        <xdr:cNvPr id="99" name="Picture 98">
          <a:extLst>
            <a:ext uri="{FF2B5EF4-FFF2-40B4-BE49-F238E27FC236}">
              <a16:creationId xmlns:a16="http://schemas.microsoft.com/office/drawing/2014/main" id="{1B5E6BEC-7DCD-A450-1E7E-BA6C718E82FD}"/>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3447144" y="87013144"/>
          <a:ext cx="1705428" cy="1629902"/>
        </a:xfrm>
        <a:prstGeom prst="rect">
          <a:avLst/>
        </a:prstGeom>
      </xdr:spPr>
    </xdr:pic>
    <xdr:clientData/>
  </xdr:twoCellAnchor>
  <xdr:twoCellAnchor>
    <xdr:from>
      <xdr:col>4</xdr:col>
      <xdr:colOff>0</xdr:colOff>
      <xdr:row>51</xdr:row>
      <xdr:rowOff>1</xdr:rowOff>
    </xdr:from>
    <xdr:to>
      <xdr:col>4</xdr:col>
      <xdr:colOff>1699029</xdr:colOff>
      <xdr:row>51</xdr:row>
      <xdr:rowOff>1623787</xdr:rowOff>
    </xdr:to>
    <xdr:pic>
      <xdr:nvPicPr>
        <xdr:cNvPr id="101" name="Picture 100">
          <a:extLst>
            <a:ext uri="{FF2B5EF4-FFF2-40B4-BE49-F238E27FC236}">
              <a16:creationId xmlns:a16="http://schemas.microsoft.com/office/drawing/2014/main" id="{154036D2-49C8-CFE4-C690-7FE00C9E40BA}"/>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3447143" y="88818358"/>
          <a:ext cx="1699029" cy="1623786"/>
        </a:xfrm>
        <a:prstGeom prst="rect">
          <a:avLst/>
        </a:prstGeom>
      </xdr:spPr>
    </xdr:pic>
    <xdr:clientData/>
  </xdr:twoCellAnchor>
  <xdr:twoCellAnchor>
    <xdr:from>
      <xdr:col>4</xdr:col>
      <xdr:colOff>0</xdr:colOff>
      <xdr:row>52</xdr:row>
      <xdr:rowOff>0</xdr:rowOff>
    </xdr:from>
    <xdr:to>
      <xdr:col>5</xdr:col>
      <xdr:colOff>104170</xdr:colOff>
      <xdr:row>52</xdr:row>
      <xdr:rowOff>1781477</xdr:rowOff>
    </xdr:to>
    <xdr:pic>
      <xdr:nvPicPr>
        <xdr:cNvPr id="103" name="Picture 102">
          <a:extLst>
            <a:ext uri="{FF2B5EF4-FFF2-40B4-BE49-F238E27FC236}">
              <a16:creationId xmlns:a16="http://schemas.microsoft.com/office/drawing/2014/main" id="{D260523E-32DF-EF27-9915-181B83A39EAF}"/>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3048000" y="90354150"/>
          <a:ext cx="1805970" cy="1805970"/>
        </a:xfrm>
        <a:prstGeom prst="rect">
          <a:avLst/>
        </a:prstGeom>
      </xdr:spPr>
    </xdr:pic>
    <xdr:clientData/>
  </xdr:twoCellAnchor>
  <xdr:twoCellAnchor>
    <xdr:from>
      <xdr:col>4</xdr:col>
      <xdr:colOff>0</xdr:colOff>
      <xdr:row>53</xdr:row>
      <xdr:rowOff>0</xdr:rowOff>
    </xdr:from>
    <xdr:to>
      <xdr:col>5</xdr:col>
      <xdr:colOff>104170</xdr:colOff>
      <xdr:row>53</xdr:row>
      <xdr:rowOff>1781477</xdr:rowOff>
    </xdr:to>
    <xdr:pic>
      <xdr:nvPicPr>
        <xdr:cNvPr id="105" name="Picture 104">
          <a:extLst>
            <a:ext uri="{FF2B5EF4-FFF2-40B4-BE49-F238E27FC236}">
              <a16:creationId xmlns:a16="http://schemas.microsoft.com/office/drawing/2014/main" id="{93FB674A-A34C-67E2-DDDC-DA0D4CCFEE9F}"/>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3048000" y="92157550"/>
          <a:ext cx="1805970" cy="1805970"/>
        </a:xfrm>
        <a:prstGeom prst="rect">
          <a:avLst/>
        </a:prstGeom>
      </xdr:spPr>
    </xdr:pic>
    <xdr:clientData/>
  </xdr:twoCellAnchor>
  <xdr:twoCellAnchor>
    <xdr:from>
      <xdr:col>4</xdr:col>
      <xdr:colOff>0</xdr:colOff>
      <xdr:row>54</xdr:row>
      <xdr:rowOff>0</xdr:rowOff>
    </xdr:from>
    <xdr:to>
      <xdr:col>5</xdr:col>
      <xdr:colOff>104170</xdr:colOff>
      <xdr:row>54</xdr:row>
      <xdr:rowOff>1781478</xdr:rowOff>
    </xdr:to>
    <xdr:pic>
      <xdr:nvPicPr>
        <xdr:cNvPr id="107" name="Picture 106">
          <a:extLst>
            <a:ext uri="{FF2B5EF4-FFF2-40B4-BE49-F238E27FC236}">
              <a16:creationId xmlns:a16="http://schemas.microsoft.com/office/drawing/2014/main" id="{57167089-352E-4668-9A3F-16F8CB9390C5}"/>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3048000" y="93960950"/>
          <a:ext cx="1805970" cy="1805970"/>
        </a:xfrm>
        <a:prstGeom prst="rect">
          <a:avLst/>
        </a:prstGeom>
      </xdr:spPr>
    </xdr:pic>
    <xdr:clientData/>
  </xdr:twoCellAnchor>
  <xdr:twoCellAnchor>
    <xdr:from>
      <xdr:col>4</xdr:col>
      <xdr:colOff>1</xdr:colOff>
      <xdr:row>55</xdr:row>
      <xdr:rowOff>0</xdr:rowOff>
    </xdr:from>
    <xdr:to>
      <xdr:col>4</xdr:col>
      <xdr:colOff>1746489</xdr:colOff>
      <xdr:row>55</xdr:row>
      <xdr:rowOff>1669143</xdr:rowOff>
    </xdr:to>
    <xdr:pic>
      <xdr:nvPicPr>
        <xdr:cNvPr id="109" name="Picture 108">
          <a:extLst>
            <a:ext uri="{FF2B5EF4-FFF2-40B4-BE49-F238E27FC236}">
              <a16:creationId xmlns:a16="http://schemas.microsoft.com/office/drawing/2014/main" id="{CA2E6D6B-E9B3-B07F-377A-07A143D4F6D1}"/>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3447144" y="96039214"/>
          <a:ext cx="1746488" cy="1669143"/>
        </a:xfrm>
        <a:prstGeom prst="rect">
          <a:avLst/>
        </a:prstGeom>
      </xdr:spPr>
    </xdr:pic>
    <xdr:clientData/>
  </xdr:twoCellAnchor>
  <xdr:twoCellAnchor>
    <xdr:from>
      <xdr:col>4</xdr:col>
      <xdr:colOff>0</xdr:colOff>
      <xdr:row>56</xdr:row>
      <xdr:rowOff>0</xdr:rowOff>
    </xdr:from>
    <xdr:to>
      <xdr:col>5</xdr:col>
      <xdr:colOff>81548</xdr:colOff>
      <xdr:row>56</xdr:row>
      <xdr:rowOff>1759857</xdr:rowOff>
    </xdr:to>
    <xdr:pic>
      <xdr:nvPicPr>
        <xdr:cNvPr id="111" name="Picture 110">
          <a:extLst>
            <a:ext uri="{FF2B5EF4-FFF2-40B4-BE49-F238E27FC236}">
              <a16:creationId xmlns:a16="http://schemas.microsoft.com/office/drawing/2014/main" id="{9C29015F-B188-B18F-C4C7-D9014C55BA5F}"/>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3447143" y="97844429"/>
          <a:ext cx="1841405" cy="1759857"/>
        </a:xfrm>
        <a:prstGeom prst="rect">
          <a:avLst/>
        </a:prstGeom>
      </xdr:spPr>
    </xdr:pic>
    <xdr:clientData/>
  </xdr:twoCellAnchor>
  <xdr:twoCellAnchor>
    <xdr:from>
      <xdr:col>4</xdr:col>
      <xdr:colOff>0</xdr:colOff>
      <xdr:row>57</xdr:row>
      <xdr:rowOff>220932</xdr:rowOff>
    </xdr:from>
    <xdr:to>
      <xdr:col>4</xdr:col>
      <xdr:colOff>1632857</xdr:colOff>
      <xdr:row>57</xdr:row>
      <xdr:rowOff>1781477</xdr:rowOff>
    </xdr:to>
    <xdr:pic>
      <xdr:nvPicPr>
        <xdr:cNvPr id="113" name="Picture 112">
          <a:extLst>
            <a:ext uri="{FF2B5EF4-FFF2-40B4-BE49-F238E27FC236}">
              <a16:creationId xmlns:a16="http://schemas.microsoft.com/office/drawing/2014/main" id="{8FA97264-1F76-5C58-BB40-CF1678F5E440}"/>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3447143" y="99870575"/>
          <a:ext cx="1632857" cy="1560545"/>
        </a:xfrm>
        <a:prstGeom prst="rect">
          <a:avLst/>
        </a:prstGeom>
      </xdr:spPr>
    </xdr:pic>
    <xdr:clientData/>
  </xdr:twoCellAnchor>
  <xdr:twoCellAnchor>
    <xdr:from>
      <xdr:col>4</xdr:col>
      <xdr:colOff>0</xdr:colOff>
      <xdr:row>58</xdr:row>
      <xdr:rowOff>0</xdr:rowOff>
    </xdr:from>
    <xdr:to>
      <xdr:col>5</xdr:col>
      <xdr:colOff>104170</xdr:colOff>
      <xdr:row>58</xdr:row>
      <xdr:rowOff>1781477</xdr:rowOff>
    </xdr:to>
    <xdr:pic>
      <xdr:nvPicPr>
        <xdr:cNvPr id="115" name="Picture 114">
          <a:extLst>
            <a:ext uri="{FF2B5EF4-FFF2-40B4-BE49-F238E27FC236}">
              <a16:creationId xmlns:a16="http://schemas.microsoft.com/office/drawing/2014/main" id="{CBE4C0B4-1236-64B2-8832-7404AC13570D}"/>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3048000" y="101174550"/>
          <a:ext cx="1805970" cy="1805970"/>
        </a:xfrm>
        <a:prstGeom prst="rect">
          <a:avLst/>
        </a:prstGeom>
      </xdr:spPr>
    </xdr:pic>
    <xdr:clientData/>
  </xdr:twoCellAnchor>
  <xdr:twoCellAnchor>
    <xdr:from>
      <xdr:col>4</xdr:col>
      <xdr:colOff>0</xdr:colOff>
      <xdr:row>59</xdr:row>
      <xdr:rowOff>0</xdr:rowOff>
    </xdr:from>
    <xdr:to>
      <xdr:col>5</xdr:col>
      <xdr:colOff>104170</xdr:colOff>
      <xdr:row>59</xdr:row>
      <xdr:rowOff>1781477</xdr:rowOff>
    </xdr:to>
    <xdr:pic>
      <xdr:nvPicPr>
        <xdr:cNvPr id="117" name="Picture 116">
          <a:extLst>
            <a:ext uri="{FF2B5EF4-FFF2-40B4-BE49-F238E27FC236}">
              <a16:creationId xmlns:a16="http://schemas.microsoft.com/office/drawing/2014/main" id="{BC94C855-07C9-173E-7FCC-48A4CE5D069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3048000" y="102977950"/>
          <a:ext cx="1805970" cy="1805970"/>
        </a:xfrm>
        <a:prstGeom prst="rect">
          <a:avLst/>
        </a:prstGeom>
      </xdr:spPr>
    </xdr:pic>
    <xdr:clientData/>
  </xdr:twoCellAnchor>
  <xdr:twoCellAnchor>
    <xdr:from>
      <xdr:col>4</xdr:col>
      <xdr:colOff>0</xdr:colOff>
      <xdr:row>60</xdr:row>
      <xdr:rowOff>36285</xdr:rowOff>
    </xdr:from>
    <xdr:to>
      <xdr:col>5</xdr:col>
      <xdr:colOff>66204</xdr:colOff>
      <xdr:row>60</xdr:row>
      <xdr:rowOff>1781477</xdr:rowOff>
    </xdr:to>
    <xdr:pic>
      <xdr:nvPicPr>
        <xdr:cNvPr id="119" name="Picture 118">
          <a:extLst>
            <a:ext uri="{FF2B5EF4-FFF2-40B4-BE49-F238E27FC236}">
              <a16:creationId xmlns:a16="http://schemas.microsoft.com/office/drawing/2014/main" id="{A586F5DE-6588-D86A-0C8F-EF2C9B2F1742}"/>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3447143" y="105101571"/>
          <a:ext cx="1826061" cy="1745192"/>
        </a:xfrm>
        <a:prstGeom prst="rect">
          <a:avLst/>
        </a:prstGeom>
      </xdr:spPr>
    </xdr:pic>
    <xdr:clientData/>
  </xdr:twoCellAnchor>
  <xdr:twoCellAnchor>
    <xdr:from>
      <xdr:col>4</xdr:col>
      <xdr:colOff>1</xdr:colOff>
      <xdr:row>61</xdr:row>
      <xdr:rowOff>47538</xdr:rowOff>
    </xdr:from>
    <xdr:to>
      <xdr:col>5</xdr:col>
      <xdr:colOff>54430</xdr:colOff>
      <xdr:row>61</xdr:row>
      <xdr:rowOff>1781478</xdr:rowOff>
    </xdr:to>
    <xdr:pic>
      <xdr:nvPicPr>
        <xdr:cNvPr id="121" name="Picture 120">
          <a:extLst>
            <a:ext uri="{FF2B5EF4-FFF2-40B4-BE49-F238E27FC236}">
              <a16:creationId xmlns:a16="http://schemas.microsoft.com/office/drawing/2014/main" id="{6290C9ED-67E2-E734-B829-A2D86249A2BC}"/>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3447144" y="106918038"/>
          <a:ext cx="1814286" cy="1733940"/>
        </a:xfrm>
        <a:prstGeom prst="rect">
          <a:avLst/>
        </a:prstGeom>
      </xdr:spPr>
    </xdr:pic>
    <xdr:clientData/>
  </xdr:twoCellAnchor>
  <xdr:twoCellAnchor>
    <xdr:from>
      <xdr:col>4</xdr:col>
      <xdr:colOff>0</xdr:colOff>
      <xdr:row>62</xdr:row>
      <xdr:rowOff>0</xdr:rowOff>
    </xdr:from>
    <xdr:to>
      <xdr:col>5</xdr:col>
      <xdr:colOff>104170</xdr:colOff>
      <xdr:row>62</xdr:row>
      <xdr:rowOff>1781477</xdr:rowOff>
    </xdr:to>
    <xdr:pic>
      <xdr:nvPicPr>
        <xdr:cNvPr id="123" name="Picture 122">
          <a:extLst>
            <a:ext uri="{FF2B5EF4-FFF2-40B4-BE49-F238E27FC236}">
              <a16:creationId xmlns:a16="http://schemas.microsoft.com/office/drawing/2014/main" id="{CCA6BFF5-0CA0-311D-69B7-D742E761464A}"/>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3048000" y="108388150"/>
          <a:ext cx="1805970" cy="1805970"/>
        </a:xfrm>
        <a:prstGeom prst="rect">
          <a:avLst/>
        </a:prstGeom>
      </xdr:spPr>
    </xdr:pic>
    <xdr:clientData/>
  </xdr:twoCellAnchor>
  <xdr:twoCellAnchor>
    <xdr:from>
      <xdr:col>4</xdr:col>
      <xdr:colOff>1</xdr:colOff>
      <xdr:row>63</xdr:row>
      <xdr:rowOff>199571</xdr:rowOff>
    </xdr:from>
    <xdr:to>
      <xdr:col>4</xdr:col>
      <xdr:colOff>1655209</xdr:colOff>
      <xdr:row>63</xdr:row>
      <xdr:rowOff>1781477</xdr:rowOff>
    </xdr:to>
    <xdr:pic>
      <xdr:nvPicPr>
        <xdr:cNvPr id="125" name="Picture 124">
          <a:extLst>
            <a:ext uri="{FF2B5EF4-FFF2-40B4-BE49-F238E27FC236}">
              <a16:creationId xmlns:a16="http://schemas.microsoft.com/office/drawing/2014/main" id="{62F8F887-E642-2B53-1495-060C88330EAD}"/>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3447144" y="110680500"/>
          <a:ext cx="1655208" cy="1581906"/>
        </a:xfrm>
        <a:prstGeom prst="rect">
          <a:avLst/>
        </a:prstGeom>
      </xdr:spPr>
    </xdr:pic>
    <xdr:clientData/>
  </xdr:twoCellAnchor>
  <xdr:twoCellAnchor>
    <xdr:from>
      <xdr:col>4</xdr:col>
      <xdr:colOff>0</xdr:colOff>
      <xdr:row>64</xdr:row>
      <xdr:rowOff>163286</xdr:rowOff>
    </xdr:from>
    <xdr:to>
      <xdr:col>4</xdr:col>
      <xdr:colOff>1693175</xdr:colOff>
      <xdr:row>64</xdr:row>
      <xdr:rowOff>1781477</xdr:rowOff>
    </xdr:to>
    <xdr:pic>
      <xdr:nvPicPr>
        <xdr:cNvPr id="127" name="Picture 126">
          <a:extLst>
            <a:ext uri="{FF2B5EF4-FFF2-40B4-BE49-F238E27FC236}">
              <a16:creationId xmlns:a16="http://schemas.microsoft.com/office/drawing/2014/main" id="{ADD268EC-A2D2-3ACD-15B7-2499FC3E7985}"/>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3447143" y="112449429"/>
          <a:ext cx="1693175" cy="1618191"/>
        </a:xfrm>
        <a:prstGeom prst="rect">
          <a:avLst/>
        </a:prstGeom>
      </xdr:spPr>
    </xdr:pic>
    <xdr:clientData/>
  </xdr:twoCellAnchor>
  <xdr:twoCellAnchor>
    <xdr:from>
      <xdr:col>4</xdr:col>
      <xdr:colOff>0</xdr:colOff>
      <xdr:row>65</xdr:row>
      <xdr:rowOff>0</xdr:rowOff>
    </xdr:from>
    <xdr:to>
      <xdr:col>5</xdr:col>
      <xdr:colOff>104170</xdr:colOff>
      <xdr:row>65</xdr:row>
      <xdr:rowOff>1781477</xdr:rowOff>
    </xdr:to>
    <xdr:pic>
      <xdr:nvPicPr>
        <xdr:cNvPr id="129" name="Picture 128">
          <a:extLst>
            <a:ext uri="{FF2B5EF4-FFF2-40B4-BE49-F238E27FC236}">
              <a16:creationId xmlns:a16="http://schemas.microsoft.com/office/drawing/2014/main" id="{412F5E52-6E16-C14D-9A40-0E1B671E5D32}"/>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3048000" y="113798350"/>
          <a:ext cx="1805970" cy="1805970"/>
        </a:xfrm>
        <a:prstGeom prst="rect">
          <a:avLst/>
        </a:prstGeom>
      </xdr:spPr>
    </xdr:pic>
    <xdr:clientData/>
  </xdr:twoCellAnchor>
  <xdr:twoCellAnchor>
    <xdr:from>
      <xdr:col>4</xdr:col>
      <xdr:colOff>0</xdr:colOff>
      <xdr:row>66</xdr:row>
      <xdr:rowOff>0</xdr:rowOff>
    </xdr:from>
    <xdr:to>
      <xdr:col>5</xdr:col>
      <xdr:colOff>104170</xdr:colOff>
      <xdr:row>66</xdr:row>
      <xdr:rowOff>1781477</xdr:rowOff>
    </xdr:to>
    <xdr:pic>
      <xdr:nvPicPr>
        <xdr:cNvPr id="131" name="Picture 130">
          <a:extLst>
            <a:ext uri="{FF2B5EF4-FFF2-40B4-BE49-F238E27FC236}">
              <a16:creationId xmlns:a16="http://schemas.microsoft.com/office/drawing/2014/main" id="{E52E7EFB-11BB-9DF6-BB11-E67270054AA9}"/>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3048000" y="115601750"/>
          <a:ext cx="1805970" cy="1805970"/>
        </a:xfrm>
        <a:prstGeom prst="rect">
          <a:avLst/>
        </a:prstGeom>
      </xdr:spPr>
    </xdr:pic>
    <xdr:clientData/>
  </xdr:twoCellAnchor>
  <xdr:twoCellAnchor>
    <xdr:from>
      <xdr:col>4</xdr:col>
      <xdr:colOff>0</xdr:colOff>
      <xdr:row>67</xdr:row>
      <xdr:rowOff>217714</xdr:rowOff>
    </xdr:from>
    <xdr:to>
      <xdr:col>4</xdr:col>
      <xdr:colOff>1636225</xdr:colOff>
      <xdr:row>67</xdr:row>
      <xdr:rowOff>1781477</xdr:rowOff>
    </xdr:to>
    <xdr:pic>
      <xdr:nvPicPr>
        <xdr:cNvPr id="133" name="Picture 132">
          <a:extLst>
            <a:ext uri="{FF2B5EF4-FFF2-40B4-BE49-F238E27FC236}">
              <a16:creationId xmlns:a16="http://schemas.microsoft.com/office/drawing/2014/main" id="{7C5AFAFD-0960-8E4C-FA69-184B4FD92EEA}"/>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3447143" y="117919500"/>
          <a:ext cx="1636225" cy="1563763"/>
        </a:xfrm>
        <a:prstGeom prst="rect">
          <a:avLst/>
        </a:prstGeom>
      </xdr:spPr>
    </xdr:pic>
    <xdr:clientData/>
  </xdr:twoCellAnchor>
  <xdr:twoCellAnchor>
    <xdr:from>
      <xdr:col>4</xdr:col>
      <xdr:colOff>1</xdr:colOff>
      <xdr:row>68</xdr:row>
      <xdr:rowOff>142904</xdr:rowOff>
    </xdr:from>
    <xdr:to>
      <xdr:col>4</xdr:col>
      <xdr:colOff>1714501</xdr:colOff>
      <xdr:row>68</xdr:row>
      <xdr:rowOff>1781477</xdr:rowOff>
    </xdr:to>
    <xdr:pic>
      <xdr:nvPicPr>
        <xdr:cNvPr id="135" name="Picture 134">
          <a:extLst>
            <a:ext uri="{FF2B5EF4-FFF2-40B4-BE49-F238E27FC236}">
              <a16:creationId xmlns:a16="http://schemas.microsoft.com/office/drawing/2014/main" id="{BDD5FC0F-0BD3-E897-C6DF-AC0650675FEB}"/>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3447144" y="119649904"/>
          <a:ext cx="1714500" cy="1638573"/>
        </a:xfrm>
        <a:prstGeom prst="rect">
          <a:avLst/>
        </a:prstGeom>
      </xdr:spPr>
    </xdr:pic>
    <xdr:clientData/>
  </xdr:twoCellAnchor>
  <xdr:twoCellAnchor>
    <xdr:from>
      <xdr:col>4</xdr:col>
      <xdr:colOff>0</xdr:colOff>
      <xdr:row>69</xdr:row>
      <xdr:rowOff>181429</xdr:rowOff>
    </xdr:from>
    <xdr:to>
      <xdr:col>4</xdr:col>
      <xdr:colOff>1674191</xdr:colOff>
      <xdr:row>69</xdr:row>
      <xdr:rowOff>1781477</xdr:rowOff>
    </xdr:to>
    <xdr:pic>
      <xdr:nvPicPr>
        <xdr:cNvPr id="137" name="Picture 136">
          <a:extLst>
            <a:ext uri="{FF2B5EF4-FFF2-40B4-BE49-F238E27FC236}">
              <a16:creationId xmlns:a16="http://schemas.microsoft.com/office/drawing/2014/main" id="{399E0305-6901-59E6-33C3-54AF943C8D6D}"/>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3447143" y="121493643"/>
          <a:ext cx="1674191" cy="1600048"/>
        </a:xfrm>
        <a:prstGeom prst="rect">
          <a:avLst/>
        </a:prstGeom>
      </xdr:spPr>
    </xdr:pic>
    <xdr:clientData/>
  </xdr:twoCellAnchor>
  <xdr:twoCellAnchor>
    <xdr:from>
      <xdr:col>4</xdr:col>
      <xdr:colOff>72572</xdr:colOff>
      <xdr:row>70</xdr:row>
      <xdr:rowOff>194924</xdr:rowOff>
    </xdr:from>
    <xdr:to>
      <xdr:col>4</xdr:col>
      <xdr:colOff>1732643</xdr:colOff>
      <xdr:row>70</xdr:row>
      <xdr:rowOff>1781477</xdr:rowOff>
    </xdr:to>
    <xdr:pic>
      <xdr:nvPicPr>
        <xdr:cNvPr id="139" name="Picture 138">
          <a:extLst>
            <a:ext uri="{FF2B5EF4-FFF2-40B4-BE49-F238E27FC236}">
              <a16:creationId xmlns:a16="http://schemas.microsoft.com/office/drawing/2014/main" id="{2D8D1220-6E41-C6CC-C5CF-C33C930C4E24}"/>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3519715" y="123312353"/>
          <a:ext cx="1660071" cy="1586553"/>
        </a:xfrm>
        <a:prstGeom prst="rect">
          <a:avLst/>
        </a:prstGeom>
      </xdr:spPr>
    </xdr:pic>
    <xdr:clientData/>
  </xdr:twoCellAnchor>
  <xdr:twoCellAnchor>
    <xdr:from>
      <xdr:col>4</xdr:col>
      <xdr:colOff>0</xdr:colOff>
      <xdr:row>71</xdr:row>
      <xdr:rowOff>0</xdr:rowOff>
    </xdr:from>
    <xdr:to>
      <xdr:col>5</xdr:col>
      <xdr:colOff>104170</xdr:colOff>
      <xdr:row>71</xdr:row>
      <xdr:rowOff>1781477</xdr:rowOff>
    </xdr:to>
    <xdr:pic>
      <xdr:nvPicPr>
        <xdr:cNvPr id="141" name="Picture 140">
          <a:extLst>
            <a:ext uri="{FF2B5EF4-FFF2-40B4-BE49-F238E27FC236}">
              <a16:creationId xmlns:a16="http://schemas.microsoft.com/office/drawing/2014/main" id="{E0DE67E6-49D9-9C87-792F-2CC4C773D21E}"/>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3048000" y="124618750"/>
          <a:ext cx="1805970" cy="1805970"/>
        </a:xfrm>
        <a:prstGeom prst="rect">
          <a:avLst/>
        </a:prstGeom>
      </xdr:spPr>
    </xdr:pic>
    <xdr:clientData/>
  </xdr:twoCellAnchor>
  <xdr:twoCellAnchor>
    <xdr:from>
      <xdr:col>4</xdr:col>
      <xdr:colOff>0</xdr:colOff>
      <xdr:row>72</xdr:row>
      <xdr:rowOff>90714</xdr:rowOff>
    </xdr:from>
    <xdr:to>
      <xdr:col>5</xdr:col>
      <xdr:colOff>9252</xdr:colOff>
      <xdr:row>72</xdr:row>
      <xdr:rowOff>1781477</xdr:rowOff>
    </xdr:to>
    <xdr:pic>
      <xdr:nvPicPr>
        <xdr:cNvPr id="143" name="Picture 142">
          <a:extLst>
            <a:ext uri="{FF2B5EF4-FFF2-40B4-BE49-F238E27FC236}">
              <a16:creationId xmlns:a16="http://schemas.microsoft.com/office/drawing/2014/main" id="{83603AD8-BA07-2390-58A8-E8D6C0EC5130}"/>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3447143" y="126818571"/>
          <a:ext cx="1769109" cy="1690763"/>
        </a:xfrm>
        <a:prstGeom prst="rect">
          <a:avLst/>
        </a:prstGeom>
      </xdr:spPr>
    </xdr:pic>
    <xdr:clientData/>
  </xdr:twoCellAnchor>
  <xdr:twoCellAnchor>
    <xdr:from>
      <xdr:col>4</xdr:col>
      <xdr:colOff>0</xdr:colOff>
      <xdr:row>73</xdr:row>
      <xdr:rowOff>117929</xdr:rowOff>
    </xdr:from>
    <xdr:to>
      <xdr:col>4</xdr:col>
      <xdr:colOff>1740633</xdr:colOff>
      <xdr:row>73</xdr:row>
      <xdr:rowOff>1781477</xdr:rowOff>
    </xdr:to>
    <xdr:pic>
      <xdr:nvPicPr>
        <xdr:cNvPr id="145" name="Picture 144">
          <a:extLst>
            <a:ext uri="{FF2B5EF4-FFF2-40B4-BE49-F238E27FC236}">
              <a16:creationId xmlns:a16="http://schemas.microsoft.com/office/drawing/2014/main" id="{B313CB9F-047C-4DD6-B81B-5BC593EE826B}"/>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3447143" y="128651000"/>
          <a:ext cx="1740633" cy="1663548"/>
        </a:xfrm>
        <a:prstGeom prst="rect">
          <a:avLst/>
        </a:prstGeom>
      </xdr:spPr>
    </xdr:pic>
    <xdr:clientData/>
  </xdr:twoCellAnchor>
  <xdr:twoCellAnchor>
    <xdr:from>
      <xdr:col>4</xdr:col>
      <xdr:colOff>1</xdr:colOff>
      <xdr:row>74</xdr:row>
      <xdr:rowOff>116896</xdr:rowOff>
    </xdr:from>
    <xdr:to>
      <xdr:col>4</xdr:col>
      <xdr:colOff>1741715</xdr:colOff>
      <xdr:row>74</xdr:row>
      <xdr:rowOff>1781477</xdr:rowOff>
    </xdr:to>
    <xdr:pic>
      <xdr:nvPicPr>
        <xdr:cNvPr id="147" name="Picture 146">
          <a:extLst>
            <a:ext uri="{FF2B5EF4-FFF2-40B4-BE49-F238E27FC236}">
              <a16:creationId xmlns:a16="http://schemas.microsoft.com/office/drawing/2014/main" id="{0ACF3987-4935-0277-B560-F62BBD324B18}"/>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3447144" y="130455182"/>
          <a:ext cx="1741714" cy="1664581"/>
        </a:xfrm>
        <a:prstGeom prst="rect">
          <a:avLst/>
        </a:prstGeom>
      </xdr:spPr>
    </xdr:pic>
    <xdr:clientData/>
  </xdr:twoCellAnchor>
  <xdr:twoCellAnchor>
    <xdr:from>
      <xdr:col>4</xdr:col>
      <xdr:colOff>1</xdr:colOff>
      <xdr:row>75</xdr:row>
      <xdr:rowOff>151574</xdr:rowOff>
    </xdr:from>
    <xdr:to>
      <xdr:col>4</xdr:col>
      <xdr:colOff>1705429</xdr:colOff>
      <xdr:row>75</xdr:row>
      <xdr:rowOff>1781477</xdr:rowOff>
    </xdr:to>
    <xdr:pic>
      <xdr:nvPicPr>
        <xdr:cNvPr id="149" name="Picture 148">
          <a:extLst>
            <a:ext uri="{FF2B5EF4-FFF2-40B4-BE49-F238E27FC236}">
              <a16:creationId xmlns:a16="http://schemas.microsoft.com/office/drawing/2014/main" id="{F22058F4-233A-2E4D-8C6C-27C416DBEDFE}"/>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3447144" y="132295074"/>
          <a:ext cx="1705428" cy="1629903"/>
        </a:xfrm>
        <a:prstGeom prst="rect">
          <a:avLst/>
        </a:prstGeom>
      </xdr:spPr>
    </xdr:pic>
    <xdr:clientData/>
  </xdr:twoCellAnchor>
  <xdr:twoCellAnchor>
    <xdr:from>
      <xdr:col>4</xdr:col>
      <xdr:colOff>63500</xdr:colOff>
      <xdr:row>76</xdr:row>
      <xdr:rowOff>117929</xdr:rowOff>
    </xdr:from>
    <xdr:to>
      <xdr:col>5</xdr:col>
      <xdr:colOff>44276</xdr:colOff>
      <xdr:row>76</xdr:row>
      <xdr:rowOff>1781477</xdr:rowOff>
    </xdr:to>
    <xdr:pic>
      <xdr:nvPicPr>
        <xdr:cNvPr id="151" name="Picture 150">
          <a:extLst>
            <a:ext uri="{FF2B5EF4-FFF2-40B4-BE49-F238E27FC236}">
              <a16:creationId xmlns:a16="http://schemas.microsoft.com/office/drawing/2014/main" id="{95041556-9146-BEAD-CB23-BE372021F0F6}"/>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3510643" y="134066643"/>
          <a:ext cx="1740633" cy="1663548"/>
        </a:xfrm>
        <a:prstGeom prst="rect">
          <a:avLst/>
        </a:prstGeom>
      </xdr:spPr>
    </xdr:pic>
    <xdr:clientData/>
  </xdr:twoCellAnchor>
  <xdr:twoCellAnchor>
    <xdr:from>
      <xdr:col>4</xdr:col>
      <xdr:colOff>1</xdr:colOff>
      <xdr:row>77</xdr:row>
      <xdr:rowOff>151575</xdr:rowOff>
    </xdr:from>
    <xdr:to>
      <xdr:col>4</xdr:col>
      <xdr:colOff>1705429</xdr:colOff>
      <xdr:row>77</xdr:row>
      <xdr:rowOff>1781477</xdr:rowOff>
    </xdr:to>
    <xdr:pic>
      <xdr:nvPicPr>
        <xdr:cNvPr id="153" name="Picture 152">
          <a:extLst>
            <a:ext uri="{FF2B5EF4-FFF2-40B4-BE49-F238E27FC236}">
              <a16:creationId xmlns:a16="http://schemas.microsoft.com/office/drawing/2014/main" id="{E782E35E-B0A7-8275-FA85-156FED9A3768}"/>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3447144" y="135905504"/>
          <a:ext cx="1705428" cy="1629902"/>
        </a:xfrm>
        <a:prstGeom prst="rect">
          <a:avLst/>
        </a:prstGeom>
      </xdr:spPr>
    </xdr:pic>
    <xdr:clientData/>
  </xdr:twoCellAnchor>
  <xdr:twoCellAnchor>
    <xdr:from>
      <xdr:col>4</xdr:col>
      <xdr:colOff>1</xdr:colOff>
      <xdr:row>78</xdr:row>
      <xdr:rowOff>108226</xdr:rowOff>
    </xdr:from>
    <xdr:to>
      <xdr:col>4</xdr:col>
      <xdr:colOff>1750787</xdr:colOff>
      <xdr:row>78</xdr:row>
      <xdr:rowOff>1781477</xdr:rowOff>
    </xdr:to>
    <xdr:pic>
      <xdr:nvPicPr>
        <xdr:cNvPr id="155" name="Picture 154">
          <a:extLst>
            <a:ext uri="{FF2B5EF4-FFF2-40B4-BE49-F238E27FC236}">
              <a16:creationId xmlns:a16="http://schemas.microsoft.com/office/drawing/2014/main" id="{7A379D1C-F1B9-1B26-A0EC-51D2AD7B51E0}"/>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3447144" y="137667369"/>
          <a:ext cx="1750786" cy="1673251"/>
        </a:xfrm>
        <a:prstGeom prst="rect">
          <a:avLst/>
        </a:prstGeom>
      </xdr:spPr>
    </xdr:pic>
    <xdr:clientData/>
  </xdr:twoCellAnchor>
  <xdr:twoCellAnchor>
    <xdr:from>
      <xdr:col>4</xdr:col>
      <xdr:colOff>0</xdr:colOff>
      <xdr:row>79</xdr:row>
      <xdr:rowOff>0</xdr:rowOff>
    </xdr:from>
    <xdr:to>
      <xdr:col>5</xdr:col>
      <xdr:colOff>104170</xdr:colOff>
      <xdr:row>79</xdr:row>
      <xdr:rowOff>1781477</xdr:rowOff>
    </xdr:to>
    <xdr:pic>
      <xdr:nvPicPr>
        <xdr:cNvPr id="157" name="Picture 156">
          <a:extLst>
            <a:ext uri="{FF2B5EF4-FFF2-40B4-BE49-F238E27FC236}">
              <a16:creationId xmlns:a16="http://schemas.microsoft.com/office/drawing/2014/main" id="{7C0BD987-0DE9-A8B7-0DFC-5DDF359F85AF}"/>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3048000" y="139045950"/>
          <a:ext cx="1805970" cy="1805970"/>
        </a:xfrm>
        <a:prstGeom prst="rect">
          <a:avLst/>
        </a:prstGeom>
      </xdr:spPr>
    </xdr:pic>
    <xdr:clientData/>
  </xdr:twoCellAnchor>
  <xdr:twoCellAnchor>
    <xdr:from>
      <xdr:col>4</xdr:col>
      <xdr:colOff>0</xdr:colOff>
      <xdr:row>80</xdr:row>
      <xdr:rowOff>0</xdr:rowOff>
    </xdr:from>
    <xdr:to>
      <xdr:col>5</xdr:col>
      <xdr:colOff>104170</xdr:colOff>
      <xdr:row>80</xdr:row>
      <xdr:rowOff>1781477</xdr:rowOff>
    </xdr:to>
    <xdr:pic>
      <xdr:nvPicPr>
        <xdr:cNvPr id="159" name="Picture 158">
          <a:extLst>
            <a:ext uri="{FF2B5EF4-FFF2-40B4-BE49-F238E27FC236}">
              <a16:creationId xmlns:a16="http://schemas.microsoft.com/office/drawing/2014/main" id="{EBBDBA8E-1196-E508-11D1-61C5D1E3F577}"/>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3048000" y="140849350"/>
          <a:ext cx="1805970" cy="1805970"/>
        </a:xfrm>
        <a:prstGeom prst="rect">
          <a:avLst/>
        </a:prstGeom>
      </xdr:spPr>
    </xdr:pic>
    <xdr:clientData/>
  </xdr:twoCellAnchor>
  <xdr:twoCellAnchor>
    <xdr:from>
      <xdr:col>4</xdr:col>
      <xdr:colOff>45358</xdr:colOff>
      <xdr:row>81</xdr:row>
      <xdr:rowOff>190500</xdr:rowOff>
    </xdr:from>
    <xdr:to>
      <xdr:col>4</xdr:col>
      <xdr:colOff>1710058</xdr:colOff>
      <xdr:row>81</xdr:row>
      <xdr:rowOff>1781477</xdr:rowOff>
    </xdr:to>
    <xdr:pic>
      <xdr:nvPicPr>
        <xdr:cNvPr id="161" name="Picture 160">
          <a:extLst>
            <a:ext uri="{FF2B5EF4-FFF2-40B4-BE49-F238E27FC236}">
              <a16:creationId xmlns:a16="http://schemas.microsoft.com/office/drawing/2014/main" id="{79BE5C83-402F-080A-2149-86FF3BB47FCD}"/>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3492501" y="143165286"/>
          <a:ext cx="1664700" cy="1590977"/>
        </a:xfrm>
        <a:prstGeom prst="rect">
          <a:avLst/>
        </a:prstGeom>
      </xdr:spPr>
    </xdr:pic>
    <xdr:clientData/>
  </xdr:twoCellAnchor>
  <xdr:twoCellAnchor>
    <xdr:from>
      <xdr:col>4</xdr:col>
      <xdr:colOff>0</xdr:colOff>
      <xdr:row>82</xdr:row>
      <xdr:rowOff>99786</xdr:rowOff>
    </xdr:from>
    <xdr:to>
      <xdr:col>4</xdr:col>
      <xdr:colOff>1759617</xdr:colOff>
      <xdr:row>82</xdr:row>
      <xdr:rowOff>1781478</xdr:rowOff>
    </xdr:to>
    <xdr:pic>
      <xdr:nvPicPr>
        <xdr:cNvPr id="163" name="Picture 162">
          <a:extLst>
            <a:ext uri="{FF2B5EF4-FFF2-40B4-BE49-F238E27FC236}">
              <a16:creationId xmlns:a16="http://schemas.microsoft.com/office/drawing/2014/main" id="{7DB87F21-99F9-D6A3-190C-15ED92F6C293}"/>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3447143" y="144879786"/>
          <a:ext cx="1759617" cy="1681692"/>
        </a:xfrm>
        <a:prstGeom prst="rect">
          <a:avLst/>
        </a:prstGeom>
      </xdr:spPr>
    </xdr:pic>
    <xdr:clientData/>
  </xdr:twoCellAnchor>
  <xdr:twoCellAnchor>
    <xdr:from>
      <xdr:col>4</xdr:col>
      <xdr:colOff>1</xdr:colOff>
      <xdr:row>83</xdr:row>
      <xdr:rowOff>145143</xdr:rowOff>
    </xdr:from>
    <xdr:to>
      <xdr:col>4</xdr:col>
      <xdr:colOff>1712159</xdr:colOff>
      <xdr:row>83</xdr:row>
      <xdr:rowOff>1781477</xdr:rowOff>
    </xdr:to>
    <xdr:pic>
      <xdr:nvPicPr>
        <xdr:cNvPr id="165" name="Picture 164">
          <a:extLst>
            <a:ext uri="{FF2B5EF4-FFF2-40B4-BE49-F238E27FC236}">
              <a16:creationId xmlns:a16="http://schemas.microsoft.com/office/drawing/2014/main" id="{4E9FABFD-4DAF-0392-BDAC-5FA6CC326F2C}"/>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3447144" y="146730357"/>
          <a:ext cx="1712158" cy="1636334"/>
        </a:xfrm>
        <a:prstGeom prst="rect">
          <a:avLst/>
        </a:prstGeom>
      </xdr:spPr>
    </xdr:pic>
    <xdr:clientData/>
  </xdr:twoCellAnchor>
  <xdr:twoCellAnchor>
    <xdr:from>
      <xdr:col>4</xdr:col>
      <xdr:colOff>0</xdr:colOff>
      <xdr:row>84</xdr:row>
      <xdr:rowOff>154214</xdr:rowOff>
    </xdr:from>
    <xdr:to>
      <xdr:col>4</xdr:col>
      <xdr:colOff>1702667</xdr:colOff>
      <xdr:row>84</xdr:row>
      <xdr:rowOff>1781477</xdr:rowOff>
    </xdr:to>
    <xdr:pic>
      <xdr:nvPicPr>
        <xdr:cNvPr id="167" name="Picture 166">
          <a:extLst>
            <a:ext uri="{FF2B5EF4-FFF2-40B4-BE49-F238E27FC236}">
              <a16:creationId xmlns:a16="http://schemas.microsoft.com/office/drawing/2014/main" id="{045DBB2D-95CF-352F-F4AF-6A76EDF2C797}"/>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3447143" y="148544643"/>
          <a:ext cx="1702667" cy="1627263"/>
        </a:xfrm>
        <a:prstGeom prst="rect">
          <a:avLst/>
        </a:prstGeom>
      </xdr:spPr>
    </xdr:pic>
    <xdr:clientData/>
  </xdr:twoCellAnchor>
  <xdr:twoCellAnchor>
    <xdr:from>
      <xdr:col>4</xdr:col>
      <xdr:colOff>1</xdr:colOff>
      <xdr:row>85</xdr:row>
      <xdr:rowOff>45357</xdr:rowOff>
    </xdr:from>
    <xdr:to>
      <xdr:col>5</xdr:col>
      <xdr:colOff>56712</xdr:colOff>
      <xdr:row>85</xdr:row>
      <xdr:rowOff>1781477</xdr:rowOff>
    </xdr:to>
    <xdr:pic>
      <xdr:nvPicPr>
        <xdr:cNvPr id="169" name="Picture 168">
          <a:extLst>
            <a:ext uri="{FF2B5EF4-FFF2-40B4-BE49-F238E27FC236}">
              <a16:creationId xmlns:a16="http://schemas.microsoft.com/office/drawing/2014/main" id="{44585B38-5F00-F9BE-7EEB-ACA1483AE9C4}"/>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3447144" y="150241000"/>
          <a:ext cx="1816568" cy="1736120"/>
        </a:xfrm>
        <a:prstGeom prst="rect">
          <a:avLst/>
        </a:prstGeom>
      </xdr:spPr>
    </xdr:pic>
    <xdr:clientData/>
  </xdr:twoCellAnchor>
  <xdr:twoCellAnchor>
    <xdr:from>
      <xdr:col>4</xdr:col>
      <xdr:colOff>0</xdr:colOff>
      <xdr:row>86</xdr:row>
      <xdr:rowOff>154214</xdr:rowOff>
    </xdr:from>
    <xdr:to>
      <xdr:col>4</xdr:col>
      <xdr:colOff>1702667</xdr:colOff>
      <xdr:row>86</xdr:row>
      <xdr:rowOff>1781477</xdr:rowOff>
    </xdr:to>
    <xdr:pic>
      <xdr:nvPicPr>
        <xdr:cNvPr id="171" name="Picture 170">
          <a:extLst>
            <a:ext uri="{FF2B5EF4-FFF2-40B4-BE49-F238E27FC236}">
              <a16:creationId xmlns:a16="http://schemas.microsoft.com/office/drawing/2014/main" id="{D759C4D2-6934-CE53-FAE0-62DEBA5F435C}"/>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3447143" y="152155071"/>
          <a:ext cx="1702667" cy="1627263"/>
        </a:xfrm>
        <a:prstGeom prst="rect">
          <a:avLst/>
        </a:prstGeom>
      </xdr:spPr>
    </xdr:pic>
    <xdr:clientData/>
  </xdr:twoCellAnchor>
  <xdr:twoCellAnchor>
    <xdr:from>
      <xdr:col>4</xdr:col>
      <xdr:colOff>1</xdr:colOff>
      <xdr:row>87</xdr:row>
      <xdr:rowOff>108226</xdr:rowOff>
    </xdr:from>
    <xdr:to>
      <xdr:col>4</xdr:col>
      <xdr:colOff>1750787</xdr:colOff>
      <xdr:row>87</xdr:row>
      <xdr:rowOff>1781477</xdr:rowOff>
    </xdr:to>
    <xdr:pic>
      <xdr:nvPicPr>
        <xdr:cNvPr id="173" name="Picture 172">
          <a:extLst>
            <a:ext uri="{FF2B5EF4-FFF2-40B4-BE49-F238E27FC236}">
              <a16:creationId xmlns:a16="http://schemas.microsoft.com/office/drawing/2014/main" id="{4F1D0B6B-4F90-B72F-907A-B6F9134ABEB4}"/>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447144" y="153914297"/>
          <a:ext cx="1750786" cy="1673251"/>
        </a:xfrm>
        <a:prstGeom prst="rect">
          <a:avLst/>
        </a:prstGeom>
      </xdr:spPr>
    </xdr:pic>
    <xdr:clientData/>
  </xdr:twoCellAnchor>
  <xdr:twoCellAnchor>
    <xdr:from>
      <xdr:col>4</xdr:col>
      <xdr:colOff>1</xdr:colOff>
      <xdr:row>88</xdr:row>
      <xdr:rowOff>90887</xdr:rowOff>
    </xdr:from>
    <xdr:to>
      <xdr:col>5</xdr:col>
      <xdr:colOff>9072</xdr:colOff>
      <xdr:row>88</xdr:row>
      <xdr:rowOff>1781477</xdr:rowOff>
    </xdr:to>
    <xdr:pic>
      <xdr:nvPicPr>
        <xdr:cNvPr id="175" name="Picture 174">
          <a:extLst>
            <a:ext uri="{FF2B5EF4-FFF2-40B4-BE49-F238E27FC236}">
              <a16:creationId xmlns:a16="http://schemas.microsoft.com/office/drawing/2014/main" id="{E2A81C85-C851-CE0C-64DF-BE834176AA27}"/>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3447144" y="155702173"/>
          <a:ext cx="1768928" cy="1690590"/>
        </a:xfrm>
        <a:prstGeom prst="rect">
          <a:avLst/>
        </a:prstGeom>
      </xdr:spPr>
    </xdr:pic>
    <xdr:clientData/>
  </xdr:twoCellAnchor>
  <xdr:twoCellAnchor>
    <xdr:from>
      <xdr:col>4</xdr:col>
      <xdr:colOff>1</xdr:colOff>
      <xdr:row>89</xdr:row>
      <xdr:rowOff>108226</xdr:rowOff>
    </xdr:from>
    <xdr:to>
      <xdr:col>4</xdr:col>
      <xdr:colOff>1750787</xdr:colOff>
      <xdr:row>89</xdr:row>
      <xdr:rowOff>1781478</xdr:rowOff>
    </xdr:to>
    <xdr:pic>
      <xdr:nvPicPr>
        <xdr:cNvPr id="177" name="Picture 176">
          <a:extLst>
            <a:ext uri="{FF2B5EF4-FFF2-40B4-BE49-F238E27FC236}">
              <a16:creationId xmlns:a16="http://schemas.microsoft.com/office/drawing/2014/main" id="{9613458E-FB04-9A62-4275-B16A006AB356}"/>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3447144" y="157524726"/>
          <a:ext cx="1750786" cy="1673252"/>
        </a:xfrm>
        <a:prstGeom prst="rect">
          <a:avLst/>
        </a:prstGeom>
      </xdr:spPr>
    </xdr:pic>
    <xdr:clientData/>
  </xdr:twoCellAnchor>
  <xdr:twoCellAnchor>
    <xdr:from>
      <xdr:col>4</xdr:col>
      <xdr:colOff>1</xdr:colOff>
      <xdr:row>90</xdr:row>
      <xdr:rowOff>90715</xdr:rowOff>
    </xdr:from>
    <xdr:to>
      <xdr:col>5</xdr:col>
      <xdr:colOff>9252</xdr:colOff>
      <xdr:row>90</xdr:row>
      <xdr:rowOff>1781477</xdr:rowOff>
    </xdr:to>
    <xdr:pic>
      <xdr:nvPicPr>
        <xdr:cNvPr id="179" name="Picture 178">
          <a:extLst>
            <a:ext uri="{FF2B5EF4-FFF2-40B4-BE49-F238E27FC236}">
              <a16:creationId xmlns:a16="http://schemas.microsoft.com/office/drawing/2014/main" id="{A3E2276D-5D53-4F26-3850-BFB3C54187AF}"/>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3447144" y="159312429"/>
          <a:ext cx="1769108" cy="1690762"/>
        </a:xfrm>
        <a:prstGeom prst="rect">
          <a:avLst/>
        </a:prstGeom>
      </xdr:spPr>
    </xdr:pic>
    <xdr:clientData/>
  </xdr:twoCellAnchor>
  <xdr:twoCellAnchor>
    <xdr:from>
      <xdr:col>4</xdr:col>
      <xdr:colOff>0</xdr:colOff>
      <xdr:row>91</xdr:row>
      <xdr:rowOff>154214</xdr:rowOff>
    </xdr:from>
    <xdr:to>
      <xdr:col>4</xdr:col>
      <xdr:colOff>1702667</xdr:colOff>
      <xdr:row>91</xdr:row>
      <xdr:rowOff>1781477</xdr:rowOff>
    </xdr:to>
    <xdr:pic>
      <xdr:nvPicPr>
        <xdr:cNvPr id="181" name="Picture 180">
          <a:extLst>
            <a:ext uri="{FF2B5EF4-FFF2-40B4-BE49-F238E27FC236}">
              <a16:creationId xmlns:a16="http://schemas.microsoft.com/office/drawing/2014/main" id="{0246008B-6A67-84CF-FCC1-BF2108440B79}"/>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3447143" y="161181143"/>
          <a:ext cx="1702667" cy="1627263"/>
        </a:xfrm>
        <a:prstGeom prst="rect">
          <a:avLst/>
        </a:prstGeom>
      </xdr:spPr>
    </xdr:pic>
    <xdr:clientData/>
  </xdr:twoCellAnchor>
  <xdr:twoCellAnchor>
    <xdr:from>
      <xdr:col>4</xdr:col>
      <xdr:colOff>27214</xdr:colOff>
      <xdr:row>92</xdr:row>
      <xdr:rowOff>142905</xdr:rowOff>
    </xdr:from>
    <xdr:to>
      <xdr:col>4</xdr:col>
      <xdr:colOff>1741714</xdr:colOff>
      <xdr:row>92</xdr:row>
      <xdr:rowOff>1781477</xdr:rowOff>
    </xdr:to>
    <xdr:pic>
      <xdr:nvPicPr>
        <xdr:cNvPr id="183" name="Picture 182">
          <a:extLst>
            <a:ext uri="{FF2B5EF4-FFF2-40B4-BE49-F238E27FC236}">
              <a16:creationId xmlns:a16="http://schemas.microsoft.com/office/drawing/2014/main" id="{23629D20-B73E-6C5D-E747-6030ABF83062}"/>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3474357" y="162975048"/>
          <a:ext cx="1714500" cy="1638572"/>
        </a:xfrm>
        <a:prstGeom prst="rect">
          <a:avLst/>
        </a:prstGeom>
      </xdr:spPr>
    </xdr:pic>
    <xdr:clientData/>
  </xdr:twoCellAnchor>
  <xdr:twoCellAnchor>
    <xdr:from>
      <xdr:col>4</xdr:col>
      <xdr:colOff>0</xdr:colOff>
      <xdr:row>93</xdr:row>
      <xdr:rowOff>117929</xdr:rowOff>
    </xdr:from>
    <xdr:to>
      <xdr:col>4</xdr:col>
      <xdr:colOff>1740633</xdr:colOff>
      <xdr:row>93</xdr:row>
      <xdr:rowOff>1781477</xdr:rowOff>
    </xdr:to>
    <xdr:pic>
      <xdr:nvPicPr>
        <xdr:cNvPr id="185" name="Picture 184">
          <a:extLst>
            <a:ext uri="{FF2B5EF4-FFF2-40B4-BE49-F238E27FC236}">
              <a16:creationId xmlns:a16="http://schemas.microsoft.com/office/drawing/2014/main" id="{7DB41A38-80A4-F44F-E162-3E5BFA9DC826}"/>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3447143" y="164755286"/>
          <a:ext cx="1740633" cy="1663548"/>
        </a:xfrm>
        <a:prstGeom prst="rect">
          <a:avLst/>
        </a:prstGeom>
      </xdr:spPr>
    </xdr:pic>
    <xdr:clientData/>
  </xdr:twoCellAnchor>
  <xdr:twoCellAnchor>
    <xdr:from>
      <xdr:col>4</xdr:col>
      <xdr:colOff>1</xdr:colOff>
      <xdr:row>94</xdr:row>
      <xdr:rowOff>36286</xdr:rowOff>
    </xdr:from>
    <xdr:to>
      <xdr:col>5</xdr:col>
      <xdr:colOff>66204</xdr:colOff>
      <xdr:row>94</xdr:row>
      <xdr:rowOff>1781477</xdr:rowOff>
    </xdr:to>
    <xdr:pic>
      <xdr:nvPicPr>
        <xdr:cNvPr id="187" name="Picture 186">
          <a:extLst>
            <a:ext uri="{FF2B5EF4-FFF2-40B4-BE49-F238E27FC236}">
              <a16:creationId xmlns:a16="http://schemas.microsoft.com/office/drawing/2014/main" id="{975EC205-AD22-1C2C-553C-8F1F0D484056}"/>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3447144" y="166478857"/>
          <a:ext cx="1826060" cy="1745191"/>
        </a:xfrm>
        <a:prstGeom prst="rect">
          <a:avLst/>
        </a:prstGeom>
      </xdr:spPr>
    </xdr:pic>
    <xdr:clientData/>
  </xdr:twoCellAnchor>
  <xdr:twoCellAnchor>
    <xdr:from>
      <xdr:col>4</xdr:col>
      <xdr:colOff>36287</xdr:colOff>
      <xdr:row>95</xdr:row>
      <xdr:rowOff>116896</xdr:rowOff>
    </xdr:from>
    <xdr:to>
      <xdr:col>5</xdr:col>
      <xdr:colOff>18144</xdr:colOff>
      <xdr:row>95</xdr:row>
      <xdr:rowOff>1781477</xdr:rowOff>
    </xdr:to>
    <xdr:pic>
      <xdr:nvPicPr>
        <xdr:cNvPr id="189" name="Picture 188">
          <a:extLst>
            <a:ext uri="{FF2B5EF4-FFF2-40B4-BE49-F238E27FC236}">
              <a16:creationId xmlns:a16="http://schemas.microsoft.com/office/drawing/2014/main" id="{4A9E232F-B50D-CEAF-3B03-E7D6C1CFDFA1}"/>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3483430" y="168364682"/>
          <a:ext cx="1741714" cy="1664581"/>
        </a:xfrm>
        <a:prstGeom prst="rect">
          <a:avLst/>
        </a:prstGeom>
      </xdr:spPr>
    </xdr:pic>
    <xdr:clientData/>
  </xdr:twoCellAnchor>
  <xdr:twoCellAnchor>
    <xdr:from>
      <xdr:col>4</xdr:col>
      <xdr:colOff>18143</xdr:colOff>
      <xdr:row>96</xdr:row>
      <xdr:rowOff>151574</xdr:rowOff>
    </xdr:from>
    <xdr:to>
      <xdr:col>4</xdr:col>
      <xdr:colOff>1723571</xdr:colOff>
      <xdr:row>96</xdr:row>
      <xdr:rowOff>1781477</xdr:rowOff>
    </xdr:to>
    <xdr:pic>
      <xdr:nvPicPr>
        <xdr:cNvPr id="191" name="Picture 190">
          <a:extLst>
            <a:ext uri="{FF2B5EF4-FFF2-40B4-BE49-F238E27FC236}">
              <a16:creationId xmlns:a16="http://schemas.microsoft.com/office/drawing/2014/main" id="{6A018F47-D417-1B0D-29DB-D70ED5758630}"/>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val="0"/>
            </a:ext>
          </a:extLst>
        </a:blip>
        <a:stretch>
          <a:fillRect/>
        </a:stretch>
      </xdr:blipFill>
      <xdr:spPr>
        <a:xfrm>
          <a:off x="3465286" y="170204574"/>
          <a:ext cx="1705428" cy="16299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165233</xdr:colOff>
      <xdr:row>2</xdr:row>
      <xdr:rowOff>38879</xdr:rowOff>
    </xdr:from>
    <xdr:to>
      <xdr:col>8</xdr:col>
      <xdr:colOff>1094460</xdr:colOff>
      <xdr:row>2</xdr:row>
      <xdr:rowOff>1226879</xdr:rowOff>
    </xdr:to>
    <xdr:pic>
      <xdr:nvPicPr>
        <xdr:cNvPr id="429" name="Picture 428">
          <a:extLst>
            <a:ext uri="{FF2B5EF4-FFF2-40B4-BE49-F238E27FC236}">
              <a16:creationId xmlns:a16="http://schemas.microsoft.com/office/drawing/2014/main" id="{C6DDCB1C-9794-4420-95CA-F2300A6F25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996" t="4945" r="5101" b="5180"/>
        <a:stretch/>
      </xdr:blipFill>
      <xdr:spPr>
        <a:xfrm>
          <a:off x="13493883" y="426229"/>
          <a:ext cx="929227" cy="1188000"/>
        </a:xfrm>
        <a:prstGeom prst="rect">
          <a:avLst/>
        </a:prstGeom>
      </xdr:spPr>
    </xdr:pic>
    <xdr:clientData/>
  </xdr:twoCellAnchor>
  <xdr:twoCellAnchor>
    <xdr:from>
      <xdr:col>8</xdr:col>
      <xdr:colOff>171321</xdr:colOff>
      <xdr:row>3</xdr:row>
      <xdr:rowOff>29765</xdr:rowOff>
    </xdr:from>
    <xdr:to>
      <xdr:col>8</xdr:col>
      <xdr:colOff>1077515</xdr:colOff>
      <xdr:row>3</xdr:row>
      <xdr:rowOff>1244591</xdr:rowOff>
    </xdr:to>
    <xdr:pic>
      <xdr:nvPicPr>
        <xdr:cNvPr id="430" name="Picture 429">
          <a:extLst>
            <a:ext uri="{FF2B5EF4-FFF2-40B4-BE49-F238E27FC236}">
              <a16:creationId xmlns:a16="http://schemas.microsoft.com/office/drawing/2014/main" id="{FFC652A8-9128-4ADE-820D-6507A6C9180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178" t="2492" r="8472" b="4804"/>
        <a:stretch/>
      </xdr:blipFill>
      <xdr:spPr>
        <a:xfrm>
          <a:off x="13499971" y="1687115"/>
          <a:ext cx="906194" cy="1214826"/>
        </a:xfrm>
        <a:prstGeom prst="rect">
          <a:avLst/>
        </a:prstGeom>
      </xdr:spPr>
    </xdr:pic>
    <xdr:clientData/>
  </xdr:twoCellAnchor>
  <xdr:twoCellAnchor>
    <xdr:from>
      <xdr:col>8</xdr:col>
      <xdr:colOff>202407</xdr:colOff>
      <xdr:row>4</xdr:row>
      <xdr:rowOff>54990</xdr:rowOff>
    </xdr:from>
    <xdr:to>
      <xdr:col>8</xdr:col>
      <xdr:colOff>1048833</xdr:colOff>
      <xdr:row>4</xdr:row>
      <xdr:rowOff>1220071</xdr:rowOff>
    </xdr:to>
    <xdr:pic>
      <xdr:nvPicPr>
        <xdr:cNvPr id="431" name="Picture 430">
          <a:extLst>
            <a:ext uri="{FF2B5EF4-FFF2-40B4-BE49-F238E27FC236}">
              <a16:creationId xmlns:a16="http://schemas.microsoft.com/office/drawing/2014/main" id="{B39586B6-365E-42C4-80E8-25C24B1485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05507" y="2982340"/>
          <a:ext cx="846426" cy="1165081"/>
        </a:xfrm>
        <a:prstGeom prst="rect">
          <a:avLst/>
        </a:prstGeom>
      </xdr:spPr>
    </xdr:pic>
    <xdr:clientData/>
  </xdr:twoCellAnchor>
  <xdr:twoCellAnchor>
    <xdr:from>
      <xdr:col>8</xdr:col>
      <xdr:colOff>166687</xdr:colOff>
      <xdr:row>5</xdr:row>
      <xdr:rowOff>24300</xdr:rowOff>
    </xdr:from>
    <xdr:to>
      <xdr:col>8</xdr:col>
      <xdr:colOff>1083468</xdr:colOff>
      <xdr:row>5</xdr:row>
      <xdr:rowOff>1241665</xdr:rowOff>
    </xdr:to>
    <xdr:pic>
      <xdr:nvPicPr>
        <xdr:cNvPr id="432" name="Picture 431">
          <a:extLst>
            <a:ext uri="{FF2B5EF4-FFF2-40B4-BE49-F238E27FC236}">
              <a16:creationId xmlns:a16="http://schemas.microsoft.com/office/drawing/2014/main" id="{A70428C9-16BE-4D51-A7E9-95DA0EC421C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5395" t="2366" r="6316" b="3844"/>
        <a:stretch/>
      </xdr:blipFill>
      <xdr:spPr>
        <a:xfrm>
          <a:off x="12269787" y="4221650"/>
          <a:ext cx="916781" cy="1217365"/>
        </a:xfrm>
        <a:prstGeom prst="rect">
          <a:avLst/>
        </a:prstGeom>
      </xdr:spPr>
    </xdr:pic>
    <xdr:clientData/>
  </xdr:twoCellAnchor>
  <xdr:twoCellAnchor>
    <xdr:from>
      <xdr:col>8</xdr:col>
      <xdr:colOff>172641</xdr:colOff>
      <xdr:row>6</xdr:row>
      <xdr:rowOff>33701</xdr:rowOff>
    </xdr:from>
    <xdr:to>
      <xdr:col>8</xdr:col>
      <xdr:colOff>1095375</xdr:colOff>
      <xdr:row>6</xdr:row>
      <xdr:rowOff>1230126</xdr:rowOff>
    </xdr:to>
    <xdr:pic>
      <xdr:nvPicPr>
        <xdr:cNvPr id="433" name="Picture 432">
          <a:extLst>
            <a:ext uri="{FF2B5EF4-FFF2-40B4-BE49-F238E27FC236}">
              <a16:creationId xmlns:a16="http://schemas.microsoft.com/office/drawing/2014/main" id="{5A913E0F-5615-46DB-9AF6-C659BB417A2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7582" t="6883" r="9373" b="8159"/>
        <a:stretch/>
      </xdr:blipFill>
      <xdr:spPr>
        <a:xfrm>
          <a:off x="12275741" y="5501051"/>
          <a:ext cx="922734" cy="1196425"/>
        </a:xfrm>
        <a:prstGeom prst="rect">
          <a:avLst/>
        </a:prstGeom>
      </xdr:spPr>
    </xdr:pic>
    <xdr:clientData/>
  </xdr:twoCellAnchor>
  <xdr:twoCellAnchor>
    <xdr:from>
      <xdr:col>8</xdr:col>
      <xdr:colOff>184547</xdr:colOff>
      <xdr:row>7</xdr:row>
      <xdr:rowOff>23030</xdr:rowOff>
    </xdr:from>
    <xdr:to>
      <xdr:col>8</xdr:col>
      <xdr:colOff>1107281</xdr:colOff>
      <xdr:row>7</xdr:row>
      <xdr:rowOff>1239036</xdr:rowOff>
    </xdr:to>
    <xdr:pic>
      <xdr:nvPicPr>
        <xdr:cNvPr id="434" name="Picture 433">
          <a:extLst>
            <a:ext uri="{FF2B5EF4-FFF2-40B4-BE49-F238E27FC236}">
              <a16:creationId xmlns:a16="http://schemas.microsoft.com/office/drawing/2014/main" id="{26E89C04-FF96-4319-81FC-DF743C2F8FC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462" t="2490" r="3642" b="5220"/>
        <a:stretch/>
      </xdr:blipFill>
      <xdr:spPr>
        <a:xfrm>
          <a:off x="12287647" y="6760380"/>
          <a:ext cx="922734" cy="1216006"/>
        </a:xfrm>
        <a:prstGeom prst="rect">
          <a:avLst/>
        </a:prstGeom>
      </xdr:spPr>
    </xdr:pic>
    <xdr:clientData/>
  </xdr:twoCellAnchor>
  <xdr:twoCellAnchor>
    <xdr:from>
      <xdr:col>8</xdr:col>
      <xdr:colOff>148828</xdr:colOff>
      <xdr:row>8</xdr:row>
      <xdr:rowOff>32671</xdr:rowOff>
    </xdr:from>
    <xdr:to>
      <xdr:col>8</xdr:col>
      <xdr:colOff>1125141</xdr:colOff>
      <xdr:row>8</xdr:row>
      <xdr:rowOff>1253063</xdr:rowOff>
    </xdr:to>
    <xdr:pic>
      <xdr:nvPicPr>
        <xdr:cNvPr id="435" name="Picture 434">
          <a:extLst>
            <a:ext uri="{FF2B5EF4-FFF2-40B4-BE49-F238E27FC236}">
              <a16:creationId xmlns:a16="http://schemas.microsoft.com/office/drawing/2014/main" id="{C569B06B-ABBF-4D76-96DB-8173C18710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251928" y="8040021"/>
          <a:ext cx="976313" cy="1220392"/>
        </a:xfrm>
        <a:prstGeom prst="rect">
          <a:avLst/>
        </a:prstGeom>
      </xdr:spPr>
    </xdr:pic>
    <xdr:clientData/>
  </xdr:twoCellAnchor>
  <xdr:twoCellAnchor>
    <xdr:from>
      <xdr:col>8</xdr:col>
      <xdr:colOff>202406</xdr:colOff>
      <xdr:row>9</xdr:row>
      <xdr:rowOff>24348</xdr:rowOff>
    </xdr:from>
    <xdr:to>
      <xdr:col>8</xdr:col>
      <xdr:colOff>1053703</xdr:colOff>
      <xdr:row>9</xdr:row>
      <xdr:rowOff>1245471</xdr:rowOff>
    </xdr:to>
    <xdr:pic>
      <xdr:nvPicPr>
        <xdr:cNvPr id="436" name="Picture 435">
          <a:extLst>
            <a:ext uri="{FF2B5EF4-FFF2-40B4-BE49-F238E27FC236}">
              <a16:creationId xmlns:a16="http://schemas.microsoft.com/office/drawing/2014/main" id="{58463ED8-58EA-4ADD-81A8-818A04949D0A}"/>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3832" t="2740" r="7349" b="3300"/>
        <a:stretch/>
      </xdr:blipFill>
      <xdr:spPr>
        <a:xfrm>
          <a:off x="12305506" y="9301698"/>
          <a:ext cx="851297" cy="1221123"/>
        </a:xfrm>
        <a:prstGeom prst="rect">
          <a:avLst/>
        </a:prstGeom>
      </xdr:spPr>
    </xdr:pic>
    <xdr:clientData/>
  </xdr:twoCellAnchor>
  <xdr:twoCellAnchor>
    <xdr:from>
      <xdr:col>8</xdr:col>
      <xdr:colOff>198425</xdr:colOff>
      <xdr:row>10</xdr:row>
      <xdr:rowOff>33906</xdr:rowOff>
    </xdr:from>
    <xdr:to>
      <xdr:col>8</xdr:col>
      <xdr:colOff>1090075</xdr:colOff>
      <xdr:row>10</xdr:row>
      <xdr:rowOff>1221906</xdr:rowOff>
    </xdr:to>
    <xdr:pic>
      <xdr:nvPicPr>
        <xdr:cNvPr id="437" name="Picture 436">
          <a:extLst>
            <a:ext uri="{FF2B5EF4-FFF2-40B4-BE49-F238E27FC236}">
              <a16:creationId xmlns:a16="http://schemas.microsoft.com/office/drawing/2014/main" id="{62F6553F-04DE-4BFC-9F46-94D4C40AB72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527075" y="10581256"/>
          <a:ext cx="891650" cy="1188000"/>
        </a:xfrm>
        <a:prstGeom prst="rect">
          <a:avLst/>
        </a:prstGeom>
      </xdr:spPr>
    </xdr:pic>
    <xdr:clientData/>
  </xdr:twoCellAnchor>
  <xdr:twoCellAnchor>
    <xdr:from>
      <xdr:col>8</xdr:col>
      <xdr:colOff>184548</xdr:colOff>
      <xdr:row>11</xdr:row>
      <xdr:rowOff>42682</xdr:rowOff>
    </xdr:from>
    <xdr:to>
      <xdr:col>8</xdr:col>
      <xdr:colOff>1059656</xdr:colOff>
      <xdr:row>11</xdr:row>
      <xdr:rowOff>1236684</xdr:rowOff>
    </xdr:to>
    <xdr:pic>
      <xdr:nvPicPr>
        <xdr:cNvPr id="438" name="Picture 437">
          <a:extLst>
            <a:ext uri="{FF2B5EF4-FFF2-40B4-BE49-F238E27FC236}">
              <a16:creationId xmlns:a16="http://schemas.microsoft.com/office/drawing/2014/main" id="{808C461B-A436-47F2-B3C7-F86A53A80C1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7247" t="5506" r="9588" b="4952"/>
        <a:stretch/>
      </xdr:blipFill>
      <xdr:spPr>
        <a:xfrm>
          <a:off x="12287648" y="11860032"/>
          <a:ext cx="875108" cy="1194002"/>
        </a:xfrm>
        <a:prstGeom prst="rect">
          <a:avLst/>
        </a:prstGeom>
      </xdr:spPr>
    </xdr:pic>
    <xdr:clientData/>
  </xdr:twoCellAnchor>
  <xdr:twoCellAnchor>
    <xdr:from>
      <xdr:col>8</xdr:col>
      <xdr:colOff>142875</xdr:colOff>
      <xdr:row>12</xdr:row>
      <xdr:rowOff>39889</xdr:rowOff>
    </xdr:from>
    <xdr:to>
      <xdr:col>8</xdr:col>
      <xdr:colOff>1095374</xdr:colOff>
      <xdr:row>12</xdr:row>
      <xdr:rowOff>1230513</xdr:rowOff>
    </xdr:to>
    <xdr:pic>
      <xdr:nvPicPr>
        <xdr:cNvPr id="439" name="Picture 438">
          <a:extLst>
            <a:ext uri="{FF2B5EF4-FFF2-40B4-BE49-F238E27FC236}">
              <a16:creationId xmlns:a16="http://schemas.microsoft.com/office/drawing/2014/main" id="{ED71B0EB-F78A-48A6-972C-577511A9B13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245975" y="13127239"/>
          <a:ext cx="952499" cy="1190624"/>
        </a:xfrm>
        <a:prstGeom prst="rect">
          <a:avLst/>
        </a:prstGeom>
      </xdr:spPr>
    </xdr:pic>
    <xdr:clientData/>
  </xdr:twoCellAnchor>
  <xdr:twoCellAnchor>
    <xdr:from>
      <xdr:col>8</xdr:col>
      <xdr:colOff>226219</xdr:colOff>
      <xdr:row>13</xdr:row>
      <xdr:rowOff>41671</xdr:rowOff>
    </xdr:from>
    <xdr:to>
      <xdr:col>8</xdr:col>
      <xdr:colOff>1033147</xdr:colOff>
      <xdr:row>13</xdr:row>
      <xdr:rowOff>1237391</xdr:rowOff>
    </xdr:to>
    <xdr:pic>
      <xdr:nvPicPr>
        <xdr:cNvPr id="440" name="Picture 439">
          <a:extLst>
            <a:ext uri="{FF2B5EF4-FFF2-40B4-BE49-F238E27FC236}">
              <a16:creationId xmlns:a16="http://schemas.microsoft.com/office/drawing/2014/main" id="{B248177E-EBEA-46A0-A7C5-6AA0DAE9831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329319" y="14399021"/>
          <a:ext cx="806928" cy="1195720"/>
        </a:xfrm>
        <a:prstGeom prst="rect">
          <a:avLst/>
        </a:prstGeom>
      </xdr:spPr>
    </xdr:pic>
    <xdr:clientData/>
  </xdr:twoCellAnchor>
  <xdr:twoCellAnchor>
    <xdr:from>
      <xdr:col>8</xdr:col>
      <xdr:colOff>160734</xdr:colOff>
      <xdr:row>14</xdr:row>
      <xdr:rowOff>36983</xdr:rowOff>
    </xdr:from>
    <xdr:to>
      <xdr:col>8</xdr:col>
      <xdr:colOff>1077516</xdr:colOff>
      <xdr:row>14</xdr:row>
      <xdr:rowOff>1239955</xdr:rowOff>
    </xdr:to>
    <xdr:pic>
      <xdr:nvPicPr>
        <xdr:cNvPr id="441" name="Picture 440">
          <a:extLst>
            <a:ext uri="{FF2B5EF4-FFF2-40B4-BE49-F238E27FC236}">
              <a16:creationId xmlns:a16="http://schemas.microsoft.com/office/drawing/2014/main" id="{E920B6CC-5407-4D1C-8A8E-15A4FC9C2EC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263834" y="15664333"/>
          <a:ext cx="916782" cy="1202972"/>
        </a:xfrm>
        <a:prstGeom prst="rect">
          <a:avLst/>
        </a:prstGeom>
      </xdr:spPr>
    </xdr:pic>
    <xdr:clientData/>
  </xdr:twoCellAnchor>
  <xdr:twoCellAnchor>
    <xdr:from>
      <xdr:col>8</xdr:col>
      <xdr:colOff>154782</xdr:colOff>
      <xdr:row>15</xdr:row>
      <xdr:rowOff>27536</xdr:rowOff>
    </xdr:from>
    <xdr:to>
      <xdr:col>8</xdr:col>
      <xdr:colOff>1101329</xdr:colOff>
      <xdr:row>15</xdr:row>
      <xdr:rowOff>1246735</xdr:rowOff>
    </xdr:to>
    <xdr:pic>
      <xdr:nvPicPr>
        <xdr:cNvPr id="442" name="Picture 441">
          <a:extLst>
            <a:ext uri="{FF2B5EF4-FFF2-40B4-BE49-F238E27FC236}">
              <a16:creationId xmlns:a16="http://schemas.microsoft.com/office/drawing/2014/main" id="{54C24A5D-9BDE-4FBE-94AB-B57996086CBD}"/>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2287"/>
        <a:stretch/>
      </xdr:blipFill>
      <xdr:spPr>
        <a:xfrm>
          <a:off x="12257882" y="16924886"/>
          <a:ext cx="946547" cy="1219199"/>
        </a:xfrm>
        <a:prstGeom prst="rect">
          <a:avLst/>
        </a:prstGeom>
      </xdr:spPr>
    </xdr:pic>
    <xdr:clientData/>
  </xdr:twoCellAnchor>
  <xdr:twoCellAnchor>
    <xdr:from>
      <xdr:col>8</xdr:col>
      <xdr:colOff>154781</xdr:colOff>
      <xdr:row>16</xdr:row>
      <xdr:rowOff>36017</xdr:rowOff>
    </xdr:from>
    <xdr:to>
      <xdr:col>8</xdr:col>
      <xdr:colOff>1101328</xdr:colOff>
      <xdr:row>16</xdr:row>
      <xdr:rowOff>1239601</xdr:rowOff>
    </xdr:to>
    <xdr:pic>
      <xdr:nvPicPr>
        <xdr:cNvPr id="443" name="Picture 442">
          <a:extLst>
            <a:ext uri="{FF2B5EF4-FFF2-40B4-BE49-F238E27FC236}">
              <a16:creationId xmlns:a16="http://schemas.microsoft.com/office/drawing/2014/main" id="{D10EB549-2E01-44F9-A5D4-DE7A558D44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257881" y="18203367"/>
          <a:ext cx="946547" cy="1203584"/>
        </a:xfrm>
        <a:prstGeom prst="rect">
          <a:avLst/>
        </a:prstGeom>
      </xdr:spPr>
    </xdr:pic>
    <xdr:clientData/>
  </xdr:twoCellAnchor>
  <xdr:twoCellAnchor>
    <xdr:from>
      <xdr:col>8</xdr:col>
      <xdr:colOff>185771</xdr:colOff>
      <xdr:row>17</xdr:row>
      <xdr:rowOff>36068</xdr:rowOff>
    </xdr:from>
    <xdr:to>
      <xdr:col>8</xdr:col>
      <xdr:colOff>1097318</xdr:colOff>
      <xdr:row>17</xdr:row>
      <xdr:rowOff>1224068</xdr:rowOff>
    </xdr:to>
    <xdr:pic>
      <xdr:nvPicPr>
        <xdr:cNvPr id="444" name="Picture 443">
          <a:extLst>
            <a:ext uri="{FF2B5EF4-FFF2-40B4-BE49-F238E27FC236}">
              <a16:creationId xmlns:a16="http://schemas.microsoft.com/office/drawing/2014/main" id="{060702CC-055E-4F14-B76F-3AE14FB337F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514421" y="19473418"/>
          <a:ext cx="911547" cy="1188000"/>
        </a:xfrm>
        <a:prstGeom prst="rect">
          <a:avLst/>
        </a:prstGeom>
      </xdr:spPr>
    </xdr:pic>
    <xdr:clientData/>
  </xdr:twoCellAnchor>
  <xdr:twoCellAnchor>
    <xdr:from>
      <xdr:col>8</xdr:col>
      <xdr:colOff>172640</xdr:colOff>
      <xdr:row>18</xdr:row>
      <xdr:rowOff>35966</xdr:rowOff>
    </xdr:from>
    <xdr:to>
      <xdr:col>8</xdr:col>
      <xdr:colOff>1089422</xdr:colOff>
      <xdr:row>18</xdr:row>
      <xdr:rowOff>1220142</xdr:rowOff>
    </xdr:to>
    <xdr:pic>
      <xdr:nvPicPr>
        <xdr:cNvPr id="445" name="Picture 444">
          <a:extLst>
            <a:ext uri="{FF2B5EF4-FFF2-40B4-BE49-F238E27FC236}">
              <a16:creationId xmlns:a16="http://schemas.microsoft.com/office/drawing/2014/main" id="{F491B09E-6DAD-4EBB-A150-E39D9E298E39}"/>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7053" t="4965" r="10396" b="7206"/>
        <a:stretch/>
      </xdr:blipFill>
      <xdr:spPr>
        <a:xfrm>
          <a:off x="12275740" y="20743316"/>
          <a:ext cx="916782" cy="1184176"/>
        </a:xfrm>
        <a:prstGeom prst="rect">
          <a:avLst/>
        </a:prstGeom>
      </xdr:spPr>
    </xdr:pic>
    <xdr:clientData/>
  </xdr:twoCellAnchor>
  <xdr:twoCellAnchor>
    <xdr:from>
      <xdr:col>8</xdr:col>
      <xdr:colOff>174951</xdr:colOff>
      <xdr:row>19</xdr:row>
      <xdr:rowOff>38880</xdr:rowOff>
    </xdr:from>
    <xdr:to>
      <xdr:col>8</xdr:col>
      <xdr:colOff>1081260</xdr:colOff>
      <xdr:row>19</xdr:row>
      <xdr:rowOff>1226880</xdr:rowOff>
    </xdr:to>
    <xdr:pic>
      <xdr:nvPicPr>
        <xdr:cNvPr id="446" name="Picture 445">
          <a:extLst>
            <a:ext uri="{FF2B5EF4-FFF2-40B4-BE49-F238E27FC236}">
              <a16:creationId xmlns:a16="http://schemas.microsoft.com/office/drawing/2014/main" id="{284B009B-401F-49E5-97F9-979EFCB2448D}"/>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8289" t="6940" r="9194" b="7766"/>
        <a:stretch/>
      </xdr:blipFill>
      <xdr:spPr>
        <a:xfrm>
          <a:off x="13503601" y="22016230"/>
          <a:ext cx="906309" cy="1188000"/>
        </a:xfrm>
        <a:prstGeom prst="rect">
          <a:avLst/>
        </a:prstGeom>
      </xdr:spPr>
    </xdr:pic>
    <xdr:clientData/>
  </xdr:twoCellAnchor>
  <xdr:twoCellAnchor>
    <xdr:from>
      <xdr:col>8</xdr:col>
      <xdr:colOff>155512</xdr:colOff>
      <xdr:row>20</xdr:row>
      <xdr:rowOff>42574</xdr:rowOff>
    </xdr:from>
    <xdr:to>
      <xdr:col>8</xdr:col>
      <xdr:colOff>1109728</xdr:colOff>
      <xdr:row>20</xdr:row>
      <xdr:rowOff>1230574</xdr:rowOff>
    </xdr:to>
    <xdr:pic>
      <xdr:nvPicPr>
        <xdr:cNvPr id="447" name="Picture 446">
          <a:extLst>
            <a:ext uri="{FF2B5EF4-FFF2-40B4-BE49-F238E27FC236}">
              <a16:creationId xmlns:a16="http://schemas.microsoft.com/office/drawing/2014/main" id="{E605B2E7-461F-4AB8-B7A0-CAA739E51604}"/>
            </a:ext>
          </a:extLst>
        </xdr:cNvPr>
        <xdr:cNvPicPr>
          <a:picLocks noChangeAspect="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l="5283" r="7131" b="9707"/>
        <a:stretch/>
      </xdr:blipFill>
      <xdr:spPr>
        <a:xfrm>
          <a:off x="13484162" y="23289924"/>
          <a:ext cx="954216" cy="1188000"/>
        </a:xfrm>
        <a:prstGeom prst="rect">
          <a:avLst/>
        </a:prstGeom>
      </xdr:spPr>
    </xdr:pic>
    <xdr:clientData/>
  </xdr:twoCellAnchor>
  <xdr:twoCellAnchor>
    <xdr:from>
      <xdr:col>8</xdr:col>
      <xdr:colOff>198640</xdr:colOff>
      <xdr:row>21</xdr:row>
      <xdr:rowOff>43587</xdr:rowOff>
    </xdr:from>
    <xdr:to>
      <xdr:col>8</xdr:col>
      <xdr:colOff>1089640</xdr:colOff>
      <xdr:row>21</xdr:row>
      <xdr:rowOff>1231587</xdr:rowOff>
    </xdr:to>
    <xdr:pic>
      <xdr:nvPicPr>
        <xdr:cNvPr id="448" name="Picture 447">
          <a:extLst>
            <a:ext uri="{FF2B5EF4-FFF2-40B4-BE49-F238E27FC236}">
              <a16:creationId xmlns:a16="http://schemas.microsoft.com/office/drawing/2014/main" id="{A7179C47-4A39-4A91-B523-D0CAE051503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3527290" y="24560937"/>
          <a:ext cx="891000" cy="1188000"/>
        </a:xfrm>
        <a:prstGeom prst="rect">
          <a:avLst/>
        </a:prstGeom>
      </xdr:spPr>
    </xdr:pic>
    <xdr:clientData/>
  </xdr:twoCellAnchor>
  <xdr:twoCellAnchor>
    <xdr:from>
      <xdr:col>8</xdr:col>
      <xdr:colOff>166688</xdr:colOff>
      <xdr:row>22</xdr:row>
      <xdr:rowOff>25959</xdr:rowOff>
    </xdr:from>
    <xdr:to>
      <xdr:col>8</xdr:col>
      <xdr:colOff>1107282</xdr:colOff>
      <xdr:row>22</xdr:row>
      <xdr:rowOff>1251661</xdr:rowOff>
    </xdr:to>
    <xdr:pic>
      <xdr:nvPicPr>
        <xdr:cNvPr id="449" name="Picture 448">
          <a:extLst>
            <a:ext uri="{FF2B5EF4-FFF2-40B4-BE49-F238E27FC236}">
              <a16:creationId xmlns:a16="http://schemas.microsoft.com/office/drawing/2014/main" id="{5C8912C6-6EBD-4A08-9345-2DC94B3B0DA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2269788" y="25813309"/>
          <a:ext cx="940594" cy="1225702"/>
        </a:xfrm>
        <a:prstGeom prst="rect">
          <a:avLst/>
        </a:prstGeom>
      </xdr:spPr>
    </xdr:pic>
    <xdr:clientData/>
  </xdr:twoCellAnchor>
  <xdr:twoCellAnchor>
    <xdr:from>
      <xdr:col>8</xdr:col>
      <xdr:colOff>154781</xdr:colOff>
      <xdr:row>23</xdr:row>
      <xdr:rowOff>23783</xdr:rowOff>
    </xdr:from>
    <xdr:to>
      <xdr:col>8</xdr:col>
      <xdr:colOff>1089422</xdr:colOff>
      <xdr:row>23</xdr:row>
      <xdr:rowOff>1252769</xdr:rowOff>
    </xdr:to>
    <xdr:pic>
      <xdr:nvPicPr>
        <xdr:cNvPr id="450" name="Picture 449">
          <a:extLst>
            <a:ext uri="{FF2B5EF4-FFF2-40B4-BE49-F238E27FC236}">
              <a16:creationId xmlns:a16="http://schemas.microsoft.com/office/drawing/2014/main" id="{9DB1D497-DD9F-4DD9-88A1-B409164BFA14}"/>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257881" y="27081133"/>
          <a:ext cx="934641" cy="1228986"/>
        </a:xfrm>
        <a:prstGeom prst="rect">
          <a:avLst/>
        </a:prstGeom>
      </xdr:spPr>
    </xdr:pic>
    <xdr:clientData/>
  </xdr:twoCellAnchor>
  <xdr:twoCellAnchor>
    <xdr:from>
      <xdr:col>8</xdr:col>
      <xdr:colOff>176530</xdr:colOff>
      <xdr:row>25</xdr:row>
      <xdr:rowOff>23812</xdr:rowOff>
    </xdr:from>
    <xdr:to>
      <xdr:col>8</xdr:col>
      <xdr:colOff>1065609</xdr:colOff>
      <xdr:row>25</xdr:row>
      <xdr:rowOff>1247315</xdr:rowOff>
    </xdr:to>
    <xdr:pic>
      <xdr:nvPicPr>
        <xdr:cNvPr id="452" name="Picture 451">
          <a:extLst>
            <a:ext uri="{FF2B5EF4-FFF2-40B4-BE49-F238E27FC236}">
              <a16:creationId xmlns:a16="http://schemas.microsoft.com/office/drawing/2014/main" id="{DD097BE7-1E8A-45BB-A0DE-C5263E693443}"/>
            </a:ext>
          </a:extLst>
        </xdr:cNvPr>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l="8156" t="6628" r="9542" b="4618"/>
        <a:stretch/>
      </xdr:blipFill>
      <xdr:spPr>
        <a:xfrm>
          <a:off x="12279630" y="29621162"/>
          <a:ext cx="889079" cy="1223503"/>
        </a:xfrm>
        <a:prstGeom prst="rect">
          <a:avLst/>
        </a:prstGeom>
      </xdr:spPr>
    </xdr:pic>
    <xdr:clientData/>
  </xdr:twoCellAnchor>
  <xdr:twoCellAnchor>
    <xdr:from>
      <xdr:col>8</xdr:col>
      <xdr:colOff>184548</xdr:colOff>
      <xdr:row>26</xdr:row>
      <xdr:rowOff>30362</xdr:rowOff>
    </xdr:from>
    <xdr:to>
      <xdr:col>8</xdr:col>
      <xdr:colOff>1077516</xdr:colOff>
      <xdr:row>26</xdr:row>
      <xdr:rowOff>1235867</xdr:rowOff>
    </xdr:to>
    <xdr:pic>
      <xdr:nvPicPr>
        <xdr:cNvPr id="453" name="Picture 452">
          <a:extLst>
            <a:ext uri="{FF2B5EF4-FFF2-40B4-BE49-F238E27FC236}">
              <a16:creationId xmlns:a16="http://schemas.microsoft.com/office/drawing/2014/main" id="{7657872A-9561-4147-BADD-E2D5842146BB}"/>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5887" t="1559" r="6836" b="6471"/>
        <a:stretch/>
      </xdr:blipFill>
      <xdr:spPr>
        <a:xfrm>
          <a:off x="12287648" y="30897712"/>
          <a:ext cx="892968" cy="1205505"/>
        </a:xfrm>
        <a:prstGeom prst="rect">
          <a:avLst/>
        </a:prstGeom>
      </xdr:spPr>
    </xdr:pic>
    <xdr:clientData/>
  </xdr:twoCellAnchor>
  <xdr:twoCellAnchor>
    <xdr:from>
      <xdr:col>8</xdr:col>
      <xdr:colOff>178592</xdr:colOff>
      <xdr:row>27</xdr:row>
      <xdr:rowOff>29766</xdr:rowOff>
    </xdr:from>
    <xdr:to>
      <xdr:col>8</xdr:col>
      <xdr:colOff>1071562</xdr:colOff>
      <xdr:row>27</xdr:row>
      <xdr:rowOff>1236929</xdr:rowOff>
    </xdr:to>
    <xdr:pic>
      <xdr:nvPicPr>
        <xdr:cNvPr id="454" name="Picture 453">
          <a:extLst>
            <a:ext uri="{FF2B5EF4-FFF2-40B4-BE49-F238E27FC236}">
              <a16:creationId xmlns:a16="http://schemas.microsoft.com/office/drawing/2014/main" id="{71037845-F77A-46E5-91F5-381F8D9025A0}"/>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l="6293" t="7395" r="13001" b="9546"/>
        <a:stretch/>
      </xdr:blipFill>
      <xdr:spPr>
        <a:xfrm>
          <a:off x="12281692" y="32167116"/>
          <a:ext cx="892970" cy="1207163"/>
        </a:xfrm>
        <a:prstGeom prst="rect">
          <a:avLst/>
        </a:prstGeom>
      </xdr:spPr>
    </xdr:pic>
    <xdr:clientData/>
  </xdr:twoCellAnchor>
  <xdr:twoCellAnchor>
    <xdr:from>
      <xdr:col>8</xdr:col>
      <xdr:colOff>214311</xdr:colOff>
      <xdr:row>28</xdr:row>
      <xdr:rowOff>41214</xdr:rowOff>
    </xdr:from>
    <xdr:to>
      <xdr:col>8</xdr:col>
      <xdr:colOff>1041796</xdr:colOff>
      <xdr:row>28</xdr:row>
      <xdr:rowOff>1227806</xdr:rowOff>
    </xdr:to>
    <xdr:pic>
      <xdr:nvPicPr>
        <xdr:cNvPr id="455" name="Picture 454">
          <a:extLst>
            <a:ext uri="{FF2B5EF4-FFF2-40B4-BE49-F238E27FC236}">
              <a16:creationId xmlns:a16="http://schemas.microsoft.com/office/drawing/2014/main" id="{45815FB0-C60A-450E-952D-4B4BF17A7B40}"/>
            </a:ext>
          </a:extLst>
        </xdr:cNvPr>
        <xdr:cNvPicPr>
          <a:picLocks noChangeAspect="1"/>
        </xdr:cNvPicPr>
      </xdr:nvPicPr>
      <xdr:blipFill rotWithShape="1">
        <a:blip xmlns:r="http://schemas.openxmlformats.org/officeDocument/2006/relationships" r:embed="rId26">
          <a:extLst>
            <a:ext uri="{28A0092B-C50C-407E-A947-70E740481C1C}">
              <a14:useLocalDpi xmlns:a14="http://schemas.microsoft.com/office/drawing/2010/main" val="0"/>
            </a:ext>
          </a:extLst>
        </a:blip>
        <a:srcRect l="5609" r="6586" b="4430"/>
        <a:stretch/>
      </xdr:blipFill>
      <xdr:spPr>
        <a:xfrm>
          <a:off x="12317411" y="33448564"/>
          <a:ext cx="827485" cy="1186592"/>
        </a:xfrm>
        <a:prstGeom prst="rect">
          <a:avLst/>
        </a:prstGeom>
      </xdr:spPr>
    </xdr:pic>
    <xdr:clientData/>
  </xdr:twoCellAnchor>
  <xdr:twoCellAnchor>
    <xdr:from>
      <xdr:col>8</xdr:col>
      <xdr:colOff>119063</xdr:colOff>
      <xdr:row>29</xdr:row>
      <xdr:rowOff>32662</xdr:rowOff>
    </xdr:from>
    <xdr:to>
      <xdr:col>8</xdr:col>
      <xdr:colOff>1143000</xdr:colOff>
      <xdr:row>29</xdr:row>
      <xdr:rowOff>1245004</xdr:rowOff>
    </xdr:to>
    <xdr:pic>
      <xdr:nvPicPr>
        <xdr:cNvPr id="456" name="Picture 455">
          <a:extLst>
            <a:ext uri="{FF2B5EF4-FFF2-40B4-BE49-F238E27FC236}">
              <a16:creationId xmlns:a16="http://schemas.microsoft.com/office/drawing/2014/main" id="{ED4B37E8-A14B-4CAE-B8E5-1501D793E5A4}"/>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2222163" y="34710012"/>
          <a:ext cx="1023937" cy="1212342"/>
        </a:xfrm>
        <a:prstGeom prst="rect">
          <a:avLst/>
        </a:prstGeom>
      </xdr:spPr>
    </xdr:pic>
    <xdr:clientData/>
  </xdr:twoCellAnchor>
  <xdr:twoCellAnchor>
    <xdr:from>
      <xdr:col>8</xdr:col>
      <xdr:colOff>166686</xdr:colOff>
      <xdr:row>30</xdr:row>
      <xdr:rowOff>32756</xdr:rowOff>
    </xdr:from>
    <xdr:to>
      <xdr:col>8</xdr:col>
      <xdr:colOff>1091405</xdr:colOff>
      <xdr:row>30</xdr:row>
      <xdr:rowOff>1237694</xdr:rowOff>
    </xdr:to>
    <xdr:pic>
      <xdr:nvPicPr>
        <xdr:cNvPr id="457" name="Picture 456">
          <a:extLst>
            <a:ext uri="{FF2B5EF4-FFF2-40B4-BE49-F238E27FC236}">
              <a16:creationId xmlns:a16="http://schemas.microsoft.com/office/drawing/2014/main" id="{4D02AE54-9CB3-419F-825D-E1FDAC2EAC1E}"/>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269786" y="35980106"/>
          <a:ext cx="924719" cy="1204938"/>
        </a:xfrm>
        <a:prstGeom prst="rect">
          <a:avLst/>
        </a:prstGeom>
      </xdr:spPr>
    </xdr:pic>
    <xdr:clientData/>
  </xdr:twoCellAnchor>
  <xdr:oneCellAnchor>
    <xdr:from>
      <xdr:col>8</xdr:col>
      <xdr:colOff>171450</xdr:colOff>
      <xdr:row>31</xdr:row>
      <xdr:rowOff>28575</xdr:rowOff>
    </xdr:from>
    <xdr:ext cx="895350" cy="1213125"/>
    <xdr:pic>
      <xdr:nvPicPr>
        <xdr:cNvPr id="458" name="Picture 457">
          <a:extLst>
            <a:ext uri="{FF2B5EF4-FFF2-40B4-BE49-F238E27FC236}">
              <a16:creationId xmlns:a16="http://schemas.microsoft.com/office/drawing/2014/main" id="{BCDCE4CE-3369-4177-96A4-B967DB540E0D}"/>
            </a:ext>
          </a:extLst>
        </xdr:cNvPr>
        <xdr:cNvPicPr>
          <a:picLocks noChangeAspect="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l="5365" t="7101" r="16845" b="10403"/>
        <a:stretch/>
      </xdr:blipFill>
      <xdr:spPr>
        <a:xfrm>
          <a:off x="12274550" y="37245925"/>
          <a:ext cx="895350" cy="1213125"/>
        </a:xfrm>
        <a:prstGeom prst="rect">
          <a:avLst/>
        </a:prstGeom>
      </xdr:spPr>
    </xdr:pic>
    <xdr:clientData/>
  </xdr:oneCellAnchor>
  <xdr:twoCellAnchor>
    <xdr:from>
      <xdr:col>8</xdr:col>
      <xdr:colOff>179405</xdr:colOff>
      <xdr:row>32</xdr:row>
      <xdr:rowOff>41514</xdr:rowOff>
    </xdr:from>
    <xdr:to>
      <xdr:col>8</xdr:col>
      <xdr:colOff>1101914</xdr:colOff>
      <xdr:row>32</xdr:row>
      <xdr:rowOff>1229514</xdr:rowOff>
    </xdr:to>
    <xdr:pic>
      <xdr:nvPicPr>
        <xdr:cNvPr id="459" name="Picture 458">
          <a:extLst>
            <a:ext uri="{FF2B5EF4-FFF2-40B4-BE49-F238E27FC236}">
              <a16:creationId xmlns:a16="http://schemas.microsoft.com/office/drawing/2014/main" id="{47770176-383D-45CB-B02A-97E53C498DB8}"/>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3508055" y="38528864"/>
          <a:ext cx="922509" cy="1188000"/>
        </a:xfrm>
        <a:prstGeom prst="rect">
          <a:avLst/>
        </a:prstGeom>
      </xdr:spPr>
    </xdr:pic>
    <xdr:clientData/>
  </xdr:twoCellAnchor>
  <xdr:twoCellAnchor>
    <xdr:from>
      <xdr:col>8</xdr:col>
      <xdr:colOff>166687</xdr:colOff>
      <xdr:row>33</xdr:row>
      <xdr:rowOff>47624</xdr:rowOff>
    </xdr:from>
    <xdr:to>
      <xdr:col>8</xdr:col>
      <xdr:colOff>1095375</xdr:colOff>
      <xdr:row>33</xdr:row>
      <xdr:rowOff>1223463</xdr:rowOff>
    </xdr:to>
    <xdr:pic>
      <xdr:nvPicPr>
        <xdr:cNvPr id="460" name="Picture 459">
          <a:extLst>
            <a:ext uri="{FF2B5EF4-FFF2-40B4-BE49-F238E27FC236}">
              <a16:creationId xmlns:a16="http://schemas.microsoft.com/office/drawing/2014/main" id="{655B346A-F0E8-412C-A483-79BEF55C6AF2}"/>
            </a:ext>
          </a:extLst>
        </xdr:cNvPr>
        <xdr:cNvPicPr>
          <a:picLocks noChangeAspect="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l="6097" t="5370" r="6666" b="7408"/>
        <a:stretch/>
      </xdr:blipFill>
      <xdr:spPr>
        <a:xfrm>
          <a:off x="12339637" y="39804974"/>
          <a:ext cx="928688" cy="1175839"/>
        </a:xfrm>
        <a:prstGeom prst="rect">
          <a:avLst/>
        </a:prstGeom>
      </xdr:spPr>
    </xdr:pic>
    <xdr:clientData/>
  </xdr:twoCellAnchor>
  <xdr:oneCellAnchor>
    <xdr:from>
      <xdr:col>8</xdr:col>
      <xdr:colOff>158750</xdr:colOff>
      <xdr:row>36</xdr:row>
      <xdr:rowOff>25401</xdr:rowOff>
    </xdr:from>
    <xdr:ext cx="939800" cy="1217008"/>
    <xdr:pic>
      <xdr:nvPicPr>
        <xdr:cNvPr id="461" name="Picture 460">
          <a:extLst>
            <a:ext uri="{FF2B5EF4-FFF2-40B4-BE49-F238E27FC236}">
              <a16:creationId xmlns:a16="http://schemas.microsoft.com/office/drawing/2014/main" id="{17B6F941-30F6-4DB5-A74F-934BC3ECB3CD}"/>
            </a:ext>
          </a:extLst>
        </xdr:cNvPr>
        <xdr:cNvPicPr>
          <a:picLocks noChangeAspect="1"/>
        </xdr:cNvPicPr>
      </xdr:nvPicPr>
      <xdr:blipFill>
        <a:blip xmlns:r="http://schemas.openxmlformats.org/officeDocument/2006/relationships" r:embed="rId32"/>
        <a:stretch>
          <a:fillRect/>
        </a:stretch>
      </xdr:blipFill>
      <xdr:spPr>
        <a:xfrm>
          <a:off x="13557250" y="43592751"/>
          <a:ext cx="939800" cy="1217008"/>
        </a:xfrm>
        <a:prstGeom prst="rect">
          <a:avLst/>
        </a:prstGeom>
      </xdr:spPr>
    </xdr:pic>
    <xdr:clientData/>
  </xdr:oneCellAnchor>
  <xdr:twoCellAnchor>
    <xdr:from>
      <xdr:col>8</xdr:col>
      <xdr:colOff>126357</xdr:colOff>
      <xdr:row>34</xdr:row>
      <xdr:rowOff>38878</xdr:rowOff>
    </xdr:from>
    <xdr:to>
      <xdr:col>8</xdr:col>
      <xdr:colOff>1138355</xdr:colOff>
      <xdr:row>34</xdr:row>
      <xdr:rowOff>1226878</xdr:rowOff>
    </xdr:to>
    <xdr:pic>
      <xdr:nvPicPr>
        <xdr:cNvPr id="462" name="Picture 461">
          <a:extLst>
            <a:ext uri="{FF2B5EF4-FFF2-40B4-BE49-F238E27FC236}">
              <a16:creationId xmlns:a16="http://schemas.microsoft.com/office/drawing/2014/main" id="{B6FE2345-8A09-494E-8BC7-E9979791C04D}"/>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l="10640" t="11349" r="12599" b="16899"/>
        <a:stretch/>
      </xdr:blipFill>
      <xdr:spPr>
        <a:xfrm>
          <a:off x="13524857" y="41066228"/>
          <a:ext cx="1011998" cy="1188000"/>
        </a:xfrm>
        <a:prstGeom prst="rect">
          <a:avLst/>
        </a:prstGeom>
      </xdr:spPr>
    </xdr:pic>
    <xdr:clientData/>
  </xdr:twoCellAnchor>
  <xdr:twoCellAnchor>
    <xdr:from>
      <xdr:col>8</xdr:col>
      <xdr:colOff>165231</xdr:colOff>
      <xdr:row>35</xdr:row>
      <xdr:rowOff>48598</xdr:rowOff>
    </xdr:from>
    <xdr:to>
      <xdr:col>8</xdr:col>
      <xdr:colOff>1120529</xdr:colOff>
      <xdr:row>35</xdr:row>
      <xdr:rowOff>1236598</xdr:rowOff>
    </xdr:to>
    <xdr:pic>
      <xdr:nvPicPr>
        <xdr:cNvPr id="463" name="Picture 462">
          <a:extLst>
            <a:ext uri="{FF2B5EF4-FFF2-40B4-BE49-F238E27FC236}">
              <a16:creationId xmlns:a16="http://schemas.microsoft.com/office/drawing/2014/main" id="{F0CB5970-E865-4BBC-B9D0-B21C3B9D9F3F}"/>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l="7412" t="5517" r="4762" b="7696"/>
        <a:stretch/>
      </xdr:blipFill>
      <xdr:spPr>
        <a:xfrm>
          <a:off x="13563731" y="42345948"/>
          <a:ext cx="955298" cy="1188000"/>
        </a:xfrm>
        <a:prstGeom prst="rect">
          <a:avLst/>
        </a:prstGeom>
      </xdr:spPr>
    </xdr:pic>
    <xdr:clientData/>
  </xdr:twoCellAnchor>
  <xdr:twoCellAnchor>
    <xdr:from>
      <xdr:col>8</xdr:col>
      <xdr:colOff>170092</xdr:colOff>
      <xdr:row>37</xdr:row>
      <xdr:rowOff>41200</xdr:rowOff>
    </xdr:from>
    <xdr:to>
      <xdr:col>8</xdr:col>
      <xdr:colOff>1119028</xdr:colOff>
      <xdr:row>37</xdr:row>
      <xdr:rowOff>1229200</xdr:rowOff>
    </xdr:to>
    <xdr:pic>
      <xdr:nvPicPr>
        <xdr:cNvPr id="464" name="Picture 463">
          <a:extLst>
            <a:ext uri="{FF2B5EF4-FFF2-40B4-BE49-F238E27FC236}">
              <a16:creationId xmlns:a16="http://schemas.microsoft.com/office/drawing/2014/main" id="{B588BEDA-30C1-41F7-BDA0-F6DE6262E4F7}"/>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3568592" y="44878550"/>
          <a:ext cx="948936" cy="1188000"/>
        </a:xfrm>
        <a:prstGeom prst="rect">
          <a:avLst/>
        </a:prstGeom>
      </xdr:spPr>
    </xdr:pic>
    <xdr:clientData/>
  </xdr:twoCellAnchor>
  <xdr:twoCellAnchor>
    <xdr:from>
      <xdr:col>8</xdr:col>
      <xdr:colOff>155510</xdr:colOff>
      <xdr:row>38</xdr:row>
      <xdr:rowOff>38871</xdr:rowOff>
    </xdr:from>
    <xdr:to>
      <xdr:col>8</xdr:col>
      <xdr:colOff>1127509</xdr:colOff>
      <xdr:row>38</xdr:row>
      <xdr:rowOff>1226871</xdr:rowOff>
    </xdr:to>
    <xdr:pic>
      <xdr:nvPicPr>
        <xdr:cNvPr id="465" name="Picture 464">
          <a:extLst>
            <a:ext uri="{FF2B5EF4-FFF2-40B4-BE49-F238E27FC236}">
              <a16:creationId xmlns:a16="http://schemas.microsoft.com/office/drawing/2014/main" id="{E7B41F5F-8C1E-4175-974B-1E846E6573DA}"/>
            </a:ext>
          </a:extLst>
        </xdr:cNvPr>
        <xdr:cNvPicPr>
          <a:picLocks noChangeAspect="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l="5543" t="7922" r="7382" b="9779"/>
        <a:stretch/>
      </xdr:blipFill>
      <xdr:spPr>
        <a:xfrm>
          <a:off x="13554010" y="46146221"/>
          <a:ext cx="971999" cy="1188000"/>
        </a:xfrm>
        <a:prstGeom prst="rect">
          <a:avLst/>
        </a:prstGeom>
      </xdr:spPr>
    </xdr:pic>
    <xdr:clientData/>
  </xdr:twoCellAnchor>
  <xdr:twoCellAnchor>
    <xdr:from>
      <xdr:col>8</xdr:col>
      <xdr:colOff>155513</xdr:colOff>
      <xdr:row>39</xdr:row>
      <xdr:rowOff>38881</xdr:rowOff>
    </xdr:from>
    <xdr:to>
      <xdr:col>8</xdr:col>
      <xdr:colOff>1095469</xdr:colOff>
      <xdr:row>39</xdr:row>
      <xdr:rowOff>1226881</xdr:rowOff>
    </xdr:to>
    <xdr:pic>
      <xdr:nvPicPr>
        <xdr:cNvPr id="466" name="Picture 465">
          <a:extLst>
            <a:ext uri="{FF2B5EF4-FFF2-40B4-BE49-F238E27FC236}">
              <a16:creationId xmlns:a16="http://schemas.microsoft.com/office/drawing/2014/main" id="{BF7C5EA6-3285-4694-AB37-FA4BD5E26294}"/>
            </a:ext>
          </a:extLst>
        </xdr:cNvPr>
        <xdr:cNvPicPr>
          <a:picLocks noChangeAspect="1"/>
        </xdr:cNvPicPr>
      </xdr:nvPicPr>
      <xdr:blipFill rotWithShape="1">
        <a:blip xmlns:r="http://schemas.openxmlformats.org/officeDocument/2006/relationships" r:embed="rId37">
          <a:extLst>
            <a:ext uri="{28A0092B-C50C-407E-A947-70E740481C1C}">
              <a14:useLocalDpi xmlns:a14="http://schemas.microsoft.com/office/drawing/2010/main" val="0"/>
            </a:ext>
          </a:extLst>
        </a:blip>
        <a:srcRect l="8149" t="7850" r="15320" b="11095"/>
        <a:stretch/>
      </xdr:blipFill>
      <xdr:spPr>
        <a:xfrm>
          <a:off x="7165913" y="47416231"/>
          <a:ext cx="939956" cy="1188000"/>
        </a:xfrm>
        <a:prstGeom prst="rect">
          <a:avLst/>
        </a:prstGeom>
      </xdr:spPr>
    </xdr:pic>
    <xdr:clientData/>
  </xdr:twoCellAnchor>
  <xdr:twoCellAnchor>
    <xdr:from>
      <xdr:col>8</xdr:col>
      <xdr:colOff>184548</xdr:colOff>
      <xdr:row>40</xdr:row>
      <xdr:rowOff>74862</xdr:rowOff>
    </xdr:from>
    <xdr:to>
      <xdr:col>8</xdr:col>
      <xdr:colOff>1031875</xdr:colOff>
      <xdr:row>40</xdr:row>
      <xdr:rowOff>1171175</xdr:rowOff>
    </xdr:to>
    <xdr:pic>
      <xdr:nvPicPr>
        <xdr:cNvPr id="467" name="Picture 466">
          <a:extLst>
            <a:ext uri="{FF2B5EF4-FFF2-40B4-BE49-F238E27FC236}">
              <a16:creationId xmlns:a16="http://schemas.microsoft.com/office/drawing/2014/main" id="{8EECE397-0664-400B-A830-19880E3B3514}"/>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3583048" y="48722212"/>
          <a:ext cx="847327" cy="1096313"/>
        </a:xfrm>
        <a:prstGeom prst="rect">
          <a:avLst/>
        </a:prstGeom>
      </xdr:spPr>
    </xdr:pic>
    <xdr:clientData/>
  </xdr:twoCellAnchor>
  <xdr:twoCellAnchor>
    <xdr:from>
      <xdr:col>8</xdr:col>
      <xdr:colOff>199638</xdr:colOff>
      <xdr:row>41</xdr:row>
      <xdr:rowOff>40508</xdr:rowOff>
    </xdr:from>
    <xdr:to>
      <xdr:col>8</xdr:col>
      <xdr:colOff>1088599</xdr:colOff>
      <xdr:row>41</xdr:row>
      <xdr:rowOff>1228508</xdr:rowOff>
    </xdr:to>
    <xdr:pic>
      <xdr:nvPicPr>
        <xdr:cNvPr id="468" name="Picture 467">
          <a:extLst>
            <a:ext uri="{FF2B5EF4-FFF2-40B4-BE49-F238E27FC236}">
              <a16:creationId xmlns:a16="http://schemas.microsoft.com/office/drawing/2014/main" id="{01760434-624B-4D11-BCAA-FA23CED7507A}"/>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3598138" y="49957858"/>
          <a:ext cx="888961" cy="1188000"/>
        </a:xfrm>
        <a:prstGeom prst="rect">
          <a:avLst/>
        </a:prstGeom>
      </xdr:spPr>
    </xdr:pic>
    <xdr:clientData/>
  </xdr:twoCellAnchor>
  <xdr:twoCellAnchor>
    <xdr:from>
      <xdr:col>8</xdr:col>
      <xdr:colOff>194390</xdr:colOff>
      <xdr:row>42</xdr:row>
      <xdr:rowOff>38879</xdr:rowOff>
    </xdr:from>
    <xdr:to>
      <xdr:col>8</xdr:col>
      <xdr:colOff>1066131</xdr:colOff>
      <xdr:row>42</xdr:row>
      <xdr:rowOff>1226879</xdr:rowOff>
    </xdr:to>
    <xdr:pic>
      <xdr:nvPicPr>
        <xdr:cNvPr id="469" name="Picture 468">
          <a:extLst>
            <a:ext uri="{FF2B5EF4-FFF2-40B4-BE49-F238E27FC236}">
              <a16:creationId xmlns:a16="http://schemas.microsoft.com/office/drawing/2014/main" id="{71F1587A-1289-4C66-AE21-DB4A7EA8176F}"/>
            </a:ext>
          </a:extLst>
        </xdr:cNvPr>
        <xdr:cNvPicPr>
          <a:picLocks noChangeAspect="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l="8727" t="6542" r="4481" b="6066"/>
        <a:stretch/>
      </xdr:blipFill>
      <xdr:spPr>
        <a:xfrm>
          <a:off x="13592890" y="51226229"/>
          <a:ext cx="871741" cy="1188000"/>
        </a:xfrm>
        <a:prstGeom prst="rect">
          <a:avLst/>
        </a:prstGeom>
      </xdr:spPr>
    </xdr:pic>
    <xdr:clientData/>
  </xdr:twoCellAnchor>
  <xdr:twoCellAnchor>
    <xdr:from>
      <xdr:col>8</xdr:col>
      <xdr:colOff>165232</xdr:colOff>
      <xdr:row>43</xdr:row>
      <xdr:rowOff>29162</xdr:rowOff>
    </xdr:from>
    <xdr:to>
      <xdr:col>8</xdr:col>
      <xdr:colOff>1128138</xdr:colOff>
      <xdr:row>43</xdr:row>
      <xdr:rowOff>1217162</xdr:rowOff>
    </xdr:to>
    <xdr:pic>
      <xdr:nvPicPr>
        <xdr:cNvPr id="470" name="Picture 469">
          <a:extLst>
            <a:ext uri="{FF2B5EF4-FFF2-40B4-BE49-F238E27FC236}">
              <a16:creationId xmlns:a16="http://schemas.microsoft.com/office/drawing/2014/main" id="{2F1A980C-B6B3-4DB5-8BD8-9D4B91C3C5CB}"/>
            </a:ext>
          </a:extLst>
        </xdr:cNvPr>
        <xdr:cNvPicPr>
          <a:picLocks noChangeAspect="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l="10421" t="7248" r="9338" b="6692"/>
        <a:stretch/>
      </xdr:blipFill>
      <xdr:spPr>
        <a:xfrm>
          <a:off x="13563732" y="52486512"/>
          <a:ext cx="962906" cy="1188000"/>
        </a:xfrm>
        <a:prstGeom prst="rect">
          <a:avLst/>
        </a:prstGeom>
      </xdr:spPr>
    </xdr:pic>
    <xdr:clientData/>
  </xdr:twoCellAnchor>
  <xdr:oneCellAnchor>
    <xdr:from>
      <xdr:col>8</xdr:col>
      <xdr:colOff>183932</xdr:colOff>
      <xdr:row>44</xdr:row>
      <xdr:rowOff>45982</xdr:rowOff>
    </xdr:from>
    <xdr:ext cx="860533" cy="1188703"/>
    <xdr:pic>
      <xdr:nvPicPr>
        <xdr:cNvPr id="471" name="Picture 470">
          <a:extLst>
            <a:ext uri="{FF2B5EF4-FFF2-40B4-BE49-F238E27FC236}">
              <a16:creationId xmlns:a16="http://schemas.microsoft.com/office/drawing/2014/main" id="{EFCE72CE-9C44-47D1-9AB7-4EBFDF0C6016}"/>
            </a:ext>
          </a:extLst>
        </xdr:cNvPr>
        <xdr:cNvPicPr>
          <a:picLocks noChangeAspect="1"/>
        </xdr:cNvPicPr>
      </xdr:nvPicPr>
      <xdr:blipFill rotWithShape="1">
        <a:blip xmlns:r="http://schemas.openxmlformats.org/officeDocument/2006/relationships" r:embed="rId42">
          <a:extLst>
            <a:ext uri="{28A0092B-C50C-407E-A947-70E740481C1C}">
              <a14:useLocalDpi xmlns:a14="http://schemas.microsoft.com/office/drawing/2010/main" val="0"/>
            </a:ext>
          </a:extLst>
        </a:blip>
        <a:srcRect l="6574" t="6082" r="7230" b="3788"/>
        <a:stretch/>
      </xdr:blipFill>
      <xdr:spPr>
        <a:xfrm>
          <a:off x="13582432" y="53773332"/>
          <a:ext cx="860533" cy="1188703"/>
        </a:xfrm>
        <a:prstGeom prst="rect">
          <a:avLst/>
        </a:prstGeom>
      </xdr:spPr>
    </xdr:pic>
    <xdr:clientData/>
  </xdr:oneCellAnchor>
  <xdr:twoCellAnchor>
    <xdr:from>
      <xdr:col>8</xdr:col>
      <xdr:colOff>161925</xdr:colOff>
      <xdr:row>45</xdr:row>
      <xdr:rowOff>42029</xdr:rowOff>
    </xdr:from>
    <xdr:to>
      <xdr:col>8</xdr:col>
      <xdr:colOff>1076325</xdr:colOff>
      <xdr:row>45</xdr:row>
      <xdr:rowOff>1235963</xdr:rowOff>
    </xdr:to>
    <xdr:pic>
      <xdr:nvPicPr>
        <xdr:cNvPr id="472" name="Picture 471">
          <a:extLst>
            <a:ext uri="{FF2B5EF4-FFF2-40B4-BE49-F238E27FC236}">
              <a16:creationId xmlns:a16="http://schemas.microsoft.com/office/drawing/2014/main" id="{E7577BC0-901A-4A4B-879F-69C66227F06A}"/>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12334875" y="55039379"/>
          <a:ext cx="914400" cy="1193934"/>
        </a:xfrm>
        <a:prstGeom prst="rect">
          <a:avLst/>
        </a:prstGeom>
      </xdr:spPr>
    </xdr:pic>
    <xdr:clientData/>
  </xdr:twoCellAnchor>
  <xdr:twoCellAnchor>
    <xdr:from>
      <xdr:col>8</xdr:col>
      <xdr:colOff>194386</xdr:colOff>
      <xdr:row>46</xdr:row>
      <xdr:rowOff>39657</xdr:rowOff>
    </xdr:from>
    <xdr:to>
      <xdr:col>8</xdr:col>
      <xdr:colOff>1085386</xdr:colOff>
      <xdr:row>46</xdr:row>
      <xdr:rowOff>1227657</xdr:rowOff>
    </xdr:to>
    <xdr:pic>
      <xdr:nvPicPr>
        <xdr:cNvPr id="473" name="Picture 472">
          <a:extLst>
            <a:ext uri="{FF2B5EF4-FFF2-40B4-BE49-F238E27FC236}">
              <a16:creationId xmlns:a16="http://schemas.microsoft.com/office/drawing/2014/main" id="{40AA4C92-4241-44F5-80E6-654786B38A8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13592886" y="56307007"/>
          <a:ext cx="891000" cy="1188000"/>
        </a:xfrm>
        <a:prstGeom prst="rect">
          <a:avLst/>
        </a:prstGeom>
      </xdr:spPr>
    </xdr:pic>
    <xdr:clientData/>
  </xdr:twoCellAnchor>
  <xdr:twoCellAnchor>
    <xdr:from>
      <xdr:col>8</xdr:col>
      <xdr:colOff>184667</xdr:colOff>
      <xdr:row>47</xdr:row>
      <xdr:rowOff>38880</xdr:rowOff>
    </xdr:from>
    <xdr:to>
      <xdr:col>8</xdr:col>
      <xdr:colOff>1070065</xdr:colOff>
      <xdr:row>47</xdr:row>
      <xdr:rowOff>1226880</xdr:rowOff>
    </xdr:to>
    <xdr:pic>
      <xdr:nvPicPr>
        <xdr:cNvPr id="474" name="Picture 473">
          <a:extLst>
            <a:ext uri="{FF2B5EF4-FFF2-40B4-BE49-F238E27FC236}">
              <a16:creationId xmlns:a16="http://schemas.microsoft.com/office/drawing/2014/main" id="{19FCB2C9-3F4D-4221-947B-2B3A581837DF}"/>
            </a:ext>
          </a:extLst>
        </xdr:cNvPr>
        <xdr:cNvPicPr>
          <a:picLocks noChangeAspect="1"/>
        </xdr:cNvPicPr>
      </xdr:nvPicPr>
      <xdr:blipFill rotWithShape="1">
        <a:blip xmlns:r="http://schemas.openxmlformats.org/officeDocument/2006/relationships" r:embed="rId45" cstate="print">
          <a:extLst>
            <a:ext uri="{28A0092B-C50C-407E-A947-70E740481C1C}">
              <a14:useLocalDpi xmlns:a14="http://schemas.microsoft.com/office/drawing/2010/main" val="0"/>
            </a:ext>
          </a:extLst>
        </a:blip>
        <a:srcRect l="3370" t="4228" r="7865" b="3558"/>
        <a:stretch/>
      </xdr:blipFill>
      <xdr:spPr>
        <a:xfrm>
          <a:off x="13583167" y="57576230"/>
          <a:ext cx="885398" cy="1188000"/>
        </a:xfrm>
        <a:prstGeom prst="rect">
          <a:avLst/>
        </a:prstGeom>
      </xdr:spPr>
    </xdr:pic>
    <xdr:clientData/>
  </xdr:twoCellAnchor>
  <xdr:twoCellAnchor>
    <xdr:from>
      <xdr:col>8</xdr:col>
      <xdr:colOff>177363</xdr:colOff>
      <xdr:row>49</xdr:row>
      <xdr:rowOff>31607</xdr:rowOff>
    </xdr:from>
    <xdr:to>
      <xdr:col>8</xdr:col>
      <xdr:colOff>1064173</xdr:colOff>
      <xdr:row>49</xdr:row>
      <xdr:rowOff>1227964</xdr:rowOff>
    </xdr:to>
    <xdr:pic>
      <xdr:nvPicPr>
        <xdr:cNvPr id="475" name="Picture 474">
          <a:extLst>
            <a:ext uri="{FF2B5EF4-FFF2-40B4-BE49-F238E27FC236}">
              <a16:creationId xmlns:a16="http://schemas.microsoft.com/office/drawing/2014/main" id="{F6C5B459-C0E6-4E3C-A250-00069108C5D5}"/>
            </a:ext>
          </a:extLst>
        </xdr:cNvPr>
        <xdr:cNvPicPr>
          <a:picLocks noChangeAspect="1"/>
        </xdr:cNvPicPr>
      </xdr:nvPicPr>
      <xdr:blipFill rotWithShape="1">
        <a:blip xmlns:r="http://schemas.openxmlformats.org/officeDocument/2006/relationships" r:embed="rId46" cstate="print">
          <a:extLst>
            <a:ext uri="{28A0092B-C50C-407E-A947-70E740481C1C}">
              <a14:useLocalDpi xmlns:a14="http://schemas.microsoft.com/office/drawing/2010/main" val="0"/>
            </a:ext>
          </a:extLst>
        </a:blip>
        <a:srcRect l="5347" t="4919" r="6206" b="6804"/>
        <a:stretch/>
      </xdr:blipFill>
      <xdr:spPr>
        <a:xfrm>
          <a:off x="12350313" y="60108957"/>
          <a:ext cx="886810" cy="1196357"/>
        </a:xfrm>
        <a:prstGeom prst="rect">
          <a:avLst/>
        </a:prstGeom>
      </xdr:spPr>
    </xdr:pic>
    <xdr:clientData/>
  </xdr:twoCellAnchor>
  <xdr:twoCellAnchor>
    <xdr:from>
      <xdr:col>8</xdr:col>
      <xdr:colOff>150440</xdr:colOff>
      <xdr:row>50</xdr:row>
      <xdr:rowOff>19705</xdr:rowOff>
    </xdr:from>
    <xdr:to>
      <xdr:col>8</xdr:col>
      <xdr:colOff>1129862</xdr:colOff>
      <xdr:row>50</xdr:row>
      <xdr:rowOff>1242894</xdr:rowOff>
    </xdr:to>
    <xdr:pic>
      <xdr:nvPicPr>
        <xdr:cNvPr id="476" name="Picture 475">
          <a:extLst>
            <a:ext uri="{FF2B5EF4-FFF2-40B4-BE49-F238E27FC236}">
              <a16:creationId xmlns:a16="http://schemas.microsoft.com/office/drawing/2014/main" id="{6C34CAD9-BDF3-4C39-907A-1247C89A16A5}"/>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12323390" y="61367055"/>
          <a:ext cx="979422" cy="1223189"/>
        </a:xfrm>
        <a:prstGeom prst="rect">
          <a:avLst/>
        </a:prstGeom>
      </xdr:spPr>
    </xdr:pic>
    <xdr:clientData/>
  </xdr:twoCellAnchor>
  <xdr:twoCellAnchor>
    <xdr:from>
      <xdr:col>8</xdr:col>
      <xdr:colOff>164226</xdr:colOff>
      <xdr:row>51</xdr:row>
      <xdr:rowOff>26873</xdr:rowOff>
    </xdr:from>
    <xdr:to>
      <xdr:col>8</xdr:col>
      <xdr:colOff>1097018</xdr:colOff>
      <xdr:row>51</xdr:row>
      <xdr:rowOff>1250854</xdr:rowOff>
    </xdr:to>
    <xdr:pic>
      <xdr:nvPicPr>
        <xdr:cNvPr id="477" name="Picture 476">
          <a:extLst>
            <a:ext uri="{FF2B5EF4-FFF2-40B4-BE49-F238E27FC236}">
              <a16:creationId xmlns:a16="http://schemas.microsoft.com/office/drawing/2014/main" id="{65CF251E-5AA8-4FCC-8AE7-35299C9C0EE7}"/>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12337176" y="62644223"/>
          <a:ext cx="932792" cy="1223981"/>
        </a:xfrm>
        <a:prstGeom prst="rect">
          <a:avLst/>
        </a:prstGeom>
      </xdr:spPr>
    </xdr:pic>
    <xdr:clientData/>
  </xdr:twoCellAnchor>
  <xdr:twoCellAnchor>
    <xdr:from>
      <xdr:col>8</xdr:col>
      <xdr:colOff>151087</xdr:colOff>
      <xdr:row>52</xdr:row>
      <xdr:rowOff>25772</xdr:rowOff>
    </xdr:from>
    <xdr:to>
      <xdr:col>8</xdr:col>
      <xdr:colOff>1116724</xdr:colOff>
      <xdr:row>52</xdr:row>
      <xdr:rowOff>1239007</xdr:rowOff>
    </xdr:to>
    <xdr:pic>
      <xdr:nvPicPr>
        <xdr:cNvPr id="478" name="Picture 477">
          <a:extLst>
            <a:ext uri="{FF2B5EF4-FFF2-40B4-BE49-F238E27FC236}">
              <a16:creationId xmlns:a16="http://schemas.microsoft.com/office/drawing/2014/main" id="{F2EF106C-BC0E-43EC-A98E-DD2AF91D8B4A}"/>
            </a:ext>
          </a:extLst>
        </xdr:cNvPr>
        <xdr:cNvPicPr>
          <a:picLocks noChangeAspect="1"/>
        </xdr:cNvPicPr>
      </xdr:nvPicPr>
      <xdr:blipFill rotWithShape="1">
        <a:blip xmlns:r="http://schemas.openxmlformats.org/officeDocument/2006/relationships" r:embed="rId49" cstate="print">
          <a:extLst>
            <a:ext uri="{28A0092B-C50C-407E-A947-70E740481C1C}">
              <a14:useLocalDpi xmlns:a14="http://schemas.microsoft.com/office/drawing/2010/main" val="0"/>
            </a:ext>
          </a:extLst>
        </a:blip>
        <a:srcRect l="10824" t="3194" r="7366" b="8564"/>
        <a:stretch/>
      </xdr:blipFill>
      <xdr:spPr>
        <a:xfrm>
          <a:off x="12324037" y="63913122"/>
          <a:ext cx="965637" cy="1213235"/>
        </a:xfrm>
        <a:prstGeom prst="rect">
          <a:avLst/>
        </a:prstGeom>
      </xdr:spPr>
    </xdr:pic>
    <xdr:clientData/>
  </xdr:twoCellAnchor>
  <xdr:twoCellAnchor>
    <xdr:from>
      <xdr:col>8</xdr:col>
      <xdr:colOff>183932</xdr:colOff>
      <xdr:row>53</xdr:row>
      <xdr:rowOff>33085</xdr:rowOff>
    </xdr:from>
    <xdr:to>
      <xdr:col>8</xdr:col>
      <xdr:colOff>1077311</xdr:colOff>
      <xdr:row>53</xdr:row>
      <xdr:rowOff>1221526</xdr:rowOff>
    </xdr:to>
    <xdr:pic>
      <xdr:nvPicPr>
        <xdr:cNvPr id="479" name="Picture 478">
          <a:extLst>
            <a:ext uri="{FF2B5EF4-FFF2-40B4-BE49-F238E27FC236}">
              <a16:creationId xmlns:a16="http://schemas.microsoft.com/office/drawing/2014/main" id="{72B844F3-DD5A-431B-8833-53FFA7C75513}"/>
            </a:ext>
          </a:extLst>
        </xdr:cNvPr>
        <xdr:cNvPicPr>
          <a:picLocks noChangeAspect="1"/>
        </xdr:cNvPicPr>
      </xdr:nvPicPr>
      <xdr:blipFill rotWithShape="1">
        <a:blip xmlns:r="http://schemas.openxmlformats.org/officeDocument/2006/relationships" r:embed="rId50" cstate="print">
          <a:extLst>
            <a:ext uri="{28A0092B-C50C-407E-A947-70E740481C1C}">
              <a14:useLocalDpi xmlns:a14="http://schemas.microsoft.com/office/drawing/2010/main" val="0"/>
            </a:ext>
          </a:extLst>
        </a:blip>
        <a:srcRect l="5829" t="7147" r="9153" b="5442"/>
        <a:stretch/>
      </xdr:blipFill>
      <xdr:spPr>
        <a:xfrm>
          <a:off x="12356882" y="65190435"/>
          <a:ext cx="893379" cy="1188441"/>
        </a:xfrm>
        <a:prstGeom prst="rect">
          <a:avLst/>
        </a:prstGeom>
      </xdr:spPr>
    </xdr:pic>
    <xdr:clientData/>
  </xdr:twoCellAnchor>
  <xdr:twoCellAnchor>
    <xdr:from>
      <xdr:col>8</xdr:col>
      <xdr:colOff>170795</xdr:colOff>
      <xdr:row>54</xdr:row>
      <xdr:rowOff>25633</xdr:rowOff>
    </xdr:from>
    <xdr:to>
      <xdr:col>8</xdr:col>
      <xdr:colOff>1077311</xdr:colOff>
      <xdr:row>54</xdr:row>
      <xdr:rowOff>1249040</xdr:rowOff>
    </xdr:to>
    <xdr:pic>
      <xdr:nvPicPr>
        <xdr:cNvPr id="480" name="Picture 479">
          <a:extLst>
            <a:ext uri="{FF2B5EF4-FFF2-40B4-BE49-F238E27FC236}">
              <a16:creationId xmlns:a16="http://schemas.microsoft.com/office/drawing/2014/main" id="{3DBAD08D-6990-49D5-A834-CB973677F0B8}"/>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12343745" y="66452983"/>
          <a:ext cx="906516" cy="1223407"/>
        </a:xfrm>
        <a:prstGeom prst="rect">
          <a:avLst/>
        </a:prstGeom>
      </xdr:spPr>
    </xdr:pic>
    <xdr:clientData/>
  </xdr:twoCellAnchor>
  <xdr:oneCellAnchor>
    <xdr:from>
      <xdr:col>8</xdr:col>
      <xdr:colOff>117470</xdr:colOff>
      <xdr:row>48</xdr:row>
      <xdr:rowOff>23185</xdr:rowOff>
    </xdr:from>
    <xdr:ext cx="999254" cy="1228666"/>
    <xdr:pic>
      <xdr:nvPicPr>
        <xdr:cNvPr id="481" name="Picture 480">
          <a:extLst>
            <a:ext uri="{FF2B5EF4-FFF2-40B4-BE49-F238E27FC236}">
              <a16:creationId xmlns:a16="http://schemas.microsoft.com/office/drawing/2014/main" id="{73D3E055-91BD-44B9-9569-02A6809A6F1D}"/>
            </a:ext>
          </a:extLst>
        </xdr:cNvPr>
        <xdr:cNvPicPr>
          <a:picLocks noChangeAspect="1"/>
        </xdr:cNvPicPr>
      </xdr:nvPicPr>
      <xdr:blipFill rotWithShape="1">
        <a:blip xmlns:r="http://schemas.openxmlformats.org/officeDocument/2006/relationships" r:embed="rId52">
          <a:extLst>
            <a:ext uri="{28A0092B-C50C-407E-A947-70E740481C1C}">
              <a14:useLocalDpi xmlns:a14="http://schemas.microsoft.com/office/drawing/2010/main" val="0"/>
            </a:ext>
          </a:extLst>
        </a:blip>
        <a:srcRect r="7693"/>
        <a:stretch/>
      </xdr:blipFill>
      <xdr:spPr>
        <a:xfrm>
          <a:off x="12290420" y="58830535"/>
          <a:ext cx="999254" cy="1228666"/>
        </a:xfrm>
        <a:prstGeom prst="rect">
          <a:avLst/>
        </a:prstGeom>
      </xdr:spPr>
    </xdr:pic>
    <xdr:clientData/>
  </xdr:oneCellAnchor>
  <xdr:twoCellAnchor>
    <xdr:from>
      <xdr:col>8</xdr:col>
      <xdr:colOff>172596</xdr:colOff>
      <xdr:row>55</xdr:row>
      <xdr:rowOff>40057</xdr:rowOff>
    </xdr:from>
    <xdr:to>
      <xdr:col>8</xdr:col>
      <xdr:colOff>1096597</xdr:colOff>
      <xdr:row>55</xdr:row>
      <xdr:rowOff>1228057</xdr:rowOff>
    </xdr:to>
    <xdr:pic>
      <xdr:nvPicPr>
        <xdr:cNvPr id="482" name="Picture 481">
          <a:extLst>
            <a:ext uri="{FF2B5EF4-FFF2-40B4-BE49-F238E27FC236}">
              <a16:creationId xmlns:a16="http://schemas.microsoft.com/office/drawing/2014/main" id="{CECBC32B-7A3E-4BC0-9822-FFEC3556C573}"/>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13571096" y="67737407"/>
          <a:ext cx="924001" cy="1188000"/>
        </a:xfrm>
        <a:prstGeom prst="rect">
          <a:avLst/>
        </a:prstGeom>
      </xdr:spPr>
    </xdr:pic>
    <xdr:clientData/>
  </xdr:twoCellAnchor>
  <xdr:twoCellAnchor>
    <xdr:from>
      <xdr:col>8</xdr:col>
      <xdr:colOff>216776</xdr:colOff>
      <xdr:row>56</xdr:row>
      <xdr:rowOff>23660</xdr:rowOff>
    </xdr:from>
    <xdr:to>
      <xdr:col>8</xdr:col>
      <xdr:colOff>1037897</xdr:colOff>
      <xdr:row>56</xdr:row>
      <xdr:rowOff>1243383</xdr:rowOff>
    </xdr:to>
    <xdr:pic>
      <xdr:nvPicPr>
        <xdr:cNvPr id="483" name="Picture 482">
          <a:extLst>
            <a:ext uri="{FF2B5EF4-FFF2-40B4-BE49-F238E27FC236}">
              <a16:creationId xmlns:a16="http://schemas.microsoft.com/office/drawing/2014/main" id="{62868D38-06AC-48EB-BB2E-21B20A739549}"/>
            </a:ext>
          </a:extLst>
        </xdr:cNvPr>
        <xdr:cNvPicPr>
          <a:picLocks noChangeAspect="1"/>
        </xdr:cNvPicPr>
      </xdr:nvPicPr>
      <xdr:blipFill rotWithShape="1">
        <a:blip xmlns:r="http://schemas.openxmlformats.org/officeDocument/2006/relationships" r:embed="rId54" cstate="print">
          <a:extLst>
            <a:ext uri="{28A0092B-C50C-407E-A947-70E740481C1C}">
              <a14:useLocalDpi xmlns:a14="http://schemas.microsoft.com/office/drawing/2010/main" val="0"/>
            </a:ext>
          </a:extLst>
        </a:blip>
        <a:srcRect l="6592" t="788" r="7987" b="7027"/>
        <a:stretch/>
      </xdr:blipFill>
      <xdr:spPr>
        <a:xfrm>
          <a:off x="12389726" y="68991010"/>
          <a:ext cx="821121" cy="1219723"/>
        </a:xfrm>
        <a:prstGeom prst="rect">
          <a:avLst/>
        </a:prstGeom>
      </xdr:spPr>
    </xdr:pic>
    <xdr:clientData/>
  </xdr:twoCellAnchor>
  <xdr:oneCellAnchor>
    <xdr:from>
      <xdr:col>8</xdr:col>
      <xdr:colOff>171449</xdr:colOff>
      <xdr:row>57</xdr:row>
      <xdr:rowOff>42212</xdr:rowOff>
    </xdr:from>
    <xdr:ext cx="933451" cy="1177421"/>
    <xdr:pic>
      <xdr:nvPicPr>
        <xdr:cNvPr id="484" name="Picture 483">
          <a:extLst>
            <a:ext uri="{FF2B5EF4-FFF2-40B4-BE49-F238E27FC236}">
              <a16:creationId xmlns:a16="http://schemas.microsoft.com/office/drawing/2014/main" id="{188A4655-B845-4C7C-9118-117C5710DCFA}"/>
            </a:ext>
          </a:extLst>
        </xdr:cNvPr>
        <xdr:cNvPicPr>
          <a:picLocks noChangeAspect="1"/>
        </xdr:cNvPicPr>
      </xdr:nvPicPr>
      <xdr:blipFill>
        <a:blip xmlns:r="http://schemas.openxmlformats.org/officeDocument/2006/relationships" r:embed="rId55"/>
        <a:stretch>
          <a:fillRect/>
        </a:stretch>
      </xdr:blipFill>
      <xdr:spPr>
        <a:xfrm>
          <a:off x="7181849" y="70279562"/>
          <a:ext cx="933451" cy="1177421"/>
        </a:xfrm>
        <a:prstGeom prst="rect">
          <a:avLst/>
        </a:prstGeom>
      </xdr:spPr>
    </xdr:pic>
    <xdr:clientData/>
  </xdr:oneCellAnchor>
  <xdr:oneCellAnchor>
    <xdr:from>
      <xdr:col>8</xdr:col>
      <xdr:colOff>139701</xdr:colOff>
      <xdr:row>62</xdr:row>
      <xdr:rowOff>63500</xdr:rowOff>
    </xdr:from>
    <xdr:ext cx="912071" cy="1181100"/>
    <xdr:pic>
      <xdr:nvPicPr>
        <xdr:cNvPr id="485" name="Picture 484">
          <a:extLst>
            <a:ext uri="{FF2B5EF4-FFF2-40B4-BE49-F238E27FC236}">
              <a16:creationId xmlns:a16="http://schemas.microsoft.com/office/drawing/2014/main" id="{7A583FBE-99DB-4928-AF35-8F41C5DB89AF}"/>
            </a:ext>
          </a:extLst>
        </xdr:cNvPr>
        <xdr:cNvPicPr>
          <a:picLocks noChangeAspect="1"/>
        </xdr:cNvPicPr>
      </xdr:nvPicPr>
      <xdr:blipFill>
        <a:blip xmlns:r="http://schemas.openxmlformats.org/officeDocument/2006/relationships" r:embed="rId56"/>
        <a:stretch>
          <a:fillRect/>
        </a:stretch>
      </xdr:blipFill>
      <xdr:spPr>
        <a:xfrm>
          <a:off x="7150101" y="76650850"/>
          <a:ext cx="912071" cy="1181100"/>
        </a:xfrm>
        <a:prstGeom prst="rect">
          <a:avLst/>
        </a:prstGeom>
      </xdr:spPr>
    </xdr:pic>
    <xdr:clientData/>
  </xdr:oneCellAnchor>
  <xdr:twoCellAnchor>
    <xdr:from>
      <xdr:col>8</xdr:col>
      <xdr:colOff>190501</xdr:colOff>
      <xdr:row>58</xdr:row>
      <xdr:rowOff>39415</xdr:rowOff>
    </xdr:from>
    <xdr:to>
      <xdr:col>8</xdr:col>
      <xdr:colOff>1103587</xdr:colOff>
      <xdr:row>58</xdr:row>
      <xdr:rowOff>1243029</xdr:rowOff>
    </xdr:to>
    <xdr:pic>
      <xdr:nvPicPr>
        <xdr:cNvPr id="486" name="Picture 485">
          <a:extLst>
            <a:ext uri="{FF2B5EF4-FFF2-40B4-BE49-F238E27FC236}">
              <a16:creationId xmlns:a16="http://schemas.microsoft.com/office/drawing/2014/main" id="{4988E556-B6E7-4D17-B912-3FF61A888249}"/>
            </a:ext>
          </a:extLst>
        </xdr:cNvPr>
        <xdr:cNvPicPr>
          <a:picLocks noChangeAspect="1"/>
        </xdr:cNvPicPr>
      </xdr:nvPicPr>
      <xdr:blipFill rotWithShape="1">
        <a:blip xmlns:r="http://schemas.openxmlformats.org/officeDocument/2006/relationships" r:embed="rId57" cstate="print">
          <a:extLst>
            <a:ext uri="{28A0092B-C50C-407E-A947-70E740481C1C}">
              <a14:useLocalDpi xmlns:a14="http://schemas.microsoft.com/office/drawing/2010/main" val="0"/>
            </a:ext>
          </a:extLst>
        </a:blip>
        <a:srcRect l="4059" t="2221" r="4714" b="5613"/>
        <a:stretch/>
      </xdr:blipFill>
      <xdr:spPr>
        <a:xfrm>
          <a:off x="12363451" y="71546765"/>
          <a:ext cx="913086" cy="1203614"/>
        </a:xfrm>
        <a:prstGeom prst="rect">
          <a:avLst/>
        </a:prstGeom>
      </xdr:spPr>
    </xdr:pic>
    <xdr:clientData/>
  </xdr:twoCellAnchor>
  <xdr:twoCellAnchor>
    <xdr:from>
      <xdr:col>8</xdr:col>
      <xdr:colOff>157999</xdr:colOff>
      <xdr:row>60</xdr:row>
      <xdr:rowOff>45453</xdr:rowOff>
    </xdr:from>
    <xdr:to>
      <xdr:col>8</xdr:col>
      <xdr:colOff>1097016</xdr:colOff>
      <xdr:row>60</xdr:row>
      <xdr:rowOff>1219224</xdr:rowOff>
    </xdr:to>
    <xdr:pic>
      <xdr:nvPicPr>
        <xdr:cNvPr id="487" name="Picture 486">
          <a:extLst>
            <a:ext uri="{FF2B5EF4-FFF2-40B4-BE49-F238E27FC236}">
              <a16:creationId xmlns:a16="http://schemas.microsoft.com/office/drawing/2014/main" id="{FE744A59-3E6C-4B40-98AC-DFB8BAFB3587}"/>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12330949" y="74092803"/>
          <a:ext cx="939017" cy="1173771"/>
        </a:xfrm>
        <a:prstGeom prst="rect">
          <a:avLst/>
        </a:prstGeom>
      </xdr:spPr>
    </xdr:pic>
    <xdr:clientData/>
  </xdr:twoCellAnchor>
  <xdr:twoCellAnchor>
    <xdr:from>
      <xdr:col>8</xdr:col>
      <xdr:colOff>249621</xdr:colOff>
      <xdr:row>61</xdr:row>
      <xdr:rowOff>28334</xdr:rowOff>
    </xdr:from>
    <xdr:to>
      <xdr:col>8</xdr:col>
      <xdr:colOff>1018190</xdr:colOff>
      <xdr:row>61</xdr:row>
      <xdr:rowOff>1247178</xdr:rowOff>
    </xdr:to>
    <xdr:pic>
      <xdr:nvPicPr>
        <xdr:cNvPr id="488" name="Picture 487">
          <a:extLst>
            <a:ext uri="{FF2B5EF4-FFF2-40B4-BE49-F238E27FC236}">
              <a16:creationId xmlns:a16="http://schemas.microsoft.com/office/drawing/2014/main" id="{854C2C07-71B1-4110-9B50-99912DAF6F60}"/>
            </a:ext>
          </a:extLst>
        </xdr:cNvPr>
        <xdr:cNvPicPr>
          <a:picLocks noChangeAspect="1"/>
        </xdr:cNvPicPr>
      </xdr:nvPicPr>
      <xdr:blipFill rotWithShape="1">
        <a:blip xmlns:r="http://schemas.openxmlformats.org/officeDocument/2006/relationships" r:embed="rId59" cstate="print">
          <a:extLst>
            <a:ext uri="{28A0092B-C50C-407E-A947-70E740481C1C}">
              <a14:useLocalDpi xmlns:a14="http://schemas.microsoft.com/office/drawing/2010/main" val="0"/>
            </a:ext>
          </a:extLst>
        </a:blip>
        <a:srcRect l="6477" t="2907" r="5872" b="4423"/>
        <a:stretch/>
      </xdr:blipFill>
      <xdr:spPr>
        <a:xfrm>
          <a:off x="12422571" y="75345684"/>
          <a:ext cx="768569" cy="1218844"/>
        </a:xfrm>
        <a:prstGeom prst="rect">
          <a:avLst/>
        </a:prstGeom>
      </xdr:spPr>
    </xdr:pic>
    <xdr:clientData/>
  </xdr:twoCellAnchor>
  <xdr:twoCellAnchor>
    <xdr:from>
      <xdr:col>8</xdr:col>
      <xdr:colOff>157655</xdr:colOff>
      <xdr:row>64</xdr:row>
      <xdr:rowOff>32845</xdr:rowOff>
    </xdr:from>
    <xdr:to>
      <xdr:col>8</xdr:col>
      <xdr:colOff>1090448</xdr:colOff>
      <xdr:row>64</xdr:row>
      <xdr:rowOff>1247083</xdr:rowOff>
    </xdr:to>
    <xdr:pic>
      <xdr:nvPicPr>
        <xdr:cNvPr id="489" name="Picture 488">
          <a:extLst>
            <a:ext uri="{FF2B5EF4-FFF2-40B4-BE49-F238E27FC236}">
              <a16:creationId xmlns:a16="http://schemas.microsoft.com/office/drawing/2014/main" id="{2368EA45-588D-4371-9B4B-32DF03D51289}"/>
            </a:ext>
          </a:extLst>
        </xdr:cNvPr>
        <xdr:cNvPicPr>
          <a:picLocks noChangeAspect="1"/>
        </xdr:cNvPicPr>
      </xdr:nvPicPr>
      <xdr:blipFill rotWithShape="1">
        <a:blip xmlns:r="http://schemas.openxmlformats.org/officeDocument/2006/relationships" r:embed="rId60" cstate="print">
          <a:extLst>
            <a:ext uri="{28A0092B-C50C-407E-A947-70E740481C1C}">
              <a14:useLocalDpi xmlns:a14="http://schemas.microsoft.com/office/drawing/2010/main" val="0"/>
            </a:ext>
          </a:extLst>
        </a:blip>
        <a:srcRect l="6744" t="5429" r="6340" b="6573"/>
        <a:stretch/>
      </xdr:blipFill>
      <xdr:spPr>
        <a:xfrm>
          <a:off x="12330605" y="79160195"/>
          <a:ext cx="932793" cy="1214238"/>
        </a:xfrm>
        <a:prstGeom prst="rect">
          <a:avLst/>
        </a:prstGeom>
      </xdr:spPr>
    </xdr:pic>
    <xdr:clientData/>
  </xdr:twoCellAnchor>
  <xdr:twoCellAnchor>
    <xdr:from>
      <xdr:col>8</xdr:col>
      <xdr:colOff>131380</xdr:colOff>
      <xdr:row>65</xdr:row>
      <xdr:rowOff>22185</xdr:rowOff>
    </xdr:from>
    <xdr:to>
      <xdr:col>8</xdr:col>
      <xdr:colOff>1110155</xdr:colOff>
      <xdr:row>65</xdr:row>
      <xdr:rowOff>1244984</xdr:rowOff>
    </xdr:to>
    <xdr:pic>
      <xdr:nvPicPr>
        <xdr:cNvPr id="490" name="Picture 489">
          <a:extLst>
            <a:ext uri="{FF2B5EF4-FFF2-40B4-BE49-F238E27FC236}">
              <a16:creationId xmlns:a16="http://schemas.microsoft.com/office/drawing/2014/main" id="{CD24C424-AA16-459C-AF12-B72F934C067D}"/>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12304330" y="80419535"/>
          <a:ext cx="978775" cy="1222799"/>
        </a:xfrm>
        <a:prstGeom prst="rect">
          <a:avLst/>
        </a:prstGeom>
      </xdr:spPr>
    </xdr:pic>
    <xdr:clientData/>
  </xdr:twoCellAnchor>
  <xdr:twoCellAnchor>
    <xdr:from>
      <xdr:col>8</xdr:col>
      <xdr:colOff>203638</xdr:colOff>
      <xdr:row>66</xdr:row>
      <xdr:rowOff>27950</xdr:rowOff>
    </xdr:from>
    <xdr:to>
      <xdr:col>8</xdr:col>
      <xdr:colOff>1057603</xdr:colOff>
      <xdr:row>66</xdr:row>
      <xdr:rowOff>1250289</xdr:rowOff>
    </xdr:to>
    <xdr:pic>
      <xdr:nvPicPr>
        <xdr:cNvPr id="491" name="Picture 490">
          <a:extLst>
            <a:ext uri="{FF2B5EF4-FFF2-40B4-BE49-F238E27FC236}">
              <a16:creationId xmlns:a16="http://schemas.microsoft.com/office/drawing/2014/main" id="{9910FA0D-4DC6-4E02-AD24-460D930F7CC3}"/>
            </a:ext>
          </a:extLst>
        </xdr:cNvPr>
        <xdr:cNvPicPr>
          <a:picLocks noChangeAspect="1"/>
        </xdr:cNvPicPr>
      </xdr:nvPicPr>
      <xdr:blipFill rotWithShape="1">
        <a:blip xmlns:r="http://schemas.openxmlformats.org/officeDocument/2006/relationships" r:embed="rId62" cstate="print">
          <a:extLst>
            <a:ext uri="{28A0092B-C50C-407E-A947-70E740481C1C}">
              <a14:useLocalDpi xmlns:a14="http://schemas.microsoft.com/office/drawing/2010/main" val="0"/>
            </a:ext>
          </a:extLst>
        </a:blip>
        <a:srcRect l="6198" t="3851" r="8601" b="6369"/>
        <a:stretch/>
      </xdr:blipFill>
      <xdr:spPr>
        <a:xfrm>
          <a:off x="12376588" y="81695300"/>
          <a:ext cx="853965" cy="1222339"/>
        </a:xfrm>
        <a:prstGeom prst="rect">
          <a:avLst/>
        </a:prstGeom>
      </xdr:spPr>
    </xdr:pic>
    <xdr:clientData/>
  </xdr:twoCellAnchor>
  <xdr:twoCellAnchor>
    <xdr:from>
      <xdr:col>8</xdr:col>
      <xdr:colOff>164226</xdr:colOff>
      <xdr:row>67</xdr:row>
      <xdr:rowOff>24745</xdr:rowOff>
    </xdr:from>
    <xdr:to>
      <xdr:col>8</xdr:col>
      <xdr:colOff>1090450</xdr:colOff>
      <xdr:row>67</xdr:row>
      <xdr:rowOff>1240109</xdr:rowOff>
    </xdr:to>
    <xdr:pic>
      <xdr:nvPicPr>
        <xdr:cNvPr id="492" name="Picture 491">
          <a:extLst>
            <a:ext uri="{FF2B5EF4-FFF2-40B4-BE49-F238E27FC236}">
              <a16:creationId xmlns:a16="http://schemas.microsoft.com/office/drawing/2014/main" id="{F2187E17-9BD9-4563-9536-BBA6AF5B9448}"/>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12337176" y="82962095"/>
          <a:ext cx="926224" cy="1215364"/>
        </a:xfrm>
        <a:prstGeom prst="rect">
          <a:avLst/>
        </a:prstGeom>
      </xdr:spPr>
    </xdr:pic>
    <xdr:clientData/>
  </xdr:twoCellAnchor>
  <xdr:twoCellAnchor>
    <xdr:from>
      <xdr:col>8</xdr:col>
      <xdr:colOff>151087</xdr:colOff>
      <xdr:row>68</xdr:row>
      <xdr:rowOff>27847</xdr:rowOff>
    </xdr:from>
    <xdr:to>
      <xdr:col>8</xdr:col>
      <xdr:colOff>1090449</xdr:colOff>
      <xdr:row>68</xdr:row>
      <xdr:rowOff>1235744</xdr:rowOff>
    </xdr:to>
    <xdr:pic>
      <xdr:nvPicPr>
        <xdr:cNvPr id="493" name="Picture 492">
          <a:extLst>
            <a:ext uri="{FF2B5EF4-FFF2-40B4-BE49-F238E27FC236}">
              <a16:creationId xmlns:a16="http://schemas.microsoft.com/office/drawing/2014/main" id="{30143BB5-35A8-4CE9-82AE-0511A05F4B6D}"/>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12324037" y="84235197"/>
          <a:ext cx="939362" cy="1207897"/>
        </a:xfrm>
        <a:prstGeom prst="rect">
          <a:avLst/>
        </a:prstGeom>
      </xdr:spPr>
    </xdr:pic>
    <xdr:clientData/>
  </xdr:twoCellAnchor>
  <xdr:twoCellAnchor>
    <xdr:from>
      <xdr:col>8</xdr:col>
      <xdr:colOff>131380</xdr:colOff>
      <xdr:row>69</xdr:row>
      <xdr:rowOff>26177</xdr:rowOff>
    </xdr:from>
    <xdr:to>
      <xdr:col>8</xdr:col>
      <xdr:colOff>1097018</xdr:colOff>
      <xdr:row>69</xdr:row>
      <xdr:rowOff>1233225</xdr:rowOff>
    </xdr:to>
    <xdr:pic>
      <xdr:nvPicPr>
        <xdr:cNvPr id="494" name="Picture 493">
          <a:extLst>
            <a:ext uri="{FF2B5EF4-FFF2-40B4-BE49-F238E27FC236}">
              <a16:creationId xmlns:a16="http://schemas.microsoft.com/office/drawing/2014/main" id="{1CAD4B1C-59C0-4537-92F3-A374B5EA058B}"/>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12304330" y="85503527"/>
          <a:ext cx="965638" cy="1207048"/>
        </a:xfrm>
        <a:prstGeom prst="rect">
          <a:avLst/>
        </a:prstGeom>
      </xdr:spPr>
    </xdr:pic>
    <xdr:clientData/>
  </xdr:twoCellAnchor>
  <xdr:twoCellAnchor>
    <xdr:from>
      <xdr:col>8</xdr:col>
      <xdr:colOff>197070</xdr:colOff>
      <xdr:row>70</xdr:row>
      <xdr:rowOff>35550</xdr:rowOff>
    </xdr:from>
    <xdr:to>
      <xdr:col>8</xdr:col>
      <xdr:colOff>1069484</xdr:colOff>
      <xdr:row>70</xdr:row>
      <xdr:rowOff>1241535</xdr:rowOff>
    </xdr:to>
    <xdr:pic>
      <xdr:nvPicPr>
        <xdr:cNvPr id="495" name="Picture 494">
          <a:extLst>
            <a:ext uri="{FF2B5EF4-FFF2-40B4-BE49-F238E27FC236}">
              <a16:creationId xmlns:a16="http://schemas.microsoft.com/office/drawing/2014/main" id="{1666FBCC-7DA7-4890-9BAE-077CBB46925D}"/>
            </a:ext>
          </a:extLst>
        </xdr:cNvPr>
        <xdr:cNvPicPr>
          <a:picLocks noChangeAspect="1"/>
        </xdr:cNvPicPr>
      </xdr:nvPicPr>
      <xdr:blipFill rotWithShape="1">
        <a:blip xmlns:r="http://schemas.openxmlformats.org/officeDocument/2006/relationships" r:embed="rId66" cstate="print">
          <a:extLst>
            <a:ext uri="{28A0092B-C50C-407E-A947-70E740481C1C}">
              <a14:useLocalDpi xmlns:a14="http://schemas.microsoft.com/office/drawing/2010/main" val="0"/>
            </a:ext>
          </a:extLst>
        </a:blip>
        <a:srcRect l="9224" t="7931" r="12023" b="7762"/>
        <a:stretch/>
      </xdr:blipFill>
      <xdr:spPr>
        <a:xfrm>
          <a:off x="12370020" y="86782900"/>
          <a:ext cx="872414" cy="1205985"/>
        </a:xfrm>
        <a:prstGeom prst="rect">
          <a:avLst/>
        </a:prstGeom>
      </xdr:spPr>
    </xdr:pic>
    <xdr:clientData/>
  </xdr:twoCellAnchor>
  <xdr:twoCellAnchor>
    <xdr:from>
      <xdr:col>8</xdr:col>
      <xdr:colOff>144519</xdr:colOff>
      <xdr:row>71</xdr:row>
      <xdr:rowOff>39120</xdr:rowOff>
    </xdr:from>
    <xdr:to>
      <xdr:col>8</xdr:col>
      <xdr:colOff>1116725</xdr:colOff>
      <xdr:row>71</xdr:row>
      <xdr:rowOff>1236108</xdr:rowOff>
    </xdr:to>
    <xdr:pic>
      <xdr:nvPicPr>
        <xdr:cNvPr id="496" name="Picture 495">
          <a:extLst>
            <a:ext uri="{FF2B5EF4-FFF2-40B4-BE49-F238E27FC236}">
              <a16:creationId xmlns:a16="http://schemas.microsoft.com/office/drawing/2014/main" id="{E2E02356-712A-4DDD-81C1-428237FAA3B4}"/>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12317469" y="88056470"/>
          <a:ext cx="972206" cy="1196988"/>
        </a:xfrm>
        <a:prstGeom prst="rect">
          <a:avLst/>
        </a:prstGeom>
      </xdr:spPr>
    </xdr:pic>
    <xdr:clientData/>
  </xdr:twoCellAnchor>
  <xdr:twoCellAnchor>
    <xdr:from>
      <xdr:col>8</xdr:col>
      <xdr:colOff>116210</xdr:colOff>
      <xdr:row>72</xdr:row>
      <xdr:rowOff>26277</xdr:rowOff>
    </xdr:from>
    <xdr:to>
      <xdr:col>8</xdr:col>
      <xdr:colOff>1142999</xdr:colOff>
      <xdr:row>72</xdr:row>
      <xdr:rowOff>1246139</xdr:rowOff>
    </xdr:to>
    <xdr:pic>
      <xdr:nvPicPr>
        <xdr:cNvPr id="497" name="Picture 496">
          <a:extLst>
            <a:ext uri="{FF2B5EF4-FFF2-40B4-BE49-F238E27FC236}">
              <a16:creationId xmlns:a16="http://schemas.microsoft.com/office/drawing/2014/main" id="{687A4D2F-1D2E-4EC5-AFE1-9029B0704BED}"/>
            </a:ext>
          </a:extLst>
        </xdr:cNvPr>
        <xdr:cNvPicPr>
          <a:picLocks noChangeAspect="1"/>
        </xdr:cNvPicPr>
      </xdr:nvPicPr>
      <xdr:blipFill rotWithShape="1">
        <a:blip xmlns:r="http://schemas.openxmlformats.org/officeDocument/2006/relationships" r:embed="rId68" cstate="print">
          <a:extLst>
            <a:ext uri="{28A0092B-C50C-407E-A947-70E740481C1C}">
              <a14:useLocalDpi xmlns:a14="http://schemas.microsoft.com/office/drawing/2010/main" val="0"/>
            </a:ext>
          </a:extLst>
        </a:blip>
        <a:srcRect l="4625" t="3917" r="5191" b="4423"/>
        <a:stretch/>
      </xdr:blipFill>
      <xdr:spPr>
        <a:xfrm>
          <a:off x="12289160" y="89313627"/>
          <a:ext cx="1026789" cy="1219862"/>
        </a:xfrm>
        <a:prstGeom prst="rect">
          <a:avLst/>
        </a:prstGeom>
      </xdr:spPr>
    </xdr:pic>
    <xdr:clientData/>
  </xdr:twoCellAnchor>
  <xdr:oneCellAnchor>
    <xdr:from>
      <xdr:col>8</xdr:col>
      <xdr:colOff>164225</xdr:colOff>
      <xdr:row>63</xdr:row>
      <xdr:rowOff>27432</xdr:rowOff>
    </xdr:from>
    <xdr:ext cx="919655" cy="1199230"/>
    <xdr:pic>
      <xdr:nvPicPr>
        <xdr:cNvPr id="498" name="Picture 497">
          <a:extLst>
            <a:ext uri="{FF2B5EF4-FFF2-40B4-BE49-F238E27FC236}">
              <a16:creationId xmlns:a16="http://schemas.microsoft.com/office/drawing/2014/main" id="{8E4CA3DB-1C8D-4790-9ACA-5A4033980F21}"/>
            </a:ext>
          </a:extLst>
        </xdr:cNvPr>
        <xdr:cNvPicPr>
          <a:picLocks noChangeAspect="1"/>
        </xdr:cNvPicPr>
      </xdr:nvPicPr>
      <xdr:blipFill rotWithShape="1">
        <a:blip xmlns:r="http://schemas.openxmlformats.org/officeDocument/2006/relationships" r:embed="rId69" cstate="print">
          <a:extLst>
            <a:ext uri="{28A0092B-C50C-407E-A947-70E740481C1C}">
              <a14:useLocalDpi xmlns:a14="http://schemas.microsoft.com/office/drawing/2010/main" val="0"/>
            </a:ext>
          </a:extLst>
        </a:blip>
        <a:srcRect l="7269" t="5074" r="6442" b="4782"/>
        <a:stretch/>
      </xdr:blipFill>
      <xdr:spPr>
        <a:xfrm>
          <a:off x="12337175" y="77884782"/>
          <a:ext cx="919655" cy="1199230"/>
        </a:xfrm>
        <a:prstGeom prst="rect">
          <a:avLst/>
        </a:prstGeom>
      </xdr:spPr>
    </xdr:pic>
    <xdr:clientData/>
  </xdr:oneCellAnchor>
  <xdr:oneCellAnchor>
    <xdr:from>
      <xdr:col>8</xdr:col>
      <xdr:colOff>179294</xdr:colOff>
      <xdr:row>59</xdr:row>
      <xdr:rowOff>23956</xdr:rowOff>
    </xdr:from>
    <xdr:ext cx="917724" cy="1210647"/>
    <xdr:pic>
      <xdr:nvPicPr>
        <xdr:cNvPr id="499" name="Picture 498">
          <a:extLst>
            <a:ext uri="{FF2B5EF4-FFF2-40B4-BE49-F238E27FC236}">
              <a16:creationId xmlns:a16="http://schemas.microsoft.com/office/drawing/2014/main" id="{1ACCE6FE-4D82-4774-A1CE-FFBFF7D59E01}"/>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12352244" y="72801306"/>
          <a:ext cx="917724" cy="1210647"/>
        </a:xfrm>
        <a:prstGeom prst="rect">
          <a:avLst/>
        </a:prstGeom>
      </xdr:spPr>
    </xdr:pic>
    <xdr:clientData/>
  </xdr:oneCellAnchor>
  <xdr:twoCellAnchor>
    <xdr:from>
      <xdr:col>8</xdr:col>
      <xdr:colOff>191421</xdr:colOff>
      <xdr:row>73</xdr:row>
      <xdr:rowOff>41948</xdr:rowOff>
    </xdr:from>
    <xdr:to>
      <xdr:col>8</xdr:col>
      <xdr:colOff>1115421</xdr:colOff>
      <xdr:row>73</xdr:row>
      <xdr:rowOff>1229948</xdr:rowOff>
    </xdr:to>
    <xdr:pic>
      <xdr:nvPicPr>
        <xdr:cNvPr id="500" name="Picture 499">
          <a:extLst>
            <a:ext uri="{FF2B5EF4-FFF2-40B4-BE49-F238E27FC236}">
              <a16:creationId xmlns:a16="http://schemas.microsoft.com/office/drawing/2014/main" id="{23D600D7-6BBB-42AA-A623-70F83FA9BFFA}"/>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13589921" y="90599298"/>
          <a:ext cx="924000" cy="1188000"/>
        </a:xfrm>
        <a:prstGeom prst="rect">
          <a:avLst/>
        </a:prstGeom>
      </xdr:spPr>
    </xdr:pic>
    <xdr:clientData/>
  </xdr:twoCellAnchor>
  <xdr:twoCellAnchor>
    <xdr:from>
      <xdr:col>8</xdr:col>
      <xdr:colOff>177362</xdr:colOff>
      <xdr:row>74</xdr:row>
      <xdr:rowOff>36071</xdr:rowOff>
    </xdr:from>
    <xdr:to>
      <xdr:col>8</xdr:col>
      <xdr:colOff>1070742</xdr:colOff>
      <xdr:row>74</xdr:row>
      <xdr:rowOff>1242918</xdr:rowOff>
    </xdr:to>
    <xdr:pic>
      <xdr:nvPicPr>
        <xdr:cNvPr id="501" name="Picture 500">
          <a:extLst>
            <a:ext uri="{FF2B5EF4-FFF2-40B4-BE49-F238E27FC236}">
              <a16:creationId xmlns:a16="http://schemas.microsoft.com/office/drawing/2014/main" id="{F8958846-9226-4C7E-87EF-851D6CC13274}"/>
            </a:ext>
          </a:extLst>
        </xdr:cNvPr>
        <xdr:cNvPicPr>
          <a:picLocks noChangeAspect="1"/>
        </xdr:cNvPicPr>
      </xdr:nvPicPr>
      <xdr:blipFill rotWithShape="1">
        <a:blip xmlns:r="http://schemas.openxmlformats.org/officeDocument/2006/relationships" r:embed="rId72" cstate="print">
          <a:extLst>
            <a:ext uri="{28A0092B-C50C-407E-A947-70E740481C1C}">
              <a14:useLocalDpi xmlns:a14="http://schemas.microsoft.com/office/drawing/2010/main" val="0"/>
            </a:ext>
          </a:extLst>
        </a:blip>
        <a:srcRect l="7422" t="3991" r="7978" b="5490"/>
        <a:stretch/>
      </xdr:blipFill>
      <xdr:spPr>
        <a:xfrm>
          <a:off x="12350312" y="91863421"/>
          <a:ext cx="893380" cy="1206847"/>
        </a:xfrm>
        <a:prstGeom prst="rect">
          <a:avLst/>
        </a:prstGeom>
      </xdr:spPr>
    </xdr:pic>
    <xdr:clientData/>
  </xdr:twoCellAnchor>
  <xdr:twoCellAnchor>
    <xdr:from>
      <xdr:col>8</xdr:col>
      <xdr:colOff>165231</xdr:colOff>
      <xdr:row>75</xdr:row>
      <xdr:rowOff>38879</xdr:rowOff>
    </xdr:from>
    <xdr:to>
      <xdr:col>8</xdr:col>
      <xdr:colOff>1120292</xdr:colOff>
      <xdr:row>75</xdr:row>
      <xdr:rowOff>1226879</xdr:rowOff>
    </xdr:to>
    <xdr:pic>
      <xdr:nvPicPr>
        <xdr:cNvPr id="502" name="Picture 501">
          <a:extLst>
            <a:ext uri="{FF2B5EF4-FFF2-40B4-BE49-F238E27FC236}">
              <a16:creationId xmlns:a16="http://schemas.microsoft.com/office/drawing/2014/main" id="{93959A5A-700A-4B1D-83B8-17D38D60E062}"/>
            </a:ext>
          </a:extLst>
        </xdr:cNvPr>
        <xdr:cNvPicPr>
          <a:picLocks noChangeAspect="1"/>
        </xdr:cNvPicPr>
      </xdr:nvPicPr>
      <xdr:blipFill rotWithShape="1">
        <a:blip xmlns:r="http://schemas.openxmlformats.org/officeDocument/2006/relationships" r:embed="rId73" cstate="print">
          <a:extLst>
            <a:ext uri="{28A0092B-C50C-407E-A947-70E740481C1C}">
              <a14:useLocalDpi xmlns:a14="http://schemas.microsoft.com/office/drawing/2010/main" val="0"/>
            </a:ext>
          </a:extLst>
        </a:blip>
        <a:srcRect l="5757" t="5705" r="7841" b="5894"/>
        <a:stretch/>
      </xdr:blipFill>
      <xdr:spPr>
        <a:xfrm>
          <a:off x="13563731" y="93136229"/>
          <a:ext cx="955061" cy="1188000"/>
        </a:xfrm>
        <a:prstGeom prst="rect">
          <a:avLst/>
        </a:prstGeom>
      </xdr:spPr>
    </xdr:pic>
    <xdr:clientData/>
  </xdr:twoCellAnchor>
  <xdr:twoCellAnchor>
    <xdr:from>
      <xdr:col>8</xdr:col>
      <xdr:colOff>166047</xdr:colOff>
      <xdr:row>76</xdr:row>
      <xdr:rowOff>41027</xdr:rowOff>
    </xdr:from>
    <xdr:to>
      <xdr:col>8</xdr:col>
      <xdr:colOff>1101917</xdr:colOff>
      <xdr:row>76</xdr:row>
      <xdr:rowOff>1229027</xdr:rowOff>
    </xdr:to>
    <xdr:pic>
      <xdr:nvPicPr>
        <xdr:cNvPr id="503" name="Picture 502">
          <a:extLst>
            <a:ext uri="{FF2B5EF4-FFF2-40B4-BE49-F238E27FC236}">
              <a16:creationId xmlns:a16="http://schemas.microsoft.com/office/drawing/2014/main" id="{FD028E81-753A-40B1-9EB2-13C7C8270B70}"/>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13564547" y="94408377"/>
          <a:ext cx="935870" cy="1188000"/>
        </a:xfrm>
        <a:prstGeom prst="rect">
          <a:avLst/>
        </a:prstGeom>
      </xdr:spPr>
    </xdr:pic>
    <xdr:clientData/>
  </xdr:twoCellAnchor>
  <xdr:twoCellAnchor>
    <xdr:from>
      <xdr:col>8</xdr:col>
      <xdr:colOff>155513</xdr:colOff>
      <xdr:row>77</xdr:row>
      <xdr:rowOff>38881</xdr:rowOff>
    </xdr:from>
    <xdr:to>
      <xdr:col>8</xdr:col>
      <xdr:colOff>1113187</xdr:colOff>
      <xdr:row>77</xdr:row>
      <xdr:rowOff>1226881</xdr:rowOff>
    </xdr:to>
    <xdr:pic>
      <xdr:nvPicPr>
        <xdr:cNvPr id="504" name="Picture 503">
          <a:extLst>
            <a:ext uri="{FF2B5EF4-FFF2-40B4-BE49-F238E27FC236}">
              <a16:creationId xmlns:a16="http://schemas.microsoft.com/office/drawing/2014/main" id="{E0A00210-3BC5-4026-A216-AAC0FC12DB30}"/>
            </a:ext>
          </a:extLst>
        </xdr:cNvPr>
        <xdr:cNvPicPr>
          <a:picLocks noChangeAspect="1"/>
        </xdr:cNvPicPr>
      </xdr:nvPicPr>
      <xdr:blipFill rotWithShape="1">
        <a:blip xmlns:r="http://schemas.openxmlformats.org/officeDocument/2006/relationships" r:embed="rId75">
          <a:extLst>
            <a:ext uri="{28A0092B-C50C-407E-A947-70E740481C1C}">
              <a14:useLocalDpi xmlns:a14="http://schemas.microsoft.com/office/drawing/2010/main" val="0"/>
            </a:ext>
          </a:extLst>
        </a:blip>
        <a:srcRect l="6961" t="5907" r="7948" b="8750"/>
        <a:stretch/>
      </xdr:blipFill>
      <xdr:spPr>
        <a:xfrm>
          <a:off x="13554013" y="95676231"/>
          <a:ext cx="957674" cy="1188000"/>
        </a:xfrm>
        <a:prstGeom prst="rect">
          <a:avLst/>
        </a:prstGeom>
      </xdr:spPr>
    </xdr:pic>
    <xdr:clientData/>
  </xdr:twoCellAnchor>
  <xdr:twoCellAnchor>
    <xdr:from>
      <xdr:col>8</xdr:col>
      <xdr:colOff>190501</xdr:colOff>
      <xdr:row>78</xdr:row>
      <xdr:rowOff>33848</xdr:rowOff>
    </xdr:from>
    <xdr:to>
      <xdr:col>8</xdr:col>
      <xdr:colOff>1077311</xdr:colOff>
      <xdr:row>78</xdr:row>
      <xdr:rowOff>1236302</xdr:rowOff>
    </xdr:to>
    <xdr:pic>
      <xdr:nvPicPr>
        <xdr:cNvPr id="505" name="Picture 504">
          <a:extLst>
            <a:ext uri="{FF2B5EF4-FFF2-40B4-BE49-F238E27FC236}">
              <a16:creationId xmlns:a16="http://schemas.microsoft.com/office/drawing/2014/main" id="{06FB0B85-6C18-4094-82C7-259C5361C0A5}"/>
            </a:ext>
          </a:extLst>
        </xdr:cNvPr>
        <xdr:cNvPicPr>
          <a:picLocks noChangeAspect="1"/>
        </xdr:cNvPicPr>
      </xdr:nvPicPr>
      <xdr:blipFill rotWithShape="1">
        <a:blip xmlns:r="http://schemas.openxmlformats.org/officeDocument/2006/relationships" r:embed="rId76">
          <a:extLst>
            <a:ext uri="{28A0092B-C50C-407E-A947-70E740481C1C}">
              <a14:useLocalDpi xmlns:a14="http://schemas.microsoft.com/office/drawing/2010/main" val="0"/>
            </a:ext>
          </a:extLst>
        </a:blip>
        <a:srcRect l="6859" t="2809" r="8184" b="4202"/>
        <a:stretch/>
      </xdr:blipFill>
      <xdr:spPr>
        <a:xfrm>
          <a:off x="12363451" y="96941198"/>
          <a:ext cx="886810" cy="1202454"/>
        </a:xfrm>
        <a:prstGeom prst="rect">
          <a:avLst/>
        </a:prstGeom>
      </xdr:spPr>
    </xdr:pic>
    <xdr:clientData/>
  </xdr:twoCellAnchor>
  <xdr:twoCellAnchor>
    <xdr:from>
      <xdr:col>8</xdr:col>
      <xdr:colOff>160843</xdr:colOff>
      <xdr:row>79</xdr:row>
      <xdr:rowOff>41028</xdr:rowOff>
    </xdr:from>
    <xdr:to>
      <xdr:col>8</xdr:col>
      <xdr:colOff>1136479</xdr:colOff>
      <xdr:row>79</xdr:row>
      <xdr:rowOff>1229028</xdr:rowOff>
    </xdr:to>
    <xdr:pic>
      <xdr:nvPicPr>
        <xdr:cNvPr id="506" name="Picture 505">
          <a:extLst>
            <a:ext uri="{FF2B5EF4-FFF2-40B4-BE49-F238E27FC236}">
              <a16:creationId xmlns:a16="http://schemas.microsoft.com/office/drawing/2014/main" id="{14BC1EDA-A72B-44E5-9BDD-932797BD1C2A}"/>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13559343" y="98218378"/>
          <a:ext cx="975636" cy="1188000"/>
        </a:xfrm>
        <a:prstGeom prst="rect">
          <a:avLst/>
        </a:prstGeom>
      </xdr:spPr>
    </xdr:pic>
    <xdr:clientData/>
  </xdr:twoCellAnchor>
  <xdr:twoCellAnchor>
    <xdr:from>
      <xdr:col>8</xdr:col>
      <xdr:colOff>164224</xdr:colOff>
      <xdr:row>80</xdr:row>
      <xdr:rowOff>41486</xdr:rowOff>
    </xdr:from>
    <xdr:to>
      <xdr:col>8</xdr:col>
      <xdr:colOff>1077311</xdr:colOff>
      <xdr:row>80</xdr:row>
      <xdr:rowOff>1234909</xdr:rowOff>
    </xdr:to>
    <xdr:pic>
      <xdr:nvPicPr>
        <xdr:cNvPr id="507" name="Picture 506">
          <a:extLst>
            <a:ext uri="{FF2B5EF4-FFF2-40B4-BE49-F238E27FC236}">
              <a16:creationId xmlns:a16="http://schemas.microsoft.com/office/drawing/2014/main" id="{1B50CDC8-CF78-4F40-881A-470A5B3C4F49}"/>
            </a:ext>
          </a:extLst>
        </xdr:cNvPr>
        <xdr:cNvPicPr>
          <a:picLocks noChangeAspect="1"/>
        </xdr:cNvPicPr>
      </xdr:nvPicPr>
      <xdr:blipFill rotWithShape="1">
        <a:blip xmlns:r="http://schemas.openxmlformats.org/officeDocument/2006/relationships" r:embed="rId78" cstate="print">
          <a:extLst>
            <a:ext uri="{28A0092B-C50C-407E-A947-70E740481C1C}">
              <a14:useLocalDpi xmlns:a14="http://schemas.microsoft.com/office/drawing/2010/main" val="0"/>
            </a:ext>
          </a:extLst>
        </a:blip>
        <a:srcRect l="10230" t="5758" r="6781" b="7102"/>
        <a:stretch/>
      </xdr:blipFill>
      <xdr:spPr>
        <a:xfrm>
          <a:off x="12337174" y="99488836"/>
          <a:ext cx="913087" cy="1193423"/>
        </a:xfrm>
        <a:prstGeom prst="rect">
          <a:avLst/>
        </a:prstGeom>
      </xdr:spPr>
    </xdr:pic>
    <xdr:clientData/>
  </xdr:twoCellAnchor>
  <xdr:twoCellAnchor>
    <xdr:from>
      <xdr:col>8</xdr:col>
      <xdr:colOff>177800</xdr:colOff>
      <xdr:row>81</xdr:row>
      <xdr:rowOff>29272</xdr:rowOff>
    </xdr:from>
    <xdr:to>
      <xdr:col>8</xdr:col>
      <xdr:colOff>1104900</xdr:colOff>
      <xdr:row>81</xdr:row>
      <xdr:rowOff>1244630</xdr:rowOff>
    </xdr:to>
    <xdr:pic>
      <xdr:nvPicPr>
        <xdr:cNvPr id="508" name="Picture 507">
          <a:extLst>
            <a:ext uri="{FF2B5EF4-FFF2-40B4-BE49-F238E27FC236}">
              <a16:creationId xmlns:a16="http://schemas.microsoft.com/office/drawing/2014/main" id="{770F78C2-5A6D-4F71-9553-5304C56DE51A}"/>
            </a:ext>
          </a:extLst>
        </xdr:cNvPr>
        <xdr:cNvPicPr>
          <a:picLocks noChangeAspect="1"/>
        </xdr:cNvPicPr>
      </xdr:nvPicPr>
      <xdr:blipFill rotWithShape="1">
        <a:blip xmlns:r="http://schemas.openxmlformats.org/officeDocument/2006/relationships" r:embed="rId79" cstate="print">
          <a:extLst>
            <a:ext uri="{28A0092B-C50C-407E-A947-70E740481C1C}">
              <a14:useLocalDpi xmlns:a14="http://schemas.microsoft.com/office/drawing/2010/main" val="0"/>
            </a:ext>
          </a:extLst>
        </a:blip>
        <a:srcRect l="9554" t="6459" r="9231" b="8717"/>
        <a:stretch/>
      </xdr:blipFill>
      <xdr:spPr>
        <a:xfrm>
          <a:off x="12350750" y="100746622"/>
          <a:ext cx="927100" cy="1215358"/>
        </a:xfrm>
        <a:prstGeom prst="rect">
          <a:avLst/>
        </a:prstGeom>
      </xdr:spPr>
    </xdr:pic>
    <xdr:clientData/>
  </xdr:twoCellAnchor>
  <xdr:oneCellAnchor>
    <xdr:from>
      <xdr:col>8</xdr:col>
      <xdr:colOff>171450</xdr:colOff>
      <xdr:row>84</xdr:row>
      <xdr:rowOff>38100</xdr:rowOff>
    </xdr:from>
    <xdr:ext cx="916974" cy="1187449"/>
    <xdr:pic>
      <xdr:nvPicPr>
        <xdr:cNvPr id="510" name="Picture 509">
          <a:extLst>
            <a:ext uri="{FF2B5EF4-FFF2-40B4-BE49-F238E27FC236}">
              <a16:creationId xmlns:a16="http://schemas.microsoft.com/office/drawing/2014/main" id="{25496F2F-FD48-42D8-9FF1-810B38B5AF8F}"/>
            </a:ext>
          </a:extLst>
        </xdr:cNvPr>
        <xdr:cNvPicPr>
          <a:picLocks noChangeAspect="1"/>
        </xdr:cNvPicPr>
      </xdr:nvPicPr>
      <xdr:blipFill>
        <a:blip xmlns:r="http://schemas.openxmlformats.org/officeDocument/2006/relationships" r:embed="rId80"/>
        <a:stretch>
          <a:fillRect/>
        </a:stretch>
      </xdr:blipFill>
      <xdr:spPr>
        <a:xfrm>
          <a:off x="13569950" y="104565450"/>
          <a:ext cx="916974" cy="1187449"/>
        </a:xfrm>
        <a:prstGeom prst="rect">
          <a:avLst/>
        </a:prstGeom>
      </xdr:spPr>
    </xdr:pic>
    <xdr:clientData/>
  </xdr:oneCellAnchor>
  <xdr:twoCellAnchor>
    <xdr:from>
      <xdr:col>8</xdr:col>
      <xdr:colOff>155513</xdr:colOff>
      <xdr:row>83</xdr:row>
      <xdr:rowOff>38879</xdr:rowOff>
    </xdr:from>
    <xdr:to>
      <xdr:col>8</xdr:col>
      <xdr:colOff>1123058</xdr:colOff>
      <xdr:row>83</xdr:row>
      <xdr:rowOff>1226879</xdr:rowOff>
    </xdr:to>
    <xdr:pic>
      <xdr:nvPicPr>
        <xdr:cNvPr id="511" name="Picture 510">
          <a:extLst>
            <a:ext uri="{FF2B5EF4-FFF2-40B4-BE49-F238E27FC236}">
              <a16:creationId xmlns:a16="http://schemas.microsoft.com/office/drawing/2014/main" id="{D537783E-8453-4C65-AE86-406BE2818C43}"/>
            </a:ext>
          </a:extLst>
        </xdr:cNvPr>
        <xdr:cNvPicPr>
          <a:picLocks noChangeAspect="1"/>
        </xdr:cNvPicPr>
      </xdr:nvPicPr>
      <xdr:blipFill rotWithShape="1">
        <a:blip xmlns:r="http://schemas.openxmlformats.org/officeDocument/2006/relationships" r:embed="rId81" cstate="print">
          <a:extLst>
            <a:ext uri="{28A0092B-C50C-407E-A947-70E740481C1C}">
              <a14:useLocalDpi xmlns:a14="http://schemas.microsoft.com/office/drawing/2010/main" val="0"/>
            </a:ext>
          </a:extLst>
        </a:blip>
        <a:srcRect l="6010" t="4286" r="5541" b="6366"/>
        <a:stretch/>
      </xdr:blipFill>
      <xdr:spPr>
        <a:xfrm>
          <a:off x="13554013" y="103296229"/>
          <a:ext cx="967545" cy="1188000"/>
        </a:xfrm>
        <a:prstGeom prst="rect">
          <a:avLst/>
        </a:prstGeom>
      </xdr:spPr>
    </xdr:pic>
    <xdr:clientData/>
  </xdr:twoCellAnchor>
  <xdr:twoCellAnchor>
    <xdr:from>
      <xdr:col>8</xdr:col>
      <xdr:colOff>179718</xdr:colOff>
      <xdr:row>85</xdr:row>
      <xdr:rowOff>35943</xdr:rowOff>
    </xdr:from>
    <xdr:to>
      <xdr:col>8</xdr:col>
      <xdr:colOff>1105329</xdr:colOff>
      <xdr:row>85</xdr:row>
      <xdr:rowOff>1241705</xdr:rowOff>
    </xdr:to>
    <xdr:pic>
      <xdr:nvPicPr>
        <xdr:cNvPr id="512" name="Picture 511">
          <a:extLst>
            <a:ext uri="{FF2B5EF4-FFF2-40B4-BE49-F238E27FC236}">
              <a16:creationId xmlns:a16="http://schemas.microsoft.com/office/drawing/2014/main" id="{BCE3C537-63B1-4C06-83EC-8A1FA423C4E6}"/>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12352668" y="105833293"/>
          <a:ext cx="925611" cy="1205762"/>
        </a:xfrm>
        <a:prstGeom prst="rect">
          <a:avLst/>
        </a:prstGeom>
      </xdr:spPr>
    </xdr:pic>
    <xdr:clientData/>
  </xdr:twoCellAnchor>
  <xdr:twoCellAnchor>
    <xdr:from>
      <xdr:col>8</xdr:col>
      <xdr:colOff>174948</xdr:colOff>
      <xdr:row>86</xdr:row>
      <xdr:rowOff>38603</xdr:rowOff>
    </xdr:from>
    <xdr:to>
      <xdr:col>8</xdr:col>
      <xdr:colOff>1096008</xdr:colOff>
      <xdr:row>86</xdr:row>
      <xdr:rowOff>1226603</xdr:rowOff>
    </xdr:to>
    <xdr:pic>
      <xdr:nvPicPr>
        <xdr:cNvPr id="513" name="Picture 512">
          <a:extLst>
            <a:ext uri="{FF2B5EF4-FFF2-40B4-BE49-F238E27FC236}">
              <a16:creationId xmlns:a16="http://schemas.microsoft.com/office/drawing/2014/main" id="{5828FC50-1F38-4343-9272-9C7DD26CBA05}"/>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13573448" y="107105953"/>
          <a:ext cx="921060" cy="1188000"/>
        </a:xfrm>
        <a:prstGeom prst="rect">
          <a:avLst/>
        </a:prstGeom>
      </xdr:spPr>
    </xdr:pic>
    <xdr:clientData/>
  </xdr:twoCellAnchor>
  <xdr:twoCellAnchor>
    <xdr:from>
      <xdr:col>8</xdr:col>
      <xdr:colOff>204109</xdr:colOff>
      <xdr:row>87</xdr:row>
      <xdr:rowOff>48597</xdr:rowOff>
    </xdr:from>
    <xdr:to>
      <xdr:col>8</xdr:col>
      <xdr:colOff>1087493</xdr:colOff>
      <xdr:row>87</xdr:row>
      <xdr:rowOff>1236597</xdr:rowOff>
    </xdr:to>
    <xdr:pic>
      <xdr:nvPicPr>
        <xdr:cNvPr id="514" name="Picture 513">
          <a:extLst>
            <a:ext uri="{FF2B5EF4-FFF2-40B4-BE49-F238E27FC236}">
              <a16:creationId xmlns:a16="http://schemas.microsoft.com/office/drawing/2014/main" id="{EFA78657-7C88-416F-9671-D4D5B4A063AE}"/>
            </a:ext>
          </a:extLst>
        </xdr:cNvPr>
        <xdr:cNvPicPr>
          <a:picLocks noChangeAspect="1"/>
        </xdr:cNvPicPr>
      </xdr:nvPicPr>
      <xdr:blipFill rotWithShape="1">
        <a:blip xmlns:r="http://schemas.openxmlformats.org/officeDocument/2006/relationships" r:embed="rId84" cstate="print">
          <a:extLst>
            <a:ext uri="{28A0092B-C50C-407E-A947-70E740481C1C}">
              <a14:useLocalDpi xmlns:a14="http://schemas.microsoft.com/office/drawing/2010/main" val="0"/>
            </a:ext>
          </a:extLst>
        </a:blip>
        <a:srcRect l="3185" t="1988" r="4525" b="2290"/>
        <a:stretch/>
      </xdr:blipFill>
      <xdr:spPr>
        <a:xfrm>
          <a:off x="13602609" y="108385947"/>
          <a:ext cx="883384" cy="1188000"/>
        </a:xfrm>
        <a:prstGeom prst="rect">
          <a:avLst/>
        </a:prstGeom>
      </xdr:spPr>
    </xdr:pic>
    <xdr:clientData/>
  </xdr:twoCellAnchor>
  <xdr:twoCellAnchor>
    <xdr:from>
      <xdr:col>8</xdr:col>
      <xdr:colOff>152759</xdr:colOff>
      <xdr:row>88</xdr:row>
      <xdr:rowOff>43403</xdr:rowOff>
    </xdr:from>
    <xdr:to>
      <xdr:col>8</xdr:col>
      <xdr:colOff>1114244</xdr:colOff>
      <xdr:row>88</xdr:row>
      <xdr:rowOff>1227042</xdr:rowOff>
    </xdr:to>
    <xdr:pic>
      <xdr:nvPicPr>
        <xdr:cNvPr id="515" name="Picture 514">
          <a:extLst>
            <a:ext uri="{FF2B5EF4-FFF2-40B4-BE49-F238E27FC236}">
              <a16:creationId xmlns:a16="http://schemas.microsoft.com/office/drawing/2014/main" id="{947FFE92-61BB-489F-A994-4BA2C6C1324C}"/>
            </a:ext>
          </a:extLst>
        </xdr:cNvPr>
        <xdr:cNvPicPr>
          <a:picLocks noChangeAspect="1"/>
        </xdr:cNvPicPr>
      </xdr:nvPicPr>
      <xdr:blipFill rotWithShape="1">
        <a:blip xmlns:r="http://schemas.openxmlformats.org/officeDocument/2006/relationships" r:embed="rId85">
          <a:extLst>
            <a:ext uri="{28A0092B-C50C-407E-A947-70E740481C1C}">
              <a14:useLocalDpi xmlns:a14="http://schemas.microsoft.com/office/drawing/2010/main" val="0"/>
            </a:ext>
          </a:extLst>
        </a:blip>
        <a:srcRect l="3538"/>
        <a:stretch/>
      </xdr:blipFill>
      <xdr:spPr>
        <a:xfrm>
          <a:off x="12325709" y="109650753"/>
          <a:ext cx="961485" cy="1183639"/>
        </a:xfrm>
        <a:prstGeom prst="rect">
          <a:avLst/>
        </a:prstGeom>
      </xdr:spPr>
    </xdr:pic>
    <xdr:clientData/>
  </xdr:twoCellAnchor>
  <xdr:twoCellAnchor>
    <xdr:from>
      <xdr:col>8</xdr:col>
      <xdr:colOff>188703</xdr:colOff>
      <xdr:row>89</xdr:row>
      <xdr:rowOff>37289</xdr:rowOff>
    </xdr:from>
    <xdr:to>
      <xdr:col>8</xdr:col>
      <xdr:colOff>1105259</xdr:colOff>
      <xdr:row>89</xdr:row>
      <xdr:rowOff>1221762</xdr:rowOff>
    </xdr:to>
    <xdr:pic>
      <xdr:nvPicPr>
        <xdr:cNvPr id="516" name="Picture 515">
          <a:extLst>
            <a:ext uri="{FF2B5EF4-FFF2-40B4-BE49-F238E27FC236}">
              <a16:creationId xmlns:a16="http://schemas.microsoft.com/office/drawing/2014/main" id="{11FA0E08-63F3-4045-A3A5-3A8E75301373}"/>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12361653" y="110914639"/>
          <a:ext cx="916556" cy="1184473"/>
        </a:xfrm>
        <a:prstGeom prst="rect">
          <a:avLst/>
        </a:prstGeom>
      </xdr:spPr>
    </xdr:pic>
    <xdr:clientData/>
  </xdr:twoCellAnchor>
  <xdr:twoCellAnchor>
    <xdr:from>
      <xdr:col>8</xdr:col>
      <xdr:colOff>197688</xdr:colOff>
      <xdr:row>90</xdr:row>
      <xdr:rowOff>50451</xdr:rowOff>
    </xdr:from>
    <xdr:to>
      <xdr:col>8</xdr:col>
      <xdr:colOff>1060329</xdr:colOff>
      <xdr:row>90</xdr:row>
      <xdr:rowOff>1204103</xdr:rowOff>
    </xdr:to>
    <xdr:pic>
      <xdr:nvPicPr>
        <xdr:cNvPr id="517" name="Picture 516">
          <a:extLst>
            <a:ext uri="{FF2B5EF4-FFF2-40B4-BE49-F238E27FC236}">
              <a16:creationId xmlns:a16="http://schemas.microsoft.com/office/drawing/2014/main" id="{F20AC996-E51A-4486-B4D5-B876F0088C3C}"/>
            </a:ext>
          </a:extLst>
        </xdr:cNvPr>
        <xdr:cNvPicPr>
          <a:picLocks noChangeAspect="1"/>
        </xdr:cNvPicPr>
      </xdr:nvPicPr>
      <xdr:blipFill rotWithShape="1">
        <a:blip xmlns:r="http://schemas.openxmlformats.org/officeDocument/2006/relationships" r:embed="rId87" cstate="print">
          <a:extLst>
            <a:ext uri="{28A0092B-C50C-407E-A947-70E740481C1C}">
              <a14:useLocalDpi xmlns:a14="http://schemas.microsoft.com/office/drawing/2010/main" val="0"/>
            </a:ext>
          </a:extLst>
        </a:blip>
        <a:srcRect l="7652" t="6102" r="7086" b="5212"/>
        <a:stretch/>
      </xdr:blipFill>
      <xdr:spPr>
        <a:xfrm>
          <a:off x="12370638" y="112197801"/>
          <a:ext cx="862641" cy="1153652"/>
        </a:xfrm>
        <a:prstGeom prst="rect">
          <a:avLst/>
        </a:prstGeom>
      </xdr:spPr>
    </xdr:pic>
    <xdr:clientData/>
  </xdr:twoCellAnchor>
  <xdr:twoCellAnchor>
    <xdr:from>
      <xdr:col>8</xdr:col>
      <xdr:colOff>159177</xdr:colOff>
      <xdr:row>91</xdr:row>
      <xdr:rowOff>43389</xdr:rowOff>
    </xdr:from>
    <xdr:to>
      <xdr:col>8</xdr:col>
      <xdr:colOff>1109577</xdr:colOff>
      <xdr:row>91</xdr:row>
      <xdr:rowOff>1231389</xdr:rowOff>
    </xdr:to>
    <xdr:pic>
      <xdr:nvPicPr>
        <xdr:cNvPr id="518" name="Picture 517">
          <a:extLst>
            <a:ext uri="{FF2B5EF4-FFF2-40B4-BE49-F238E27FC236}">
              <a16:creationId xmlns:a16="http://schemas.microsoft.com/office/drawing/2014/main" id="{184CA30A-78B5-4D0F-AE40-BCC4CCF37361}"/>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13557677" y="113460739"/>
          <a:ext cx="950400" cy="1188000"/>
        </a:xfrm>
        <a:prstGeom prst="rect">
          <a:avLst/>
        </a:prstGeom>
      </xdr:spPr>
    </xdr:pic>
    <xdr:clientData/>
  </xdr:twoCellAnchor>
  <xdr:twoCellAnchor>
    <xdr:from>
      <xdr:col>8</xdr:col>
      <xdr:colOff>136806</xdr:colOff>
      <xdr:row>92</xdr:row>
      <xdr:rowOff>55169</xdr:rowOff>
    </xdr:from>
    <xdr:to>
      <xdr:col>8</xdr:col>
      <xdr:colOff>1123231</xdr:colOff>
      <xdr:row>92</xdr:row>
      <xdr:rowOff>1205998</xdr:rowOff>
    </xdr:to>
    <xdr:pic>
      <xdr:nvPicPr>
        <xdr:cNvPr id="519" name="Picture 518">
          <a:extLst>
            <a:ext uri="{FF2B5EF4-FFF2-40B4-BE49-F238E27FC236}">
              <a16:creationId xmlns:a16="http://schemas.microsoft.com/office/drawing/2014/main" id="{90AB1DCC-77A8-4416-971C-CF0DF6BB5305}"/>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12309756" y="114742519"/>
          <a:ext cx="986425" cy="1150829"/>
        </a:xfrm>
        <a:prstGeom prst="rect">
          <a:avLst/>
        </a:prstGeom>
      </xdr:spPr>
    </xdr:pic>
    <xdr:clientData/>
  </xdr:twoCellAnchor>
  <xdr:twoCellAnchor>
    <xdr:from>
      <xdr:col>8</xdr:col>
      <xdr:colOff>157709</xdr:colOff>
      <xdr:row>93</xdr:row>
      <xdr:rowOff>41515</xdr:rowOff>
    </xdr:from>
    <xdr:to>
      <xdr:col>8</xdr:col>
      <xdr:colOff>1105259</xdr:colOff>
      <xdr:row>93</xdr:row>
      <xdr:rowOff>1225952</xdr:rowOff>
    </xdr:to>
    <xdr:pic>
      <xdr:nvPicPr>
        <xdr:cNvPr id="520" name="Picture 519">
          <a:extLst>
            <a:ext uri="{FF2B5EF4-FFF2-40B4-BE49-F238E27FC236}">
              <a16:creationId xmlns:a16="http://schemas.microsoft.com/office/drawing/2014/main" id="{E8681AE1-1563-4A42-BDE5-453936B279C0}"/>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12330659" y="115998865"/>
          <a:ext cx="947550" cy="1184437"/>
        </a:xfrm>
        <a:prstGeom prst="rect">
          <a:avLst/>
        </a:prstGeom>
      </xdr:spPr>
    </xdr:pic>
    <xdr:clientData/>
  </xdr:twoCellAnchor>
  <xdr:twoCellAnchor>
    <xdr:from>
      <xdr:col>8</xdr:col>
      <xdr:colOff>198054</xdr:colOff>
      <xdr:row>94</xdr:row>
      <xdr:rowOff>43277</xdr:rowOff>
    </xdr:from>
    <xdr:to>
      <xdr:col>8</xdr:col>
      <xdr:colOff>1078319</xdr:colOff>
      <xdr:row>94</xdr:row>
      <xdr:rowOff>1231277</xdr:rowOff>
    </xdr:to>
    <xdr:pic>
      <xdr:nvPicPr>
        <xdr:cNvPr id="521" name="Picture 520">
          <a:extLst>
            <a:ext uri="{FF2B5EF4-FFF2-40B4-BE49-F238E27FC236}">
              <a16:creationId xmlns:a16="http://schemas.microsoft.com/office/drawing/2014/main" id="{534C31AC-038E-4A34-9B31-AA51793F2F8B}"/>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13596554" y="117270627"/>
          <a:ext cx="880265" cy="1188000"/>
        </a:xfrm>
        <a:prstGeom prst="rect">
          <a:avLst/>
        </a:prstGeom>
      </xdr:spPr>
    </xdr:pic>
    <xdr:clientData/>
  </xdr:twoCellAnchor>
  <xdr:twoCellAnchor>
    <xdr:from>
      <xdr:col>8</xdr:col>
      <xdr:colOff>197316</xdr:colOff>
      <xdr:row>95</xdr:row>
      <xdr:rowOff>42544</xdr:rowOff>
    </xdr:from>
    <xdr:to>
      <xdr:col>8</xdr:col>
      <xdr:colOff>1088316</xdr:colOff>
      <xdr:row>95</xdr:row>
      <xdr:rowOff>1230544</xdr:rowOff>
    </xdr:to>
    <xdr:pic>
      <xdr:nvPicPr>
        <xdr:cNvPr id="522" name="Picture 521">
          <a:extLst>
            <a:ext uri="{FF2B5EF4-FFF2-40B4-BE49-F238E27FC236}">
              <a16:creationId xmlns:a16="http://schemas.microsoft.com/office/drawing/2014/main" id="{13A45352-4096-45D2-B6CC-C9C7B6C7B8EC}"/>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13595816" y="118539894"/>
          <a:ext cx="891000" cy="1188000"/>
        </a:xfrm>
        <a:prstGeom prst="rect">
          <a:avLst/>
        </a:prstGeom>
      </xdr:spPr>
    </xdr:pic>
    <xdr:clientData/>
  </xdr:twoCellAnchor>
  <xdr:twoCellAnchor>
    <xdr:from>
      <xdr:col>8</xdr:col>
      <xdr:colOff>161745</xdr:colOff>
      <xdr:row>96</xdr:row>
      <xdr:rowOff>71885</xdr:rowOff>
    </xdr:from>
    <xdr:to>
      <xdr:col>8</xdr:col>
      <xdr:colOff>1105260</xdr:colOff>
      <xdr:row>96</xdr:row>
      <xdr:rowOff>1204104</xdr:rowOff>
    </xdr:to>
    <xdr:pic>
      <xdr:nvPicPr>
        <xdr:cNvPr id="523" name="Picture 522">
          <a:extLst>
            <a:ext uri="{FF2B5EF4-FFF2-40B4-BE49-F238E27FC236}">
              <a16:creationId xmlns:a16="http://schemas.microsoft.com/office/drawing/2014/main" id="{CA037071-4256-4FDC-838F-AD7F11ED3651}"/>
            </a:ext>
          </a:extLst>
        </xdr:cNvPr>
        <xdr:cNvPicPr>
          <a:picLocks noChangeAspect="1"/>
        </xdr:cNvPicPr>
      </xdr:nvPicPr>
      <xdr:blipFill rotWithShape="1">
        <a:blip xmlns:r="http://schemas.openxmlformats.org/officeDocument/2006/relationships" r:embed="rId93" cstate="print">
          <a:extLst>
            <a:ext uri="{28A0092B-C50C-407E-A947-70E740481C1C}">
              <a14:useLocalDpi xmlns:a14="http://schemas.microsoft.com/office/drawing/2010/main" val="0"/>
            </a:ext>
          </a:extLst>
        </a:blip>
        <a:srcRect l="6678" t="4380" r="3534" b="7142"/>
        <a:stretch/>
      </xdr:blipFill>
      <xdr:spPr>
        <a:xfrm>
          <a:off x="12334695" y="119839235"/>
          <a:ext cx="943515" cy="1132219"/>
        </a:xfrm>
        <a:prstGeom prst="rect">
          <a:avLst/>
        </a:prstGeom>
      </xdr:spPr>
    </xdr:pic>
    <xdr:clientData/>
  </xdr:twoCellAnchor>
  <xdr:twoCellAnchor>
    <xdr:from>
      <xdr:col>8</xdr:col>
      <xdr:colOff>179716</xdr:colOff>
      <xdr:row>97</xdr:row>
      <xdr:rowOff>62901</xdr:rowOff>
    </xdr:from>
    <xdr:to>
      <xdr:col>8</xdr:col>
      <xdr:colOff>1052401</xdr:colOff>
      <xdr:row>97</xdr:row>
      <xdr:rowOff>1204105</xdr:rowOff>
    </xdr:to>
    <xdr:pic>
      <xdr:nvPicPr>
        <xdr:cNvPr id="524" name="Picture 523">
          <a:extLst>
            <a:ext uri="{FF2B5EF4-FFF2-40B4-BE49-F238E27FC236}">
              <a16:creationId xmlns:a16="http://schemas.microsoft.com/office/drawing/2014/main" id="{1DB0BC81-9E29-4883-A4D4-8DB095698365}"/>
            </a:ext>
          </a:extLst>
        </xdr:cNvPr>
        <xdr:cNvPicPr>
          <a:picLocks noChangeAspect="1"/>
        </xdr:cNvPicPr>
      </xdr:nvPicPr>
      <xdr:blipFill rotWithShape="1">
        <a:blip xmlns:r="http://schemas.openxmlformats.org/officeDocument/2006/relationships" r:embed="rId94" cstate="print">
          <a:extLst>
            <a:ext uri="{28A0092B-C50C-407E-A947-70E740481C1C}">
              <a14:useLocalDpi xmlns:a14="http://schemas.microsoft.com/office/drawing/2010/main" val="0"/>
            </a:ext>
          </a:extLst>
        </a:blip>
        <a:srcRect l="7919" t="6877" r="5370" b="8257"/>
        <a:stretch/>
      </xdr:blipFill>
      <xdr:spPr>
        <a:xfrm>
          <a:off x="12352666" y="121100251"/>
          <a:ext cx="872685" cy="1141204"/>
        </a:xfrm>
        <a:prstGeom prst="rect">
          <a:avLst/>
        </a:prstGeom>
      </xdr:spPr>
    </xdr:pic>
    <xdr:clientData/>
  </xdr:twoCellAnchor>
  <xdr:oneCellAnchor>
    <xdr:from>
      <xdr:col>8</xdr:col>
      <xdr:colOff>184150</xdr:colOff>
      <xdr:row>99</xdr:row>
      <xdr:rowOff>44450</xdr:rowOff>
    </xdr:from>
    <xdr:ext cx="912071" cy="1181100"/>
    <xdr:pic>
      <xdr:nvPicPr>
        <xdr:cNvPr id="525" name="Picture 524">
          <a:extLst>
            <a:ext uri="{FF2B5EF4-FFF2-40B4-BE49-F238E27FC236}">
              <a16:creationId xmlns:a16="http://schemas.microsoft.com/office/drawing/2014/main" id="{5FAF22DD-CD03-443C-B86A-8315C6979575}"/>
            </a:ext>
          </a:extLst>
        </xdr:cNvPr>
        <xdr:cNvPicPr>
          <a:picLocks noChangeAspect="1"/>
        </xdr:cNvPicPr>
      </xdr:nvPicPr>
      <xdr:blipFill>
        <a:blip xmlns:r="http://schemas.openxmlformats.org/officeDocument/2006/relationships" r:embed="rId95"/>
        <a:stretch>
          <a:fillRect/>
        </a:stretch>
      </xdr:blipFill>
      <xdr:spPr>
        <a:xfrm>
          <a:off x="7194550" y="123621800"/>
          <a:ext cx="912071" cy="1181100"/>
        </a:xfrm>
        <a:prstGeom prst="rect">
          <a:avLst/>
        </a:prstGeom>
      </xdr:spPr>
    </xdr:pic>
    <xdr:clientData/>
  </xdr:oneCellAnchor>
  <xdr:twoCellAnchor>
    <xdr:from>
      <xdr:col>8</xdr:col>
      <xdr:colOff>178616</xdr:colOff>
      <xdr:row>98</xdr:row>
      <xdr:rowOff>34293</xdr:rowOff>
    </xdr:from>
    <xdr:to>
      <xdr:col>8</xdr:col>
      <xdr:colOff>1062601</xdr:colOff>
      <xdr:row>98</xdr:row>
      <xdr:rowOff>1222293</xdr:rowOff>
    </xdr:to>
    <xdr:pic>
      <xdr:nvPicPr>
        <xdr:cNvPr id="526" name="Picture 525">
          <a:extLst>
            <a:ext uri="{FF2B5EF4-FFF2-40B4-BE49-F238E27FC236}">
              <a16:creationId xmlns:a16="http://schemas.microsoft.com/office/drawing/2014/main" id="{A401F864-3E6B-455A-B265-AA6CE90F05DC}"/>
            </a:ext>
          </a:extLst>
        </xdr:cNvPr>
        <xdr:cNvPicPr>
          <a:picLocks noChangeAspect="1"/>
        </xdr:cNvPicPr>
      </xdr:nvPicPr>
      <xdr:blipFill>
        <a:blip xmlns:r="http://schemas.openxmlformats.org/officeDocument/2006/relationships" r:embed="rId96" cstate="print">
          <a:extLst>
            <a:ext uri="{28A0092B-C50C-407E-A947-70E740481C1C}">
              <a14:useLocalDpi xmlns:a14="http://schemas.microsoft.com/office/drawing/2010/main" val="0"/>
            </a:ext>
          </a:extLst>
        </a:blip>
        <a:stretch>
          <a:fillRect/>
        </a:stretch>
      </xdr:blipFill>
      <xdr:spPr>
        <a:xfrm>
          <a:off x="13577116" y="122341643"/>
          <a:ext cx="883985" cy="1188000"/>
        </a:xfrm>
        <a:prstGeom prst="rect">
          <a:avLst/>
        </a:prstGeom>
      </xdr:spPr>
    </xdr:pic>
    <xdr:clientData/>
  </xdr:twoCellAnchor>
  <xdr:twoCellAnchor>
    <xdr:from>
      <xdr:col>8</xdr:col>
      <xdr:colOff>195852</xdr:colOff>
      <xdr:row>100</xdr:row>
      <xdr:rowOff>37549</xdr:rowOff>
    </xdr:from>
    <xdr:to>
      <xdr:col>8</xdr:col>
      <xdr:colOff>1087288</xdr:colOff>
      <xdr:row>100</xdr:row>
      <xdr:rowOff>1221387</xdr:rowOff>
    </xdr:to>
    <xdr:pic>
      <xdr:nvPicPr>
        <xdr:cNvPr id="527" name="Picture 526">
          <a:extLst>
            <a:ext uri="{FF2B5EF4-FFF2-40B4-BE49-F238E27FC236}">
              <a16:creationId xmlns:a16="http://schemas.microsoft.com/office/drawing/2014/main" id="{F035E517-71DA-4E87-B514-4B3453FD06C3}"/>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val="0"/>
            </a:ext>
          </a:extLst>
        </a:blip>
        <a:stretch>
          <a:fillRect/>
        </a:stretch>
      </xdr:blipFill>
      <xdr:spPr>
        <a:xfrm>
          <a:off x="12368802" y="124884899"/>
          <a:ext cx="891436" cy="1183838"/>
        </a:xfrm>
        <a:prstGeom prst="rect">
          <a:avLst/>
        </a:prstGeom>
      </xdr:spPr>
    </xdr:pic>
    <xdr:clientData/>
  </xdr:twoCellAnchor>
  <xdr:twoCellAnchor>
    <xdr:from>
      <xdr:col>8</xdr:col>
      <xdr:colOff>205572</xdr:colOff>
      <xdr:row>101</xdr:row>
      <xdr:rowOff>51922</xdr:rowOff>
    </xdr:from>
    <xdr:to>
      <xdr:col>8</xdr:col>
      <xdr:colOff>1051345</xdr:colOff>
      <xdr:row>101</xdr:row>
      <xdr:rowOff>1221387</xdr:rowOff>
    </xdr:to>
    <xdr:pic>
      <xdr:nvPicPr>
        <xdr:cNvPr id="528" name="Picture 527">
          <a:extLst>
            <a:ext uri="{FF2B5EF4-FFF2-40B4-BE49-F238E27FC236}">
              <a16:creationId xmlns:a16="http://schemas.microsoft.com/office/drawing/2014/main" id="{C3BCE0B6-2575-42B6-BA86-28A1D14B9CAF}"/>
            </a:ext>
          </a:extLst>
        </xdr:cNvPr>
        <xdr:cNvPicPr>
          <a:picLocks noChangeAspect="1"/>
        </xdr:cNvPicPr>
      </xdr:nvPicPr>
      <xdr:blipFill>
        <a:blip xmlns:r="http://schemas.openxmlformats.org/officeDocument/2006/relationships" r:embed="rId98" cstate="print">
          <a:extLst>
            <a:ext uri="{28A0092B-C50C-407E-A947-70E740481C1C}">
              <a14:useLocalDpi xmlns:a14="http://schemas.microsoft.com/office/drawing/2010/main" val="0"/>
            </a:ext>
          </a:extLst>
        </a:blip>
        <a:stretch>
          <a:fillRect/>
        </a:stretch>
      </xdr:blipFill>
      <xdr:spPr>
        <a:xfrm>
          <a:off x="12378522" y="126169272"/>
          <a:ext cx="845773" cy="1169465"/>
        </a:xfrm>
        <a:prstGeom prst="rect">
          <a:avLst/>
        </a:prstGeom>
      </xdr:spPr>
    </xdr:pic>
    <xdr:clientData/>
  </xdr:twoCellAnchor>
  <xdr:twoCellAnchor>
    <xdr:from>
      <xdr:col>8</xdr:col>
      <xdr:colOff>160735</xdr:colOff>
      <xdr:row>102</xdr:row>
      <xdr:rowOff>33312</xdr:rowOff>
    </xdr:from>
    <xdr:to>
      <xdr:col>8</xdr:col>
      <xdr:colOff>1107282</xdr:colOff>
      <xdr:row>102</xdr:row>
      <xdr:rowOff>1245671</xdr:rowOff>
    </xdr:to>
    <xdr:pic>
      <xdr:nvPicPr>
        <xdr:cNvPr id="529" name="Picture 528">
          <a:extLst>
            <a:ext uri="{FF2B5EF4-FFF2-40B4-BE49-F238E27FC236}">
              <a16:creationId xmlns:a16="http://schemas.microsoft.com/office/drawing/2014/main" id="{766EBBBA-907C-4880-8FDD-98FECEC5E667}"/>
            </a:ext>
          </a:extLst>
        </xdr:cNvPr>
        <xdr:cNvPicPr>
          <a:picLocks noChangeAspect="1"/>
        </xdr:cNvPicPr>
      </xdr:nvPicPr>
      <xdr:blipFill rotWithShape="1">
        <a:blip xmlns:r="http://schemas.openxmlformats.org/officeDocument/2006/relationships" r:embed="rId99" cstate="print">
          <a:extLst>
            <a:ext uri="{28A0092B-C50C-407E-A947-70E740481C1C}">
              <a14:useLocalDpi xmlns:a14="http://schemas.microsoft.com/office/drawing/2010/main" val="0"/>
            </a:ext>
          </a:extLst>
        </a:blip>
        <a:srcRect l="5923" t="2468" r="4502" b="2428"/>
        <a:stretch/>
      </xdr:blipFill>
      <xdr:spPr>
        <a:xfrm>
          <a:off x="12333685" y="127420662"/>
          <a:ext cx="946547" cy="1212359"/>
        </a:xfrm>
        <a:prstGeom prst="rect">
          <a:avLst/>
        </a:prstGeom>
      </xdr:spPr>
    </xdr:pic>
    <xdr:clientData/>
  </xdr:twoCellAnchor>
  <xdr:twoCellAnchor>
    <xdr:from>
      <xdr:col>8</xdr:col>
      <xdr:colOff>190500</xdr:colOff>
      <xdr:row>103</xdr:row>
      <xdr:rowOff>36837</xdr:rowOff>
    </xdr:from>
    <xdr:to>
      <xdr:col>8</xdr:col>
      <xdr:colOff>1089421</xdr:colOff>
      <xdr:row>103</xdr:row>
      <xdr:rowOff>1235398</xdr:rowOff>
    </xdr:to>
    <xdr:pic>
      <xdr:nvPicPr>
        <xdr:cNvPr id="530" name="Picture 529">
          <a:extLst>
            <a:ext uri="{FF2B5EF4-FFF2-40B4-BE49-F238E27FC236}">
              <a16:creationId xmlns:a16="http://schemas.microsoft.com/office/drawing/2014/main" id="{C93DD9AB-8AA8-49BD-ACD2-39DD86E64210}"/>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12363450" y="128694187"/>
          <a:ext cx="898921" cy="1198561"/>
        </a:xfrm>
        <a:prstGeom prst="rect">
          <a:avLst/>
        </a:prstGeom>
      </xdr:spPr>
    </xdr:pic>
    <xdr:clientData/>
  </xdr:twoCellAnchor>
  <xdr:twoCellAnchor>
    <xdr:from>
      <xdr:col>8</xdr:col>
      <xdr:colOff>113110</xdr:colOff>
      <xdr:row>104</xdr:row>
      <xdr:rowOff>51086</xdr:rowOff>
    </xdr:from>
    <xdr:to>
      <xdr:col>8</xdr:col>
      <xdr:colOff>1118121</xdr:colOff>
      <xdr:row>104</xdr:row>
      <xdr:rowOff>1223596</xdr:rowOff>
    </xdr:to>
    <xdr:pic>
      <xdr:nvPicPr>
        <xdr:cNvPr id="531" name="Picture 530">
          <a:extLst>
            <a:ext uri="{FF2B5EF4-FFF2-40B4-BE49-F238E27FC236}">
              <a16:creationId xmlns:a16="http://schemas.microsoft.com/office/drawing/2014/main" id="{5639E964-23E5-439A-953D-E5FE4AEEDD4B}"/>
            </a:ext>
          </a:extLst>
        </xdr:cNvPr>
        <xdr:cNvPicPr>
          <a:picLocks noChangeAspect="1"/>
        </xdr:cNvPicPr>
      </xdr:nvPicPr>
      <xdr:blipFill rotWithShape="1">
        <a:blip xmlns:r="http://schemas.openxmlformats.org/officeDocument/2006/relationships" r:embed="rId101" cstate="print">
          <a:extLst>
            <a:ext uri="{28A0092B-C50C-407E-A947-70E740481C1C}">
              <a14:useLocalDpi xmlns:a14="http://schemas.microsoft.com/office/drawing/2010/main" val="0"/>
            </a:ext>
          </a:extLst>
        </a:blip>
        <a:srcRect l="9358" t="8540" r="9550" b="9922"/>
        <a:stretch/>
      </xdr:blipFill>
      <xdr:spPr>
        <a:xfrm>
          <a:off x="12286060" y="129978436"/>
          <a:ext cx="1005011" cy="1172510"/>
        </a:xfrm>
        <a:prstGeom prst="rect">
          <a:avLst/>
        </a:prstGeom>
      </xdr:spPr>
    </xdr:pic>
    <xdr:clientData/>
  </xdr:twoCellAnchor>
  <xdr:twoCellAnchor>
    <xdr:from>
      <xdr:col>8</xdr:col>
      <xdr:colOff>220266</xdr:colOff>
      <xdr:row>105</xdr:row>
      <xdr:rowOff>28067</xdr:rowOff>
    </xdr:from>
    <xdr:to>
      <xdr:col>8</xdr:col>
      <xdr:colOff>1065609</xdr:colOff>
      <xdr:row>105</xdr:row>
      <xdr:rowOff>1235699</xdr:rowOff>
    </xdr:to>
    <xdr:pic>
      <xdr:nvPicPr>
        <xdr:cNvPr id="532" name="Picture 531">
          <a:extLst>
            <a:ext uri="{FF2B5EF4-FFF2-40B4-BE49-F238E27FC236}">
              <a16:creationId xmlns:a16="http://schemas.microsoft.com/office/drawing/2014/main" id="{6A09009D-59C3-48A5-A7C5-6A1D1BA9156A}"/>
            </a:ext>
          </a:extLst>
        </xdr:cNvPr>
        <xdr:cNvPicPr>
          <a:picLocks noChangeAspect="1"/>
        </xdr:cNvPicPr>
      </xdr:nvPicPr>
      <xdr:blipFill rotWithShape="1">
        <a:blip xmlns:r="http://schemas.openxmlformats.org/officeDocument/2006/relationships" r:embed="rId102" cstate="print">
          <a:extLst>
            <a:ext uri="{28A0092B-C50C-407E-A947-70E740481C1C}">
              <a14:useLocalDpi xmlns:a14="http://schemas.microsoft.com/office/drawing/2010/main" val="0"/>
            </a:ext>
          </a:extLst>
        </a:blip>
        <a:srcRect l="4764" t="2448" r="5810" b="3611"/>
        <a:stretch/>
      </xdr:blipFill>
      <xdr:spPr>
        <a:xfrm>
          <a:off x="12393216" y="131225417"/>
          <a:ext cx="845343" cy="1207632"/>
        </a:xfrm>
        <a:prstGeom prst="rect">
          <a:avLst/>
        </a:prstGeom>
      </xdr:spPr>
    </xdr:pic>
    <xdr:clientData/>
  </xdr:twoCellAnchor>
  <xdr:twoCellAnchor>
    <xdr:from>
      <xdr:col>8</xdr:col>
      <xdr:colOff>206674</xdr:colOff>
      <xdr:row>106</xdr:row>
      <xdr:rowOff>56610</xdr:rowOff>
    </xdr:from>
    <xdr:to>
      <xdr:col>8</xdr:col>
      <xdr:colOff>1096273</xdr:colOff>
      <xdr:row>106</xdr:row>
      <xdr:rowOff>1213091</xdr:rowOff>
    </xdr:to>
    <xdr:pic>
      <xdr:nvPicPr>
        <xdr:cNvPr id="533" name="Picture 532">
          <a:extLst>
            <a:ext uri="{FF2B5EF4-FFF2-40B4-BE49-F238E27FC236}">
              <a16:creationId xmlns:a16="http://schemas.microsoft.com/office/drawing/2014/main" id="{183C28CD-693C-458B-8C93-C536404B7DE7}"/>
            </a:ext>
          </a:extLst>
        </xdr:cNvPr>
        <xdr:cNvPicPr>
          <a:picLocks noChangeAspect="1"/>
        </xdr:cNvPicPr>
      </xdr:nvPicPr>
      <xdr:blipFill rotWithShape="1">
        <a:blip xmlns:r="http://schemas.openxmlformats.org/officeDocument/2006/relationships" r:embed="rId103" cstate="print">
          <a:extLst>
            <a:ext uri="{28A0092B-C50C-407E-A947-70E740481C1C}">
              <a14:useLocalDpi xmlns:a14="http://schemas.microsoft.com/office/drawing/2010/main" val="0"/>
            </a:ext>
          </a:extLst>
        </a:blip>
        <a:srcRect l="7675" t="5978" r="8991" b="7492"/>
        <a:stretch/>
      </xdr:blipFill>
      <xdr:spPr>
        <a:xfrm>
          <a:off x="12379624" y="132523960"/>
          <a:ext cx="889599" cy="1156481"/>
        </a:xfrm>
        <a:prstGeom prst="rect">
          <a:avLst/>
        </a:prstGeom>
      </xdr:spPr>
    </xdr:pic>
    <xdr:clientData/>
  </xdr:twoCellAnchor>
  <xdr:twoCellAnchor>
    <xdr:from>
      <xdr:col>8</xdr:col>
      <xdr:colOff>196582</xdr:colOff>
      <xdr:row>107</xdr:row>
      <xdr:rowOff>45156</xdr:rowOff>
    </xdr:from>
    <xdr:to>
      <xdr:col>8</xdr:col>
      <xdr:colOff>1105259</xdr:colOff>
      <xdr:row>107</xdr:row>
      <xdr:rowOff>1213089</xdr:rowOff>
    </xdr:to>
    <xdr:pic>
      <xdr:nvPicPr>
        <xdr:cNvPr id="534" name="Picture 533">
          <a:extLst>
            <a:ext uri="{FF2B5EF4-FFF2-40B4-BE49-F238E27FC236}">
              <a16:creationId xmlns:a16="http://schemas.microsoft.com/office/drawing/2014/main" id="{9411D9A9-B370-48D4-A2AA-41EBABB0C6F0}"/>
            </a:ext>
          </a:extLst>
        </xdr:cNvPr>
        <xdr:cNvPicPr>
          <a:picLocks noChangeAspect="1"/>
        </xdr:cNvPicPr>
      </xdr:nvPicPr>
      <xdr:blipFill rotWithShape="1">
        <a:blip xmlns:r="http://schemas.openxmlformats.org/officeDocument/2006/relationships" r:embed="rId104">
          <a:extLst>
            <a:ext uri="{28A0092B-C50C-407E-A947-70E740481C1C}">
              <a14:useLocalDpi xmlns:a14="http://schemas.microsoft.com/office/drawing/2010/main" val="0"/>
            </a:ext>
          </a:extLst>
        </a:blip>
        <a:srcRect r="1872" b="5760"/>
        <a:stretch/>
      </xdr:blipFill>
      <xdr:spPr>
        <a:xfrm>
          <a:off x="12369532" y="133782506"/>
          <a:ext cx="908677" cy="1167933"/>
        </a:xfrm>
        <a:prstGeom prst="rect">
          <a:avLst/>
        </a:prstGeom>
      </xdr:spPr>
    </xdr:pic>
    <xdr:clientData/>
  </xdr:twoCellAnchor>
  <xdr:twoCellAnchor>
    <xdr:from>
      <xdr:col>8</xdr:col>
      <xdr:colOff>158440</xdr:colOff>
      <xdr:row>108</xdr:row>
      <xdr:rowOff>42542</xdr:rowOff>
    </xdr:from>
    <xdr:to>
      <xdr:col>8</xdr:col>
      <xdr:colOff>1125270</xdr:colOff>
      <xdr:row>108</xdr:row>
      <xdr:rowOff>1230542</xdr:rowOff>
    </xdr:to>
    <xdr:pic>
      <xdr:nvPicPr>
        <xdr:cNvPr id="535" name="Picture 534">
          <a:extLst>
            <a:ext uri="{FF2B5EF4-FFF2-40B4-BE49-F238E27FC236}">
              <a16:creationId xmlns:a16="http://schemas.microsoft.com/office/drawing/2014/main" id="{02DB2769-48D2-4D54-8575-B170CDB255F6}"/>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13556940" y="135049892"/>
          <a:ext cx="966830" cy="1188000"/>
        </a:xfrm>
        <a:prstGeom prst="rect">
          <a:avLst/>
        </a:prstGeom>
      </xdr:spPr>
    </xdr:pic>
    <xdr:clientData/>
  </xdr:twoCellAnchor>
  <xdr:twoCellAnchor>
    <xdr:from>
      <xdr:col>8</xdr:col>
      <xdr:colOff>205569</xdr:colOff>
      <xdr:row>109</xdr:row>
      <xdr:rowOff>44867</xdr:rowOff>
    </xdr:from>
    <xdr:to>
      <xdr:col>8</xdr:col>
      <xdr:colOff>1105261</xdr:colOff>
      <xdr:row>109</xdr:row>
      <xdr:rowOff>1221388</xdr:rowOff>
    </xdr:to>
    <xdr:pic>
      <xdr:nvPicPr>
        <xdr:cNvPr id="536" name="Picture 535">
          <a:extLst>
            <a:ext uri="{FF2B5EF4-FFF2-40B4-BE49-F238E27FC236}">
              <a16:creationId xmlns:a16="http://schemas.microsoft.com/office/drawing/2014/main" id="{7FAAC372-892E-49BD-AD13-3EB4A9145741}"/>
            </a:ext>
          </a:extLst>
        </xdr:cNvPr>
        <xdr:cNvPicPr>
          <a:picLocks noChangeAspect="1"/>
        </xdr:cNvPicPr>
      </xdr:nvPicPr>
      <xdr:blipFill>
        <a:blip xmlns:r="http://schemas.openxmlformats.org/officeDocument/2006/relationships" r:embed="rId106" cstate="print">
          <a:extLst>
            <a:ext uri="{28A0092B-C50C-407E-A947-70E740481C1C}">
              <a14:useLocalDpi xmlns:a14="http://schemas.microsoft.com/office/drawing/2010/main" val="0"/>
            </a:ext>
          </a:extLst>
        </a:blip>
        <a:stretch>
          <a:fillRect/>
        </a:stretch>
      </xdr:blipFill>
      <xdr:spPr>
        <a:xfrm>
          <a:off x="12378519" y="136322217"/>
          <a:ext cx="899692" cy="1176521"/>
        </a:xfrm>
        <a:prstGeom prst="rect">
          <a:avLst/>
        </a:prstGeom>
      </xdr:spPr>
    </xdr:pic>
    <xdr:clientData/>
  </xdr:twoCellAnchor>
  <xdr:twoCellAnchor>
    <xdr:from>
      <xdr:col>8</xdr:col>
      <xdr:colOff>197688</xdr:colOff>
      <xdr:row>110</xdr:row>
      <xdr:rowOff>32091</xdr:rowOff>
    </xdr:from>
    <xdr:to>
      <xdr:col>8</xdr:col>
      <xdr:colOff>1087287</xdr:colOff>
      <xdr:row>110</xdr:row>
      <xdr:rowOff>1222076</xdr:rowOff>
    </xdr:to>
    <xdr:pic>
      <xdr:nvPicPr>
        <xdr:cNvPr id="537" name="Picture 536">
          <a:extLst>
            <a:ext uri="{FF2B5EF4-FFF2-40B4-BE49-F238E27FC236}">
              <a16:creationId xmlns:a16="http://schemas.microsoft.com/office/drawing/2014/main" id="{D3F1878D-A5EC-4103-99F0-DFB822B32C58}"/>
            </a:ext>
          </a:extLst>
        </xdr:cNvPr>
        <xdr:cNvPicPr>
          <a:picLocks noChangeAspect="1"/>
        </xdr:cNvPicPr>
      </xdr:nvPicPr>
      <xdr:blipFill rotWithShape="1">
        <a:blip xmlns:r="http://schemas.openxmlformats.org/officeDocument/2006/relationships" r:embed="rId107" cstate="print">
          <a:extLst>
            <a:ext uri="{28A0092B-C50C-407E-A947-70E740481C1C}">
              <a14:useLocalDpi xmlns:a14="http://schemas.microsoft.com/office/drawing/2010/main" val="0"/>
            </a:ext>
          </a:extLst>
        </a:blip>
        <a:srcRect l="5689" t="6046" r="8782" b="8257"/>
        <a:stretch/>
      </xdr:blipFill>
      <xdr:spPr>
        <a:xfrm>
          <a:off x="12370638" y="137579441"/>
          <a:ext cx="889599" cy="1189985"/>
        </a:xfrm>
        <a:prstGeom prst="rect">
          <a:avLst/>
        </a:prstGeom>
      </xdr:spPr>
    </xdr:pic>
    <xdr:clientData/>
  </xdr:twoCellAnchor>
  <xdr:twoCellAnchor>
    <xdr:from>
      <xdr:col>8</xdr:col>
      <xdr:colOff>242619</xdr:colOff>
      <xdr:row>111</xdr:row>
      <xdr:rowOff>31450</xdr:rowOff>
    </xdr:from>
    <xdr:to>
      <xdr:col>8</xdr:col>
      <xdr:colOff>1042359</xdr:colOff>
      <xdr:row>111</xdr:row>
      <xdr:rowOff>1231061</xdr:rowOff>
    </xdr:to>
    <xdr:pic>
      <xdr:nvPicPr>
        <xdr:cNvPr id="538" name="Picture 537">
          <a:extLst>
            <a:ext uri="{FF2B5EF4-FFF2-40B4-BE49-F238E27FC236}">
              <a16:creationId xmlns:a16="http://schemas.microsoft.com/office/drawing/2014/main" id="{01680AF4-315C-400F-9CA7-95C7E1588076}"/>
            </a:ext>
          </a:extLst>
        </xdr:cNvPr>
        <xdr:cNvPicPr>
          <a:picLocks noChangeAspect="1"/>
        </xdr:cNvPicPr>
      </xdr:nvPicPr>
      <xdr:blipFill rotWithShape="1">
        <a:blip xmlns:r="http://schemas.openxmlformats.org/officeDocument/2006/relationships" r:embed="rId108" cstate="print">
          <a:extLst>
            <a:ext uri="{28A0092B-C50C-407E-A947-70E740481C1C}">
              <a14:useLocalDpi xmlns:a14="http://schemas.microsoft.com/office/drawing/2010/main" val="0"/>
            </a:ext>
          </a:extLst>
        </a:blip>
        <a:srcRect l="6857" t="4381" r="11433" b="5760"/>
        <a:stretch/>
      </xdr:blipFill>
      <xdr:spPr>
        <a:xfrm>
          <a:off x="12415569" y="138848800"/>
          <a:ext cx="799740" cy="1199611"/>
        </a:xfrm>
        <a:prstGeom prst="rect">
          <a:avLst/>
        </a:prstGeom>
      </xdr:spPr>
    </xdr:pic>
    <xdr:clientData/>
  </xdr:twoCellAnchor>
  <xdr:twoCellAnchor>
    <xdr:from>
      <xdr:col>8</xdr:col>
      <xdr:colOff>167428</xdr:colOff>
      <xdr:row>112</xdr:row>
      <xdr:rowOff>48068</xdr:rowOff>
    </xdr:from>
    <xdr:to>
      <xdr:col>8</xdr:col>
      <xdr:colOff>1105259</xdr:colOff>
      <xdr:row>112</xdr:row>
      <xdr:rowOff>1222119</xdr:rowOff>
    </xdr:to>
    <xdr:pic>
      <xdr:nvPicPr>
        <xdr:cNvPr id="539" name="Picture 538">
          <a:extLst>
            <a:ext uri="{FF2B5EF4-FFF2-40B4-BE49-F238E27FC236}">
              <a16:creationId xmlns:a16="http://schemas.microsoft.com/office/drawing/2014/main" id="{1024378A-CA96-4F08-BDA1-F56F27852940}"/>
            </a:ext>
          </a:extLst>
        </xdr:cNvPr>
        <xdr:cNvPicPr>
          <a:picLocks noChangeAspect="1"/>
        </xdr:cNvPicPr>
      </xdr:nvPicPr>
      <xdr:blipFill>
        <a:blip xmlns:r="http://schemas.openxmlformats.org/officeDocument/2006/relationships" r:embed="rId109" cstate="print">
          <a:extLst>
            <a:ext uri="{28A0092B-C50C-407E-A947-70E740481C1C}">
              <a14:useLocalDpi xmlns:a14="http://schemas.microsoft.com/office/drawing/2010/main" val="0"/>
            </a:ext>
          </a:extLst>
        </a:blip>
        <a:stretch>
          <a:fillRect/>
        </a:stretch>
      </xdr:blipFill>
      <xdr:spPr>
        <a:xfrm>
          <a:off x="12340378" y="140135418"/>
          <a:ext cx="937831" cy="1174051"/>
        </a:xfrm>
        <a:prstGeom prst="rect">
          <a:avLst/>
        </a:prstGeom>
      </xdr:spPr>
    </xdr:pic>
    <xdr:clientData/>
  </xdr:twoCellAnchor>
  <xdr:oneCellAnchor>
    <xdr:from>
      <xdr:col>8</xdr:col>
      <xdr:colOff>222806</xdr:colOff>
      <xdr:row>113</xdr:row>
      <xdr:rowOff>42541</xdr:rowOff>
    </xdr:from>
    <xdr:ext cx="900426" cy="1157691"/>
    <xdr:pic>
      <xdr:nvPicPr>
        <xdr:cNvPr id="540" name="Picture 539">
          <a:extLst>
            <a:ext uri="{FF2B5EF4-FFF2-40B4-BE49-F238E27FC236}">
              <a16:creationId xmlns:a16="http://schemas.microsoft.com/office/drawing/2014/main" id="{1DD79E9C-17D4-487D-8187-58496958637D}"/>
            </a:ext>
          </a:extLst>
        </xdr:cNvPr>
        <xdr:cNvPicPr>
          <a:picLocks noChangeAspect="1"/>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12395756" y="141399891"/>
          <a:ext cx="900426" cy="1157691"/>
        </a:xfrm>
        <a:prstGeom prst="rect">
          <a:avLst/>
        </a:prstGeom>
      </xdr:spPr>
    </xdr:pic>
    <xdr:clientData/>
  </xdr:oneCellAnchor>
  <xdr:oneCellAnchor>
    <xdr:from>
      <xdr:col>8</xdr:col>
      <xdr:colOff>187601</xdr:colOff>
      <xdr:row>114</xdr:row>
      <xdr:rowOff>51568</xdr:rowOff>
    </xdr:from>
    <xdr:ext cx="881716" cy="1170555"/>
    <xdr:pic>
      <xdr:nvPicPr>
        <xdr:cNvPr id="541" name="Picture 540">
          <a:extLst>
            <a:ext uri="{FF2B5EF4-FFF2-40B4-BE49-F238E27FC236}">
              <a16:creationId xmlns:a16="http://schemas.microsoft.com/office/drawing/2014/main" id="{74F0EC99-E97D-40C2-81B9-22BDF9181649}"/>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12360551" y="142678918"/>
          <a:ext cx="881716" cy="1170555"/>
        </a:xfrm>
        <a:prstGeom prst="rect">
          <a:avLst/>
        </a:prstGeom>
      </xdr:spPr>
    </xdr:pic>
    <xdr:clientData/>
  </xdr:oneCellAnchor>
  <xdr:oneCellAnchor>
    <xdr:from>
      <xdr:col>8</xdr:col>
      <xdr:colOff>179716</xdr:colOff>
      <xdr:row>115</xdr:row>
      <xdr:rowOff>44024</xdr:rowOff>
    </xdr:from>
    <xdr:ext cx="939021" cy="1188000"/>
    <xdr:pic>
      <xdr:nvPicPr>
        <xdr:cNvPr id="542" name="Picture 541">
          <a:extLst>
            <a:ext uri="{FF2B5EF4-FFF2-40B4-BE49-F238E27FC236}">
              <a16:creationId xmlns:a16="http://schemas.microsoft.com/office/drawing/2014/main" id="{FA3E7670-5391-4B59-B522-B871766B76B9}"/>
            </a:ext>
          </a:extLst>
        </xdr:cNvPr>
        <xdr:cNvPicPr>
          <a:picLocks noChangeAspect="1"/>
        </xdr:cNvPicPr>
      </xdr:nvPicPr>
      <xdr:blipFill rotWithShape="1">
        <a:blip xmlns:r="http://schemas.openxmlformats.org/officeDocument/2006/relationships" r:embed="rId112" cstate="print">
          <a:extLst>
            <a:ext uri="{28A0092B-C50C-407E-A947-70E740481C1C}">
              <a14:useLocalDpi xmlns:a14="http://schemas.microsoft.com/office/drawing/2010/main" val="0"/>
            </a:ext>
          </a:extLst>
        </a:blip>
        <a:srcRect l="8775" r="8701"/>
        <a:stretch/>
      </xdr:blipFill>
      <xdr:spPr>
        <a:xfrm>
          <a:off x="12352666" y="143941374"/>
          <a:ext cx="939021" cy="1188000"/>
        </a:xfrm>
        <a:prstGeom prst="rect">
          <a:avLst/>
        </a:prstGeom>
      </xdr:spPr>
    </xdr:pic>
    <xdr:clientData/>
  </xdr:oneCellAnchor>
  <xdr:oneCellAnchor>
    <xdr:from>
      <xdr:col>8</xdr:col>
      <xdr:colOff>170730</xdr:colOff>
      <xdr:row>116</xdr:row>
      <xdr:rowOff>44926</xdr:rowOff>
    </xdr:from>
    <xdr:ext cx="922717" cy="1188000"/>
    <xdr:pic>
      <xdr:nvPicPr>
        <xdr:cNvPr id="543" name="Picture 542">
          <a:extLst>
            <a:ext uri="{FF2B5EF4-FFF2-40B4-BE49-F238E27FC236}">
              <a16:creationId xmlns:a16="http://schemas.microsoft.com/office/drawing/2014/main" id="{0E49D501-B9FE-4787-A9BC-B40963EA3B74}"/>
            </a:ext>
          </a:extLst>
        </xdr:cNvPr>
        <xdr:cNvPicPr>
          <a:picLocks noChangeAspect="1"/>
        </xdr:cNvPicPr>
      </xdr:nvPicPr>
      <xdr:blipFill rotWithShape="1">
        <a:blip xmlns:r="http://schemas.openxmlformats.org/officeDocument/2006/relationships" r:embed="rId113" cstate="print">
          <a:extLst>
            <a:ext uri="{28A0092B-C50C-407E-A947-70E740481C1C}">
              <a14:useLocalDpi xmlns:a14="http://schemas.microsoft.com/office/drawing/2010/main" val="0"/>
            </a:ext>
          </a:extLst>
        </a:blip>
        <a:srcRect l="11462" t="6877" r="8446" b="7425"/>
        <a:stretch/>
      </xdr:blipFill>
      <xdr:spPr>
        <a:xfrm>
          <a:off x="12343680" y="145212276"/>
          <a:ext cx="922717" cy="1188000"/>
        </a:xfrm>
        <a:prstGeom prst="rect">
          <a:avLst/>
        </a:prstGeom>
      </xdr:spPr>
    </xdr:pic>
    <xdr:clientData/>
  </xdr:oneCellAnchor>
  <xdr:oneCellAnchor>
    <xdr:from>
      <xdr:col>8</xdr:col>
      <xdr:colOff>156977</xdr:colOff>
      <xdr:row>117</xdr:row>
      <xdr:rowOff>43274</xdr:rowOff>
    </xdr:from>
    <xdr:ext cx="972000" cy="1188000"/>
    <xdr:pic>
      <xdr:nvPicPr>
        <xdr:cNvPr id="544" name="Picture 543">
          <a:extLst>
            <a:ext uri="{FF2B5EF4-FFF2-40B4-BE49-F238E27FC236}">
              <a16:creationId xmlns:a16="http://schemas.microsoft.com/office/drawing/2014/main" id="{72ADCBE7-5CBC-4C5E-BE4D-4C07F15E82CB}"/>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13555477" y="146480624"/>
          <a:ext cx="972000" cy="1188000"/>
        </a:xfrm>
        <a:prstGeom prst="rect">
          <a:avLst/>
        </a:prstGeom>
      </xdr:spPr>
    </xdr:pic>
    <xdr:clientData/>
  </xdr:oneCellAnchor>
  <xdr:oneCellAnchor>
    <xdr:from>
      <xdr:col>8</xdr:col>
      <xdr:colOff>195117</xdr:colOff>
      <xdr:row>118</xdr:row>
      <xdr:rowOff>61252</xdr:rowOff>
    </xdr:from>
    <xdr:ext cx="875520" cy="1152000"/>
    <xdr:pic>
      <xdr:nvPicPr>
        <xdr:cNvPr id="545" name="Picture 544">
          <a:extLst>
            <a:ext uri="{FF2B5EF4-FFF2-40B4-BE49-F238E27FC236}">
              <a16:creationId xmlns:a16="http://schemas.microsoft.com/office/drawing/2014/main" id="{F661AA56-E4F4-445E-A7D7-E4A29286136A}"/>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12368067" y="147768602"/>
          <a:ext cx="875520" cy="1152000"/>
        </a:xfrm>
        <a:prstGeom prst="rect">
          <a:avLst/>
        </a:prstGeom>
      </xdr:spPr>
    </xdr:pic>
    <xdr:clientData/>
  </xdr:oneCellAnchor>
  <xdr:oneCellAnchor>
    <xdr:from>
      <xdr:col>8</xdr:col>
      <xdr:colOff>175679</xdr:colOff>
      <xdr:row>119</xdr:row>
      <xdr:rowOff>60513</xdr:rowOff>
    </xdr:from>
    <xdr:ext cx="922587" cy="1152000"/>
    <xdr:pic>
      <xdr:nvPicPr>
        <xdr:cNvPr id="546" name="Picture 545">
          <a:extLst>
            <a:ext uri="{FF2B5EF4-FFF2-40B4-BE49-F238E27FC236}">
              <a16:creationId xmlns:a16="http://schemas.microsoft.com/office/drawing/2014/main" id="{98CC2FA4-5D30-4251-BB7E-54688F511A9B}"/>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12348629" y="149037863"/>
          <a:ext cx="922587" cy="1152000"/>
        </a:xfrm>
        <a:prstGeom prst="rect">
          <a:avLst/>
        </a:prstGeom>
      </xdr:spPr>
    </xdr:pic>
    <xdr:clientData/>
  </xdr:oneCellAnchor>
  <xdr:oneCellAnchor>
    <xdr:from>
      <xdr:col>8</xdr:col>
      <xdr:colOff>158442</xdr:colOff>
      <xdr:row>120</xdr:row>
      <xdr:rowOff>52265</xdr:rowOff>
    </xdr:from>
    <xdr:ext cx="925294" cy="1170000"/>
    <xdr:pic>
      <xdr:nvPicPr>
        <xdr:cNvPr id="547" name="Picture 546">
          <a:extLst>
            <a:ext uri="{FF2B5EF4-FFF2-40B4-BE49-F238E27FC236}">
              <a16:creationId xmlns:a16="http://schemas.microsoft.com/office/drawing/2014/main" id="{3DF675F6-D05B-4C14-B6DF-E468A59E6022}"/>
            </a:ext>
          </a:extLst>
        </xdr:cNvPr>
        <xdr:cNvPicPr>
          <a:picLocks noChangeAspect="1"/>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12331392" y="150299615"/>
          <a:ext cx="925294" cy="1170000"/>
        </a:xfrm>
        <a:prstGeom prst="rect">
          <a:avLst/>
        </a:prstGeom>
      </xdr:spPr>
    </xdr:pic>
    <xdr:clientData/>
  </xdr:oneCellAnchor>
  <xdr:oneCellAnchor>
    <xdr:from>
      <xdr:col>8</xdr:col>
      <xdr:colOff>170730</xdr:colOff>
      <xdr:row>121</xdr:row>
      <xdr:rowOff>53916</xdr:rowOff>
    </xdr:from>
    <xdr:ext cx="940824" cy="1170000"/>
    <xdr:pic>
      <xdr:nvPicPr>
        <xdr:cNvPr id="548" name="Picture 547">
          <a:extLst>
            <a:ext uri="{FF2B5EF4-FFF2-40B4-BE49-F238E27FC236}">
              <a16:creationId xmlns:a16="http://schemas.microsoft.com/office/drawing/2014/main" id="{B603A3D1-F908-42CB-BC53-0BFC8816219B}"/>
            </a:ext>
          </a:extLst>
        </xdr:cNvPr>
        <xdr:cNvPicPr>
          <a:picLocks noChangeAspect="1"/>
        </xdr:cNvPicPr>
      </xdr:nvPicPr>
      <xdr:blipFill rotWithShape="1">
        <a:blip xmlns:r="http://schemas.openxmlformats.org/officeDocument/2006/relationships" r:embed="rId118">
          <a:extLst>
            <a:ext uri="{28A0092B-C50C-407E-A947-70E740481C1C}">
              <a14:useLocalDpi xmlns:a14="http://schemas.microsoft.com/office/drawing/2010/main" val="0"/>
            </a:ext>
          </a:extLst>
        </a:blip>
        <a:srcRect l="6637" t="11037" r="9923" b="8257"/>
        <a:stretch/>
      </xdr:blipFill>
      <xdr:spPr>
        <a:xfrm>
          <a:off x="12343680" y="151571266"/>
          <a:ext cx="940824" cy="1170000"/>
        </a:xfrm>
        <a:prstGeom prst="rect">
          <a:avLst/>
        </a:prstGeom>
      </xdr:spPr>
    </xdr:pic>
    <xdr:clientData/>
  </xdr:oneCellAnchor>
  <xdr:oneCellAnchor>
    <xdr:from>
      <xdr:col>8</xdr:col>
      <xdr:colOff>188701</xdr:colOff>
      <xdr:row>122</xdr:row>
      <xdr:rowOff>53912</xdr:rowOff>
    </xdr:from>
    <xdr:ext cx="858714" cy="1170000"/>
    <xdr:pic>
      <xdr:nvPicPr>
        <xdr:cNvPr id="549" name="Picture 548">
          <a:extLst>
            <a:ext uri="{FF2B5EF4-FFF2-40B4-BE49-F238E27FC236}">
              <a16:creationId xmlns:a16="http://schemas.microsoft.com/office/drawing/2014/main" id="{380803C3-A77D-48C2-BDA6-29D38E29FB05}"/>
            </a:ext>
          </a:extLst>
        </xdr:cNvPr>
        <xdr:cNvPicPr>
          <a:picLocks noChangeAspect="1"/>
        </xdr:cNvPicPr>
      </xdr:nvPicPr>
      <xdr:blipFill rotWithShape="1">
        <a:blip xmlns:r="http://schemas.openxmlformats.org/officeDocument/2006/relationships" r:embed="rId119" cstate="print">
          <a:extLst>
            <a:ext uri="{28A0092B-C50C-407E-A947-70E740481C1C}">
              <a14:useLocalDpi xmlns:a14="http://schemas.microsoft.com/office/drawing/2010/main" val="0"/>
            </a:ext>
          </a:extLst>
        </a:blip>
        <a:srcRect l="6716" t="3481" r="7807" b="5828"/>
        <a:stretch/>
      </xdr:blipFill>
      <xdr:spPr>
        <a:xfrm>
          <a:off x="12361651" y="152841262"/>
          <a:ext cx="858714" cy="1170000"/>
        </a:xfrm>
        <a:prstGeom prst="rect">
          <a:avLst/>
        </a:prstGeom>
      </xdr:spPr>
    </xdr:pic>
    <xdr:clientData/>
  </xdr:oneCellAnchor>
  <xdr:oneCellAnchor>
    <xdr:from>
      <xdr:col>8</xdr:col>
      <xdr:colOff>195853</xdr:colOff>
      <xdr:row>123</xdr:row>
      <xdr:rowOff>51530</xdr:rowOff>
    </xdr:from>
    <xdr:ext cx="876572" cy="1170000"/>
    <xdr:pic>
      <xdr:nvPicPr>
        <xdr:cNvPr id="550" name="Picture 549">
          <a:extLst>
            <a:ext uri="{FF2B5EF4-FFF2-40B4-BE49-F238E27FC236}">
              <a16:creationId xmlns:a16="http://schemas.microsoft.com/office/drawing/2014/main" id="{8D934EEF-9591-498E-AD23-5C4A3A5D3995}"/>
            </a:ext>
          </a:extLst>
        </xdr:cNvPr>
        <xdr:cNvPicPr>
          <a:picLocks noChangeAspect="1"/>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12368803" y="154108880"/>
          <a:ext cx="876572" cy="1170000"/>
        </a:xfrm>
        <a:prstGeom prst="rect">
          <a:avLst/>
        </a:prstGeom>
      </xdr:spPr>
    </xdr:pic>
    <xdr:clientData/>
  </xdr:oneCellAnchor>
  <xdr:oneCellAnchor>
    <xdr:from>
      <xdr:col>8</xdr:col>
      <xdr:colOff>167427</xdr:colOff>
      <xdr:row>124</xdr:row>
      <xdr:rowOff>42545</xdr:rowOff>
    </xdr:from>
    <xdr:ext cx="937894" cy="1188000"/>
    <xdr:pic>
      <xdr:nvPicPr>
        <xdr:cNvPr id="551" name="Picture 550">
          <a:extLst>
            <a:ext uri="{FF2B5EF4-FFF2-40B4-BE49-F238E27FC236}">
              <a16:creationId xmlns:a16="http://schemas.microsoft.com/office/drawing/2014/main" id="{A5DFEFC4-2C82-49E3-BF20-5BA9E6F44918}"/>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13565927" y="155369895"/>
          <a:ext cx="937894" cy="1188000"/>
        </a:xfrm>
        <a:prstGeom prst="rect">
          <a:avLst/>
        </a:prstGeom>
      </xdr:spPr>
    </xdr:pic>
    <xdr:clientData/>
  </xdr:oneCellAnchor>
  <xdr:oneCellAnchor>
    <xdr:from>
      <xdr:col>8</xdr:col>
      <xdr:colOff>156976</xdr:colOff>
      <xdr:row>125</xdr:row>
      <xdr:rowOff>51532</xdr:rowOff>
    </xdr:from>
    <xdr:ext cx="975000" cy="1170000"/>
    <xdr:pic>
      <xdr:nvPicPr>
        <xdr:cNvPr id="552" name="Picture 551">
          <a:extLst>
            <a:ext uri="{FF2B5EF4-FFF2-40B4-BE49-F238E27FC236}">
              <a16:creationId xmlns:a16="http://schemas.microsoft.com/office/drawing/2014/main" id="{A961B750-AD94-4E9C-986A-DA84612A909C}"/>
            </a:ext>
          </a:extLst>
        </xdr:cNvPr>
        <xdr:cNvPicPr>
          <a:picLocks noChangeAspect="1"/>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12329926" y="156648882"/>
          <a:ext cx="975000" cy="1170000"/>
        </a:xfrm>
        <a:prstGeom prst="rect">
          <a:avLst/>
        </a:prstGeom>
      </xdr:spPr>
    </xdr:pic>
    <xdr:clientData/>
  </xdr:oneCellAnchor>
  <xdr:oneCellAnchor>
    <xdr:from>
      <xdr:col>8</xdr:col>
      <xdr:colOff>188702</xdr:colOff>
      <xdr:row>126</xdr:row>
      <xdr:rowOff>53914</xdr:rowOff>
    </xdr:from>
    <xdr:ext cx="906177" cy="1170000"/>
    <xdr:pic>
      <xdr:nvPicPr>
        <xdr:cNvPr id="553" name="Picture 552">
          <a:extLst>
            <a:ext uri="{FF2B5EF4-FFF2-40B4-BE49-F238E27FC236}">
              <a16:creationId xmlns:a16="http://schemas.microsoft.com/office/drawing/2014/main" id="{AF62F493-6B6B-4004-86EE-AB9D3DAA9092}"/>
            </a:ext>
          </a:extLst>
        </xdr:cNvPr>
        <xdr:cNvPicPr>
          <a:picLocks noChangeAspect="1"/>
        </xdr:cNvPicPr>
      </xdr:nvPicPr>
      <xdr:blipFill rotWithShape="1">
        <a:blip xmlns:r="http://schemas.openxmlformats.org/officeDocument/2006/relationships" r:embed="rId123">
          <a:extLst>
            <a:ext uri="{28A0092B-C50C-407E-A947-70E740481C1C}">
              <a14:useLocalDpi xmlns:a14="http://schemas.microsoft.com/office/drawing/2010/main" val="0"/>
            </a:ext>
          </a:extLst>
        </a:blip>
        <a:srcRect l="11538" t="5910" r="8845" b="9224"/>
        <a:stretch/>
      </xdr:blipFill>
      <xdr:spPr>
        <a:xfrm>
          <a:off x="12361652" y="157921264"/>
          <a:ext cx="906177" cy="1170000"/>
        </a:xfrm>
        <a:prstGeom prst="rect">
          <a:avLst/>
        </a:prstGeom>
      </xdr:spPr>
    </xdr:pic>
    <xdr:clientData/>
  </xdr:oneCellAnchor>
  <xdr:oneCellAnchor>
    <xdr:from>
      <xdr:col>8</xdr:col>
      <xdr:colOff>128546</xdr:colOff>
      <xdr:row>127</xdr:row>
      <xdr:rowOff>42543</xdr:rowOff>
    </xdr:from>
    <xdr:ext cx="1023189" cy="1170000"/>
    <xdr:pic>
      <xdr:nvPicPr>
        <xdr:cNvPr id="554" name="Picture 553">
          <a:extLst>
            <a:ext uri="{FF2B5EF4-FFF2-40B4-BE49-F238E27FC236}">
              <a16:creationId xmlns:a16="http://schemas.microsoft.com/office/drawing/2014/main" id="{F3D40D8C-5E3A-4705-AD31-9E2E658B407E}"/>
            </a:ext>
          </a:extLst>
        </xdr:cNvPr>
        <xdr:cNvPicPr>
          <a:picLocks noChangeAspect="1"/>
        </xdr:cNvPicPr>
      </xdr:nvPicPr>
      <xdr:blipFill>
        <a:blip xmlns:r="http://schemas.openxmlformats.org/officeDocument/2006/relationships" r:embed="rId124" cstate="print">
          <a:extLst>
            <a:ext uri="{28A0092B-C50C-407E-A947-70E740481C1C}">
              <a14:useLocalDpi xmlns:a14="http://schemas.microsoft.com/office/drawing/2010/main" val="0"/>
            </a:ext>
          </a:extLst>
        </a:blip>
        <a:stretch>
          <a:fillRect/>
        </a:stretch>
      </xdr:blipFill>
      <xdr:spPr>
        <a:xfrm>
          <a:off x="12301496" y="159179893"/>
          <a:ext cx="1023189" cy="1170000"/>
        </a:xfrm>
        <a:prstGeom prst="rect">
          <a:avLst/>
        </a:prstGeom>
      </xdr:spPr>
    </xdr:pic>
    <xdr:clientData/>
  </xdr:oneCellAnchor>
  <xdr:oneCellAnchor>
    <xdr:from>
      <xdr:col>8</xdr:col>
      <xdr:colOff>188701</xdr:colOff>
      <xdr:row>128</xdr:row>
      <xdr:rowOff>53914</xdr:rowOff>
    </xdr:from>
    <xdr:ext cx="900796" cy="1170000"/>
    <xdr:pic>
      <xdr:nvPicPr>
        <xdr:cNvPr id="555" name="Picture 554">
          <a:extLst>
            <a:ext uri="{FF2B5EF4-FFF2-40B4-BE49-F238E27FC236}">
              <a16:creationId xmlns:a16="http://schemas.microsoft.com/office/drawing/2014/main" id="{351CCABF-A10E-491F-AF6B-B3E56082AEC9}"/>
            </a:ext>
          </a:extLst>
        </xdr:cNvPr>
        <xdr:cNvPicPr>
          <a:picLocks noChangeAspect="1"/>
        </xdr:cNvPicPr>
      </xdr:nvPicPr>
      <xdr:blipFill rotWithShape="1">
        <a:blip xmlns:r="http://schemas.openxmlformats.org/officeDocument/2006/relationships" r:embed="rId125" cstate="print">
          <a:extLst>
            <a:ext uri="{28A0092B-C50C-407E-A947-70E740481C1C}">
              <a14:useLocalDpi xmlns:a14="http://schemas.microsoft.com/office/drawing/2010/main" val="0"/>
            </a:ext>
          </a:extLst>
        </a:blip>
        <a:srcRect l="4561" t="3480" r="4583" b="2500"/>
        <a:stretch/>
      </xdr:blipFill>
      <xdr:spPr>
        <a:xfrm>
          <a:off x="12361651" y="160461264"/>
          <a:ext cx="900796" cy="1170000"/>
        </a:xfrm>
        <a:prstGeom prst="rect">
          <a:avLst/>
        </a:prstGeom>
      </xdr:spPr>
    </xdr:pic>
    <xdr:clientData/>
  </xdr:oneCellAnchor>
  <xdr:oneCellAnchor>
    <xdr:from>
      <xdr:col>8</xdr:col>
      <xdr:colOff>188701</xdr:colOff>
      <xdr:row>129</xdr:row>
      <xdr:rowOff>44927</xdr:rowOff>
    </xdr:from>
    <xdr:ext cx="907812" cy="1188000"/>
    <xdr:pic>
      <xdr:nvPicPr>
        <xdr:cNvPr id="556" name="Picture 555">
          <a:extLst>
            <a:ext uri="{FF2B5EF4-FFF2-40B4-BE49-F238E27FC236}">
              <a16:creationId xmlns:a16="http://schemas.microsoft.com/office/drawing/2014/main" id="{F72A933E-2779-49D8-AB5B-9300EA9C7A05}"/>
            </a:ext>
          </a:extLst>
        </xdr:cNvPr>
        <xdr:cNvPicPr>
          <a:picLocks noChangeAspect="1"/>
        </xdr:cNvPicPr>
      </xdr:nvPicPr>
      <xdr:blipFill rotWithShape="1">
        <a:blip xmlns:r="http://schemas.openxmlformats.org/officeDocument/2006/relationships" r:embed="rId126" cstate="print">
          <a:extLst>
            <a:ext uri="{28A0092B-C50C-407E-A947-70E740481C1C}">
              <a14:useLocalDpi xmlns:a14="http://schemas.microsoft.com/office/drawing/2010/main" val="0"/>
            </a:ext>
          </a:extLst>
        </a:blip>
        <a:srcRect l="7632" t="3481" r="8456" b="8325"/>
        <a:stretch/>
      </xdr:blipFill>
      <xdr:spPr>
        <a:xfrm>
          <a:off x="12361651" y="161722277"/>
          <a:ext cx="907812" cy="1188000"/>
        </a:xfrm>
        <a:prstGeom prst="rect">
          <a:avLst/>
        </a:prstGeom>
      </xdr:spPr>
    </xdr:pic>
    <xdr:clientData/>
  </xdr:oneCellAnchor>
  <xdr:oneCellAnchor>
    <xdr:from>
      <xdr:col>8</xdr:col>
      <xdr:colOff>206674</xdr:colOff>
      <xdr:row>130</xdr:row>
      <xdr:rowOff>44928</xdr:rowOff>
    </xdr:from>
    <xdr:ext cx="891000" cy="1188000"/>
    <xdr:pic>
      <xdr:nvPicPr>
        <xdr:cNvPr id="557" name="Picture 556">
          <a:extLst>
            <a:ext uri="{FF2B5EF4-FFF2-40B4-BE49-F238E27FC236}">
              <a16:creationId xmlns:a16="http://schemas.microsoft.com/office/drawing/2014/main" id="{0E5F248D-BD87-47ED-8D7D-1FD2C34A9B2C}"/>
            </a:ext>
          </a:extLst>
        </xdr:cNvPr>
        <xdr:cNvPicPr>
          <a:picLocks noChangeAspect="1"/>
        </xdr:cNvPicPr>
      </xdr:nvPicPr>
      <xdr:blipFill rotWithShape="1">
        <a:blip xmlns:r="http://schemas.openxmlformats.org/officeDocument/2006/relationships" r:embed="rId127" cstate="print">
          <a:extLst>
            <a:ext uri="{28A0092B-C50C-407E-A947-70E740481C1C}">
              <a14:useLocalDpi xmlns:a14="http://schemas.microsoft.com/office/drawing/2010/main" val="0"/>
            </a:ext>
          </a:extLst>
        </a:blip>
        <a:srcRect l="5673" t="2717" r="4169" b="4096"/>
        <a:stretch/>
      </xdr:blipFill>
      <xdr:spPr>
        <a:xfrm>
          <a:off x="12379624" y="162992278"/>
          <a:ext cx="891000" cy="1188000"/>
        </a:xfrm>
        <a:prstGeom prst="rect">
          <a:avLst/>
        </a:prstGeom>
      </xdr:spPr>
    </xdr:pic>
    <xdr:clientData/>
  </xdr:oneCellAnchor>
  <xdr:oneCellAnchor>
    <xdr:from>
      <xdr:col>8</xdr:col>
      <xdr:colOff>170734</xdr:colOff>
      <xdr:row>131</xdr:row>
      <xdr:rowOff>44930</xdr:rowOff>
    </xdr:from>
    <xdr:ext cx="947699" cy="1188000"/>
    <xdr:pic>
      <xdr:nvPicPr>
        <xdr:cNvPr id="558" name="Picture 557">
          <a:extLst>
            <a:ext uri="{FF2B5EF4-FFF2-40B4-BE49-F238E27FC236}">
              <a16:creationId xmlns:a16="http://schemas.microsoft.com/office/drawing/2014/main" id="{1CE35ED8-4057-4240-B3DE-82C6F3F40953}"/>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12343684" y="164262280"/>
          <a:ext cx="947699" cy="1188000"/>
        </a:xfrm>
        <a:prstGeom prst="rect">
          <a:avLst/>
        </a:prstGeom>
      </xdr:spPr>
    </xdr:pic>
    <xdr:clientData/>
  </xdr:oneCellAnchor>
  <xdr:oneCellAnchor>
    <xdr:from>
      <xdr:col>8</xdr:col>
      <xdr:colOff>179717</xdr:colOff>
      <xdr:row>132</xdr:row>
      <xdr:rowOff>44928</xdr:rowOff>
    </xdr:from>
    <xdr:ext cx="950400" cy="1188000"/>
    <xdr:pic>
      <xdr:nvPicPr>
        <xdr:cNvPr id="559" name="Picture 558">
          <a:extLst>
            <a:ext uri="{FF2B5EF4-FFF2-40B4-BE49-F238E27FC236}">
              <a16:creationId xmlns:a16="http://schemas.microsoft.com/office/drawing/2014/main" id="{52155690-7078-4F2C-89FC-566E9889FBBF}"/>
            </a:ext>
          </a:extLst>
        </xdr:cNvPr>
        <xdr:cNvPicPr>
          <a:picLocks noChangeAspect="1"/>
        </xdr:cNvPicPr>
      </xdr:nvPicPr>
      <xdr:blipFill>
        <a:blip xmlns:r="http://schemas.openxmlformats.org/officeDocument/2006/relationships" r:embed="rId129" cstate="print">
          <a:extLst>
            <a:ext uri="{28A0092B-C50C-407E-A947-70E740481C1C}">
              <a14:useLocalDpi xmlns:a14="http://schemas.microsoft.com/office/drawing/2010/main" val="0"/>
            </a:ext>
          </a:extLst>
        </a:blip>
        <a:stretch>
          <a:fillRect/>
        </a:stretch>
      </xdr:blipFill>
      <xdr:spPr>
        <a:xfrm>
          <a:off x="12352667" y="165532278"/>
          <a:ext cx="950400" cy="1188000"/>
        </a:xfrm>
        <a:prstGeom prst="rect">
          <a:avLst/>
        </a:prstGeom>
      </xdr:spPr>
    </xdr:pic>
    <xdr:clientData/>
  </xdr:oneCellAnchor>
  <xdr:oneCellAnchor>
    <xdr:from>
      <xdr:col>8</xdr:col>
      <xdr:colOff>170728</xdr:colOff>
      <xdr:row>133</xdr:row>
      <xdr:rowOff>44929</xdr:rowOff>
    </xdr:from>
    <xdr:ext cx="951364" cy="1188000"/>
    <xdr:pic>
      <xdr:nvPicPr>
        <xdr:cNvPr id="560" name="Picture 559">
          <a:extLst>
            <a:ext uri="{FF2B5EF4-FFF2-40B4-BE49-F238E27FC236}">
              <a16:creationId xmlns:a16="http://schemas.microsoft.com/office/drawing/2014/main" id="{3DD21108-A32F-4C5C-B5F0-220FA76AD345}"/>
            </a:ext>
          </a:extLst>
        </xdr:cNvPr>
        <xdr:cNvPicPr>
          <a:picLocks noChangeAspect="1"/>
        </xdr:cNvPicPr>
      </xdr:nvPicPr>
      <xdr:blipFill>
        <a:blip xmlns:r="http://schemas.openxmlformats.org/officeDocument/2006/relationships" r:embed="rId130" cstate="print">
          <a:extLst>
            <a:ext uri="{28A0092B-C50C-407E-A947-70E740481C1C}">
              <a14:useLocalDpi xmlns:a14="http://schemas.microsoft.com/office/drawing/2010/main" val="0"/>
            </a:ext>
          </a:extLst>
        </a:blip>
        <a:stretch>
          <a:fillRect/>
        </a:stretch>
      </xdr:blipFill>
      <xdr:spPr>
        <a:xfrm>
          <a:off x="12343678" y="166802279"/>
          <a:ext cx="951364" cy="1188000"/>
        </a:xfrm>
        <a:prstGeom prst="rect">
          <a:avLst/>
        </a:prstGeom>
      </xdr:spPr>
    </xdr:pic>
    <xdr:clientData/>
  </xdr:oneCellAnchor>
  <xdr:oneCellAnchor>
    <xdr:from>
      <xdr:col>8</xdr:col>
      <xdr:colOff>170731</xdr:colOff>
      <xdr:row>134</xdr:row>
      <xdr:rowOff>44928</xdr:rowOff>
    </xdr:from>
    <xdr:ext cx="907905" cy="1188000"/>
    <xdr:pic>
      <xdr:nvPicPr>
        <xdr:cNvPr id="561" name="Picture 560">
          <a:extLst>
            <a:ext uri="{FF2B5EF4-FFF2-40B4-BE49-F238E27FC236}">
              <a16:creationId xmlns:a16="http://schemas.microsoft.com/office/drawing/2014/main" id="{75A351B0-A7F0-41AC-880A-F8CEC4747168}"/>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12343681" y="168072278"/>
          <a:ext cx="907905" cy="1188000"/>
        </a:xfrm>
        <a:prstGeom prst="rect">
          <a:avLst/>
        </a:prstGeom>
      </xdr:spPr>
    </xdr:pic>
    <xdr:clientData/>
  </xdr:oneCellAnchor>
  <xdr:oneCellAnchor>
    <xdr:from>
      <xdr:col>8</xdr:col>
      <xdr:colOff>188703</xdr:colOff>
      <xdr:row>136</xdr:row>
      <xdr:rowOff>44928</xdr:rowOff>
    </xdr:from>
    <xdr:ext cx="906451" cy="1188000"/>
    <xdr:pic>
      <xdr:nvPicPr>
        <xdr:cNvPr id="563" name="Picture 562">
          <a:extLst>
            <a:ext uri="{FF2B5EF4-FFF2-40B4-BE49-F238E27FC236}">
              <a16:creationId xmlns:a16="http://schemas.microsoft.com/office/drawing/2014/main" id="{BA4432C8-DEEB-4AD5-8A13-C615A8BEABC7}"/>
            </a:ext>
          </a:extLst>
        </xdr:cNvPr>
        <xdr:cNvPicPr>
          <a:picLocks noChangeAspect="1"/>
        </xdr:cNvPicPr>
      </xdr:nvPicPr>
      <xdr:blipFill>
        <a:blip xmlns:r="http://schemas.openxmlformats.org/officeDocument/2006/relationships" r:embed="rId132" cstate="print">
          <a:extLst>
            <a:ext uri="{28A0092B-C50C-407E-A947-70E740481C1C}">
              <a14:useLocalDpi xmlns:a14="http://schemas.microsoft.com/office/drawing/2010/main" val="0"/>
            </a:ext>
          </a:extLst>
        </a:blip>
        <a:stretch>
          <a:fillRect/>
        </a:stretch>
      </xdr:blipFill>
      <xdr:spPr>
        <a:xfrm>
          <a:off x="12361653" y="170612278"/>
          <a:ext cx="906451" cy="1188000"/>
        </a:xfrm>
        <a:prstGeom prst="rect">
          <a:avLst/>
        </a:prstGeom>
      </xdr:spPr>
    </xdr:pic>
    <xdr:clientData/>
  </xdr:oneCellAnchor>
  <xdr:oneCellAnchor>
    <xdr:from>
      <xdr:col>8</xdr:col>
      <xdr:colOff>197690</xdr:colOff>
      <xdr:row>137</xdr:row>
      <xdr:rowOff>44930</xdr:rowOff>
    </xdr:from>
    <xdr:ext cx="891000" cy="1188000"/>
    <xdr:pic>
      <xdr:nvPicPr>
        <xdr:cNvPr id="564" name="Picture 563">
          <a:extLst>
            <a:ext uri="{FF2B5EF4-FFF2-40B4-BE49-F238E27FC236}">
              <a16:creationId xmlns:a16="http://schemas.microsoft.com/office/drawing/2014/main" id="{F78A975E-8685-4D51-B6E9-4E484AC1BBE8}"/>
            </a:ext>
          </a:extLst>
        </xdr:cNvPr>
        <xdr:cNvPicPr>
          <a:picLocks noChangeAspect="1"/>
        </xdr:cNvPicPr>
      </xdr:nvPicPr>
      <xdr:blipFill>
        <a:blip xmlns:r="http://schemas.openxmlformats.org/officeDocument/2006/relationships" r:embed="rId133" cstate="print">
          <a:extLst>
            <a:ext uri="{28A0092B-C50C-407E-A947-70E740481C1C}">
              <a14:useLocalDpi xmlns:a14="http://schemas.microsoft.com/office/drawing/2010/main" val="0"/>
            </a:ext>
          </a:extLst>
        </a:blip>
        <a:stretch>
          <a:fillRect/>
        </a:stretch>
      </xdr:blipFill>
      <xdr:spPr>
        <a:xfrm>
          <a:off x="12370640" y="171882280"/>
          <a:ext cx="891000" cy="1188000"/>
        </a:xfrm>
        <a:prstGeom prst="rect">
          <a:avLst/>
        </a:prstGeom>
      </xdr:spPr>
    </xdr:pic>
    <xdr:clientData/>
  </xdr:oneCellAnchor>
  <xdr:oneCellAnchor>
    <xdr:from>
      <xdr:col>8</xdr:col>
      <xdr:colOff>188705</xdr:colOff>
      <xdr:row>138</xdr:row>
      <xdr:rowOff>44929</xdr:rowOff>
    </xdr:from>
    <xdr:ext cx="908474" cy="1188000"/>
    <xdr:pic>
      <xdr:nvPicPr>
        <xdr:cNvPr id="565" name="Picture 564">
          <a:extLst>
            <a:ext uri="{FF2B5EF4-FFF2-40B4-BE49-F238E27FC236}">
              <a16:creationId xmlns:a16="http://schemas.microsoft.com/office/drawing/2014/main" id="{56BD31B7-A076-41E8-9B81-82F79377B4AF}"/>
            </a:ext>
          </a:extLst>
        </xdr:cNvPr>
        <xdr:cNvPicPr>
          <a:picLocks noChangeAspect="1"/>
        </xdr:cNvPicPr>
      </xdr:nvPicPr>
      <xdr:blipFill>
        <a:blip xmlns:r="http://schemas.openxmlformats.org/officeDocument/2006/relationships" r:embed="rId134" cstate="print">
          <a:extLst>
            <a:ext uri="{28A0092B-C50C-407E-A947-70E740481C1C}">
              <a14:useLocalDpi xmlns:a14="http://schemas.microsoft.com/office/drawing/2010/main" val="0"/>
            </a:ext>
          </a:extLst>
        </a:blip>
        <a:stretch>
          <a:fillRect/>
        </a:stretch>
      </xdr:blipFill>
      <xdr:spPr>
        <a:xfrm>
          <a:off x="12361655" y="173152279"/>
          <a:ext cx="908474" cy="1188000"/>
        </a:xfrm>
        <a:prstGeom prst="rect">
          <a:avLst/>
        </a:prstGeom>
      </xdr:spPr>
    </xdr:pic>
    <xdr:clientData/>
  </xdr:oneCellAnchor>
  <xdr:oneCellAnchor>
    <xdr:from>
      <xdr:col>8</xdr:col>
      <xdr:colOff>179718</xdr:colOff>
      <xdr:row>139</xdr:row>
      <xdr:rowOff>44930</xdr:rowOff>
    </xdr:from>
    <xdr:ext cx="912047" cy="1188000"/>
    <xdr:pic>
      <xdr:nvPicPr>
        <xdr:cNvPr id="566" name="Picture 565">
          <a:extLst>
            <a:ext uri="{FF2B5EF4-FFF2-40B4-BE49-F238E27FC236}">
              <a16:creationId xmlns:a16="http://schemas.microsoft.com/office/drawing/2014/main" id="{E973CE55-6142-428B-B92A-4382076C2B34}"/>
            </a:ext>
          </a:extLst>
        </xdr:cNvPr>
        <xdr:cNvPicPr>
          <a:picLocks noChangeAspect="1"/>
        </xdr:cNvPicPr>
      </xdr:nvPicPr>
      <xdr:blipFill>
        <a:blip xmlns:r="http://schemas.openxmlformats.org/officeDocument/2006/relationships" r:embed="rId135" cstate="print">
          <a:extLst>
            <a:ext uri="{28A0092B-C50C-407E-A947-70E740481C1C}">
              <a14:useLocalDpi xmlns:a14="http://schemas.microsoft.com/office/drawing/2010/main" val="0"/>
            </a:ext>
          </a:extLst>
        </a:blip>
        <a:stretch>
          <a:fillRect/>
        </a:stretch>
      </xdr:blipFill>
      <xdr:spPr>
        <a:xfrm>
          <a:off x="12352668" y="174422280"/>
          <a:ext cx="912047" cy="1188000"/>
        </a:xfrm>
        <a:prstGeom prst="rect">
          <a:avLst/>
        </a:prstGeom>
      </xdr:spPr>
    </xdr:pic>
    <xdr:clientData/>
  </xdr:oneCellAnchor>
  <xdr:oneCellAnchor>
    <xdr:from>
      <xdr:col>8</xdr:col>
      <xdr:colOff>170731</xdr:colOff>
      <xdr:row>140</xdr:row>
      <xdr:rowOff>44928</xdr:rowOff>
    </xdr:from>
    <xdr:ext cx="961134" cy="1188000"/>
    <xdr:pic>
      <xdr:nvPicPr>
        <xdr:cNvPr id="567" name="Picture 566">
          <a:extLst>
            <a:ext uri="{FF2B5EF4-FFF2-40B4-BE49-F238E27FC236}">
              <a16:creationId xmlns:a16="http://schemas.microsoft.com/office/drawing/2014/main" id="{E8FC9D85-5036-4DA4-B166-A95E225C9E0F}"/>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13569231" y="175692278"/>
          <a:ext cx="961134" cy="1188000"/>
        </a:xfrm>
        <a:prstGeom prst="rect">
          <a:avLst/>
        </a:prstGeom>
      </xdr:spPr>
    </xdr:pic>
    <xdr:clientData/>
  </xdr:oneCellAnchor>
  <xdr:oneCellAnchor>
    <xdr:from>
      <xdr:col>8</xdr:col>
      <xdr:colOff>242618</xdr:colOff>
      <xdr:row>141</xdr:row>
      <xdr:rowOff>44930</xdr:rowOff>
    </xdr:from>
    <xdr:ext cx="792000" cy="1188000"/>
    <xdr:pic>
      <xdr:nvPicPr>
        <xdr:cNvPr id="568" name="Picture 567">
          <a:extLst>
            <a:ext uri="{FF2B5EF4-FFF2-40B4-BE49-F238E27FC236}">
              <a16:creationId xmlns:a16="http://schemas.microsoft.com/office/drawing/2014/main" id="{E9DA9677-F65E-4084-8855-C22F8C026739}"/>
            </a:ext>
          </a:extLst>
        </xdr:cNvPr>
        <xdr:cNvPicPr>
          <a:picLocks noChangeAspect="1"/>
        </xdr:cNvPicPr>
      </xdr:nvPicPr>
      <xdr:blipFill>
        <a:blip xmlns:r="http://schemas.openxmlformats.org/officeDocument/2006/relationships" r:embed="rId137" cstate="print">
          <a:extLst>
            <a:ext uri="{28A0092B-C50C-407E-A947-70E740481C1C}">
              <a14:useLocalDpi xmlns:a14="http://schemas.microsoft.com/office/drawing/2010/main" val="0"/>
            </a:ext>
          </a:extLst>
        </a:blip>
        <a:stretch>
          <a:fillRect/>
        </a:stretch>
      </xdr:blipFill>
      <xdr:spPr>
        <a:xfrm>
          <a:off x="12415568" y="176962280"/>
          <a:ext cx="792000" cy="1188000"/>
        </a:xfrm>
        <a:prstGeom prst="rect">
          <a:avLst/>
        </a:prstGeom>
      </xdr:spPr>
    </xdr:pic>
    <xdr:clientData/>
  </xdr:oneCellAnchor>
  <xdr:twoCellAnchor>
    <xdr:from>
      <xdr:col>8</xdr:col>
      <xdr:colOff>201448</xdr:colOff>
      <xdr:row>82</xdr:row>
      <xdr:rowOff>38508</xdr:rowOff>
    </xdr:from>
    <xdr:to>
      <xdr:col>8</xdr:col>
      <xdr:colOff>1075423</xdr:colOff>
      <xdr:row>82</xdr:row>
      <xdr:rowOff>1226508</xdr:rowOff>
    </xdr:to>
    <xdr:pic>
      <xdr:nvPicPr>
        <xdr:cNvPr id="569" name="Picture 568">
          <a:extLst>
            <a:ext uri="{FF2B5EF4-FFF2-40B4-BE49-F238E27FC236}">
              <a16:creationId xmlns:a16="http://schemas.microsoft.com/office/drawing/2014/main" id="{E6735239-ACAF-407B-9022-B94BD210FDB8}"/>
            </a:ext>
          </a:extLst>
        </xdr:cNvPr>
        <xdr:cNvPicPr>
          <a:picLocks noChangeAspect="1"/>
        </xdr:cNvPicPr>
      </xdr:nvPicPr>
      <xdr:blipFill>
        <a:blip xmlns:r="http://schemas.openxmlformats.org/officeDocument/2006/relationships" r:embed="rId138" cstate="print">
          <a:extLst>
            <a:ext uri="{28A0092B-C50C-407E-A947-70E740481C1C}">
              <a14:useLocalDpi xmlns:a14="http://schemas.microsoft.com/office/drawing/2010/main" val="0"/>
            </a:ext>
          </a:extLst>
        </a:blip>
        <a:stretch>
          <a:fillRect/>
        </a:stretch>
      </xdr:blipFill>
      <xdr:spPr>
        <a:xfrm>
          <a:off x="13599948" y="102025858"/>
          <a:ext cx="873975" cy="1188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D92195-281C-478D-BDBD-E7F25FA0027E}" name="Candidates" displayName="Candidates" ref="B2:AG885" totalsRowShown="0" headerRowDxfId="160" dataDxfId="159">
  <autoFilter ref="B2:AG885" xr:uid="{44D92195-281C-478D-BDBD-E7F25FA0027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54EEF4E1-C246-40DF-BC7F-8F250C6D2D36}" name="number" dataDxfId="158"/>
    <tableColumn id="2" xr3:uid="{E451B1E1-B23E-4A4A-ACF8-87155E0B9A83}" name="name" dataDxfId="157"/>
    <tableColumn id="3" xr3:uid="{BA750B80-7F46-4E72-B00E-3A4EF49D288A}" name="nameMalayalam" dataDxfId="156"/>
    <tableColumn id="4" xr3:uid="{D3472734-E10B-46D9-8C4F-E957BA2B9CA9}" name="district" dataDxfId="155"/>
    <tableColumn id="5" xr3:uid="{F71B0CFD-E123-46B5-B14F-46B2C0A8BCB6}" name="districtMalayalam" dataDxfId="154"/>
    <tableColumn id="6" xr3:uid="{4A321052-284B-4CB8-9F5E-2CFC452FBDFA}" name="districtQid" dataDxfId="153"/>
    <tableColumn id="7" xr3:uid="{43A7FC07-5A29-4A84-8744-4D6B64CD3F09}" name="qid" dataDxfId="152"/>
    <tableColumn id="8" xr3:uid="{E6E44FB5-D6E7-4FC0-BF56-62F2ED0DE0CC}" name="reservation" dataDxfId="151"/>
    <tableColumn id="9" xr3:uid="{7D3E756B-2E81-4AEB-AEA1-52CD3CF6823B}" name="pollingBooths" dataDxfId="150"/>
    <tableColumn id="10" xr3:uid="{59638ACC-AE17-46C8-8A45-5BA931617165}" name="votersMale" dataDxfId="149"/>
    <tableColumn id="11" xr3:uid="{9525540E-BAD7-40D0-BC8C-F908F11AA412}" name="votersFemale" dataDxfId="148"/>
    <tableColumn id="12" xr3:uid="{F653F4DF-5E91-43FF-A822-A5A6EAF3DD04}" name="votersTransgender" dataDxfId="147"/>
    <tableColumn id="13" xr3:uid="{F5E14980-16BB-43F6-85BE-18B8BEA136E3}" name="votersTotal" dataDxfId="146"/>
    <tableColumn id="14" xr3:uid="{B56B6A75-A978-468B-8199-E0F1680C9099}" name="candidates__alliance" dataDxfId="145"/>
    <tableColumn id="15" xr3:uid="{E6D726D7-3DA2-4B93-9480-87F39DE1168D}" name="candidates__party" dataDxfId="144"/>
    <tableColumn id="16" xr3:uid="{69877313-39D2-4F39-833F-F9D97171D4A6}" name="candidates__name" dataDxfId="143"/>
    <tableColumn id="17" xr3:uid="{4E3E7B77-7A99-471E-84D6-DDB3AFB86E2C}" name="candidates__malayalam" dataDxfId="142"/>
    <tableColumn id="18" xr3:uid="{2B9AD4C4-7F14-488E-9520-67F44BA0D130}" name="candidates__wikidata" dataDxfId="141"/>
    <tableColumn id="19" xr3:uid="{EBF1D4BD-2870-490C-BFF8-1E04746FAE56}" name="candidates__gender" dataDxfId="140"/>
    <tableColumn id="20" xr3:uid="{093BB500-6A66-4D0D-8CB0-8BA9E3F812B5}" name="candidates__age" dataDxfId="139"/>
    <tableColumn id="21" xr3:uid="{379A570F-B6C4-4D19-A219-FF23CEDA348E}" name="candidates__candidateId" dataDxfId="138"/>
    <tableColumn id="22" xr3:uid="{A86074DB-EC88-4EAE-88FA-E6EDB423884E}" name="candidates__photo" dataDxfId="137"/>
    <tableColumn id="23" xr3:uid="{8787E476-66D4-4306-905A-768308E446F7}" name="candidates__reference" dataDxfId="136"/>
    <tableColumn id="24" xr3:uid="{7E3360E1-212B-4D87-970B-CBBE753164C2}" name="candidates__symbol" dataDxfId="135"/>
    <tableColumn id="25" xr3:uid="{9C511656-DFBD-415C-BE39-01DE2B455871}" name="candidates__archiveUrl" dataDxfId="134"/>
    <tableColumn id="26" xr3:uid="{FECDD952-6A3C-4849-BAA3-ABEFBC01A4C1}" name="candidates__aparanTag" dataDxfId="133"/>
    <tableColumn id="27" xr3:uid="{30659C51-8992-464F-8CCA-865FA53FB7AB}" name="candidates__sittingMLA" dataDxfId="132"/>
    <tableColumn id="28" xr3:uid="{F585152E-A3D8-49B9-B731-4D36D2F3A5BA}" name="candidates__mlaTrack" dataDxfId="131"/>
    <tableColumn id="29" xr3:uid="{A880C4F5-5B0B-4E4C-8FE4-0F92FE2CC0CA}" name="candidates__eduTag" dataDxfId="130"/>
    <tableColumn id="30" xr3:uid="{92E7F5FB-2303-456D-AD13-DC575A8C9EE0}" name="candidates__ballotOrder" dataDxfId="129"/>
    <tableColumn id="31" xr3:uid="{09D17B05-87F5-4D8B-8F91-F6FE434028B1}" name="fightIndex" dataDxfId="128"/>
    <tableColumn id="32" xr3:uid="{B75337D4-672A-40A2-A6BE-542234D605A8}" name="pic" dataDxfId="127"/>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C806D8-4AA3-466E-A66B-9542A3836571}" name="Symbols" displayName="Symbols" ref="B2:E97" totalsRowShown="0" headerRowDxfId="126" dataDxfId="125">
  <tableColumns count="4">
    <tableColumn id="1" xr3:uid="{36EAEDCC-D511-4E1D-A605-9EDBD391CAE3}" name="S.N" dataDxfId="124"/>
    <tableColumn id="2" xr3:uid="{48A2EDF6-8A68-456E-9462-E5ECF87328FE}" name="Symbol" dataDxfId="123"/>
    <tableColumn id="3" xr3:uid="{1FF1250E-73A5-4427-879F-5ACF7BBE0E96}" name="Party" dataDxfId="122"/>
    <tableColumn id="4" xr3:uid="{0AA8FA26-42B6-43DD-B252-F3CBEE590C44}" name="Image" dataDxfId="121"/>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2CBBFB-81A6-4124-B790-C27D82478F94}" name="Constituency" displayName="Constituency" ref="B2:N142" totalsRowShown="0">
  <tableColumns count="13">
    <tableColumn id="1" xr3:uid="{05231483-75EE-4FB1-9E5C-54496C165E95}" name="Number" dataDxfId="120"/>
    <tableColumn id="2" xr3:uid="{DBC9D18B-F6AB-4248-9AED-1B1EC3782026}" name="Constituency">
      <calculatedColumnFormula array="1">_xlfn.XLOOKUP(Constituencies!$B3,Candidates[[number]:[number]],Candidates[name])</calculatedColumnFormula>
    </tableColumn>
    <tableColumn id="3" xr3:uid="{8B526747-5593-43E3-ABD9-AF6EFDB511AE}" name="Constituency_Ml" dataDxfId="119">
      <calculatedColumnFormula array="1">_xlfn.XLOOKUP(Constituencies!$B3,Candidates[[number]:[number]],Candidates[nameMalayalam])</calculatedColumnFormula>
    </tableColumn>
    <tableColumn id="13" xr3:uid="{968FC890-E338-42AF-82BD-B8B219CBC949}" name="Loksabha" dataDxfId="118">
      <calculatedColumnFormula>_xlfn.XLOOKUP(Constituency[[#This Row],[Constituency]],Vote_History[constituency],Vote_History[ParliamentaryConstituency])</calculatedColumnFormula>
    </tableColumn>
    <tableColumn id="4" xr3:uid="{CEE1D2D8-940F-4ECC-80A1-5DB99C0F4329}" name="District">
      <calculatedColumnFormula array="1">_xlfn.XLOOKUP(Constituencies!$B3,Candidates[[number]:[number]],Candidates[district])</calculatedColumnFormula>
    </tableColumn>
    <tableColumn id="5" xr3:uid="{B08E7806-B7D7-49EF-8311-25035BE64A0F}" name="District_Ml" dataDxfId="117">
      <calculatedColumnFormula array="1">_xlfn.XLOOKUP(Constituencies!$B3,Candidates[[number]:[number]],Candidates[districtMalayalam])</calculatedColumnFormula>
    </tableColumn>
    <tableColumn id="12" xr3:uid="{C1ABD2A6-30D0-4CB8-A25B-297AB9C78619}" name="District_qid" dataDxfId="116">
      <calculatedColumnFormula array="1">_xlfn.XLOOKUP(Constituencies!$B3,Candidates[[number]:[number]],Candidates[districtQid])</calculatedColumnFormula>
    </tableColumn>
    <tableColumn id="11" xr3:uid="{357BBB4C-D1EC-4A25-9F97-6627243F49A4}" name="qid" dataDxfId="115">
      <calculatedColumnFormula array="1">_xlfn.XLOOKUP(Constituencies!$B3,Candidates[[number]:[number]],Candidates[qid])</calculatedColumnFormula>
    </tableColumn>
    <tableColumn id="6" xr3:uid="{9EA82EE0-72D5-4DC0-9C1E-FA4ECB13862B}" name="Reservation" dataDxfId="114">
      <calculatedColumnFormula array="1">IF(_xlfn.XLOOKUP(Constituencies!$B3,Candidates[[number]:[number]],Candidates[reservation])="","GEN",
    _xlfn.XLOOKUP(Constituencies!$B3,Candidates[[number]:[number]],Candidates[reservation]))</calculatedColumnFormula>
    </tableColumn>
    <tableColumn id="7" xr3:uid="{0A9EF373-A086-4179-A9D8-725464A060B1}" name="Male_Voters" dataDxfId="113">
      <calculatedColumnFormula array="1">_xlfn.XLOOKUP(Constituencies!$B3,Candidates[[number]:[number]],Candidates[votersMale])</calculatedColumnFormula>
    </tableColumn>
    <tableColumn id="8" xr3:uid="{DDF2AA39-C42A-463E-9276-920125D02566}" name="Femal_Voters" dataDxfId="112">
      <calculatedColumnFormula array="1">_xlfn.XLOOKUP(Constituencies!$B3,Candidates[[number]:[number]],Candidates[votersFemale])</calculatedColumnFormula>
    </tableColumn>
    <tableColumn id="9" xr3:uid="{35481F6F-ECB8-426B-9CC3-F472D4242DE9}" name="Total_Voters" dataDxfId="111">
      <calculatedColumnFormula array="1">_xlfn.XLOOKUP(Constituencies!$B3,Candidates[[number]:[number]],Candidates[votersTotal])</calculatedColumnFormula>
    </tableColumn>
    <tableColumn id="10" xr3:uid="{DDA430DB-7777-4894-BAA8-EDA8BF2DA6D6}" name="Polling Booths">
      <calculatedColumnFormula array="1">_xlfn.XLOOKUP(Constituencies!$B3,Candidates[[number]:[number]],Candidates[pollingBooths])</calculatedColumnFormula>
    </tableColumn>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E7F14B-8CEE-4360-B073-FBD64B9BB7E8}" name="Parliament_Constituencies" displayName="Parliament_Constituencies" ref="B2:C22" totalsRowShown="0" headerRowDxfId="110" dataDxfId="108" headerRowBorderDxfId="109" tableBorderDxfId="107" totalsRowBorderDxfId="106">
  <tableColumns count="2">
    <tableColumn id="1" xr3:uid="{753C5DE5-8644-4211-AB73-C9193DDB8E01}" name="Parliament_Const" dataDxfId="105"/>
    <tableColumn id="2" xr3:uid="{7E7395C9-F12C-45A4-A5D9-71762291571D}" name="Parliament_Const_ML" dataDxfId="10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0318AC-CBB9-46F0-B201-95773CB2AD51}" name="Perfomance_GEandAE" displayName="Perfomance_GEandAE" ref="F24:M27" totalsRowShown="0" headerRowDxfId="103" dataDxfId="102">
  <tableColumns count="8">
    <tableColumn id="1" xr3:uid="{5ABC80ED-607E-4F81-86CA-86AEDE02CDB0}" name="Allience" dataDxfId="101"/>
    <tableColumn id="2" xr3:uid="{1CCCFDFF-960F-449A-9714-0677504FFBE6}" name="AE 2011" dataDxfId="100">
      <calculatedColumnFormula array="1">_xlfn._xlws.FILTER(Vote_History[[AllianceVotes__LDF]:[AllianceVotes__LDF]],(Vote_History[[Year]:[Year]]=G$23)*(Vote_History[[Number]:[Number]]=No_Selected_Constituency))</calculatedColumnFormula>
    </tableColumn>
    <tableColumn id="3" xr3:uid="{02E833BA-024A-469D-A7BA-3B20C97B5214}" name="GE 2014" dataDxfId="99"/>
    <tableColumn id="4" xr3:uid="{DCB958C8-8AAB-4E19-8617-6B71DAAF4DA7}" name="AE 2016" dataDxfId="98"/>
    <tableColumn id="5" xr3:uid="{664B8FA9-D288-4139-9391-FAF23CFE6356}" name="GE 2019" dataDxfId="97"/>
    <tableColumn id="6" xr3:uid="{2360B857-72FE-4A5E-98DA-64107EF4C6D1}" name="AE 2021" dataDxfId="96"/>
    <tableColumn id="7" xr3:uid="{8EFC0A9D-DA1E-4740-A397-D1267EBE8414}" name="GE 2024" dataDxfId="95"/>
    <tableColumn id="8" xr3:uid="{B7B6C209-91F9-40A9-AB3D-674F235961F2}" name="AE 2026" dataDxfId="94">
      <calculatedColumnFormula array="1">_xlfn._xlws.FILTER(Result2026[Votes],(Result2026[Alliance]=F25)*(Result2026[Number]=No_Selected_Constituency))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33540A1-0B40-4D8A-8EEC-8BAC41EBF09A}" name="Party" displayName="Party" ref="B24:D60" totalsRowShown="0" headerRowDxfId="93" dataDxfId="92">
  <tableColumns count="3">
    <tableColumn id="1" xr3:uid="{9BAAE48B-6F1F-4A90-9E0D-F10E9E489594}" name="Short" dataDxfId="91"/>
    <tableColumn id="2" xr3:uid="{9F2E80F0-0B94-45C1-9947-919A7651186C}" name="Party" dataDxfId="90"/>
    <tableColumn id="3" xr3:uid="{EF7F7786-618C-47EE-B737-2B0EBAF09B78}" name="Alliance" dataDxfId="89"/>
  </tableColumns>
  <tableStyleInfo name="TableStyleLight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19DEA0-E77D-4274-9A86-5C92D77D6838}" name="Vote_History" displayName="Vote_History" ref="B2:Y842" totalsRowShown="0" headerRowDxfId="88" dataDxfId="86" headerRowBorderDxfId="87" tableBorderDxfId="85" totalsRowBorderDxfId="84">
  <tableColumns count="24">
    <tableColumn id="1" xr3:uid="{DD2F8FEC-01A2-4DAD-9563-8DCB40DBB147}" name="QID" dataDxfId="83"/>
    <tableColumn id="24" xr3:uid="{16FF745A-F8DC-4F07-AE29-BDBD9BA2E978}" name="Number" dataDxfId="82">
      <calculatedColumnFormula>_xlfn.XLOOKUP(Vote_History[[#This Row],[QID]],Constituency[qid],Constituency[Number])</calculatedColumnFormula>
    </tableColumn>
    <tableColumn id="25" xr3:uid="{53696382-D930-4C3D-B7E4-02140150F3B0}" name="constituency" dataDxfId="81">
      <calculatedColumnFormula>_xlfn.XLOOKUP(Vote_History[[#This Row],[Number]],Constituency[Number],Constituency[Constituency])</calculatedColumnFormula>
    </tableColumn>
    <tableColumn id="2" xr3:uid="{3F4C80C8-647D-4D9F-8A4F-0F885228618F}" name="Election" dataDxfId="80"/>
    <tableColumn id="3" xr3:uid="{38FFD7BC-A1DE-44E2-BF3C-FA35D5AED460}" name="Year" dataDxfId="79"/>
    <tableColumn id="4" xr3:uid="{BC29381E-DA1F-49BF-A410-CC49095C0CA5}" name="ParliamentaryConstituency" dataDxfId="78"/>
    <tableColumn id="6" xr3:uid="{7B21066A-EFBA-4B08-97C5-484B4FB4ACB4}" name="Winner_Name" dataDxfId="77"/>
    <tableColumn id="7" xr3:uid="{21B9F9E4-E2D8-4792-8B25-D0A9A9A3FEAC}" name="Winner_Party" dataDxfId="76"/>
    <tableColumn id="8" xr3:uid="{72240530-09E7-47AF-A273-EB54325C4AFC}" name="Winner__Alliance" dataDxfId="75"/>
    <tableColumn id="9" xr3:uid="{8ADF3C73-0CA7-4AB5-BEE8-B6F59F0ACD3D}" name="Winner_Votes" dataDxfId="74"/>
    <tableColumn id="10" xr3:uid="{A584CC2D-E050-4CE0-BCAE-8387B6C533CF}" name="RunnerUp__Name" dataDxfId="73"/>
    <tableColumn id="11" xr3:uid="{6651ADA2-6F70-4D3F-AA1F-9B6295A74489}" name="RunnerUp_Party" dataDxfId="72"/>
    <tableColumn id="12" xr3:uid="{5068FBC2-0A39-4D5E-BF0F-7CBD9F3B8B24}" name="RunnerUp__Alliance" dataDxfId="71"/>
    <tableColumn id="13" xr3:uid="{8E945EDF-789E-44D8-BD07-E937B5CC0E92}" name="RunnerUp_Votes" dataDxfId="70"/>
    <tableColumn id="14" xr3:uid="{C28F9099-A506-4243-B767-110E56B733AD}" name="RunnerUp2__Name" dataDxfId="69"/>
    <tableColumn id="15" xr3:uid="{D959348E-0EE7-4766-A379-FEC56285EAD4}" name="RunnerUp2__Party" dataDxfId="68"/>
    <tableColumn id="16" xr3:uid="{36D7B4DD-63BC-4062-8056-77A2C6A3541C}" name="RunnerUp2_Alliance" dataDxfId="67"/>
    <tableColumn id="17" xr3:uid="{F6C95840-5A1F-48A8-922D-294AACDAB852}" name="RunnerUp2_Votes" dataDxfId="66"/>
    <tableColumn id="18" xr3:uid="{244E35B3-E49D-4669-B066-2EB15D8C3F59}" name="Margin" dataDxfId="65"/>
    <tableColumn id="19" xr3:uid="{E9ADA7D8-747C-42B8-92AA-1C9D30F6DD27}" name="AllianceVotes__LDF" dataDxfId="64"/>
    <tableColumn id="20" xr3:uid="{976A8267-1CD8-4CE3-9313-5EB0BC2ADD41}" name="AllianceVotes__UDF" dataDxfId="63"/>
    <tableColumn id="21" xr3:uid="{2AE11C61-70CE-4F75-85B9-D5F1CCAA8388}" name="AllianceVotes__NDA" dataDxfId="62"/>
    <tableColumn id="22" xr3:uid="{6B6A08F9-0E6F-4604-92C7-F5E44C1299B3}" name="AllianceVotes__Others" dataDxfId="61"/>
    <tableColumn id="23" xr3:uid="{0624FCBA-4960-47D8-BE28-7B88A712BA11}" name="TotalVotes" dataDxfId="6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7C0135-5615-4297-B62A-2E6AF82AA533}" name="Ex_MLA" displayName="Ex_MLA" ref="B2:O142" totalsRowShown="0" headerRowDxfId="59" dataDxfId="58" tableBorderDxfId="57">
  <tableColumns count="14">
    <tableColumn id="1" xr3:uid="{B628E47E-FC53-43D9-9654-0D4154DD094F}" name="Number" dataDxfId="56"/>
    <tableColumn id="2" xr3:uid="{A93E9CFE-2F48-4714-9C04-46643CDCF3C1}" name="Constituency" dataDxfId="55"/>
    <tableColumn id="3" xr3:uid="{AE34D4EE-A4A0-48F4-8A97-92C379F2F0A0}" name="District" dataDxfId="54"/>
    <tableColumn id="4" xr3:uid="{D75F9D8E-174B-46A1-ADDC-EA59333A5909}" name="Member" dataDxfId="53"/>
    <tableColumn id="5" xr3:uid="{658F91E9-83D5-419F-A236-AA2BA3EC76FC}" name="Party" dataDxfId="52"/>
    <tableColumn id="6" xr3:uid="{8B464A00-39E7-4A5E-87DF-E9AD531297A7}" name="Alliance" dataDxfId="51"/>
    <tableColumn id="7" xr3:uid="{D19FCB93-A8CF-48F7-9FAE-215507021E9C}" name="Age" dataDxfId="50"/>
    <tableColumn id="8" xr3:uid="{95356B4B-4FC2-415A-A005-AE1E3652B23A}" name="Picture" dataDxfId="49"/>
    <tableColumn id="9" xr3:uid="{FF85F2B3-DD3B-471C-B8AC-3F57B06BF33F}" name="Total Voters" dataDxfId="48"/>
    <tableColumn id="10" xr3:uid="{1A1DCD2C-7729-443A-B203-0909C1ECA7B9}" name="Valid Votes" dataDxfId="47"/>
    <tableColumn id="11" xr3:uid="{953F2478-8AB1-4DDF-AA68-5BC043F75414}" name="Valid_Vote_Percentage" dataDxfId="46" dataCellStyle="Percent">
      <calculatedColumnFormula>Ex_MLA[[#This Row],[Valid Votes]]/Ex_MLA[[#This Row],[Total Voters]]</calculatedColumnFormula>
    </tableColumn>
    <tableColumn id="13" xr3:uid="{4B7E4F1B-C07F-44C3-AF97-8372AD66DB40}" name="Member_Votes" dataDxfId="45" dataCellStyle="Percent">
      <calculatedColumnFormula array="1">_xlfn._xlws.FILTER(Vote_History[Winner_Votes],(Vote_History[Number]=Ex_MLA[[#This Row],[Number]])*(Vote_History[Election]="niyamasabha")*(Vote_History[Year]=2021))</calculatedColumnFormula>
    </tableColumn>
    <tableColumn id="15" xr3:uid="{8F14F71A-34B7-49D4-8674-FEF3694C1C3C}" name="Member_Perc" dataDxfId="44">
      <calculatedColumnFormula>Ex_MLA[[#This Row],[Member_Votes]]/Ex_MLA[[#This Row],[Valid Votes]]</calculatedColumnFormula>
    </tableColumn>
    <tableColumn id="12" xr3:uid="{ACB59CC9-B262-40BD-B35F-84593E69E433}" name="Margin" dataDxfId="43">
      <calculatedColumnFormula array="1">_xlfn._xlws.FILTER(Vote_History[Margin],(Vote_History[Number]=Ex_MLA[[#This Row],[Number]])*(Vote_History[Election]="niyamasabha")*(Vote_History[Year]=2021))</calculatedColumnFormula>
    </tableColumn>
  </tableColumns>
  <tableStyleInfo name="TableStyleLight2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A4D2F7-5702-4E5B-8E0D-5884305443C8}" name="New_MLA" displayName="New_MLA" ref="B2:O142" totalsRowShown="0" headerRowDxfId="42" dataDxfId="41" tableBorderDxfId="40">
  <tableColumns count="14">
    <tableColumn id="1" xr3:uid="{1DC36090-DA18-4EB1-A86D-100D3C232ED3}" name="Number" dataDxfId="39"/>
    <tableColumn id="2" xr3:uid="{F36D07EF-0FEE-49C8-A97F-41ABF6FB9D91}" name="Constituency" dataDxfId="38"/>
    <tableColumn id="3" xr3:uid="{E185BC10-AF52-4504-8209-778610DC3E92}" name="District" dataDxfId="37"/>
    <tableColumn id="4" xr3:uid="{7238862D-97FA-4F43-BBC6-BFD69C5C54BB}" name="Member" dataDxfId="36">
      <calculatedColumnFormula array="1">_xlfn._xlws.FILTER(Result2026[[Candidate_Name]:[Candidate_Name]],(Result2026[[Number]:[Number]]=$B3)*(Result2026[[Position]:[Position]]=1))</calculatedColumnFormula>
    </tableColumn>
    <tableColumn id="8" xr3:uid="{9A491675-D890-4853-9718-F1A0ECC00A69}" name="Cand_Ref" dataDxfId="35">
      <calculatedColumnFormula array="1">_xlfn._xlws.FILTER(Result2026[[Candidate_Ref]:[Candidate_Ref]],(Result2026[[Number]:[Number]]=$B3)*(Result2026[[Position]:[Position]]=1))</calculatedColumnFormula>
    </tableColumn>
    <tableColumn id="5" xr3:uid="{C2A4EEC4-5329-49E5-9C5B-0A080A4DA4C9}" name="Party" dataDxfId="34">
      <calculatedColumnFormula array="1">_xlfn.XLOOKUP(_xlfn._xlws.FILTER(Result2026[[Party]:[Party]],(Result2026[[Number]:[Number]]=$B3)*(Result2026[[Position]:[Position]]=1)),Party[Party],Party[Short])</calculatedColumnFormula>
    </tableColumn>
    <tableColumn id="6" xr3:uid="{E5013B85-C11A-4BF8-B493-CE723D5B41A7}" name="Alliance" dataDxfId="33">
      <calculatedColumnFormula array="1">_xlfn._xlws.FILTER(Result2026[[Alliance]:[Alliance]],(Result2026[[Number]:[Number]]=$B3)*(Result2026[[Position]:[Position]]=1))</calculatedColumnFormula>
    </tableColumn>
    <tableColumn id="7" xr3:uid="{3B6A0A3F-CB1A-48EF-9332-EE6F95F91C4E}" name="Age" dataDxfId="32">
      <calculatedColumnFormula>_xlfn.XLOOKUP(New_MLA[[#This Row],[Cand_Ref]],Candidates[candidates__reference],Candidates[candidates__age],"")</calculatedColumnFormula>
    </tableColumn>
    <tableColumn id="9" xr3:uid="{99833F7D-F4E7-4544-8393-4195AEDC7248}" name="Total Voters" dataDxfId="31">
      <calculatedColumnFormula>_xlfn.XLOOKUP(New_MLA[[#This Row],[Number]],Constituency[Number],Constituency[Total_Voters])</calculatedColumnFormula>
    </tableColumn>
    <tableColumn id="10" xr3:uid="{31B31AE8-5DB3-43F6-AF20-A2D93B27778C}" name="Valid Votes" dataDxfId="30">
      <calculatedColumnFormula>SUMIFS(Result2026[Votes],Result2026[Number],B3)</calculatedColumnFormula>
    </tableColumn>
    <tableColumn id="11" xr3:uid="{B0AF5012-B4BD-4F73-9CEB-69E2C7C79938}" name="Valid_Vote_Percentage" dataDxfId="29" dataCellStyle="Percent">
      <calculatedColumnFormula>_xlfn.XLOOKUP(New_MLA[[#This Row],[Number]],Result2026[Number],Result2026[Percentage])</calculatedColumnFormula>
    </tableColumn>
    <tableColumn id="13" xr3:uid="{867846C6-0D27-4A2C-BDD9-24EE0FBAA136}" name="Member_Votes" dataDxfId="28" dataCellStyle="Percent">
      <calculatedColumnFormula array="1">_xlfn._xlws.FILTER(Result2026[[Votes]:[Votes]],(Result2026[[Number]:[Number]]=$B3)*(Result2026[[Position]:[Position]]=1))</calculatedColumnFormula>
    </tableColumn>
    <tableColumn id="15" xr3:uid="{F093E90F-C334-4010-8CD8-AC5B3DDEC8E5}" name="Member_Perc" dataDxfId="27">
      <calculatedColumnFormula>New_MLA[[#This Row],[Member_Votes]]/New_MLA[[#This Row],[Valid Votes]]</calculatedColumnFormula>
    </tableColumn>
    <tableColumn id="12" xr3:uid="{93B0A90D-E0A6-4125-9566-68C00A8541FB}" name="Margin" dataDxfId="26">
      <calculatedColumnFormula array="1">_xlfn._xlws.FILTER(Result2026[[Votes]:[Votes]],(Result2026[[Number]:[Number]]=$B3)*(Result2026[[Position]:[Position]]=1))-_xlfn._xlws.FILTER(Result2026[[Votes]:[Votes]],(Result2026[[Number]:[Number]]=$B3)*(Result2026[[Position]:[Position]]=2))</calculatedColumnFormula>
    </tableColumn>
  </tableColumns>
  <tableStyleInfo name="TableStyleLight2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7F52C15-9A12-4D25-A338-177FBDD064C2}" name="Result2026" displayName="Result2026" ref="A1:K1024" totalsRowShown="0" headerRowDxfId="25" dataDxfId="23" headerRowBorderDxfId="24" tableBorderDxfId="22" totalsRowBorderDxfId="21">
  <tableColumns count="11">
    <tableColumn id="1" xr3:uid="{B371EFB6-62C2-42B9-B406-3A505CBE5183}" name="Number" dataDxfId="20"/>
    <tableColumn id="2" xr3:uid="{56A022E7-2D3E-4C99-8A0A-218149FB8A92}" name="Constituency_Name" dataDxfId="19"/>
    <tableColumn id="3" xr3:uid="{91ECF6B2-E393-42BD-88AC-BA8F182F5EFA}" name="District" dataDxfId="18"/>
    <tableColumn id="4" xr3:uid="{75E239ED-0C37-4BDC-A9EF-B6B50F441B1B}" name="Total_Voters" dataDxfId="17"/>
    <tableColumn id="5" xr3:uid="{33CA71E9-E9DC-4422-8FE4-4B965E60C04F}" name="Percentage" dataDxfId="16"/>
    <tableColumn id="6" xr3:uid="{113B1453-4479-4CE6-B9E1-78116A387171}" name="Candidate_Name" dataDxfId="15"/>
    <tableColumn id="11" xr3:uid="{BBDD167D-32FE-4B1E-A2E4-FFAA3F84CED7}" name="Candidate_Ref" dataDxfId="14">
      <calculatedColumnFormula>IF(Result2026[[#This Row],[Candidate_Name]]&lt;&gt;"NOTA",_xlfn.XLOOKUP(Result2026[[#This Row],[Candidate_Name]],Candidates[candidates__name],Candidates[candidates__reference],"Fix"),"NOTA")</calculatedColumnFormula>
    </tableColumn>
    <tableColumn id="7" xr3:uid="{B8F8F9B0-533B-46FF-8946-9DFC53C53647}" name="Alliance" dataDxfId="13"/>
    <tableColumn id="8" xr3:uid="{FEB58321-1B64-4EB0-BD8A-B20CBBD029B0}" name="Party" dataDxfId="12"/>
    <tableColumn id="9" xr3:uid="{13F05E70-8214-47EF-80D3-3185E1FB8C3C}" name="Votes" dataDxfId="11"/>
    <tableColumn id="10" xr3:uid="{54448392-FFBB-4028-80F9-0227C6535F44}" name="Position" dataDxfId="10">
      <calculatedColumnFormula array="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pendatakerala.org/KLA2026/about"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1DC2-C284-4BD7-8822-5982CBBD4FEF}">
  <dimension ref="B2:B34"/>
  <sheetViews>
    <sheetView showGridLines="0" topLeftCell="A25" workbookViewId="0">
      <selection activeCell="Q7" sqref="Q7"/>
    </sheetView>
  </sheetViews>
  <sheetFormatPr defaultRowHeight="21.5" x14ac:dyDescent="0.9"/>
  <cols>
    <col min="1" max="1" width="3.81640625" style="44" customWidth="1"/>
    <col min="2" max="2" width="111.453125" style="44" customWidth="1"/>
    <col min="3" max="16384" width="8.7265625" style="44"/>
  </cols>
  <sheetData>
    <row r="2" spans="2:2" ht="38" x14ac:dyDescent="0.9">
      <c r="B2" s="51" t="s">
        <v>6604</v>
      </c>
    </row>
    <row r="3" spans="2:2" ht="19" customHeight="1" x14ac:dyDescent="0.9">
      <c r="B3" s="48"/>
    </row>
    <row r="4" spans="2:2" ht="26.5" x14ac:dyDescent="0.9">
      <c r="B4" s="49" t="s">
        <v>6627</v>
      </c>
    </row>
    <row r="5" spans="2:2" x14ac:dyDescent="0.9">
      <c r="B5" s="50" t="s">
        <v>6629</v>
      </c>
    </row>
    <row r="6" spans="2:2" x14ac:dyDescent="0.9">
      <c r="B6" s="44" t="s">
        <v>6628</v>
      </c>
    </row>
    <row r="8" spans="2:2" ht="26.5" x14ac:dyDescent="0.9">
      <c r="B8" s="49" t="s">
        <v>6605</v>
      </c>
    </row>
    <row r="9" spans="2:2" ht="107.5" x14ac:dyDescent="0.9">
      <c r="B9" s="44" t="s">
        <v>6613</v>
      </c>
    </row>
    <row r="11" spans="2:2" ht="26.5" x14ac:dyDescent="0.9">
      <c r="B11" s="49" t="s">
        <v>6606</v>
      </c>
    </row>
    <row r="12" spans="2:2" ht="43" x14ac:dyDescent="0.9">
      <c r="B12" s="44" t="s">
        <v>6614</v>
      </c>
    </row>
    <row r="13" spans="2:2" x14ac:dyDescent="0.9">
      <c r="B13" s="45" t="s">
        <v>6607</v>
      </c>
    </row>
    <row r="14" spans="2:2" ht="64.5" x14ac:dyDescent="0.9">
      <c r="B14" s="46" t="s">
        <v>6615</v>
      </c>
    </row>
    <row r="16" spans="2:2" ht="26.5" x14ac:dyDescent="0.9">
      <c r="B16" s="49" t="s">
        <v>6608</v>
      </c>
    </row>
    <row r="17" spans="2:2" ht="43" x14ac:dyDescent="0.9">
      <c r="B17" s="44" t="s">
        <v>6616</v>
      </c>
    </row>
    <row r="18" spans="2:2" ht="43" x14ac:dyDescent="0.9">
      <c r="B18" s="46" t="s">
        <v>6617</v>
      </c>
    </row>
    <row r="19" spans="2:2" ht="43" x14ac:dyDescent="0.9">
      <c r="B19" s="46" t="s">
        <v>6618</v>
      </c>
    </row>
    <row r="21" spans="2:2" ht="26.5" x14ac:dyDescent="0.9">
      <c r="B21" s="49" t="s">
        <v>6609</v>
      </c>
    </row>
    <row r="22" spans="2:2" x14ac:dyDescent="0.9">
      <c r="B22" s="46" t="s">
        <v>6619</v>
      </c>
    </row>
    <row r="23" spans="2:2" x14ac:dyDescent="0.9">
      <c r="B23" s="46" t="s">
        <v>6620</v>
      </c>
    </row>
    <row r="24" spans="2:2" x14ac:dyDescent="0.9">
      <c r="B24" s="46" t="s">
        <v>6621</v>
      </c>
    </row>
    <row r="25" spans="2:2" ht="43" x14ac:dyDescent="0.9">
      <c r="B25" s="46" t="s">
        <v>6622</v>
      </c>
    </row>
    <row r="27" spans="2:2" ht="26.5" x14ac:dyDescent="0.9">
      <c r="B27" s="49" t="s">
        <v>6610</v>
      </c>
    </row>
    <row r="28" spans="2:2" x14ac:dyDescent="0.9">
      <c r="B28" s="46" t="s">
        <v>6623</v>
      </c>
    </row>
    <row r="29" spans="2:2" x14ac:dyDescent="0.9">
      <c r="B29" s="46" t="s">
        <v>6624</v>
      </c>
    </row>
    <row r="30" spans="2:2" x14ac:dyDescent="0.9">
      <c r="B30" s="46" t="s">
        <v>6625</v>
      </c>
    </row>
    <row r="31" spans="2:2" x14ac:dyDescent="0.9">
      <c r="B31" s="46" t="s">
        <v>6626</v>
      </c>
    </row>
    <row r="33" spans="2:2" ht="26.5" x14ac:dyDescent="0.9">
      <c r="B33" s="49" t="s">
        <v>6611</v>
      </c>
    </row>
    <row r="34" spans="2:2" ht="64.5" x14ac:dyDescent="0.9">
      <c r="B34" s="47" t="s">
        <v>6612</v>
      </c>
    </row>
  </sheetData>
  <sheetProtection sheet="1" objects="1" scenarios="1" selectLockedCells="1"/>
  <hyperlinks>
    <hyperlink ref="B13" r:id="rId1" display="https://opendatakerala.org/KLA2026/about" xr:uid="{CA1B832F-D8E5-48D4-93A5-6AC5441A07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79B9-F0E9-4693-B6EB-16B9F7939435}">
  <dimension ref="B1:K38"/>
  <sheetViews>
    <sheetView showGridLines="0" tabSelected="1" zoomScale="70" zoomScaleNormal="70" workbookViewId="0">
      <selection activeCell="J15" sqref="J15"/>
    </sheetView>
  </sheetViews>
  <sheetFormatPr defaultRowHeight="14.5" x14ac:dyDescent="0.35"/>
  <cols>
    <col min="1" max="1" width="2.1796875" customWidth="1"/>
    <col min="2" max="2" width="17" bestFit="1" customWidth="1"/>
    <col min="3" max="3" width="29.1796875" customWidth="1"/>
    <col min="4" max="4" width="2.7265625" customWidth="1"/>
    <col min="5" max="5" width="19.7265625" customWidth="1"/>
    <col min="6" max="6" width="31.1796875" customWidth="1"/>
    <col min="7" max="7" width="3.90625" customWidth="1"/>
    <col min="8" max="8" width="19.54296875" customWidth="1"/>
    <col min="9" max="9" width="18.1796875" customWidth="1"/>
    <col min="10" max="10" width="31.36328125" bestFit="1" customWidth="1"/>
    <col min="12" max="12" width="31.81640625" bestFit="1" customWidth="1"/>
  </cols>
  <sheetData>
    <row r="1" spans="2:11" ht="23.5" customHeight="1" x14ac:dyDescent="0.35"/>
    <row r="2" spans="2:11" ht="17.5" customHeight="1" x14ac:dyDescent="0.35"/>
    <row r="3" spans="2:11" ht="21.5" customHeight="1" x14ac:dyDescent="0.95">
      <c r="B3" s="64" t="s">
        <v>5323</v>
      </c>
      <c r="C3" s="73" t="s">
        <v>258</v>
      </c>
      <c r="F3" s="74" t="str" cm="1">
        <f t="array" ref="F3">_xlfn.XLOOKUP(No_Selected_Constituency,New_MLA[Number],New_MLA[Member])</f>
        <v>M. Vijin</v>
      </c>
      <c r="I3" s="75" t="str" cm="1">
        <f t="array" ref="I3">_xlfn.XLOOKUP(No_Selected_Constituency,Ex_MLA[Number],Ex_MLA[Member])</f>
        <v>M Vijin</v>
      </c>
    </row>
    <row r="4" spans="2:11" ht="21.5" x14ac:dyDescent="0.9">
      <c r="B4" s="64" t="s">
        <v>5330</v>
      </c>
      <c r="C4" s="73" t="s">
        <v>287</v>
      </c>
      <c r="F4" s="71" t="str" cm="1">
        <f t="array" ref="F4">"Age: "&amp;_xlfn.XLOOKUP(No_Selected_Constituency,New_MLA[Number],New_MLA[Age])</f>
        <v>Age: 36</v>
      </c>
      <c r="I4" s="71" t="str" cm="1">
        <f t="array" ref="I4">"Age: "&amp;_xlfn.XLOOKUP(No_Selected_Constituency,Ex_MLA[Number],Ex_MLA[Age])</f>
        <v>Age: 31</v>
      </c>
    </row>
    <row r="5" spans="2:11" ht="21.5" x14ac:dyDescent="0.9">
      <c r="B5" s="4"/>
      <c r="C5" s="4"/>
      <c r="F5" s="71" t="str" cm="1">
        <f t="array" ref="F5">"Party: "&amp;_xlfn.XLOOKUP(No_Selected_Constituency,New_MLA[Number],New_MLA[Party])</f>
        <v>Party: CPI(M)</v>
      </c>
      <c r="I5" s="71" t="str" cm="1">
        <f t="array" ref="I5">"Party: "&amp;_xlfn.XLOOKUP(No_Selected_Constituency,Ex_MLA[Number],Ex_MLA[Party])</f>
        <v>Party: CPM</v>
      </c>
    </row>
    <row r="6" spans="2:11" ht="21.5" x14ac:dyDescent="0.9">
      <c r="B6" s="4"/>
      <c r="C6" s="4"/>
      <c r="E6" s="4"/>
      <c r="F6" s="72" t="str" cm="1">
        <f t="array" ref="F6">_xlfn.XLOOKUP(No_Selected_Constituency,New_MLA[Number],New_MLA[Alliance])</f>
        <v>LDF</v>
      </c>
      <c r="I6" s="72" t="str" cm="1">
        <f t="array" ref="I6">_xlfn.XLOOKUP(No_Selected_Constituency,Ex_MLA[Number],Ex_MLA[Alliance])</f>
        <v>LDF</v>
      </c>
    </row>
    <row r="7" spans="2:11" ht="21.5" x14ac:dyDescent="0.9">
      <c r="B7" s="65" t="s">
        <v>6698</v>
      </c>
      <c r="C7" s="66" t="str" cm="1">
        <f t="array" ref="C7">_xlfn.XLOOKUP(No_Selected_Constituency,Constituency[Number],Constituency[Loksabha])</f>
        <v>Kasaragod</v>
      </c>
      <c r="F7" s="65" t="str" cm="1">
        <f t="array" ref="F7">"Votes Received: "&amp;_xlfn.XLOOKUP(No_Selected_Constituency,New_MLA[Number],New_MLA[Member_Votes])</f>
        <v>Votes Received: 81428</v>
      </c>
      <c r="I7" s="65" t="str" cm="1">
        <f t="array" ref="I7">"Votes: "&amp;_xlfn.XLOOKUP(No_Selected_Constituency,Ex_MLA[Number],Ex_MLA[Member_Votes])</f>
        <v>Votes: 88252</v>
      </c>
    </row>
    <row r="8" spans="2:11" ht="21.5" x14ac:dyDescent="0.9">
      <c r="B8" s="65" t="s">
        <v>6699</v>
      </c>
      <c r="C8" s="67" cm="1">
        <f t="array" ref="C8">_xlfn.XLOOKUP(No_Selected_Constituency,Constituency[Number],Constituency[Male_Voters])</f>
        <v>97648</v>
      </c>
      <c r="F8" s="65" t="str" cm="1">
        <f t="array" ref="F8">"Percentage: "&amp;ROUND((_xlfn.XLOOKUP(No_Selected_Constituency,New_MLA[Number],New_MLA[Member_Perc])*100),2)&amp;"%"</f>
        <v>Percentage: 50.93%</v>
      </c>
      <c r="I8" s="65" t="str" cm="1">
        <f t="array" ref="I8">"Perc: "&amp;ROUND((_xlfn.XLOOKUP(No_Selected_Constituency,Ex_MLA[Number],Ex_MLA[Member_Perc])*100),2)&amp;"%"</f>
        <v>Perc: 60.62%</v>
      </c>
    </row>
    <row r="9" spans="2:11" ht="21.5" x14ac:dyDescent="0.9">
      <c r="B9" s="65" t="s">
        <v>6700</v>
      </c>
      <c r="C9" s="67" cm="1">
        <f t="array" ref="C9">_xlfn.XLOOKUP(No_Selected_Constituency,Constituency[Number],Constituency[Femal_Voters])</f>
        <v>106147</v>
      </c>
      <c r="F9" s="65" t="str" cm="1">
        <f t="array" ref="F9">"Margin: "&amp;_xlfn.XLOOKUP(No_Selected_Constituency,New_MLA[Number],New_MLA[Margin])</f>
        <v>Margin: 18433</v>
      </c>
      <c r="I9" s="65" t="str" cm="1">
        <f t="array" ref="I9">"Margin: "&amp;_xlfn.XLOOKUP(No_Selected_Constituency,Ex_MLA[Number],Ex_MLA[Margin])</f>
        <v>Margin: 44393</v>
      </c>
      <c r="K9" s="4"/>
    </row>
    <row r="10" spans="2:11" ht="21.5" x14ac:dyDescent="0.9">
      <c r="B10" s="65" t="s">
        <v>5452</v>
      </c>
      <c r="C10" s="67" cm="1">
        <f t="array" ref="C10">_xlfn.XLOOKUP(No_Selected_Constituency,Constituency[Number],Constituency[Total_Voters])</f>
        <v>203796</v>
      </c>
      <c r="K10" s="4"/>
    </row>
    <row r="11" spans="2:11" ht="21.5" x14ac:dyDescent="0.9">
      <c r="B11" s="65" t="s">
        <v>6701</v>
      </c>
      <c r="C11" s="67" cm="1">
        <f t="array" ref="C11">SUMIFS(Result2026[Votes],Result2026[Number],No_Selected_Constituency)</f>
        <v>159867</v>
      </c>
      <c r="E11" t="s">
        <v>6709</v>
      </c>
      <c r="K11" s="4"/>
    </row>
    <row r="12" spans="2:11" ht="21.5" x14ac:dyDescent="0.9">
      <c r="B12" s="65" t="s">
        <v>6678</v>
      </c>
      <c r="C12" s="68" cm="1">
        <f t="array" ref="C12">_xlfn.XLOOKUP(No_Selected_Constituency,Result2026[Number],Result2026[Percentage])</f>
        <v>76.989999999999995</v>
      </c>
      <c r="K12" s="4"/>
    </row>
    <row r="13" spans="2:11" ht="21.5" x14ac:dyDescent="0.9">
      <c r="B13" s="65" t="s">
        <v>6702</v>
      </c>
      <c r="C13" s="67" t="str" cm="1">
        <f t="array" ref="C13">_xlfn.XLOOKUP(No_Selected_Constituency,Constituency[Number],Constituency[Reservation])</f>
        <v>GEN</v>
      </c>
      <c r="K13" s="4"/>
    </row>
    <row r="14" spans="2:11" ht="21.5" x14ac:dyDescent="0.9">
      <c r="B14" s="4"/>
      <c r="C14" s="4"/>
      <c r="K14" s="4"/>
    </row>
    <row r="15" spans="2:11" ht="21.5" x14ac:dyDescent="0.9">
      <c r="B15" s="69">
        <v>2026</v>
      </c>
      <c r="C15" s="70" t="str" cm="1">
        <f t="array" ref="C15">_xlfn.XLOOKUP(No_Selected_Constituency,New_MLA[Number],New_MLA[Member]&amp;" - "&amp;_xlfn.XLOOKUP(No_Selected_Constituency,New_MLA[Number],New_MLA[Alliance]))</f>
        <v>M. Vijin - LDF</v>
      </c>
      <c r="K15" s="4"/>
    </row>
    <row r="16" spans="2:11" ht="21.5" x14ac:dyDescent="0.9">
      <c r="B16" s="69">
        <v>2021</v>
      </c>
      <c r="C16" s="70" t="str" cm="1">
        <f t="array" ref="C16">_xlfn._xlws.FILTER(Vote_History[Winner_Name],(Vote_History[Year]=B16)*(Vote_History[constituency]=$C$4))&amp;" - "&amp;_xlfn._xlws.FILTER(Vote_History[Winner__Alliance],(Vote_History[Year]=B16)*(Vote_History[constituency]=$C$4))</f>
        <v>M Vijin - LDF</v>
      </c>
      <c r="K16" s="4"/>
    </row>
    <row r="17" spans="2:11" ht="21.5" x14ac:dyDescent="0.9">
      <c r="B17" s="69">
        <v>2016</v>
      </c>
      <c r="C17" s="70" t="str" cm="1">
        <f t="array" ref="C17">_xlfn._xlws.FILTER(Vote_History[Winner_Name],(Vote_History[Year]=B17)*(Vote_History[constituency]=$C$4))&amp;" - "&amp;_xlfn._xlws.FILTER(Vote_History[Winner__Alliance],(Vote_History[Year]=B17)*(Vote_History[constituency]=$C$4))</f>
        <v>T V Rajesh - LDF</v>
      </c>
      <c r="K17" s="4"/>
    </row>
    <row r="18" spans="2:11" ht="21.5" x14ac:dyDescent="0.9">
      <c r="B18" s="69">
        <v>2011</v>
      </c>
      <c r="C18" s="70" t="str" cm="1">
        <f t="array" ref="C18">_xlfn._xlws.FILTER(Vote_History[Winner_Name],(Vote_History[Year]=B18)*(Vote_History[constituency]=$C$4))&amp;" - "&amp;_xlfn._xlws.FILTER(Vote_History[Winner__Alliance],(Vote_History[Year]=B18)*(Vote_History[constituency]=$C$4))</f>
        <v>T.V. Rajesh - LDF</v>
      </c>
      <c r="K18" s="4"/>
    </row>
    <row r="19" spans="2:11" ht="21.5" x14ac:dyDescent="0.9">
      <c r="K19" s="4"/>
    </row>
    <row r="28" spans="2:11" x14ac:dyDescent="0.35">
      <c r="B28" t="s">
        <v>6703</v>
      </c>
      <c r="C28" t="str">
        <f>INDEX(Constituencies!$C$3:$D$142,MATCH(Dashboard!$C$4,Constituencies!$C$3:$C$142,0),2)</f>
        <v>കല്ല്യാശ്ശേരി</v>
      </c>
      <c r="E28" t="s">
        <v>6705</v>
      </c>
    </row>
    <row r="29" spans="2:11" x14ac:dyDescent="0.35">
      <c r="B29" t="s">
        <v>6704</v>
      </c>
      <c r="C29" s="1">
        <f>INDEX(Constituencies!$B$3:$D$142,MATCH(Dashboard!$C$4,Constituencies!$C$3:$C$142,0),1)</f>
        <v>7</v>
      </c>
      <c r="E29" t="str">
        <f>INDEX('New MLA'!$C$3:$F$142,MATCH(Dashboard!$C$4,'New MLA'!$C$3:$C$142,0),4)</f>
        <v>26kla007</v>
      </c>
    </row>
    <row r="31" spans="2:11" x14ac:dyDescent="0.35">
      <c r="E31" t="s">
        <v>6706</v>
      </c>
    </row>
    <row r="32" spans="2:11" x14ac:dyDescent="0.35">
      <c r="E32" t="str" cm="1">
        <f t="array" ref="E32">_xlfn._xlws.FILTER(Result2026[Candidate_Ref],(Result2026[Position]=2)*(Result2026[Number]=No_Selected_Constituency))</f>
        <v>26kla147</v>
      </c>
    </row>
    <row r="34" spans="5:5" x14ac:dyDescent="0.35">
      <c r="E34" t="s">
        <v>6707</v>
      </c>
    </row>
    <row r="35" spans="5:5" x14ac:dyDescent="0.35">
      <c r="E35" t="str" cm="1">
        <f t="array" ref="E35">_xlfn._xlws.FILTER(Result2026[Candidate_Ref],(Result2026[Position]=3)*(Result2026[Number]=No_Selected_Constituency))</f>
        <v>26kla287</v>
      </c>
    </row>
    <row r="37" spans="5:5" x14ac:dyDescent="0.35">
      <c r="E37" t="s">
        <v>6708</v>
      </c>
    </row>
    <row r="38" spans="5:5" x14ac:dyDescent="0.35">
      <c r="E38">
        <f>INDEX('Ex MLA'!$C$3:$I$142,MATCH(Dashboard!$C$4,'Ex MLA'!$C$3:$C$142,0),7)</f>
        <v>0</v>
      </c>
    </row>
  </sheetData>
  <conditionalFormatting sqref="B15:B18">
    <cfRule type="expression" dxfId="9" priority="7">
      <formula>RIGHT($C15,3)="NDA"</formula>
    </cfRule>
    <cfRule type="expression" dxfId="8" priority="8">
      <formula>RIGHT($C15,3)="LDF"</formula>
    </cfRule>
    <cfRule type="expression" dxfId="7" priority="9">
      <formula>RIGHT($C15,3)="UDF"</formula>
    </cfRule>
  </conditionalFormatting>
  <conditionalFormatting sqref="F6">
    <cfRule type="cellIs" dxfId="6" priority="3" operator="equal">
      <formula>"LDF"</formula>
    </cfRule>
    <cfRule type="cellIs" dxfId="5" priority="4" operator="equal">
      <formula>"UDF"</formula>
    </cfRule>
  </conditionalFormatting>
  <conditionalFormatting sqref="I6">
    <cfRule type="cellIs" dxfId="4" priority="1" operator="equal">
      <formula>"LDF"</formula>
    </cfRule>
    <cfRule type="cellIs" dxfId="3" priority="2" operator="equal">
      <formula>"UDF"</formula>
    </cfRule>
  </conditionalFormatting>
  <dataValidations count="1">
    <dataValidation type="list" allowBlank="1" showInputMessage="1" showErrorMessage="1" sqref="C4" xr:uid="{8C0A3C9C-1067-4BD2-B293-5E045301DA90}">
      <formula1>INDIRECT($C$3)</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DDDD694-D7A1-4F06-AB6E-5070790DAFC0}">
          <x14:formula1>
            <xm:f>Others!$F$2:$S$2</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82D4-DD78-4599-902F-4EA1E1D9B94F}">
  <sheetPr codeName="Sheet2"/>
  <dimension ref="B2:AG885"/>
  <sheetViews>
    <sheetView showGridLines="0" topLeftCell="Q1" zoomScale="55" zoomScaleNormal="55" workbookViewId="0">
      <selection activeCell="AG30" sqref="AG30"/>
    </sheetView>
  </sheetViews>
  <sheetFormatPr defaultRowHeight="21.5" x14ac:dyDescent="0.9"/>
  <cols>
    <col min="1" max="1" width="6.453125" style="4" customWidth="1"/>
    <col min="2" max="2" width="7.36328125" style="4" bestFit="1" customWidth="1"/>
    <col min="3" max="3" width="17.6328125" style="4" bestFit="1" customWidth="1"/>
    <col min="4" max="4" width="25.26953125" style="4" hidden="1" customWidth="1"/>
    <col min="5" max="5" width="17.6328125" style="4" hidden="1" customWidth="1"/>
    <col min="6" max="6" width="24.1796875" style="4" hidden="1" customWidth="1"/>
    <col min="7" max="7" width="9.7265625" style="4" hidden="1" customWidth="1"/>
    <col min="8" max="8" width="10.1796875" style="4" hidden="1" customWidth="1"/>
    <col min="9" max="9" width="10.1796875" style="4" bestFit="1" customWidth="1"/>
    <col min="10" max="10" width="12.26953125" style="4" bestFit="1" customWidth="1"/>
    <col min="11" max="11" width="9.90625" style="4" bestFit="1" customWidth="1"/>
    <col min="12" max="12" width="12.08984375" style="4" bestFit="1" customWidth="1"/>
    <col min="13" max="13" width="16.26953125" style="4" bestFit="1" customWidth="1"/>
    <col min="14" max="14" width="10" style="4" bestFit="1" customWidth="1"/>
    <col min="15" max="15" width="18.7265625" style="4" bestFit="1" customWidth="1"/>
    <col min="16" max="16" width="24.90625" style="4" bestFit="1" customWidth="1"/>
    <col min="17" max="17" width="29.54296875" style="4" customWidth="1"/>
    <col min="18" max="18" width="32.26953125" style="4" customWidth="1"/>
    <col min="19" max="19" width="19.1796875" style="4" bestFit="1" customWidth="1"/>
    <col min="20" max="20" width="17.7265625" style="4" bestFit="1" customWidth="1"/>
    <col min="21" max="21" width="14.81640625" style="4" bestFit="1" customWidth="1"/>
    <col min="22" max="22" width="22.1796875" style="4" bestFit="1" customWidth="1"/>
    <col min="23" max="23" width="26.36328125" style="4" customWidth="1"/>
    <col min="24" max="24" width="20" style="4" bestFit="1" customWidth="1"/>
    <col min="25" max="25" width="20.7265625" style="4" bestFit="1" customWidth="1"/>
    <col min="26" max="26" width="31.6328125" style="4" customWidth="1"/>
    <col min="27" max="27" width="16.26953125" style="4" customWidth="1"/>
    <col min="28" max="28" width="7.453125" style="4" customWidth="1"/>
    <col min="29" max="29" width="15.26953125" style="4" customWidth="1"/>
    <col min="30" max="30" width="18" style="4" bestFit="1" customWidth="1"/>
    <col min="31" max="31" width="7.453125" style="4" customWidth="1"/>
    <col min="32" max="32" width="9.26953125" style="4" bestFit="1" customWidth="1"/>
    <col min="33" max="33" width="12.6328125" style="4" customWidth="1"/>
    <col min="34" max="34" width="9.26953125" style="4" customWidth="1"/>
    <col min="35" max="16384" width="8.7265625" style="4"/>
  </cols>
  <sheetData>
    <row r="2" spans="2:33" x14ac:dyDescent="0.9">
      <c r="B2" s="4" t="s">
        <v>0</v>
      </c>
      <c r="C2" s="4" t="s">
        <v>1</v>
      </c>
      <c r="D2" s="4" t="s">
        <v>2</v>
      </c>
      <c r="E2" s="4" t="s">
        <v>3</v>
      </c>
      <c r="F2" s="4"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4" t="s">
        <v>30</v>
      </c>
      <c r="AG2" s="4" t="s">
        <v>5320</v>
      </c>
    </row>
    <row r="3" spans="2:33" ht="90.4" customHeight="1" x14ac:dyDescent="0.9">
      <c r="B3" s="4">
        <v>1</v>
      </c>
      <c r="C3" s="4" t="s">
        <v>31</v>
      </c>
      <c r="D3" s="4" t="s">
        <v>32</v>
      </c>
      <c r="E3" s="4" t="s">
        <v>33</v>
      </c>
      <c r="F3" s="4" t="s">
        <v>34</v>
      </c>
      <c r="G3" s="4" t="s">
        <v>35</v>
      </c>
      <c r="H3" s="4" t="s">
        <v>36</v>
      </c>
      <c r="I3" s="4" t="s">
        <v>37</v>
      </c>
      <c r="J3" s="4">
        <v>229</v>
      </c>
      <c r="K3" s="4">
        <v>115801</v>
      </c>
      <c r="L3" s="4">
        <v>114312</v>
      </c>
      <c r="M3" s="4">
        <v>0</v>
      </c>
      <c r="N3" s="4">
        <v>230113</v>
      </c>
      <c r="O3" s="4" t="s">
        <v>38</v>
      </c>
      <c r="P3" s="4" t="s">
        <v>39</v>
      </c>
      <c r="Q3" s="4" t="s">
        <v>40</v>
      </c>
      <c r="R3" s="4" t="s">
        <v>41</v>
      </c>
      <c r="S3" s="4" t="s">
        <v>42</v>
      </c>
      <c r="T3" s="4" t="s">
        <v>43</v>
      </c>
      <c r="U3" s="4">
        <v>48</v>
      </c>
      <c r="V3" s="4">
        <v>2644</v>
      </c>
      <c r="W3" s="4" t="s">
        <v>44</v>
      </c>
      <c r="X3" s="4" t="s">
        <v>45</v>
      </c>
      <c r="Y3" s="4" t="s">
        <v>46</v>
      </c>
      <c r="Z3" s="4" t="s">
        <v>47</v>
      </c>
      <c r="AA3" s="4" t="s">
        <v>37</v>
      </c>
      <c r="AB3" s="4" t="s">
        <v>48</v>
      </c>
      <c r="AC3" s="4" t="s">
        <v>49</v>
      </c>
      <c r="AD3" s="4" t="s">
        <v>50</v>
      </c>
      <c r="AE3" s="4">
        <v>1</v>
      </c>
      <c r="AF3" s="4">
        <v>68.8</v>
      </c>
    </row>
    <row r="4" spans="2:33" ht="90.4" customHeight="1" x14ac:dyDescent="0.9">
      <c r="B4" s="4">
        <v>1</v>
      </c>
      <c r="C4" s="4" t="s">
        <v>37</v>
      </c>
      <c r="D4" s="4" t="s">
        <v>37</v>
      </c>
      <c r="E4" s="4" t="s">
        <v>37</v>
      </c>
      <c r="F4" s="4" t="s">
        <v>37</v>
      </c>
      <c r="G4" s="4" t="s">
        <v>37</v>
      </c>
      <c r="H4" s="4" t="s">
        <v>37</v>
      </c>
      <c r="I4" s="4" t="s">
        <v>37</v>
      </c>
      <c r="O4" s="4" t="s">
        <v>51</v>
      </c>
      <c r="P4" s="4" t="s">
        <v>52</v>
      </c>
      <c r="Q4" s="4" t="s">
        <v>53</v>
      </c>
      <c r="R4" s="4" t="s">
        <v>54</v>
      </c>
      <c r="S4" s="4" t="s">
        <v>37</v>
      </c>
      <c r="T4" s="4" t="s">
        <v>43</v>
      </c>
      <c r="U4" s="4">
        <v>58</v>
      </c>
      <c r="V4" s="4">
        <v>684</v>
      </c>
      <c r="W4" s="4" t="s">
        <v>55</v>
      </c>
      <c r="X4" s="4" t="s">
        <v>56</v>
      </c>
      <c r="Y4" s="4" t="s">
        <v>57</v>
      </c>
      <c r="Z4" s="4" t="s">
        <v>58</v>
      </c>
      <c r="AA4" s="4" t="s">
        <v>37</v>
      </c>
      <c r="AB4" s="4" t="s">
        <v>37</v>
      </c>
      <c r="AC4" s="4" t="s">
        <v>37</v>
      </c>
      <c r="AD4" s="4" t="s">
        <v>59</v>
      </c>
      <c r="AE4" s="4">
        <v>2</v>
      </c>
    </row>
    <row r="5" spans="2:33" ht="90.4" customHeight="1" x14ac:dyDescent="0.9">
      <c r="B5" s="4">
        <v>1</v>
      </c>
      <c r="C5" s="4" t="s">
        <v>37</v>
      </c>
      <c r="D5" s="4" t="s">
        <v>37</v>
      </c>
      <c r="E5" s="4" t="s">
        <v>37</v>
      </c>
      <c r="F5" s="4" t="s">
        <v>37</v>
      </c>
      <c r="G5" s="4" t="s">
        <v>37</v>
      </c>
      <c r="H5" s="4" t="s">
        <v>37</v>
      </c>
      <c r="I5" s="4" t="s">
        <v>37</v>
      </c>
      <c r="O5" s="4" t="s">
        <v>60</v>
      </c>
      <c r="P5" s="4" t="s">
        <v>61</v>
      </c>
      <c r="Q5" s="4" t="s">
        <v>62</v>
      </c>
      <c r="R5" s="4" t="s">
        <v>63</v>
      </c>
      <c r="S5" s="4" t="s">
        <v>37</v>
      </c>
      <c r="T5" s="4" t="s">
        <v>43</v>
      </c>
      <c r="U5" s="4">
        <v>55</v>
      </c>
      <c r="V5" s="4">
        <v>2162</v>
      </c>
      <c r="W5" s="4" t="s">
        <v>64</v>
      </c>
      <c r="X5" s="4" t="s">
        <v>65</v>
      </c>
      <c r="Y5" s="4" t="s">
        <v>66</v>
      </c>
      <c r="Z5" s="4" t="s">
        <v>67</v>
      </c>
      <c r="AA5" s="4" t="s">
        <v>37</v>
      </c>
      <c r="AB5" s="4" t="s">
        <v>37</v>
      </c>
      <c r="AC5" s="4" t="s">
        <v>37</v>
      </c>
      <c r="AD5" s="4" t="s">
        <v>37</v>
      </c>
      <c r="AE5" s="4">
        <v>3</v>
      </c>
    </row>
    <row r="6" spans="2:33" ht="90.4" customHeight="1" x14ac:dyDescent="0.9">
      <c r="B6" s="4">
        <v>1</v>
      </c>
      <c r="C6" s="4" t="s">
        <v>37</v>
      </c>
      <c r="D6" s="4" t="s">
        <v>37</v>
      </c>
      <c r="E6" s="4" t="s">
        <v>37</v>
      </c>
      <c r="F6" s="4" t="s">
        <v>37</v>
      </c>
      <c r="G6" s="4" t="s">
        <v>37</v>
      </c>
      <c r="H6" s="4" t="s">
        <v>37</v>
      </c>
      <c r="I6" s="4" t="s">
        <v>37</v>
      </c>
      <c r="O6" s="4" t="s">
        <v>68</v>
      </c>
      <c r="P6" s="4" t="s">
        <v>69</v>
      </c>
      <c r="Q6" s="4" t="s">
        <v>70</v>
      </c>
      <c r="R6" s="4" t="s">
        <v>71</v>
      </c>
      <c r="S6" s="4" t="s">
        <v>72</v>
      </c>
      <c r="T6" s="4" t="s">
        <v>43</v>
      </c>
      <c r="U6" s="4">
        <v>56</v>
      </c>
      <c r="V6" s="4">
        <v>2840</v>
      </c>
      <c r="W6" s="4" t="s">
        <v>73</v>
      </c>
      <c r="X6" s="4" t="s">
        <v>74</v>
      </c>
      <c r="Y6" s="4" t="s">
        <v>75</v>
      </c>
      <c r="Z6" s="4" t="s">
        <v>76</v>
      </c>
      <c r="AA6" s="4" t="s">
        <v>37</v>
      </c>
      <c r="AB6" s="4" t="s">
        <v>37</v>
      </c>
      <c r="AC6" s="4" t="s">
        <v>37</v>
      </c>
      <c r="AD6" s="4" t="s">
        <v>77</v>
      </c>
      <c r="AE6" s="4">
        <v>4</v>
      </c>
    </row>
    <row r="7" spans="2:33" ht="90.4" customHeight="1" x14ac:dyDescent="0.9">
      <c r="B7" s="4">
        <v>1</v>
      </c>
      <c r="C7" s="4" t="s">
        <v>37</v>
      </c>
      <c r="D7" s="4" t="s">
        <v>37</v>
      </c>
      <c r="E7" s="4" t="s">
        <v>37</v>
      </c>
      <c r="F7" s="4" t="s">
        <v>37</v>
      </c>
      <c r="G7" s="4" t="s">
        <v>37</v>
      </c>
      <c r="H7" s="4" t="s">
        <v>37</v>
      </c>
      <c r="I7" s="4" t="s">
        <v>37</v>
      </c>
      <c r="O7" s="4" t="s">
        <v>60</v>
      </c>
      <c r="P7" s="4" t="s">
        <v>37</v>
      </c>
      <c r="Q7" s="4" t="s">
        <v>78</v>
      </c>
      <c r="R7" s="4" t="s">
        <v>79</v>
      </c>
      <c r="S7" s="4" t="s">
        <v>37</v>
      </c>
      <c r="T7" s="4" t="s">
        <v>43</v>
      </c>
      <c r="U7" s="4">
        <v>66</v>
      </c>
      <c r="V7" s="4">
        <v>738</v>
      </c>
      <c r="W7" s="4" t="s">
        <v>80</v>
      </c>
      <c r="X7" s="4" t="s">
        <v>81</v>
      </c>
      <c r="Y7" s="4" t="s">
        <v>82</v>
      </c>
      <c r="Z7" s="4" t="s">
        <v>83</v>
      </c>
      <c r="AA7" s="4" t="s">
        <v>37</v>
      </c>
      <c r="AB7" s="4" t="s">
        <v>37</v>
      </c>
      <c r="AC7" s="4" t="s">
        <v>37</v>
      </c>
      <c r="AD7" s="4" t="s">
        <v>37</v>
      </c>
      <c r="AE7" s="4">
        <v>5</v>
      </c>
    </row>
    <row r="8" spans="2:33" ht="90.4" customHeight="1" x14ac:dyDescent="0.9">
      <c r="B8" s="4">
        <v>1</v>
      </c>
      <c r="C8" s="4" t="s">
        <v>37</v>
      </c>
      <c r="D8" s="4" t="s">
        <v>37</v>
      </c>
      <c r="E8" s="4" t="s">
        <v>37</v>
      </c>
      <c r="F8" s="4" t="s">
        <v>37</v>
      </c>
      <c r="G8" s="4" t="s">
        <v>37</v>
      </c>
      <c r="H8" s="4" t="s">
        <v>37</v>
      </c>
      <c r="I8" s="4" t="s">
        <v>37</v>
      </c>
      <c r="O8" s="4" t="s">
        <v>60</v>
      </c>
      <c r="P8" s="4" t="s">
        <v>37</v>
      </c>
      <c r="Q8" s="4" t="s">
        <v>84</v>
      </c>
      <c r="R8" s="4" t="s">
        <v>85</v>
      </c>
      <c r="S8" s="4" t="s">
        <v>37</v>
      </c>
      <c r="T8" s="4" t="s">
        <v>43</v>
      </c>
      <c r="U8" s="4">
        <v>38</v>
      </c>
      <c r="V8" s="4">
        <v>3319</v>
      </c>
      <c r="W8" s="4" t="s">
        <v>86</v>
      </c>
      <c r="X8" s="4" t="s">
        <v>87</v>
      </c>
      <c r="Y8" s="4" t="s">
        <v>88</v>
      </c>
      <c r="Z8" s="4" t="s">
        <v>89</v>
      </c>
      <c r="AA8" s="4" t="s">
        <v>37</v>
      </c>
      <c r="AB8" s="4" t="s">
        <v>37</v>
      </c>
      <c r="AC8" s="4" t="s">
        <v>37</v>
      </c>
      <c r="AD8" s="4" t="s">
        <v>37</v>
      </c>
      <c r="AE8" s="4">
        <v>6</v>
      </c>
    </row>
    <row r="9" spans="2:33" ht="90.4" customHeight="1" x14ac:dyDescent="0.9">
      <c r="B9" s="4">
        <v>1</v>
      </c>
      <c r="C9" s="4" t="s">
        <v>37</v>
      </c>
      <c r="D9" s="4" t="s">
        <v>37</v>
      </c>
      <c r="E9" s="4" t="s">
        <v>37</v>
      </c>
      <c r="F9" s="4" t="s">
        <v>37</v>
      </c>
      <c r="G9" s="4" t="s">
        <v>37</v>
      </c>
      <c r="H9" s="4" t="s">
        <v>37</v>
      </c>
      <c r="I9" s="4" t="s">
        <v>37</v>
      </c>
      <c r="O9" s="4" t="s">
        <v>60</v>
      </c>
      <c r="P9" s="4" t="s">
        <v>37</v>
      </c>
      <c r="Q9" s="4" t="s">
        <v>90</v>
      </c>
      <c r="R9" s="4" t="s">
        <v>91</v>
      </c>
      <c r="S9" s="4" t="s">
        <v>37</v>
      </c>
      <c r="T9" s="4" t="s">
        <v>92</v>
      </c>
      <c r="U9" s="4">
        <v>56</v>
      </c>
      <c r="V9" s="4">
        <v>3816</v>
      </c>
      <c r="W9" s="4" t="s">
        <v>93</v>
      </c>
      <c r="X9" s="4" t="s">
        <v>94</v>
      </c>
      <c r="Y9" s="4" t="s">
        <v>95</v>
      </c>
      <c r="Z9" s="4" t="s">
        <v>96</v>
      </c>
      <c r="AA9" s="4" t="s">
        <v>37</v>
      </c>
      <c r="AB9" s="4" t="s">
        <v>37</v>
      </c>
      <c r="AC9" s="4" t="s">
        <v>37</v>
      </c>
      <c r="AD9" s="4" t="s">
        <v>37</v>
      </c>
      <c r="AE9" s="4">
        <v>7</v>
      </c>
    </row>
    <row r="10" spans="2:33" ht="90.4" customHeight="1" x14ac:dyDescent="0.9">
      <c r="B10" s="4">
        <v>1</v>
      </c>
      <c r="C10" s="4" t="s">
        <v>37</v>
      </c>
      <c r="D10" s="4" t="s">
        <v>37</v>
      </c>
      <c r="E10" s="4" t="s">
        <v>37</v>
      </c>
      <c r="F10" s="4" t="s">
        <v>37</v>
      </c>
      <c r="G10" s="4" t="s">
        <v>37</v>
      </c>
      <c r="H10" s="4" t="s">
        <v>37</v>
      </c>
      <c r="I10" s="4" t="s">
        <v>37</v>
      </c>
      <c r="O10" s="4" t="s">
        <v>60</v>
      </c>
      <c r="P10" s="4" t="s">
        <v>37</v>
      </c>
      <c r="Q10" s="4" t="s">
        <v>97</v>
      </c>
      <c r="R10" s="4" t="s">
        <v>98</v>
      </c>
      <c r="S10" s="4" t="s">
        <v>37</v>
      </c>
      <c r="T10" s="4" t="s">
        <v>43</v>
      </c>
      <c r="U10" s="4">
        <v>63</v>
      </c>
      <c r="V10" s="4">
        <v>2064</v>
      </c>
      <c r="W10" s="4" t="s">
        <v>99</v>
      </c>
      <c r="X10" s="4" t="s">
        <v>100</v>
      </c>
      <c r="Y10" s="4" t="s">
        <v>101</v>
      </c>
      <c r="Z10" s="4" t="s">
        <v>102</v>
      </c>
      <c r="AA10" s="4" t="s">
        <v>37</v>
      </c>
      <c r="AB10" s="4" t="s">
        <v>37</v>
      </c>
      <c r="AC10" s="4" t="s">
        <v>37</v>
      </c>
      <c r="AD10" s="4" t="s">
        <v>37</v>
      </c>
      <c r="AE10" s="4">
        <v>8</v>
      </c>
    </row>
    <row r="11" spans="2:33" ht="90.4" customHeight="1" x14ac:dyDescent="0.9">
      <c r="B11" s="4">
        <v>1</v>
      </c>
      <c r="C11" s="4" t="s">
        <v>37</v>
      </c>
      <c r="D11" s="4" t="s">
        <v>37</v>
      </c>
      <c r="E11" s="4" t="s">
        <v>37</v>
      </c>
      <c r="F11" s="4" t="s">
        <v>37</v>
      </c>
      <c r="G11" s="4" t="s">
        <v>37</v>
      </c>
      <c r="H11" s="4" t="s">
        <v>37</v>
      </c>
      <c r="I11" s="4" t="s">
        <v>37</v>
      </c>
      <c r="O11" s="4" t="s">
        <v>60</v>
      </c>
      <c r="P11" s="4" t="s">
        <v>37</v>
      </c>
      <c r="Q11" s="4" t="s">
        <v>103</v>
      </c>
      <c r="R11" s="4" t="s">
        <v>104</v>
      </c>
      <c r="S11" s="4" t="s">
        <v>37</v>
      </c>
      <c r="T11" s="4" t="s">
        <v>43</v>
      </c>
      <c r="U11" s="4">
        <v>43</v>
      </c>
      <c r="V11" s="4">
        <v>3873</v>
      </c>
      <c r="W11" s="4" t="s">
        <v>105</v>
      </c>
      <c r="X11" s="4" t="s">
        <v>106</v>
      </c>
      <c r="Y11" s="4" t="s">
        <v>107</v>
      </c>
      <c r="Z11" s="4" t="s">
        <v>108</v>
      </c>
      <c r="AA11" s="4" t="s">
        <v>45</v>
      </c>
      <c r="AB11" s="4" t="s">
        <v>37</v>
      </c>
      <c r="AC11" s="4" t="s">
        <v>37</v>
      </c>
      <c r="AD11" s="4" t="s">
        <v>37</v>
      </c>
      <c r="AE11" s="4">
        <v>9</v>
      </c>
    </row>
    <row r="12" spans="2:33" ht="90.4" customHeight="1" x14ac:dyDescent="0.9">
      <c r="B12" s="4">
        <v>1</v>
      </c>
      <c r="C12" s="4" t="s">
        <v>37</v>
      </c>
      <c r="D12" s="4" t="s">
        <v>37</v>
      </c>
      <c r="E12" s="4" t="s">
        <v>37</v>
      </c>
      <c r="F12" s="4" t="s">
        <v>37</v>
      </c>
      <c r="G12" s="4" t="s">
        <v>37</v>
      </c>
      <c r="H12" s="4" t="s">
        <v>37</v>
      </c>
      <c r="I12" s="4" t="s">
        <v>37</v>
      </c>
      <c r="O12" s="4" t="s">
        <v>60</v>
      </c>
      <c r="P12" s="4" t="s">
        <v>37</v>
      </c>
      <c r="Q12" s="4" t="s">
        <v>109</v>
      </c>
      <c r="R12" s="4" t="s">
        <v>110</v>
      </c>
      <c r="S12" s="4" t="s">
        <v>37</v>
      </c>
      <c r="T12" s="4" t="s">
        <v>43</v>
      </c>
      <c r="U12" s="4">
        <v>51</v>
      </c>
      <c r="V12" s="4">
        <v>3723</v>
      </c>
      <c r="W12" s="4" t="s">
        <v>111</v>
      </c>
      <c r="X12" s="4" t="s">
        <v>112</v>
      </c>
      <c r="Y12" s="4" t="s">
        <v>113</v>
      </c>
      <c r="Z12" s="4" t="s">
        <v>114</v>
      </c>
      <c r="AA12" s="4" t="s">
        <v>45</v>
      </c>
      <c r="AB12" s="4" t="s">
        <v>37</v>
      </c>
      <c r="AC12" s="4" t="s">
        <v>37</v>
      </c>
      <c r="AD12" s="4" t="s">
        <v>37</v>
      </c>
      <c r="AE12" s="4">
        <v>10</v>
      </c>
    </row>
    <row r="13" spans="2:33" ht="90.4" customHeight="1" x14ac:dyDescent="0.9">
      <c r="B13" s="4">
        <v>1</v>
      </c>
      <c r="C13" s="4" t="s">
        <v>37</v>
      </c>
      <c r="D13" s="4" t="s">
        <v>37</v>
      </c>
      <c r="E13" s="4" t="s">
        <v>37</v>
      </c>
      <c r="F13" s="4" t="s">
        <v>37</v>
      </c>
      <c r="G13" s="4" t="s">
        <v>37</v>
      </c>
      <c r="H13" s="4" t="s">
        <v>37</v>
      </c>
      <c r="I13" s="4" t="s">
        <v>37</v>
      </c>
      <c r="O13" s="4" t="s">
        <v>60</v>
      </c>
      <c r="P13" s="4" t="s">
        <v>37</v>
      </c>
      <c r="Q13" s="4" t="s">
        <v>115</v>
      </c>
      <c r="R13" s="4" t="s">
        <v>116</v>
      </c>
      <c r="S13" s="4" t="s">
        <v>37</v>
      </c>
      <c r="T13" s="4" t="s">
        <v>43</v>
      </c>
      <c r="U13" s="4">
        <v>63</v>
      </c>
      <c r="V13" s="4">
        <v>1915</v>
      </c>
      <c r="W13" s="4" t="s">
        <v>117</v>
      </c>
      <c r="X13" s="4" t="s">
        <v>118</v>
      </c>
      <c r="Y13" s="4" t="s">
        <v>119</v>
      </c>
      <c r="Z13" s="4" t="s">
        <v>120</v>
      </c>
      <c r="AA13" s="4" t="s">
        <v>74</v>
      </c>
      <c r="AB13" s="4" t="s">
        <v>37</v>
      </c>
      <c r="AC13" s="4" t="s">
        <v>37</v>
      </c>
      <c r="AD13" s="4" t="s">
        <v>37</v>
      </c>
      <c r="AE13" s="4">
        <v>11</v>
      </c>
    </row>
    <row r="14" spans="2:33" ht="90.4" customHeight="1" x14ac:dyDescent="0.9">
      <c r="B14" s="4">
        <v>2</v>
      </c>
      <c r="C14" s="4" t="s">
        <v>33</v>
      </c>
      <c r="D14" s="4" t="s">
        <v>121</v>
      </c>
      <c r="E14" s="4" t="s">
        <v>33</v>
      </c>
      <c r="F14" s="4" t="s">
        <v>34</v>
      </c>
      <c r="G14" s="4" t="s">
        <v>35</v>
      </c>
      <c r="H14" s="4" t="s">
        <v>122</v>
      </c>
      <c r="I14" s="4" t="s">
        <v>37</v>
      </c>
      <c r="J14" s="4">
        <v>218</v>
      </c>
      <c r="K14" s="4">
        <v>105524</v>
      </c>
      <c r="L14" s="4">
        <v>105399</v>
      </c>
      <c r="M14" s="4">
        <v>0</v>
      </c>
      <c r="N14" s="4">
        <v>210923</v>
      </c>
      <c r="O14" s="4" t="s">
        <v>68</v>
      </c>
      <c r="P14" s="4" t="s">
        <v>69</v>
      </c>
      <c r="Q14" s="4" t="s">
        <v>123</v>
      </c>
      <c r="R14" s="4" t="s">
        <v>124</v>
      </c>
      <c r="S14" s="4" t="s">
        <v>37</v>
      </c>
      <c r="T14" s="4" t="s">
        <v>92</v>
      </c>
      <c r="U14" s="4">
        <v>40</v>
      </c>
      <c r="V14" s="4">
        <v>1899</v>
      </c>
      <c r="W14" s="4" t="s">
        <v>125</v>
      </c>
      <c r="X14" s="4" t="s">
        <v>126</v>
      </c>
      <c r="Y14" s="4" t="s">
        <v>75</v>
      </c>
      <c r="Z14" s="4" t="s">
        <v>127</v>
      </c>
      <c r="AA14" s="4" t="s">
        <v>37</v>
      </c>
      <c r="AB14" s="4" t="s">
        <v>37</v>
      </c>
      <c r="AC14" s="4" t="s">
        <v>37</v>
      </c>
      <c r="AD14" s="4" t="s">
        <v>128</v>
      </c>
      <c r="AE14" s="4">
        <v>1</v>
      </c>
      <c r="AF14" s="4">
        <v>48.7</v>
      </c>
    </row>
    <row r="15" spans="2:33" ht="90.4" customHeight="1" x14ac:dyDescent="0.9">
      <c r="B15" s="4">
        <v>2</v>
      </c>
      <c r="C15" s="4" t="s">
        <v>37</v>
      </c>
      <c r="D15" s="4" t="s">
        <v>37</v>
      </c>
      <c r="E15" s="4" t="s">
        <v>37</v>
      </c>
      <c r="F15" s="4" t="s">
        <v>37</v>
      </c>
      <c r="G15" s="4" t="s">
        <v>37</v>
      </c>
      <c r="H15" s="4" t="s">
        <v>37</v>
      </c>
      <c r="I15" s="4" t="s">
        <v>37</v>
      </c>
      <c r="O15" s="4" t="s">
        <v>38</v>
      </c>
      <c r="P15" s="4" t="s">
        <v>39</v>
      </c>
      <c r="Q15" s="4" t="s">
        <v>129</v>
      </c>
      <c r="R15" s="4" t="s">
        <v>130</v>
      </c>
      <c r="S15" s="4" t="s">
        <v>37</v>
      </c>
      <c r="T15" s="4" t="s">
        <v>43</v>
      </c>
      <c r="U15" s="4">
        <v>62</v>
      </c>
      <c r="V15" s="4">
        <v>1592</v>
      </c>
      <c r="W15" s="4" t="s">
        <v>131</v>
      </c>
      <c r="X15" s="4" t="s">
        <v>132</v>
      </c>
      <c r="Y15" s="4" t="s">
        <v>46</v>
      </c>
      <c r="Z15" s="4" t="s">
        <v>133</v>
      </c>
      <c r="AA15" s="4" t="s">
        <v>37</v>
      </c>
      <c r="AB15" s="4" t="s">
        <v>37</v>
      </c>
      <c r="AC15" s="4" t="s">
        <v>37</v>
      </c>
      <c r="AD15" s="4" t="s">
        <v>77</v>
      </c>
      <c r="AE15" s="4">
        <v>2</v>
      </c>
    </row>
    <row r="16" spans="2:33" ht="90.4" customHeight="1" x14ac:dyDescent="0.9">
      <c r="B16" s="4">
        <v>2</v>
      </c>
      <c r="C16" s="4" t="s">
        <v>37</v>
      </c>
      <c r="D16" s="4" t="s">
        <v>37</v>
      </c>
      <c r="E16" s="4" t="s">
        <v>37</v>
      </c>
      <c r="F16" s="4" t="s">
        <v>37</v>
      </c>
      <c r="G16" s="4" t="s">
        <v>37</v>
      </c>
      <c r="H16" s="4" t="s">
        <v>37</v>
      </c>
      <c r="I16" s="4" t="s">
        <v>37</v>
      </c>
      <c r="O16" s="4" t="s">
        <v>60</v>
      </c>
      <c r="P16" s="4" t="s">
        <v>37</v>
      </c>
      <c r="Q16" s="4" t="s">
        <v>134</v>
      </c>
      <c r="R16" s="4" t="s">
        <v>135</v>
      </c>
      <c r="S16" s="4" t="s">
        <v>37</v>
      </c>
      <c r="T16" s="4" t="s">
        <v>43</v>
      </c>
      <c r="U16" s="4">
        <v>47</v>
      </c>
      <c r="V16" s="4">
        <v>1835</v>
      </c>
      <c r="W16" s="4" t="s">
        <v>136</v>
      </c>
      <c r="X16" s="4" t="s">
        <v>137</v>
      </c>
      <c r="Y16" s="4" t="s">
        <v>107</v>
      </c>
      <c r="Z16" s="4" t="s">
        <v>138</v>
      </c>
      <c r="AA16" s="4" t="s">
        <v>37</v>
      </c>
      <c r="AB16" s="4" t="s">
        <v>37</v>
      </c>
      <c r="AC16" s="4" t="s">
        <v>37</v>
      </c>
      <c r="AD16" s="4" t="s">
        <v>37</v>
      </c>
      <c r="AE16" s="4">
        <v>3</v>
      </c>
    </row>
    <row r="17" spans="2:32" ht="90.4" customHeight="1" x14ac:dyDescent="0.9">
      <c r="B17" s="4">
        <v>2</v>
      </c>
      <c r="C17" s="4" t="s">
        <v>37</v>
      </c>
      <c r="D17" s="4" t="s">
        <v>37</v>
      </c>
      <c r="E17" s="4" t="s">
        <v>37</v>
      </c>
      <c r="F17" s="4" t="s">
        <v>37</v>
      </c>
      <c r="G17" s="4" t="s">
        <v>37</v>
      </c>
      <c r="H17" s="4" t="s">
        <v>37</v>
      </c>
      <c r="I17" s="4" t="s">
        <v>37</v>
      </c>
      <c r="O17" s="4" t="s">
        <v>60</v>
      </c>
      <c r="P17" s="4" t="s">
        <v>37</v>
      </c>
      <c r="Q17" s="4" t="s">
        <v>139</v>
      </c>
      <c r="R17" s="4" t="s">
        <v>140</v>
      </c>
      <c r="S17" s="4" t="s">
        <v>37</v>
      </c>
      <c r="T17" s="4" t="s">
        <v>43</v>
      </c>
      <c r="U17" s="4">
        <v>44</v>
      </c>
      <c r="V17" s="4">
        <v>1767</v>
      </c>
      <c r="W17" s="4" t="s">
        <v>141</v>
      </c>
      <c r="X17" s="4" t="s">
        <v>142</v>
      </c>
      <c r="Y17" s="4" t="s">
        <v>119</v>
      </c>
      <c r="Z17" s="4" t="s">
        <v>143</v>
      </c>
      <c r="AA17" s="4" t="s">
        <v>144</v>
      </c>
      <c r="AB17" s="4" t="s">
        <v>37</v>
      </c>
      <c r="AC17" s="4" t="s">
        <v>37</v>
      </c>
      <c r="AD17" s="4" t="s">
        <v>37</v>
      </c>
      <c r="AE17" s="4">
        <v>4</v>
      </c>
    </row>
    <row r="18" spans="2:32" ht="90.4" customHeight="1" x14ac:dyDescent="0.9">
      <c r="B18" s="4">
        <v>2</v>
      </c>
      <c r="C18" s="4" t="s">
        <v>37</v>
      </c>
      <c r="D18" s="4" t="s">
        <v>37</v>
      </c>
      <c r="E18" s="4" t="s">
        <v>37</v>
      </c>
      <c r="F18" s="4" t="s">
        <v>37</v>
      </c>
      <c r="G18" s="4" t="s">
        <v>37</v>
      </c>
      <c r="H18" s="4" t="s">
        <v>37</v>
      </c>
      <c r="I18" s="4" t="s">
        <v>37</v>
      </c>
      <c r="O18" s="4" t="s">
        <v>51</v>
      </c>
      <c r="P18" s="4" t="s">
        <v>145</v>
      </c>
      <c r="Q18" s="4" t="s">
        <v>146</v>
      </c>
      <c r="R18" s="4" t="s">
        <v>147</v>
      </c>
      <c r="S18" s="4" t="s">
        <v>37</v>
      </c>
      <c r="T18" s="4" t="s">
        <v>43</v>
      </c>
      <c r="U18" s="4">
        <v>46</v>
      </c>
      <c r="V18" s="4">
        <v>1734</v>
      </c>
      <c r="W18" s="4" t="s">
        <v>148</v>
      </c>
      <c r="X18" s="4" t="s">
        <v>144</v>
      </c>
      <c r="Y18" s="4" t="s">
        <v>95</v>
      </c>
      <c r="Z18" s="4" t="s">
        <v>149</v>
      </c>
      <c r="AA18" s="4" t="s">
        <v>37</v>
      </c>
      <c r="AB18" s="4" t="s">
        <v>37</v>
      </c>
      <c r="AC18" s="4" t="s">
        <v>37</v>
      </c>
      <c r="AD18" s="4" t="s">
        <v>50</v>
      </c>
      <c r="AE18" s="4">
        <v>5</v>
      </c>
    </row>
    <row r="19" spans="2:32" ht="90.4" customHeight="1" x14ac:dyDescent="0.9">
      <c r="B19" s="4">
        <v>3</v>
      </c>
      <c r="C19" s="4" t="s">
        <v>150</v>
      </c>
      <c r="D19" s="4" t="s">
        <v>151</v>
      </c>
      <c r="E19" s="4" t="s">
        <v>33</v>
      </c>
      <c r="F19" s="4" t="s">
        <v>34</v>
      </c>
      <c r="G19" s="4" t="s">
        <v>35</v>
      </c>
      <c r="H19" s="4" t="s">
        <v>152</v>
      </c>
      <c r="I19" s="4" t="s">
        <v>37</v>
      </c>
      <c r="J19" s="4">
        <v>237</v>
      </c>
      <c r="K19" s="4">
        <v>112166</v>
      </c>
      <c r="L19" s="4">
        <v>116342</v>
      </c>
      <c r="M19" s="4">
        <v>4</v>
      </c>
      <c r="N19" s="4">
        <v>228512</v>
      </c>
      <c r="O19" s="4" t="s">
        <v>51</v>
      </c>
      <c r="P19" s="4" t="s">
        <v>52</v>
      </c>
      <c r="Q19" s="4" t="s">
        <v>153</v>
      </c>
      <c r="R19" s="4" t="s">
        <v>154</v>
      </c>
      <c r="S19" s="4" t="s">
        <v>155</v>
      </c>
      <c r="T19" s="4" t="s">
        <v>43</v>
      </c>
      <c r="U19" s="4">
        <v>66</v>
      </c>
      <c r="V19" s="4">
        <v>809</v>
      </c>
      <c r="W19" s="4" t="s">
        <v>156</v>
      </c>
      <c r="X19" s="4" t="s">
        <v>157</v>
      </c>
      <c r="Y19" s="4" t="s">
        <v>57</v>
      </c>
      <c r="Z19" s="4" t="s">
        <v>158</v>
      </c>
      <c r="AA19" s="4" t="s">
        <v>37</v>
      </c>
      <c r="AB19" s="4" t="s">
        <v>48</v>
      </c>
      <c r="AC19" s="4" t="s">
        <v>159</v>
      </c>
      <c r="AD19" s="4" t="s">
        <v>160</v>
      </c>
      <c r="AE19" s="4">
        <v>1</v>
      </c>
      <c r="AF19" s="4">
        <v>52.2</v>
      </c>
    </row>
    <row r="20" spans="2:32" ht="90.4" customHeight="1" x14ac:dyDescent="0.9">
      <c r="B20" s="4">
        <v>3</v>
      </c>
      <c r="C20" s="4" t="s">
        <v>37</v>
      </c>
      <c r="D20" s="4" t="s">
        <v>37</v>
      </c>
      <c r="E20" s="4" t="s">
        <v>37</v>
      </c>
      <c r="F20" s="4" t="s">
        <v>37</v>
      </c>
      <c r="G20" s="4" t="s">
        <v>37</v>
      </c>
      <c r="H20" s="4" t="s">
        <v>37</v>
      </c>
      <c r="I20" s="4" t="s">
        <v>37</v>
      </c>
      <c r="O20" s="4" t="s">
        <v>38</v>
      </c>
      <c r="P20" s="4" t="s">
        <v>161</v>
      </c>
      <c r="Q20" s="4" t="s">
        <v>162</v>
      </c>
      <c r="R20" s="4" t="s">
        <v>163</v>
      </c>
      <c r="S20" s="4" t="s">
        <v>37</v>
      </c>
      <c r="T20" s="4" t="s">
        <v>43</v>
      </c>
      <c r="U20" s="4">
        <v>62</v>
      </c>
      <c r="V20" s="4">
        <v>2588</v>
      </c>
      <c r="W20" s="4" t="s">
        <v>164</v>
      </c>
      <c r="X20" s="4" t="s">
        <v>165</v>
      </c>
      <c r="Y20" s="4" t="s">
        <v>166</v>
      </c>
      <c r="Z20" s="4" t="s">
        <v>167</v>
      </c>
      <c r="AA20" s="4" t="s">
        <v>37</v>
      </c>
      <c r="AB20" s="4" t="s">
        <v>37</v>
      </c>
      <c r="AC20" s="4" t="s">
        <v>37</v>
      </c>
      <c r="AD20" s="4" t="s">
        <v>77</v>
      </c>
      <c r="AE20" s="4">
        <v>2</v>
      </c>
    </row>
    <row r="21" spans="2:32" ht="90.4" customHeight="1" x14ac:dyDescent="0.9">
      <c r="B21" s="4">
        <v>3</v>
      </c>
      <c r="C21" s="4" t="s">
        <v>37</v>
      </c>
      <c r="D21" s="4" t="s">
        <v>37</v>
      </c>
      <c r="E21" s="4" t="s">
        <v>37</v>
      </c>
      <c r="F21" s="4" t="s">
        <v>37</v>
      </c>
      <c r="G21" s="4" t="s">
        <v>37</v>
      </c>
      <c r="H21" s="4" t="s">
        <v>37</v>
      </c>
      <c r="I21" s="4" t="s">
        <v>37</v>
      </c>
      <c r="O21" s="4" t="s">
        <v>68</v>
      </c>
      <c r="P21" s="4" t="s">
        <v>69</v>
      </c>
      <c r="Q21" s="4" t="s">
        <v>168</v>
      </c>
      <c r="R21" s="4" t="s">
        <v>169</v>
      </c>
      <c r="S21" s="4" t="s">
        <v>37</v>
      </c>
      <c r="T21" s="4" t="s">
        <v>43</v>
      </c>
      <c r="U21" s="4">
        <v>39</v>
      </c>
      <c r="V21" s="4">
        <v>1093</v>
      </c>
      <c r="W21" s="4" t="s">
        <v>170</v>
      </c>
      <c r="X21" s="4" t="s">
        <v>171</v>
      </c>
      <c r="Y21" s="4" t="s">
        <v>75</v>
      </c>
      <c r="Z21" s="4" t="s">
        <v>172</v>
      </c>
      <c r="AA21" s="4" t="s">
        <v>37</v>
      </c>
      <c r="AB21" s="4" t="s">
        <v>37</v>
      </c>
      <c r="AC21" s="4" t="s">
        <v>37</v>
      </c>
      <c r="AD21" s="4" t="s">
        <v>77</v>
      </c>
      <c r="AE21" s="4">
        <v>3</v>
      </c>
    </row>
    <row r="22" spans="2:32" ht="90.4" customHeight="1" x14ac:dyDescent="0.9">
      <c r="B22" s="4">
        <v>3</v>
      </c>
      <c r="C22" s="4" t="s">
        <v>37</v>
      </c>
      <c r="D22" s="4" t="s">
        <v>37</v>
      </c>
      <c r="E22" s="4" t="s">
        <v>37</v>
      </c>
      <c r="F22" s="4" t="s">
        <v>37</v>
      </c>
      <c r="G22" s="4" t="s">
        <v>37</v>
      </c>
      <c r="H22" s="4" t="s">
        <v>37</v>
      </c>
      <c r="I22" s="4" t="s">
        <v>37</v>
      </c>
      <c r="O22" s="4" t="s">
        <v>60</v>
      </c>
      <c r="P22" s="4" t="s">
        <v>37</v>
      </c>
      <c r="Q22" s="4" t="s">
        <v>173</v>
      </c>
      <c r="R22" s="4" t="s">
        <v>174</v>
      </c>
      <c r="S22" s="4" t="s">
        <v>37</v>
      </c>
      <c r="T22" s="4" t="s">
        <v>43</v>
      </c>
      <c r="U22" s="4">
        <v>79</v>
      </c>
      <c r="V22" s="4">
        <v>2782</v>
      </c>
      <c r="W22" s="4" t="s">
        <v>175</v>
      </c>
      <c r="X22" s="4" t="s">
        <v>176</v>
      </c>
      <c r="Y22" s="4" t="s">
        <v>177</v>
      </c>
      <c r="Z22" s="4" t="s">
        <v>178</v>
      </c>
      <c r="AA22" s="4" t="s">
        <v>157</v>
      </c>
      <c r="AB22" s="4" t="s">
        <v>37</v>
      </c>
      <c r="AC22" s="4" t="s">
        <v>37</v>
      </c>
      <c r="AD22" s="4" t="s">
        <v>37</v>
      </c>
      <c r="AE22" s="4">
        <v>4</v>
      </c>
    </row>
    <row r="23" spans="2:32" ht="90.4" customHeight="1" x14ac:dyDescent="0.9">
      <c r="B23" s="4">
        <v>3</v>
      </c>
      <c r="C23" s="4" t="s">
        <v>37</v>
      </c>
      <c r="D23" s="4" t="s">
        <v>37</v>
      </c>
      <c r="E23" s="4" t="s">
        <v>37</v>
      </c>
      <c r="F23" s="4" t="s">
        <v>37</v>
      </c>
      <c r="G23" s="4" t="s">
        <v>37</v>
      </c>
      <c r="H23" s="4" t="s">
        <v>37</v>
      </c>
      <c r="I23" s="4" t="s">
        <v>37</v>
      </c>
      <c r="O23" s="4" t="s">
        <v>60</v>
      </c>
      <c r="P23" s="4" t="s">
        <v>37</v>
      </c>
      <c r="Q23" s="4" t="s">
        <v>179</v>
      </c>
      <c r="R23" s="4" t="s">
        <v>180</v>
      </c>
      <c r="S23" s="4" t="s">
        <v>37</v>
      </c>
      <c r="T23" s="4" t="s">
        <v>43</v>
      </c>
      <c r="U23" s="4">
        <v>55</v>
      </c>
      <c r="V23" s="4">
        <v>1293</v>
      </c>
      <c r="W23" s="4" t="s">
        <v>181</v>
      </c>
      <c r="X23" s="4" t="s">
        <v>182</v>
      </c>
      <c r="Y23" s="4" t="s">
        <v>107</v>
      </c>
      <c r="Z23" s="4" t="s">
        <v>183</v>
      </c>
      <c r="AA23" s="4" t="s">
        <v>37</v>
      </c>
      <c r="AB23" s="4" t="s">
        <v>37</v>
      </c>
      <c r="AC23" s="4" t="s">
        <v>37</v>
      </c>
      <c r="AD23" s="4" t="s">
        <v>37</v>
      </c>
      <c r="AE23" s="4">
        <v>5</v>
      </c>
    </row>
    <row r="24" spans="2:32" ht="90.4" customHeight="1" x14ac:dyDescent="0.9">
      <c r="B24" s="4">
        <v>3</v>
      </c>
      <c r="C24" s="4" t="s">
        <v>37</v>
      </c>
      <c r="D24" s="4" t="s">
        <v>37</v>
      </c>
      <c r="E24" s="4" t="s">
        <v>37</v>
      </c>
      <c r="F24" s="4" t="s">
        <v>37</v>
      </c>
      <c r="G24" s="4" t="s">
        <v>37</v>
      </c>
      <c r="H24" s="4" t="s">
        <v>37</v>
      </c>
      <c r="I24" s="4" t="s">
        <v>37</v>
      </c>
      <c r="O24" s="4" t="s">
        <v>60</v>
      </c>
      <c r="P24" s="4" t="s">
        <v>37</v>
      </c>
      <c r="Q24" s="4" t="s">
        <v>184</v>
      </c>
      <c r="R24" s="4" t="s">
        <v>185</v>
      </c>
      <c r="S24" s="4" t="s">
        <v>37</v>
      </c>
      <c r="T24" s="4" t="s">
        <v>43</v>
      </c>
      <c r="U24" s="4">
        <v>45</v>
      </c>
      <c r="V24" s="4">
        <v>2517</v>
      </c>
      <c r="W24" s="4" t="s">
        <v>186</v>
      </c>
      <c r="X24" s="4" t="s">
        <v>187</v>
      </c>
      <c r="Y24" s="4" t="s">
        <v>188</v>
      </c>
      <c r="Z24" s="4" t="s">
        <v>189</v>
      </c>
      <c r="AA24" s="4" t="s">
        <v>37</v>
      </c>
      <c r="AB24" s="4" t="s">
        <v>37</v>
      </c>
      <c r="AC24" s="4" t="s">
        <v>37</v>
      </c>
      <c r="AD24" s="4" t="s">
        <v>37</v>
      </c>
      <c r="AE24" s="4">
        <v>6</v>
      </c>
    </row>
    <row r="25" spans="2:32" ht="90.4" customHeight="1" x14ac:dyDescent="0.9">
      <c r="B25" s="4">
        <v>4</v>
      </c>
      <c r="C25" s="4" t="s">
        <v>190</v>
      </c>
      <c r="D25" s="4" t="s">
        <v>191</v>
      </c>
      <c r="E25" s="4" t="s">
        <v>33</v>
      </c>
      <c r="F25" s="4" t="s">
        <v>34</v>
      </c>
      <c r="G25" s="4" t="s">
        <v>35</v>
      </c>
      <c r="H25" s="4" t="s">
        <v>192</v>
      </c>
      <c r="I25" s="4" t="s">
        <v>37</v>
      </c>
      <c r="J25" s="4">
        <v>239</v>
      </c>
      <c r="K25" s="4">
        <v>109008</v>
      </c>
      <c r="L25" s="4">
        <v>114966</v>
      </c>
      <c r="M25" s="4">
        <v>6</v>
      </c>
      <c r="N25" s="4">
        <v>223980</v>
      </c>
      <c r="O25" s="4" t="s">
        <v>51</v>
      </c>
      <c r="P25" s="4" t="s">
        <v>193</v>
      </c>
      <c r="Q25" s="4" t="s">
        <v>194</v>
      </c>
      <c r="R25" s="4" t="s">
        <v>195</v>
      </c>
      <c r="S25" s="4" t="s">
        <v>37</v>
      </c>
      <c r="T25" s="4" t="s">
        <v>43</v>
      </c>
      <c r="U25" s="4">
        <v>60</v>
      </c>
      <c r="V25" s="4">
        <v>1906</v>
      </c>
      <c r="W25" s="4" t="s">
        <v>196</v>
      </c>
      <c r="X25" s="4" t="s">
        <v>197</v>
      </c>
      <c r="Y25" s="4" t="s">
        <v>198</v>
      </c>
      <c r="Z25" s="4" t="s">
        <v>199</v>
      </c>
      <c r="AA25" s="4" t="s">
        <v>37</v>
      </c>
      <c r="AB25" s="4" t="s">
        <v>37</v>
      </c>
      <c r="AC25" s="4" t="s">
        <v>37</v>
      </c>
      <c r="AD25" s="4" t="s">
        <v>160</v>
      </c>
      <c r="AE25" s="4">
        <v>1</v>
      </c>
      <c r="AF25" s="4">
        <v>26.9</v>
      </c>
    </row>
    <row r="26" spans="2:32" ht="90.4" customHeight="1" x14ac:dyDescent="0.9">
      <c r="B26" s="4">
        <v>4</v>
      </c>
      <c r="C26" s="4" t="s">
        <v>37</v>
      </c>
      <c r="D26" s="4" t="s">
        <v>37</v>
      </c>
      <c r="E26" s="4" t="s">
        <v>37</v>
      </c>
      <c r="F26" s="4" t="s">
        <v>37</v>
      </c>
      <c r="G26" s="4" t="s">
        <v>37</v>
      </c>
      <c r="H26" s="4" t="s">
        <v>37</v>
      </c>
      <c r="I26" s="4" t="s">
        <v>37</v>
      </c>
      <c r="O26" s="4" t="s">
        <v>68</v>
      </c>
      <c r="P26" s="4" t="s">
        <v>69</v>
      </c>
      <c r="Q26" s="4" t="s">
        <v>200</v>
      </c>
      <c r="R26" s="4" t="s">
        <v>201</v>
      </c>
      <c r="S26" s="4" t="s">
        <v>37</v>
      </c>
      <c r="T26" s="4" t="s">
        <v>43</v>
      </c>
      <c r="U26" s="4">
        <v>58</v>
      </c>
      <c r="V26" s="4">
        <v>693</v>
      </c>
      <c r="W26" s="4" t="s">
        <v>202</v>
      </c>
      <c r="X26" s="4" t="s">
        <v>203</v>
      </c>
      <c r="Y26" s="4" t="s">
        <v>75</v>
      </c>
      <c r="Z26" s="4" t="s">
        <v>204</v>
      </c>
      <c r="AA26" s="4" t="s">
        <v>37</v>
      </c>
      <c r="AB26" s="4" t="s">
        <v>37</v>
      </c>
      <c r="AC26" s="4" t="s">
        <v>37</v>
      </c>
      <c r="AD26" s="4" t="s">
        <v>59</v>
      </c>
      <c r="AE26" s="4">
        <v>2</v>
      </c>
    </row>
    <row r="27" spans="2:32" ht="90.4" customHeight="1" x14ac:dyDescent="0.9">
      <c r="B27" s="4">
        <v>4</v>
      </c>
      <c r="C27" s="4" t="s">
        <v>37</v>
      </c>
      <c r="D27" s="4" t="s">
        <v>37</v>
      </c>
      <c r="E27" s="4" t="s">
        <v>37</v>
      </c>
      <c r="F27" s="4" t="s">
        <v>37</v>
      </c>
      <c r="G27" s="4" t="s">
        <v>37</v>
      </c>
      <c r="H27" s="4" t="s">
        <v>37</v>
      </c>
      <c r="I27" s="4" t="s">
        <v>37</v>
      </c>
      <c r="O27" s="4" t="s">
        <v>60</v>
      </c>
      <c r="P27" s="4" t="s">
        <v>61</v>
      </c>
      <c r="Q27" s="4" t="s">
        <v>205</v>
      </c>
      <c r="R27" s="4" t="s">
        <v>206</v>
      </c>
      <c r="S27" s="4" t="s">
        <v>37</v>
      </c>
      <c r="T27" s="4" t="s">
        <v>43</v>
      </c>
      <c r="U27" s="4">
        <v>54</v>
      </c>
      <c r="V27" s="4">
        <v>1610</v>
      </c>
      <c r="W27" s="4" t="s">
        <v>207</v>
      </c>
      <c r="X27" s="4" t="s">
        <v>208</v>
      </c>
      <c r="Y27" s="4" t="s">
        <v>66</v>
      </c>
      <c r="Z27" s="4" t="s">
        <v>209</v>
      </c>
      <c r="AA27" s="4" t="s">
        <v>37</v>
      </c>
      <c r="AB27" s="4" t="s">
        <v>37</v>
      </c>
      <c r="AC27" s="4" t="s">
        <v>37</v>
      </c>
      <c r="AD27" s="4" t="s">
        <v>37</v>
      </c>
      <c r="AE27" s="4">
        <v>3</v>
      </c>
    </row>
    <row r="28" spans="2:32" ht="90.4" customHeight="1" x14ac:dyDescent="0.9">
      <c r="B28" s="4">
        <v>4</v>
      </c>
      <c r="C28" s="4" t="s">
        <v>37</v>
      </c>
      <c r="D28" s="4" t="s">
        <v>37</v>
      </c>
      <c r="E28" s="4" t="s">
        <v>37</v>
      </c>
      <c r="F28" s="4" t="s">
        <v>37</v>
      </c>
      <c r="G28" s="4" t="s">
        <v>37</v>
      </c>
      <c r="H28" s="4" t="s">
        <v>37</v>
      </c>
      <c r="I28" s="4" t="s">
        <v>37</v>
      </c>
      <c r="O28" s="4" t="s">
        <v>38</v>
      </c>
      <c r="P28" s="4" t="s">
        <v>210</v>
      </c>
      <c r="Q28" s="4" t="s">
        <v>211</v>
      </c>
      <c r="R28" s="4" t="s">
        <v>212</v>
      </c>
      <c r="S28" s="4" t="s">
        <v>37</v>
      </c>
      <c r="T28" s="4" t="s">
        <v>43</v>
      </c>
      <c r="U28" s="4">
        <v>53</v>
      </c>
      <c r="V28" s="4">
        <v>1743</v>
      </c>
      <c r="W28" s="4" t="s">
        <v>213</v>
      </c>
      <c r="X28" s="4" t="s">
        <v>214</v>
      </c>
      <c r="Y28" s="4" t="s">
        <v>215</v>
      </c>
      <c r="Z28" s="4" t="s">
        <v>216</v>
      </c>
      <c r="AA28" s="4" t="s">
        <v>37</v>
      </c>
      <c r="AB28" s="4" t="s">
        <v>37</v>
      </c>
      <c r="AC28" s="4" t="s">
        <v>37</v>
      </c>
      <c r="AD28" s="4" t="s">
        <v>128</v>
      </c>
      <c r="AE28" s="4">
        <v>4</v>
      </c>
    </row>
    <row r="29" spans="2:32" ht="90.4" customHeight="1" x14ac:dyDescent="0.9">
      <c r="B29" s="4">
        <v>5</v>
      </c>
      <c r="C29" s="4" t="s">
        <v>217</v>
      </c>
      <c r="D29" s="4" t="s">
        <v>218</v>
      </c>
      <c r="E29" s="4" t="s">
        <v>33</v>
      </c>
      <c r="F29" s="4" t="s">
        <v>34</v>
      </c>
      <c r="G29" s="4" t="s">
        <v>35</v>
      </c>
      <c r="H29" s="4" t="s">
        <v>219</v>
      </c>
      <c r="I29" s="4" t="s">
        <v>37</v>
      </c>
      <c r="J29" s="4">
        <v>218</v>
      </c>
      <c r="K29" s="4">
        <v>102044</v>
      </c>
      <c r="L29" s="4">
        <v>108044</v>
      </c>
      <c r="M29" s="4">
        <v>2</v>
      </c>
      <c r="N29" s="4">
        <v>210090</v>
      </c>
      <c r="O29" s="4" t="s">
        <v>51</v>
      </c>
      <c r="P29" s="4" t="s">
        <v>52</v>
      </c>
      <c r="Q29" s="4" t="s">
        <v>220</v>
      </c>
      <c r="R29" s="4" t="s">
        <v>221</v>
      </c>
      <c r="S29" s="4" t="s">
        <v>37</v>
      </c>
      <c r="T29" s="4" t="s">
        <v>43</v>
      </c>
      <c r="U29" s="4">
        <v>54</v>
      </c>
      <c r="V29" s="4">
        <v>893</v>
      </c>
      <c r="W29" s="4" t="s">
        <v>222</v>
      </c>
      <c r="X29" s="4" t="s">
        <v>223</v>
      </c>
      <c r="Y29" s="4" t="s">
        <v>57</v>
      </c>
      <c r="Z29" s="4" t="s">
        <v>224</v>
      </c>
      <c r="AA29" s="4" t="s">
        <v>37</v>
      </c>
      <c r="AB29" s="4" t="s">
        <v>37</v>
      </c>
      <c r="AC29" s="4" t="s">
        <v>37</v>
      </c>
      <c r="AD29" s="4" t="s">
        <v>225</v>
      </c>
      <c r="AE29" s="4">
        <v>1</v>
      </c>
      <c r="AF29" s="4">
        <v>34.200000000000003</v>
      </c>
    </row>
    <row r="30" spans="2:32" ht="90.4" customHeight="1" x14ac:dyDescent="0.9">
      <c r="B30" s="4">
        <v>5</v>
      </c>
      <c r="C30" s="4" t="s">
        <v>37</v>
      </c>
      <c r="D30" s="4" t="s">
        <v>37</v>
      </c>
      <c r="E30" s="4" t="s">
        <v>37</v>
      </c>
      <c r="F30" s="4" t="s">
        <v>37</v>
      </c>
      <c r="G30" s="4" t="s">
        <v>37</v>
      </c>
      <c r="H30" s="4" t="s">
        <v>37</v>
      </c>
      <c r="I30" s="4" t="s">
        <v>37</v>
      </c>
      <c r="O30" s="4" t="s">
        <v>38</v>
      </c>
      <c r="P30" s="4" t="s">
        <v>161</v>
      </c>
      <c r="Q30" s="4" t="s">
        <v>226</v>
      </c>
      <c r="R30" s="4" t="s">
        <v>227</v>
      </c>
      <c r="S30" s="4" t="s">
        <v>37</v>
      </c>
      <c r="T30" s="4" t="s">
        <v>43</v>
      </c>
      <c r="U30" s="4">
        <v>44</v>
      </c>
      <c r="V30" s="4">
        <v>3328</v>
      </c>
      <c r="W30" s="4" t="s">
        <v>228</v>
      </c>
      <c r="X30" s="4" t="s">
        <v>229</v>
      </c>
      <c r="Y30" s="4" t="s">
        <v>166</v>
      </c>
      <c r="Z30" s="4" t="s">
        <v>230</v>
      </c>
      <c r="AA30" s="4" t="s">
        <v>37</v>
      </c>
      <c r="AB30" s="4" t="s">
        <v>37</v>
      </c>
      <c r="AC30" s="4" t="s">
        <v>37</v>
      </c>
      <c r="AD30" s="4" t="s">
        <v>128</v>
      </c>
      <c r="AE30" s="4">
        <v>2</v>
      </c>
    </row>
    <row r="31" spans="2:32" ht="90.4" customHeight="1" x14ac:dyDescent="0.9">
      <c r="B31" s="4">
        <v>5</v>
      </c>
      <c r="C31" s="4" t="s">
        <v>37</v>
      </c>
      <c r="D31" s="4" t="s">
        <v>37</v>
      </c>
      <c r="E31" s="4" t="s">
        <v>37</v>
      </c>
      <c r="F31" s="4" t="s">
        <v>37</v>
      </c>
      <c r="G31" s="4" t="s">
        <v>37</v>
      </c>
      <c r="H31" s="4" t="s">
        <v>37</v>
      </c>
      <c r="I31" s="4" t="s">
        <v>37</v>
      </c>
      <c r="O31" s="4" t="s">
        <v>68</v>
      </c>
      <c r="P31" s="4" t="s">
        <v>231</v>
      </c>
      <c r="Q31" s="4" t="s">
        <v>232</v>
      </c>
      <c r="R31" s="4" t="s">
        <v>233</v>
      </c>
      <c r="S31" s="4" t="s">
        <v>37</v>
      </c>
      <c r="T31" s="4" t="s">
        <v>43</v>
      </c>
      <c r="U31" s="4">
        <v>58</v>
      </c>
      <c r="V31" s="4">
        <v>857</v>
      </c>
      <c r="W31" s="4" t="s">
        <v>234</v>
      </c>
      <c r="X31" s="4" t="s">
        <v>235</v>
      </c>
      <c r="Y31" s="4" t="s">
        <v>236</v>
      </c>
      <c r="Z31" s="4" t="s">
        <v>237</v>
      </c>
      <c r="AA31" s="4" t="s">
        <v>37</v>
      </c>
      <c r="AB31" s="4" t="s">
        <v>37</v>
      </c>
      <c r="AC31" s="4" t="s">
        <v>37</v>
      </c>
      <c r="AD31" s="4" t="s">
        <v>238</v>
      </c>
      <c r="AE31" s="4">
        <v>3</v>
      </c>
    </row>
    <row r="32" spans="2:32" ht="90.4" customHeight="1" x14ac:dyDescent="0.9">
      <c r="B32" s="4">
        <v>5</v>
      </c>
      <c r="C32" s="4" t="s">
        <v>37</v>
      </c>
      <c r="D32" s="4" t="s">
        <v>37</v>
      </c>
      <c r="E32" s="4" t="s">
        <v>37</v>
      </c>
      <c r="F32" s="4" t="s">
        <v>37</v>
      </c>
      <c r="G32" s="4" t="s">
        <v>37</v>
      </c>
      <c r="H32" s="4" t="s">
        <v>37</v>
      </c>
      <c r="I32" s="4" t="s">
        <v>37</v>
      </c>
      <c r="O32" s="4" t="s">
        <v>60</v>
      </c>
      <c r="P32" s="4" t="s">
        <v>37</v>
      </c>
      <c r="Q32" s="4" t="s">
        <v>239</v>
      </c>
      <c r="R32" s="4" t="s">
        <v>240</v>
      </c>
      <c r="S32" s="4" t="s">
        <v>37</v>
      </c>
      <c r="T32" s="4" t="s">
        <v>43</v>
      </c>
      <c r="U32" s="4">
        <v>41</v>
      </c>
      <c r="V32" s="4">
        <v>3762</v>
      </c>
      <c r="W32" s="4" t="s">
        <v>241</v>
      </c>
      <c r="X32" s="4" t="s">
        <v>242</v>
      </c>
      <c r="Y32" s="4" t="s">
        <v>243</v>
      </c>
      <c r="Z32" s="4" t="s">
        <v>244</v>
      </c>
      <c r="AA32" s="4" t="s">
        <v>223</v>
      </c>
      <c r="AB32" s="4" t="s">
        <v>37</v>
      </c>
      <c r="AC32" s="4" t="s">
        <v>37</v>
      </c>
      <c r="AD32" s="4" t="s">
        <v>37</v>
      </c>
      <c r="AE32" s="4">
        <v>4</v>
      </c>
    </row>
    <row r="33" spans="2:32" ht="90.4" customHeight="1" x14ac:dyDescent="0.9">
      <c r="B33" s="4">
        <v>5</v>
      </c>
      <c r="C33" s="4" t="s">
        <v>37</v>
      </c>
      <c r="D33" s="4" t="s">
        <v>37</v>
      </c>
      <c r="E33" s="4" t="s">
        <v>37</v>
      </c>
      <c r="F33" s="4" t="s">
        <v>37</v>
      </c>
      <c r="G33" s="4" t="s">
        <v>37</v>
      </c>
      <c r="H33" s="4" t="s">
        <v>37</v>
      </c>
      <c r="I33" s="4" t="s">
        <v>37</v>
      </c>
      <c r="O33" s="4" t="s">
        <v>60</v>
      </c>
      <c r="P33" s="4" t="s">
        <v>37</v>
      </c>
      <c r="Q33" s="4" t="s">
        <v>245</v>
      </c>
      <c r="R33" s="4" t="s">
        <v>246</v>
      </c>
      <c r="S33" s="4" t="s">
        <v>37</v>
      </c>
      <c r="T33" s="4" t="s">
        <v>43</v>
      </c>
      <c r="U33" s="4">
        <v>51</v>
      </c>
      <c r="V33" s="4">
        <v>3830</v>
      </c>
      <c r="W33" s="4" t="s">
        <v>247</v>
      </c>
      <c r="X33" s="4" t="s">
        <v>248</v>
      </c>
      <c r="Y33" s="4" t="s">
        <v>249</v>
      </c>
      <c r="Z33" s="4" t="s">
        <v>250</v>
      </c>
      <c r="AA33" s="4" t="s">
        <v>223</v>
      </c>
      <c r="AB33" s="4" t="s">
        <v>37</v>
      </c>
      <c r="AC33" s="4" t="s">
        <v>37</v>
      </c>
      <c r="AD33" s="4" t="s">
        <v>37</v>
      </c>
      <c r="AE33" s="4">
        <v>5</v>
      </c>
    </row>
    <row r="34" spans="2:32" ht="90.4" customHeight="1" x14ac:dyDescent="0.9">
      <c r="B34" s="4">
        <v>5</v>
      </c>
      <c r="C34" s="4" t="s">
        <v>37</v>
      </c>
      <c r="D34" s="4" t="s">
        <v>37</v>
      </c>
      <c r="E34" s="4" t="s">
        <v>37</v>
      </c>
      <c r="F34" s="4" t="s">
        <v>37</v>
      </c>
      <c r="G34" s="4" t="s">
        <v>37</v>
      </c>
      <c r="H34" s="4" t="s">
        <v>37</v>
      </c>
      <c r="I34" s="4" t="s">
        <v>37</v>
      </c>
      <c r="O34" s="4" t="s">
        <v>60</v>
      </c>
      <c r="P34" s="4" t="s">
        <v>37</v>
      </c>
      <c r="Q34" s="4" t="s">
        <v>251</v>
      </c>
      <c r="R34" s="4" t="s">
        <v>252</v>
      </c>
      <c r="S34" s="4" t="s">
        <v>37</v>
      </c>
      <c r="T34" s="4" t="s">
        <v>43</v>
      </c>
      <c r="U34" s="4">
        <v>36</v>
      </c>
      <c r="V34" s="4">
        <v>3555</v>
      </c>
      <c r="W34" s="4" t="s">
        <v>253</v>
      </c>
      <c r="X34" s="4" t="s">
        <v>254</v>
      </c>
      <c r="Y34" s="4" t="s">
        <v>82</v>
      </c>
      <c r="Z34" s="4" t="s">
        <v>255</v>
      </c>
      <c r="AA34" s="4" t="s">
        <v>229</v>
      </c>
      <c r="AB34" s="4" t="s">
        <v>37</v>
      </c>
      <c r="AC34" s="4" t="s">
        <v>37</v>
      </c>
      <c r="AD34" s="4" t="s">
        <v>37</v>
      </c>
      <c r="AE34" s="4">
        <v>6</v>
      </c>
    </row>
    <row r="35" spans="2:32" ht="90.4" customHeight="1" x14ac:dyDescent="0.9">
      <c r="B35" s="4">
        <v>6</v>
      </c>
      <c r="C35" s="4" t="s">
        <v>256</v>
      </c>
      <c r="D35" s="4" t="s">
        <v>257</v>
      </c>
      <c r="E35" s="4" t="s">
        <v>258</v>
      </c>
      <c r="F35" s="4" t="s">
        <v>259</v>
      </c>
      <c r="G35" s="4" t="s">
        <v>260</v>
      </c>
      <c r="H35" s="4" t="s">
        <v>261</v>
      </c>
      <c r="I35" s="4" t="s">
        <v>37</v>
      </c>
      <c r="J35" s="4">
        <v>192</v>
      </c>
      <c r="K35" s="4">
        <v>91006</v>
      </c>
      <c r="L35" s="4">
        <v>97926</v>
      </c>
      <c r="M35" s="4">
        <v>3</v>
      </c>
      <c r="N35" s="4">
        <v>188935</v>
      </c>
      <c r="O35" s="4" t="s">
        <v>68</v>
      </c>
      <c r="P35" s="4" t="s">
        <v>69</v>
      </c>
      <c r="Q35" s="4" t="s">
        <v>262</v>
      </c>
      <c r="R35" s="4" t="s">
        <v>263</v>
      </c>
      <c r="S35" s="4" t="s">
        <v>37</v>
      </c>
      <c r="T35" s="4" t="s">
        <v>43</v>
      </c>
      <c r="U35" s="4">
        <v>62</v>
      </c>
      <c r="V35" s="4">
        <v>1574</v>
      </c>
      <c r="W35" s="4" t="s">
        <v>264</v>
      </c>
      <c r="X35" s="4" t="s">
        <v>265</v>
      </c>
      <c r="Y35" s="4" t="s">
        <v>75</v>
      </c>
      <c r="Z35" s="4" t="s">
        <v>266</v>
      </c>
      <c r="AA35" s="4" t="s">
        <v>37</v>
      </c>
      <c r="AB35" s="4" t="s">
        <v>37</v>
      </c>
      <c r="AC35" s="4" t="s">
        <v>37</v>
      </c>
      <c r="AD35" s="4" t="s">
        <v>59</v>
      </c>
      <c r="AE35" s="4">
        <v>1</v>
      </c>
      <c r="AF35" s="4">
        <v>8.9</v>
      </c>
    </row>
    <row r="36" spans="2:32" ht="90.4" customHeight="1" x14ac:dyDescent="0.9">
      <c r="B36" s="4">
        <v>6</v>
      </c>
      <c r="C36" s="4" t="s">
        <v>37</v>
      </c>
      <c r="D36" s="4" t="s">
        <v>37</v>
      </c>
      <c r="E36" s="4" t="s">
        <v>37</v>
      </c>
      <c r="F36" s="4" t="s">
        <v>37</v>
      </c>
      <c r="G36" s="4" t="s">
        <v>37</v>
      </c>
      <c r="H36" s="4" t="s">
        <v>37</v>
      </c>
      <c r="I36" s="4" t="s">
        <v>37</v>
      </c>
      <c r="O36" s="4" t="s">
        <v>51</v>
      </c>
      <c r="P36" s="4" t="s">
        <v>52</v>
      </c>
      <c r="Q36" s="4" t="s">
        <v>267</v>
      </c>
      <c r="R36" s="4" t="s">
        <v>268</v>
      </c>
      <c r="S36" s="4" t="s">
        <v>269</v>
      </c>
      <c r="T36" s="4" t="s">
        <v>43</v>
      </c>
      <c r="U36" s="4">
        <v>65</v>
      </c>
      <c r="V36" s="4">
        <v>1712</v>
      </c>
      <c r="W36" s="4" t="s">
        <v>270</v>
      </c>
      <c r="X36" s="4" t="s">
        <v>271</v>
      </c>
      <c r="Y36" s="4" t="s">
        <v>57</v>
      </c>
      <c r="Z36" s="4" t="s">
        <v>272</v>
      </c>
      <c r="AA36" s="4" t="s">
        <v>37</v>
      </c>
      <c r="AB36" s="4" t="s">
        <v>48</v>
      </c>
      <c r="AC36" s="4" t="s">
        <v>273</v>
      </c>
      <c r="AD36" s="4" t="s">
        <v>77</v>
      </c>
      <c r="AE36" s="4">
        <v>2</v>
      </c>
    </row>
    <row r="37" spans="2:32" ht="90.4" customHeight="1" x14ac:dyDescent="0.9">
      <c r="B37" s="4">
        <v>6</v>
      </c>
      <c r="C37" s="4" t="s">
        <v>37</v>
      </c>
      <c r="D37" s="4" t="s">
        <v>37</v>
      </c>
      <c r="E37" s="4" t="s">
        <v>37</v>
      </c>
      <c r="F37" s="4" t="s">
        <v>37</v>
      </c>
      <c r="G37" s="4" t="s">
        <v>37</v>
      </c>
      <c r="H37" s="4" t="s">
        <v>37</v>
      </c>
      <c r="I37" s="4" t="s">
        <v>37</v>
      </c>
      <c r="O37" s="4" t="s">
        <v>38</v>
      </c>
      <c r="P37" s="4" t="s">
        <v>274</v>
      </c>
      <c r="Q37" s="4" t="s">
        <v>275</v>
      </c>
      <c r="R37" s="4" t="s">
        <v>276</v>
      </c>
      <c r="S37" s="4" t="s">
        <v>37</v>
      </c>
      <c r="T37" s="4" t="s">
        <v>43</v>
      </c>
      <c r="U37" s="4">
        <v>74</v>
      </c>
      <c r="V37" s="4">
        <v>1723</v>
      </c>
      <c r="W37" s="4" t="s">
        <v>277</v>
      </c>
      <c r="X37" s="4" t="s">
        <v>278</v>
      </c>
      <c r="Y37" s="4" t="s">
        <v>279</v>
      </c>
      <c r="Z37" s="4" t="s">
        <v>280</v>
      </c>
      <c r="AA37" s="4" t="s">
        <v>37</v>
      </c>
      <c r="AB37" s="4" t="s">
        <v>37</v>
      </c>
      <c r="AC37" s="4" t="s">
        <v>37</v>
      </c>
      <c r="AD37" s="4" t="s">
        <v>160</v>
      </c>
      <c r="AE37" s="4">
        <v>3</v>
      </c>
    </row>
    <row r="38" spans="2:32" ht="90.4" customHeight="1" x14ac:dyDescent="0.9">
      <c r="B38" s="4">
        <v>6</v>
      </c>
      <c r="C38" s="4" t="s">
        <v>37</v>
      </c>
      <c r="D38" s="4" t="s">
        <v>37</v>
      </c>
      <c r="E38" s="4" t="s">
        <v>37</v>
      </c>
      <c r="F38" s="4" t="s">
        <v>37</v>
      </c>
      <c r="G38" s="4" t="s">
        <v>37</v>
      </c>
      <c r="H38" s="4" t="s">
        <v>37</v>
      </c>
      <c r="I38" s="4" t="s">
        <v>37</v>
      </c>
      <c r="O38" s="4" t="s">
        <v>60</v>
      </c>
      <c r="P38" s="4" t="s">
        <v>37</v>
      </c>
      <c r="Q38" s="4" t="s">
        <v>281</v>
      </c>
      <c r="R38" s="4" t="s">
        <v>282</v>
      </c>
      <c r="S38" s="4" t="s">
        <v>37</v>
      </c>
      <c r="T38" s="4" t="s">
        <v>43</v>
      </c>
      <c r="U38" s="4">
        <v>38</v>
      </c>
      <c r="V38" s="4">
        <v>2440</v>
      </c>
      <c r="W38" s="4" t="s">
        <v>283</v>
      </c>
      <c r="X38" s="4" t="s">
        <v>284</v>
      </c>
      <c r="Y38" s="4" t="s">
        <v>285</v>
      </c>
      <c r="Z38" s="4" t="s">
        <v>286</v>
      </c>
      <c r="AA38" s="4" t="s">
        <v>37</v>
      </c>
      <c r="AB38" s="4" t="s">
        <v>37</v>
      </c>
      <c r="AC38" s="4" t="s">
        <v>37</v>
      </c>
      <c r="AD38" s="4" t="s">
        <v>37</v>
      </c>
      <c r="AE38" s="4">
        <v>4</v>
      </c>
    </row>
    <row r="39" spans="2:32" ht="90.4" customHeight="1" x14ac:dyDescent="0.9">
      <c r="B39" s="4">
        <v>7</v>
      </c>
      <c r="C39" s="4" t="s">
        <v>287</v>
      </c>
      <c r="D39" s="4" t="s">
        <v>288</v>
      </c>
      <c r="E39" s="4" t="s">
        <v>258</v>
      </c>
      <c r="F39" s="4" t="s">
        <v>259</v>
      </c>
      <c r="G39" s="4" t="s">
        <v>260</v>
      </c>
      <c r="H39" s="4" t="s">
        <v>289</v>
      </c>
      <c r="I39" s="4" t="s">
        <v>37</v>
      </c>
      <c r="J39" s="4">
        <v>184</v>
      </c>
      <c r="K39" s="4">
        <v>97648</v>
      </c>
      <c r="L39" s="4">
        <v>106147</v>
      </c>
      <c r="M39" s="4">
        <v>1</v>
      </c>
      <c r="N39" s="4">
        <v>203796</v>
      </c>
      <c r="O39" s="4" t="s">
        <v>38</v>
      </c>
      <c r="P39" s="4" t="s">
        <v>161</v>
      </c>
      <c r="Q39" s="4" t="s">
        <v>290</v>
      </c>
      <c r="R39" s="4" t="s">
        <v>291</v>
      </c>
      <c r="S39" s="4" t="s">
        <v>37</v>
      </c>
      <c r="T39" s="4" t="s">
        <v>43</v>
      </c>
      <c r="U39" s="4">
        <v>57</v>
      </c>
      <c r="V39" s="4">
        <v>1857</v>
      </c>
      <c r="W39" s="4" t="s">
        <v>292</v>
      </c>
      <c r="X39" s="4" t="s">
        <v>293</v>
      </c>
      <c r="Y39" s="4" t="s">
        <v>166</v>
      </c>
      <c r="Z39" s="4" t="s">
        <v>294</v>
      </c>
      <c r="AA39" s="4" t="s">
        <v>37</v>
      </c>
      <c r="AB39" s="4" t="s">
        <v>37</v>
      </c>
      <c r="AC39" s="4" t="s">
        <v>37</v>
      </c>
      <c r="AD39" s="4" t="s">
        <v>128</v>
      </c>
      <c r="AE39" s="4">
        <v>1</v>
      </c>
      <c r="AF39" s="4">
        <v>3.3</v>
      </c>
    </row>
    <row r="40" spans="2:32" ht="90.4" customHeight="1" x14ac:dyDescent="0.9">
      <c r="B40" s="4">
        <v>7</v>
      </c>
      <c r="C40" s="4" t="s">
        <v>37</v>
      </c>
      <c r="D40" s="4" t="s">
        <v>37</v>
      </c>
      <c r="E40" s="4" t="s">
        <v>37</v>
      </c>
      <c r="F40" s="4" t="s">
        <v>37</v>
      </c>
      <c r="G40" s="4" t="s">
        <v>37</v>
      </c>
      <c r="H40" s="4" t="s">
        <v>37</v>
      </c>
      <c r="I40" s="4" t="s">
        <v>37</v>
      </c>
      <c r="O40" s="4" t="s">
        <v>51</v>
      </c>
      <c r="P40" s="4" t="s">
        <v>52</v>
      </c>
      <c r="Q40" s="4" t="s">
        <v>295</v>
      </c>
      <c r="R40" s="4" t="s">
        <v>296</v>
      </c>
      <c r="S40" s="4" t="s">
        <v>297</v>
      </c>
      <c r="T40" s="4" t="s">
        <v>43</v>
      </c>
      <c r="U40" s="4">
        <v>36</v>
      </c>
      <c r="V40" s="4">
        <v>444</v>
      </c>
      <c r="W40" s="4" t="s">
        <v>298</v>
      </c>
      <c r="X40" s="4" t="s">
        <v>299</v>
      </c>
      <c r="Y40" s="4" t="s">
        <v>57</v>
      </c>
      <c r="Z40" s="4" t="s">
        <v>300</v>
      </c>
      <c r="AA40" s="4" t="s">
        <v>37</v>
      </c>
      <c r="AB40" s="4" t="s">
        <v>48</v>
      </c>
      <c r="AC40" s="4" t="s">
        <v>301</v>
      </c>
      <c r="AD40" s="4" t="s">
        <v>238</v>
      </c>
      <c r="AE40" s="4">
        <v>2</v>
      </c>
    </row>
    <row r="41" spans="2:32" ht="90.4" customHeight="1" x14ac:dyDescent="0.9">
      <c r="B41" s="4">
        <v>7</v>
      </c>
      <c r="C41" s="4" t="s">
        <v>37</v>
      </c>
      <c r="D41" s="4" t="s">
        <v>37</v>
      </c>
      <c r="E41" s="4" t="s">
        <v>37</v>
      </c>
      <c r="F41" s="4" t="s">
        <v>37</v>
      </c>
      <c r="G41" s="4" t="s">
        <v>37</v>
      </c>
      <c r="H41" s="4" t="s">
        <v>37</v>
      </c>
      <c r="I41" s="4" t="s">
        <v>37</v>
      </c>
      <c r="O41" s="4" t="s">
        <v>68</v>
      </c>
      <c r="P41" s="4" t="s">
        <v>69</v>
      </c>
      <c r="Q41" s="4" t="s">
        <v>302</v>
      </c>
      <c r="R41" s="4" t="s">
        <v>303</v>
      </c>
      <c r="S41" s="4" t="s">
        <v>37</v>
      </c>
      <c r="T41" s="4" t="s">
        <v>43</v>
      </c>
      <c r="U41" s="4">
        <v>47</v>
      </c>
      <c r="V41" s="4">
        <v>1587</v>
      </c>
      <c r="W41" s="4" t="s">
        <v>304</v>
      </c>
      <c r="X41" s="4" t="s">
        <v>305</v>
      </c>
      <c r="Y41" s="4" t="s">
        <v>75</v>
      </c>
      <c r="Z41" s="4" t="s">
        <v>306</v>
      </c>
      <c r="AA41" s="4" t="s">
        <v>37</v>
      </c>
      <c r="AB41" s="4" t="s">
        <v>37</v>
      </c>
      <c r="AC41" s="4" t="s">
        <v>37</v>
      </c>
      <c r="AD41" s="4" t="s">
        <v>59</v>
      </c>
      <c r="AE41" s="4">
        <v>3</v>
      </c>
    </row>
    <row r="42" spans="2:32" ht="90.4" customHeight="1" x14ac:dyDescent="0.9">
      <c r="B42" s="4">
        <v>7</v>
      </c>
      <c r="C42" s="4" t="s">
        <v>37</v>
      </c>
      <c r="D42" s="4" t="s">
        <v>37</v>
      </c>
      <c r="E42" s="4" t="s">
        <v>37</v>
      </c>
      <c r="F42" s="4" t="s">
        <v>37</v>
      </c>
      <c r="G42" s="4" t="s">
        <v>37</v>
      </c>
      <c r="H42" s="4" t="s">
        <v>37</v>
      </c>
      <c r="I42" s="4" t="s">
        <v>37</v>
      </c>
      <c r="O42" s="4" t="s">
        <v>60</v>
      </c>
      <c r="P42" s="4" t="s">
        <v>307</v>
      </c>
      <c r="Q42" s="4" t="s">
        <v>308</v>
      </c>
      <c r="R42" s="4" t="s">
        <v>309</v>
      </c>
      <c r="S42" s="4" t="s">
        <v>37</v>
      </c>
      <c r="T42" s="4" t="s">
        <v>43</v>
      </c>
      <c r="U42" s="4">
        <v>53</v>
      </c>
      <c r="V42" s="4">
        <v>2023</v>
      </c>
      <c r="W42" s="4" t="s">
        <v>310</v>
      </c>
      <c r="X42" s="4" t="s">
        <v>311</v>
      </c>
      <c r="Y42" s="4" t="s">
        <v>243</v>
      </c>
      <c r="Z42" s="4" t="s">
        <v>312</v>
      </c>
      <c r="AA42" s="4" t="s">
        <v>37</v>
      </c>
      <c r="AB42" s="4" t="s">
        <v>37</v>
      </c>
      <c r="AC42" s="4" t="s">
        <v>37</v>
      </c>
      <c r="AD42" s="4" t="s">
        <v>37</v>
      </c>
      <c r="AE42" s="4">
        <v>4</v>
      </c>
    </row>
    <row r="43" spans="2:32" ht="90.4" customHeight="1" x14ac:dyDescent="0.9">
      <c r="B43" s="4">
        <v>7</v>
      </c>
      <c r="C43" s="4" t="s">
        <v>37</v>
      </c>
      <c r="D43" s="4" t="s">
        <v>37</v>
      </c>
      <c r="E43" s="4" t="s">
        <v>37</v>
      </c>
      <c r="F43" s="4" t="s">
        <v>37</v>
      </c>
      <c r="G43" s="4" t="s">
        <v>37</v>
      </c>
      <c r="H43" s="4" t="s">
        <v>37</v>
      </c>
      <c r="I43" s="4" t="s">
        <v>37</v>
      </c>
      <c r="O43" s="4" t="s">
        <v>60</v>
      </c>
      <c r="P43" s="4" t="s">
        <v>37</v>
      </c>
      <c r="Q43" s="4" t="s">
        <v>313</v>
      </c>
      <c r="R43" s="4" t="s">
        <v>314</v>
      </c>
      <c r="S43" s="4" t="s">
        <v>37</v>
      </c>
      <c r="T43" s="4" t="s">
        <v>43</v>
      </c>
      <c r="U43" s="4">
        <v>48</v>
      </c>
      <c r="V43" s="4">
        <v>2090</v>
      </c>
      <c r="W43" s="4" t="s">
        <v>315</v>
      </c>
      <c r="X43" s="4" t="s">
        <v>316</v>
      </c>
      <c r="Y43" s="4" t="s">
        <v>317</v>
      </c>
      <c r="Z43" s="4" t="s">
        <v>318</v>
      </c>
      <c r="AA43" s="4" t="s">
        <v>293</v>
      </c>
      <c r="AB43" s="4" t="s">
        <v>37</v>
      </c>
      <c r="AC43" s="4" t="s">
        <v>37</v>
      </c>
      <c r="AD43" s="4" t="s">
        <v>37</v>
      </c>
      <c r="AE43" s="4">
        <v>5</v>
      </c>
    </row>
    <row r="44" spans="2:32" ht="90.4" customHeight="1" x14ac:dyDescent="0.9">
      <c r="B44" s="4">
        <v>8</v>
      </c>
      <c r="C44" s="4" t="s">
        <v>319</v>
      </c>
      <c r="D44" s="4" t="s">
        <v>320</v>
      </c>
      <c r="E44" s="4" t="s">
        <v>258</v>
      </c>
      <c r="F44" s="4" t="s">
        <v>259</v>
      </c>
      <c r="G44" s="4" t="s">
        <v>260</v>
      </c>
      <c r="H44" s="4" t="s">
        <v>321</v>
      </c>
      <c r="I44" s="4" t="s">
        <v>37</v>
      </c>
      <c r="J44" s="4">
        <v>233</v>
      </c>
      <c r="K44" s="4">
        <v>111926</v>
      </c>
      <c r="L44" s="4">
        <v>120353</v>
      </c>
      <c r="M44" s="4">
        <v>1</v>
      </c>
      <c r="N44" s="4">
        <v>232280</v>
      </c>
      <c r="O44" s="4" t="s">
        <v>60</v>
      </c>
      <c r="P44" s="4" t="s">
        <v>322</v>
      </c>
      <c r="Q44" s="4" t="s">
        <v>323</v>
      </c>
      <c r="R44" s="4" t="s">
        <v>324</v>
      </c>
      <c r="S44" s="4" t="s">
        <v>37</v>
      </c>
      <c r="T44" s="4" t="s">
        <v>43</v>
      </c>
      <c r="U44" s="4">
        <v>73</v>
      </c>
      <c r="V44" s="4">
        <v>4138</v>
      </c>
      <c r="W44" s="4" t="s">
        <v>325</v>
      </c>
      <c r="X44" s="4" t="s">
        <v>326</v>
      </c>
      <c r="Y44" s="4" t="s">
        <v>327</v>
      </c>
      <c r="Z44" s="4" t="s">
        <v>328</v>
      </c>
      <c r="AA44" s="4" t="s">
        <v>37</v>
      </c>
      <c r="AB44" s="4" t="s">
        <v>37</v>
      </c>
      <c r="AC44" s="4" t="s">
        <v>37</v>
      </c>
      <c r="AD44" s="4" t="s">
        <v>37</v>
      </c>
      <c r="AE44" s="4">
        <v>1</v>
      </c>
      <c r="AF44" s="4">
        <v>21.1</v>
      </c>
    </row>
    <row r="45" spans="2:32" ht="90.4" customHeight="1" x14ac:dyDescent="0.9">
      <c r="B45" s="4">
        <v>8</v>
      </c>
      <c r="C45" s="4" t="s">
        <v>37</v>
      </c>
      <c r="D45" s="4" t="s">
        <v>37</v>
      </c>
      <c r="E45" s="4" t="s">
        <v>37</v>
      </c>
      <c r="F45" s="4" t="s">
        <v>37</v>
      </c>
      <c r="G45" s="4" t="s">
        <v>37</v>
      </c>
      <c r="H45" s="4" t="s">
        <v>37</v>
      </c>
      <c r="I45" s="4" t="s">
        <v>37</v>
      </c>
      <c r="O45" s="4" t="s">
        <v>51</v>
      </c>
      <c r="P45" s="4" t="s">
        <v>52</v>
      </c>
      <c r="Q45" s="4" t="s">
        <v>329</v>
      </c>
      <c r="R45" s="4" t="s">
        <v>330</v>
      </c>
      <c r="S45" s="4" t="s">
        <v>37</v>
      </c>
      <c r="T45" s="4" t="s">
        <v>92</v>
      </c>
      <c r="U45" s="4">
        <v>65</v>
      </c>
      <c r="V45" s="4">
        <v>973</v>
      </c>
      <c r="W45" s="4" t="s">
        <v>331</v>
      </c>
      <c r="X45" s="4" t="s">
        <v>332</v>
      </c>
      <c r="Y45" s="4" t="s">
        <v>57</v>
      </c>
      <c r="Z45" s="4" t="s">
        <v>333</v>
      </c>
      <c r="AA45" s="4" t="s">
        <v>37</v>
      </c>
      <c r="AB45" s="4" t="s">
        <v>37</v>
      </c>
      <c r="AC45" s="4" t="s">
        <v>37</v>
      </c>
      <c r="AD45" s="4" t="s">
        <v>77</v>
      </c>
      <c r="AE45" s="4">
        <v>2</v>
      </c>
    </row>
    <row r="46" spans="2:32" ht="90.4" customHeight="1" x14ac:dyDescent="0.9">
      <c r="B46" s="4">
        <v>8</v>
      </c>
      <c r="C46" s="4" t="s">
        <v>37</v>
      </c>
      <c r="D46" s="4" t="s">
        <v>37</v>
      </c>
      <c r="E46" s="4" t="s">
        <v>37</v>
      </c>
      <c r="F46" s="4" t="s">
        <v>37</v>
      </c>
      <c r="G46" s="4" t="s">
        <v>37</v>
      </c>
      <c r="H46" s="4" t="s">
        <v>37</v>
      </c>
      <c r="I46" s="4" t="s">
        <v>37</v>
      </c>
      <c r="O46" s="4" t="s">
        <v>68</v>
      </c>
      <c r="P46" s="4" t="s">
        <v>69</v>
      </c>
      <c r="Q46" s="4" t="s">
        <v>334</v>
      </c>
      <c r="R46" s="4" t="s">
        <v>335</v>
      </c>
      <c r="S46" s="4" t="s">
        <v>37</v>
      </c>
      <c r="T46" s="4" t="s">
        <v>43</v>
      </c>
      <c r="U46" s="4">
        <v>58</v>
      </c>
      <c r="V46" s="4">
        <v>3661</v>
      </c>
      <c r="W46" s="4" t="s">
        <v>336</v>
      </c>
      <c r="X46" s="4" t="s">
        <v>337</v>
      </c>
      <c r="Y46" s="4" t="s">
        <v>75</v>
      </c>
      <c r="Z46" s="4" t="s">
        <v>338</v>
      </c>
      <c r="AA46" s="4" t="s">
        <v>37</v>
      </c>
      <c r="AB46" s="4" t="s">
        <v>37</v>
      </c>
      <c r="AC46" s="4" t="s">
        <v>37</v>
      </c>
      <c r="AD46" s="4" t="s">
        <v>77</v>
      </c>
      <c r="AE46" s="4">
        <v>3</v>
      </c>
    </row>
    <row r="47" spans="2:32" ht="90.4" customHeight="1" x14ac:dyDescent="0.9">
      <c r="B47" s="4">
        <v>8</v>
      </c>
      <c r="C47" s="4" t="s">
        <v>37</v>
      </c>
      <c r="D47" s="4" t="s">
        <v>37</v>
      </c>
      <c r="E47" s="4" t="s">
        <v>37</v>
      </c>
      <c r="F47" s="4" t="s">
        <v>37</v>
      </c>
      <c r="G47" s="4" t="s">
        <v>37</v>
      </c>
      <c r="H47" s="4" t="s">
        <v>37</v>
      </c>
      <c r="I47" s="4" t="s">
        <v>37</v>
      </c>
      <c r="O47" s="4" t="s">
        <v>60</v>
      </c>
      <c r="P47" s="4" t="s">
        <v>37</v>
      </c>
      <c r="Q47" s="4" t="s">
        <v>339</v>
      </c>
      <c r="R47" s="4" t="s">
        <v>340</v>
      </c>
      <c r="S47" s="4" t="s">
        <v>37</v>
      </c>
      <c r="T47" s="4" t="s">
        <v>43</v>
      </c>
      <c r="U47" s="4">
        <v>50</v>
      </c>
      <c r="V47" s="4">
        <v>4126</v>
      </c>
      <c r="W47" s="4" t="s">
        <v>341</v>
      </c>
      <c r="X47" s="4" t="s">
        <v>342</v>
      </c>
      <c r="Y47" s="4" t="s">
        <v>343</v>
      </c>
      <c r="Z47" s="4" t="s">
        <v>344</v>
      </c>
      <c r="AA47" s="4" t="s">
        <v>37</v>
      </c>
      <c r="AB47" s="4" t="s">
        <v>37</v>
      </c>
      <c r="AC47" s="4" t="s">
        <v>37</v>
      </c>
      <c r="AD47" s="4" t="s">
        <v>37</v>
      </c>
      <c r="AE47" s="4">
        <v>4</v>
      </c>
    </row>
    <row r="48" spans="2:32" ht="90.4" customHeight="1" x14ac:dyDescent="0.9">
      <c r="B48" s="4">
        <v>8</v>
      </c>
      <c r="C48" s="4" t="s">
        <v>37</v>
      </c>
      <c r="D48" s="4" t="s">
        <v>37</v>
      </c>
      <c r="E48" s="4" t="s">
        <v>37</v>
      </c>
      <c r="F48" s="4" t="s">
        <v>37</v>
      </c>
      <c r="G48" s="4" t="s">
        <v>37</v>
      </c>
      <c r="H48" s="4" t="s">
        <v>37</v>
      </c>
      <c r="I48" s="4" t="s">
        <v>37</v>
      </c>
      <c r="O48" s="4" t="s">
        <v>60</v>
      </c>
      <c r="P48" s="4" t="s">
        <v>37</v>
      </c>
      <c r="Q48" s="4" t="s">
        <v>345</v>
      </c>
      <c r="R48" s="4" t="s">
        <v>346</v>
      </c>
      <c r="S48" s="4" t="s">
        <v>37</v>
      </c>
      <c r="T48" s="4" t="s">
        <v>43</v>
      </c>
      <c r="U48" s="4">
        <v>66</v>
      </c>
      <c r="V48" s="4">
        <v>1048</v>
      </c>
      <c r="W48" s="4" t="s">
        <v>347</v>
      </c>
      <c r="X48" s="4" t="s">
        <v>348</v>
      </c>
      <c r="Y48" s="4" t="s">
        <v>88</v>
      </c>
      <c r="Z48" s="4" t="s">
        <v>349</v>
      </c>
      <c r="AA48" s="4" t="s">
        <v>37</v>
      </c>
      <c r="AB48" s="4" t="s">
        <v>37</v>
      </c>
      <c r="AC48" s="4" t="s">
        <v>37</v>
      </c>
      <c r="AD48" s="4" t="s">
        <v>37</v>
      </c>
      <c r="AE48" s="4">
        <v>5</v>
      </c>
    </row>
    <row r="49" spans="2:32" ht="90.4" customHeight="1" x14ac:dyDescent="0.9">
      <c r="B49" s="4">
        <v>8</v>
      </c>
      <c r="C49" s="4" t="s">
        <v>37</v>
      </c>
      <c r="D49" s="4" t="s">
        <v>37</v>
      </c>
      <c r="E49" s="4" t="s">
        <v>37</v>
      </c>
      <c r="F49" s="4" t="s">
        <v>37</v>
      </c>
      <c r="G49" s="4" t="s">
        <v>37</v>
      </c>
      <c r="H49" s="4" t="s">
        <v>37</v>
      </c>
      <c r="I49" s="4" t="s">
        <v>37</v>
      </c>
      <c r="O49" s="4" t="s">
        <v>60</v>
      </c>
      <c r="P49" s="4" t="s">
        <v>37</v>
      </c>
      <c r="Q49" s="4" t="s">
        <v>350</v>
      </c>
      <c r="R49" s="4" t="s">
        <v>351</v>
      </c>
      <c r="S49" s="4" t="s">
        <v>37</v>
      </c>
      <c r="T49" s="4" t="s">
        <v>92</v>
      </c>
      <c r="U49" s="4">
        <v>38</v>
      </c>
      <c r="V49" s="4">
        <v>4153</v>
      </c>
      <c r="W49" s="4" t="s">
        <v>352</v>
      </c>
      <c r="X49" s="4" t="s">
        <v>353</v>
      </c>
      <c r="Y49" s="4" t="s">
        <v>354</v>
      </c>
      <c r="Z49" s="4" t="s">
        <v>355</v>
      </c>
      <c r="AA49" s="4" t="s">
        <v>37</v>
      </c>
      <c r="AB49" s="4" t="s">
        <v>37</v>
      </c>
      <c r="AC49" s="4" t="s">
        <v>37</v>
      </c>
      <c r="AD49" s="4" t="s">
        <v>37</v>
      </c>
      <c r="AE49" s="4">
        <v>6</v>
      </c>
    </row>
    <row r="50" spans="2:32" ht="90.4" customHeight="1" x14ac:dyDescent="0.9">
      <c r="B50" s="4">
        <v>8</v>
      </c>
      <c r="C50" s="4" t="s">
        <v>37</v>
      </c>
      <c r="D50" s="4" t="s">
        <v>37</v>
      </c>
      <c r="E50" s="4" t="s">
        <v>37</v>
      </c>
      <c r="F50" s="4" t="s">
        <v>37</v>
      </c>
      <c r="G50" s="4" t="s">
        <v>37</v>
      </c>
      <c r="H50" s="4" t="s">
        <v>37</v>
      </c>
      <c r="I50" s="4" t="s">
        <v>37</v>
      </c>
      <c r="O50" s="4" t="s">
        <v>38</v>
      </c>
      <c r="P50" s="4" t="s">
        <v>356</v>
      </c>
      <c r="Q50" s="4" t="s">
        <v>357</v>
      </c>
      <c r="R50" s="4" t="s">
        <v>358</v>
      </c>
      <c r="S50" s="4" t="s">
        <v>37</v>
      </c>
      <c r="T50" s="4" t="s">
        <v>43</v>
      </c>
      <c r="U50" s="4">
        <v>75</v>
      </c>
      <c r="V50" s="4">
        <v>3297</v>
      </c>
      <c r="W50" s="4" t="s">
        <v>359</v>
      </c>
      <c r="X50" s="4" t="s">
        <v>360</v>
      </c>
      <c r="Y50" s="4" t="s">
        <v>82</v>
      </c>
      <c r="Z50" s="4" t="s">
        <v>361</v>
      </c>
      <c r="AA50" s="4" t="s">
        <v>37</v>
      </c>
      <c r="AB50" s="4" t="s">
        <v>37</v>
      </c>
      <c r="AC50" s="4" t="s">
        <v>37</v>
      </c>
      <c r="AD50" s="4" t="s">
        <v>50</v>
      </c>
      <c r="AE50" s="4">
        <v>7</v>
      </c>
    </row>
    <row r="51" spans="2:32" ht="90.4" customHeight="1" x14ac:dyDescent="0.9">
      <c r="B51" s="4">
        <v>8</v>
      </c>
      <c r="C51" s="4" t="s">
        <v>37</v>
      </c>
      <c r="D51" s="4" t="s">
        <v>37</v>
      </c>
      <c r="E51" s="4" t="s">
        <v>37</v>
      </c>
      <c r="F51" s="4" t="s">
        <v>37</v>
      </c>
      <c r="G51" s="4" t="s">
        <v>37</v>
      </c>
      <c r="H51" s="4" t="s">
        <v>37</v>
      </c>
      <c r="I51" s="4" t="s">
        <v>37</v>
      </c>
      <c r="O51" s="4" t="s">
        <v>60</v>
      </c>
      <c r="P51" s="4" t="s">
        <v>37</v>
      </c>
      <c r="Q51" s="4" t="s">
        <v>362</v>
      </c>
      <c r="R51" s="4" t="s">
        <v>363</v>
      </c>
      <c r="S51" s="4" t="s">
        <v>37</v>
      </c>
      <c r="T51" s="4" t="s">
        <v>43</v>
      </c>
      <c r="U51" s="4">
        <v>71</v>
      </c>
      <c r="V51" s="4">
        <v>3735</v>
      </c>
      <c r="W51" s="4" t="s">
        <v>364</v>
      </c>
      <c r="X51" s="4" t="s">
        <v>365</v>
      </c>
      <c r="Y51" s="4" t="s">
        <v>95</v>
      </c>
      <c r="Z51" s="4" t="s">
        <v>366</v>
      </c>
      <c r="AA51" s="4" t="s">
        <v>360</v>
      </c>
      <c r="AB51" s="4" t="s">
        <v>37</v>
      </c>
      <c r="AC51" s="4" t="s">
        <v>37</v>
      </c>
      <c r="AD51" s="4" t="s">
        <v>37</v>
      </c>
      <c r="AE51" s="4">
        <v>8</v>
      </c>
    </row>
    <row r="52" spans="2:32" ht="90.4" customHeight="1" x14ac:dyDescent="0.9">
      <c r="B52" s="4">
        <v>8</v>
      </c>
      <c r="C52" s="4" t="s">
        <v>37</v>
      </c>
      <c r="D52" s="4" t="s">
        <v>37</v>
      </c>
      <c r="E52" s="4" t="s">
        <v>37</v>
      </c>
      <c r="F52" s="4" t="s">
        <v>37</v>
      </c>
      <c r="G52" s="4" t="s">
        <v>37</v>
      </c>
      <c r="H52" s="4" t="s">
        <v>37</v>
      </c>
      <c r="I52" s="4" t="s">
        <v>37</v>
      </c>
      <c r="O52" s="4" t="s">
        <v>60</v>
      </c>
      <c r="P52" s="4" t="s">
        <v>37</v>
      </c>
      <c r="Q52" s="4" t="s">
        <v>367</v>
      </c>
      <c r="R52" s="4" t="s">
        <v>368</v>
      </c>
      <c r="S52" s="4" t="s">
        <v>37</v>
      </c>
      <c r="T52" s="4" t="s">
        <v>43</v>
      </c>
      <c r="U52" s="4">
        <v>65</v>
      </c>
      <c r="V52" s="4">
        <v>3188</v>
      </c>
      <c r="W52" s="4" t="s">
        <v>369</v>
      </c>
      <c r="X52" s="4" t="s">
        <v>370</v>
      </c>
      <c r="Y52" s="4" t="s">
        <v>371</v>
      </c>
      <c r="Z52" s="4" t="s">
        <v>372</v>
      </c>
      <c r="AA52" s="4" t="s">
        <v>37</v>
      </c>
      <c r="AB52" s="4" t="s">
        <v>37</v>
      </c>
      <c r="AC52" s="4" t="s">
        <v>37</v>
      </c>
      <c r="AD52" s="4" t="s">
        <v>37</v>
      </c>
      <c r="AE52" s="4">
        <v>9</v>
      </c>
    </row>
    <row r="53" spans="2:32" ht="90.4" customHeight="1" x14ac:dyDescent="0.9">
      <c r="B53" s="4">
        <v>8</v>
      </c>
      <c r="C53" s="4" t="s">
        <v>37</v>
      </c>
      <c r="D53" s="4" t="s">
        <v>37</v>
      </c>
      <c r="E53" s="4" t="s">
        <v>37</v>
      </c>
      <c r="F53" s="4" t="s">
        <v>37</v>
      </c>
      <c r="G53" s="4" t="s">
        <v>37</v>
      </c>
      <c r="H53" s="4" t="s">
        <v>37</v>
      </c>
      <c r="I53" s="4" t="s">
        <v>37</v>
      </c>
      <c r="O53" s="4" t="s">
        <v>60</v>
      </c>
      <c r="P53" s="4" t="s">
        <v>37</v>
      </c>
      <c r="Q53" s="4" t="s">
        <v>373</v>
      </c>
      <c r="R53" s="4" t="s">
        <v>374</v>
      </c>
      <c r="S53" s="4" t="s">
        <v>37</v>
      </c>
      <c r="T53" s="4" t="s">
        <v>92</v>
      </c>
      <c r="U53" s="4">
        <v>66</v>
      </c>
      <c r="V53" s="4">
        <v>4202</v>
      </c>
      <c r="W53" s="4" t="s">
        <v>375</v>
      </c>
      <c r="X53" s="4" t="s">
        <v>376</v>
      </c>
      <c r="Y53" s="4" t="s">
        <v>377</v>
      </c>
      <c r="Z53" s="4" t="s">
        <v>378</v>
      </c>
      <c r="AA53" s="4" t="s">
        <v>332</v>
      </c>
      <c r="AB53" s="4" t="s">
        <v>37</v>
      </c>
      <c r="AC53" s="4" t="s">
        <v>37</v>
      </c>
      <c r="AD53" s="4" t="s">
        <v>37</v>
      </c>
      <c r="AE53" s="4">
        <v>10</v>
      </c>
    </row>
    <row r="54" spans="2:32" ht="90.4" customHeight="1" x14ac:dyDescent="0.9">
      <c r="B54" s="4">
        <v>9</v>
      </c>
      <c r="C54" s="4" t="s">
        <v>379</v>
      </c>
      <c r="D54" s="4" t="s">
        <v>380</v>
      </c>
      <c r="E54" s="4" t="s">
        <v>258</v>
      </c>
      <c r="F54" s="4" t="s">
        <v>259</v>
      </c>
      <c r="G54" s="4" t="s">
        <v>260</v>
      </c>
      <c r="H54" s="4" t="s">
        <v>381</v>
      </c>
      <c r="I54" s="4" t="s">
        <v>37</v>
      </c>
      <c r="J54" s="4">
        <v>214</v>
      </c>
      <c r="K54" s="4">
        <v>98862</v>
      </c>
      <c r="L54" s="4">
        <v>100464</v>
      </c>
      <c r="M54" s="4">
        <v>0</v>
      </c>
      <c r="N54" s="4">
        <v>199326</v>
      </c>
      <c r="O54" s="4" t="s">
        <v>60</v>
      </c>
      <c r="P54" s="4" t="s">
        <v>322</v>
      </c>
      <c r="Q54" s="4" t="s">
        <v>382</v>
      </c>
      <c r="R54" s="4" t="s">
        <v>383</v>
      </c>
      <c r="S54" s="4" t="s">
        <v>37</v>
      </c>
      <c r="T54" s="4" t="s">
        <v>43</v>
      </c>
      <c r="U54" s="4">
        <v>59</v>
      </c>
      <c r="V54" s="4">
        <v>1648</v>
      </c>
      <c r="W54" s="4" t="s">
        <v>384</v>
      </c>
      <c r="X54" s="4" t="s">
        <v>385</v>
      </c>
      <c r="Y54" s="4" t="s">
        <v>327</v>
      </c>
      <c r="Z54" s="4" t="s">
        <v>386</v>
      </c>
      <c r="AA54" s="4" t="s">
        <v>37</v>
      </c>
      <c r="AB54" s="4" t="s">
        <v>37</v>
      </c>
      <c r="AC54" s="4" t="s">
        <v>37</v>
      </c>
      <c r="AD54" s="4" t="s">
        <v>37</v>
      </c>
      <c r="AE54" s="4">
        <v>1</v>
      </c>
      <c r="AF54" s="4">
        <v>42</v>
      </c>
    </row>
    <row r="55" spans="2:32" ht="90.4" customHeight="1" x14ac:dyDescent="0.9">
      <c r="B55" s="4">
        <v>9</v>
      </c>
      <c r="C55" s="4" t="s">
        <v>37</v>
      </c>
      <c r="D55" s="4" t="s">
        <v>37</v>
      </c>
      <c r="E55" s="4" t="s">
        <v>37</v>
      </c>
      <c r="F55" s="4" t="s">
        <v>37</v>
      </c>
      <c r="G55" s="4" t="s">
        <v>37</v>
      </c>
      <c r="H55" s="4" t="s">
        <v>37</v>
      </c>
      <c r="I55" s="4" t="s">
        <v>37</v>
      </c>
      <c r="O55" s="4" t="s">
        <v>51</v>
      </c>
      <c r="P55" s="4" t="s">
        <v>387</v>
      </c>
      <c r="Q55" s="4" t="s">
        <v>388</v>
      </c>
      <c r="R55" s="4" t="s">
        <v>389</v>
      </c>
      <c r="S55" s="4" t="s">
        <v>37</v>
      </c>
      <c r="T55" s="4" t="s">
        <v>43</v>
      </c>
      <c r="U55" s="4">
        <v>66</v>
      </c>
      <c r="V55" s="4">
        <v>1215</v>
      </c>
      <c r="W55" s="4" t="s">
        <v>390</v>
      </c>
      <c r="X55" s="4" t="s">
        <v>391</v>
      </c>
      <c r="Y55" s="4" t="s">
        <v>392</v>
      </c>
      <c r="Z55" s="4" t="s">
        <v>393</v>
      </c>
      <c r="AA55" s="4" t="s">
        <v>37</v>
      </c>
      <c r="AB55" s="4" t="s">
        <v>37</v>
      </c>
      <c r="AC55" s="4" t="s">
        <v>37</v>
      </c>
      <c r="AD55" s="4" t="s">
        <v>160</v>
      </c>
      <c r="AE55" s="4">
        <v>2</v>
      </c>
    </row>
    <row r="56" spans="2:32" ht="90.4" customHeight="1" x14ac:dyDescent="0.9">
      <c r="B56" s="4">
        <v>9</v>
      </c>
      <c r="C56" s="4" t="s">
        <v>37</v>
      </c>
      <c r="D56" s="4" t="s">
        <v>37</v>
      </c>
      <c r="E56" s="4" t="s">
        <v>37</v>
      </c>
      <c r="F56" s="4" t="s">
        <v>37</v>
      </c>
      <c r="G56" s="4" t="s">
        <v>37</v>
      </c>
      <c r="H56" s="4" t="s">
        <v>37</v>
      </c>
      <c r="I56" s="4" t="s">
        <v>37</v>
      </c>
      <c r="O56" s="4" t="s">
        <v>38</v>
      </c>
      <c r="P56" s="4" t="s">
        <v>161</v>
      </c>
      <c r="Q56" s="4" t="s">
        <v>394</v>
      </c>
      <c r="R56" s="4" t="s">
        <v>395</v>
      </c>
      <c r="S56" s="4" t="s">
        <v>396</v>
      </c>
      <c r="T56" s="4" t="s">
        <v>43</v>
      </c>
      <c r="U56" s="4">
        <v>53</v>
      </c>
      <c r="V56" s="4">
        <v>479</v>
      </c>
      <c r="W56" s="4" t="s">
        <v>397</v>
      </c>
      <c r="X56" s="4" t="s">
        <v>398</v>
      </c>
      <c r="Y56" s="4" t="s">
        <v>166</v>
      </c>
      <c r="Z56" s="4" t="s">
        <v>399</v>
      </c>
      <c r="AA56" s="4" t="s">
        <v>37</v>
      </c>
      <c r="AB56" s="4" t="s">
        <v>48</v>
      </c>
      <c r="AC56" s="4" t="s">
        <v>400</v>
      </c>
      <c r="AD56" s="4" t="s">
        <v>160</v>
      </c>
      <c r="AE56" s="4">
        <v>3</v>
      </c>
    </row>
    <row r="57" spans="2:32" ht="90.4" customHeight="1" x14ac:dyDescent="0.9">
      <c r="B57" s="4">
        <v>9</v>
      </c>
      <c r="C57" s="4" t="s">
        <v>37</v>
      </c>
      <c r="D57" s="4" t="s">
        <v>37</v>
      </c>
      <c r="E57" s="4" t="s">
        <v>37</v>
      </c>
      <c r="F57" s="4" t="s">
        <v>37</v>
      </c>
      <c r="G57" s="4" t="s">
        <v>37</v>
      </c>
      <c r="H57" s="4" t="s">
        <v>37</v>
      </c>
      <c r="I57" s="4" t="s">
        <v>37</v>
      </c>
      <c r="O57" s="4" t="s">
        <v>60</v>
      </c>
      <c r="P57" s="4" t="s">
        <v>307</v>
      </c>
      <c r="Q57" s="4" t="s">
        <v>401</v>
      </c>
      <c r="R57" s="4" t="s">
        <v>402</v>
      </c>
      <c r="S57" s="4" t="s">
        <v>37</v>
      </c>
      <c r="T57" s="4" t="s">
        <v>43</v>
      </c>
      <c r="U57" s="4">
        <v>61</v>
      </c>
      <c r="V57" s="4">
        <v>1511</v>
      </c>
      <c r="W57" s="4" t="s">
        <v>403</v>
      </c>
      <c r="X57" s="4" t="s">
        <v>404</v>
      </c>
      <c r="Y57" s="4" t="s">
        <v>243</v>
      </c>
      <c r="Z57" s="4" t="s">
        <v>405</v>
      </c>
      <c r="AA57" s="4" t="s">
        <v>37</v>
      </c>
      <c r="AB57" s="4" t="s">
        <v>37</v>
      </c>
      <c r="AC57" s="4" t="s">
        <v>37</v>
      </c>
      <c r="AD57" s="4" t="s">
        <v>37</v>
      </c>
      <c r="AE57" s="4">
        <v>4</v>
      </c>
    </row>
    <row r="58" spans="2:32" ht="90.4" customHeight="1" x14ac:dyDescent="0.9">
      <c r="B58" s="4">
        <v>9</v>
      </c>
      <c r="C58" s="4" t="s">
        <v>37</v>
      </c>
      <c r="D58" s="4" t="s">
        <v>37</v>
      </c>
      <c r="E58" s="4" t="s">
        <v>37</v>
      </c>
      <c r="F58" s="4" t="s">
        <v>37</v>
      </c>
      <c r="G58" s="4" t="s">
        <v>37</v>
      </c>
      <c r="H58" s="4" t="s">
        <v>37</v>
      </c>
      <c r="I58" s="4" t="s">
        <v>37</v>
      </c>
      <c r="O58" s="4" t="s">
        <v>68</v>
      </c>
      <c r="P58" s="4" t="s">
        <v>231</v>
      </c>
      <c r="Q58" s="4" t="s">
        <v>406</v>
      </c>
      <c r="R58" s="4" t="s">
        <v>407</v>
      </c>
      <c r="S58" s="4" t="s">
        <v>37</v>
      </c>
      <c r="T58" s="4" t="s">
        <v>43</v>
      </c>
      <c r="U58" s="4">
        <v>34</v>
      </c>
      <c r="V58" s="4">
        <v>1277</v>
      </c>
      <c r="W58" s="4" t="s">
        <v>408</v>
      </c>
      <c r="X58" s="4" t="s">
        <v>409</v>
      </c>
      <c r="Y58" s="4" t="s">
        <v>236</v>
      </c>
      <c r="Z58" s="4" t="s">
        <v>410</v>
      </c>
      <c r="AA58" s="4" t="s">
        <v>37</v>
      </c>
      <c r="AB58" s="4" t="s">
        <v>37</v>
      </c>
      <c r="AC58" s="4" t="s">
        <v>37</v>
      </c>
      <c r="AD58" s="4" t="s">
        <v>238</v>
      </c>
      <c r="AE58" s="4">
        <v>5</v>
      </c>
    </row>
    <row r="59" spans="2:32" ht="90.4" customHeight="1" x14ac:dyDescent="0.9">
      <c r="B59" s="4">
        <v>9</v>
      </c>
      <c r="C59" s="4" t="s">
        <v>37</v>
      </c>
      <c r="D59" s="4" t="s">
        <v>37</v>
      </c>
      <c r="E59" s="4" t="s">
        <v>37</v>
      </c>
      <c r="F59" s="4" t="s">
        <v>37</v>
      </c>
      <c r="G59" s="4" t="s">
        <v>37</v>
      </c>
      <c r="H59" s="4" t="s">
        <v>37</v>
      </c>
      <c r="I59" s="4" t="s">
        <v>37</v>
      </c>
      <c r="O59" s="4" t="s">
        <v>60</v>
      </c>
      <c r="P59" s="4" t="s">
        <v>37</v>
      </c>
      <c r="Q59" s="4" t="s">
        <v>411</v>
      </c>
      <c r="R59" s="4" t="s">
        <v>412</v>
      </c>
      <c r="S59" s="4" t="s">
        <v>37</v>
      </c>
      <c r="T59" s="4" t="s">
        <v>43</v>
      </c>
      <c r="U59" s="4">
        <v>27</v>
      </c>
      <c r="V59" s="4">
        <v>1362</v>
      </c>
      <c r="W59" s="4" t="s">
        <v>413</v>
      </c>
      <c r="X59" s="4" t="s">
        <v>414</v>
      </c>
      <c r="Y59" s="4" t="s">
        <v>415</v>
      </c>
      <c r="Z59" s="4" t="s">
        <v>416</v>
      </c>
      <c r="AA59" s="4" t="s">
        <v>37</v>
      </c>
      <c r="AB59" s="4" t="s">
        <v>37</v>
      </c>
      <c r="AC59" s="4" t="s">
        <v>37</v>
      </c>
      <c r="AD59" s="4" t="s">
        <v>37</v>
      </c>
      <c r="AE59" s="4">
        <v>6</v>
      </c>
    </row>
    <row r="60" spans="2:32" ht="90.4" customHeight="1" x14ac:dyDescent="0.9">
      <c r="B60" s="4">
        <v>10</v>
      </c>
      <c r="C60" s="4" t="s">
        <v>417</v>
      </c>
      <c r="D60" s="4" t="s">
        <v>418</v>
      </c>
      <c r="E60" s="4" t="s">
        <v>258</v>
      </c>
      <c r="F60" s="4" t="s">
        <v>259</v>
      </c>
      <c r="G60" s="4" t="s">
        <v>260</v>
      </c>
      <c r="H60" s="4" t="s">
        <v>419</v>
      </c>
      <c r="I60" s="4" t="s">
        <v>37</v>
      </c>
      <c r="J60" s="4">
        <v>185</v>
      </c>
      <c r="K60" s="4">
        <v>89967</v>
      </c>
      <c r="L60" s="4">
        <v>98280</v>
      </c>
      <c r="M60" s="4">
        <v>3</v>
      </c>
      <c r="N60" s="4">
        <v>188250</v>
      </c>
      <c r="O60" s="4" t="s">
        <v>38</v>
      </c>
      <c r="P60" s="4" t="s">
        <v>39</v>
      </c>
      <c r="Q60" s="4" t="s">
        <v>420</v>
      </c>
      <c r="R60" s="4" t="s">
        <v>421</v>
      </c>
      <c r="S60" s="4" t="s">
        <v>37</v>
      </c>
      <c r="T60" s="4" t="s">
        <v>43</v>
      </c>
      <c r="U60" s="4">
        <v>63</v>
      </c>
      <c r="V60" s="4">
        <v>1194</v>
      </c>
      <c r="W60" s="4" t="s">
        <v>422</v>
      </c>
      <c r="X60" s="4" t="s">
        <v>423</v>
      </c>
      <c r="Y60" s="4" t="s">
        <v>46</v>
      </c>
      <c r="Z60" s="4" t="s">
        <v>424</v>
      </c>
      <c r="AA60" s="4" t="s">
        <v>37</v>
      </c>
      <c r="AB60" s="4" t="s">
        <v>37</v>
      </c>
      <c r="AC60" s="4" t="s">
        <v>37</v>
      </c>
      <c r="AD60" s="4" t="s">
        <v>160</v>
      </c>
      <c r="AE60" s="4">
        <v>1</v>
      </c>
      <c r="AF60" s="4">
        <v>63.3</v>
      </c>
    </row>
    <row r="61" spans="2:32" ht="90.4" customHeight="1" x14ac:dyDescent="0.9">
      <c r="B61" s="4">
        <v>10</v>
      </c>
      <c r="C61" s="4" t="s">
        <v>37</v>
      </c>
      <c r="D61" s="4" t="s">
        <v>37</v>
      </c>
      <c r="E61" s="4" t="s">
        <v>37</v>
      </c>
      <c r="F61" s="4" t="s">
        <v>37</v>
      </c>
      <c r="G61" s="4" t="s">
        <v>37</v>
      </c>
      <c r="H61" s="4" t="s">
        <v>37</v>
      </c>
      <c r="I61" s="4" t="s">
        <v>37</v>
      </c>
      <c r="O61" s="4" t="s">
        <v>68</v>
      </c>
      <c r="P61" s="4" t="s">
        <v>69</v>
      </c>
      <c r="Q61" s="4" t="s">
        <v>425</v>
      </c>
      <c r="R61" s="4" t="s">
        <v>426</v>
      </c>
      <c r="S61" s="4" t="s">
        <v>37</v>
      </c>
      <c r="T61" s="4" t="s">
        <v>43</v>
      </c>
      <c r="U61" s="4">
        <v>58</v>
      </c>
      <c r="V61" s="4">
        <v>2595</v>
      </c>
      <c r="W61" s="4" t="s">
        <v>427</v>
      </c>
      <c r="X61" s="4" t="s">
        <v>428</v>
      </c>
      <c r="Y61" s="4" t="s">
        <v>75</v>
      </c>
      <c r="Z61" s="4" t="s">
        <v>429</v>
      </c>
      <c r="AA61" s="4" t="s">
        <v>37</v>
      </c>
      <c r="AB61" s="4" t="s">
        <v>37</v>
      </c>
      <c r="AC61" s="4" t="s">
        <v>37</v>
      </c>
      <c r="AD61" s="4" t="s">
        <v>77</v>
      </c>
      <c r="AE61" s="4">
        <v>2</v>
      </c>
    </row>
    <row r="62" spans="2:32" ht="90.4" customHeight="1" x14ac:dyDescent="0.9">
      <c r="B62" s="4">
        <v>10</v>
      </c>
      <c r="C62" s="4" t="s">
        <v>37</v>
      </c>
      <c r="D62" s="4" t="s">
        <v>37</v>
      </c>
      <c r="E62" s="4" t="s">
        <v>37</v>
      </c>
      <c r="F62" s="4" t="s">
        <v>37</v>
      </c>
      <c r="G62" s="4" t="s">
        <v>37</v>
      </c>
      <c r="H62" s="4" t="s">
        <v>37</v>
      </c>
      <c r="I62" s="4" t="s">
        <v>37</v>
      </c>
      <c r="O62" s="4" t="s">
        <v>51</v>
      </c>
      <c r="P62" s="4" t="s">
        <v>52</v>
      </c>
      <c r="Q62" s="4" t="s">
        <v>430</v>
      </c>
      <c r="R62" s="4" t="s">
        <v>431</v>
      </c>
      <c r="S62" s="4" t="s">
        <v>432</v>
      </c>
      <c r="T62" s="4" t="s">
        <v>43</v>
      </c>
      <c r="U62" s="4">
        <v>47</v>
      </c>
      <c r="V62" s="4">
        <v>661</v>
      </c>
      <c r="W62" s="4" t="s">
        <v>433</v>
      </c>
      <c r="X62" s="4" t="s">
        <v>434</v>
      </c>
      <c r="Y62" s="4" t="s">
        <v>57</v>
      </c>
      <c r="Z62" s="4" t="s">
        <v>435</v>
      </c>
      <c r="AA62" s="4" t="s">
        <v>37</v>
      </c>
      <c r="AB62" s="4" t="s">
        <v>48</v>
      </c>
      <c r="AC62" s="4" t="s">
        <v>436</v>
      </c>
      <c r="AD62" s="4" t="s">
        <v>77</v>
      </c>
      <c r="AE62" s="4">
        <v>3</v>
      </c>
    </row>
    <row r="63" spans="2:32" ht="90.4" customHeight="1" x14ac:dyDescent="0.9">
      <c r="B63" s="4">
        <v>10</v>
      </c>
      <c r="C63" s="4" t="s">
        <v>37</v>
      </c>
      <c r="D63" s="4" t="s">
        <v>37</v>
      </c>
      <c r="E63" s="4" t="s">
        <v>37</v>
      </c>
      <c r="F63" s="4" t="s">
        <v>37</v>
      </c>
      <c r="G63" s="4" t="s">
        <v>37</v>
      </c>
      <c r="H63" s="4" t="s">
        <v>37</v>
      </c>
      <c r="I63" s="4" t="s">
        <v>37</v>
      </c>
      <c r="O63" s="4" t="s">
        <v>60</v>
      </c>
      <c r="P63" s="4" t="s">
        <v>437</v>
      </c>
      <c r="Q63" s="4" t="s">
        <v>438</v>
      </c>
      <c r="R63" s="4" t="s">
        <v>439</v>
      </c>
      <c r="S63" s="4" t="s">
        <v>37</v>
      </c>
      <c r="T63" s="4" t="s">
        <v>92</v>
      </c>
      <c r="U63" s="4">
        <v>35</v>
      </c>
      <c r="V63" s="4">
        <v>574</v>
      </c>
      <c r="W63" s="4" t="s">
        <v>440</v>
      </c>
      <c r="X63" s="4" t="s">
        <v>441</v>
      </c>
      <c r="Y63" s="4" t="s">
        <v>95</v>
      </c>
      <c r="Z63" s="4" t="s">
        <v>442</v>
      </c>
      <c r="AA63" s="4" t="s">
        <v>37</v>
      </c>
      <c r="AB63" s="4" t="s">
        <v>37</v>
      </c>
      <c r="AC63" s="4" t="s">
        <v>37</v>
      </c>
      <c r="AD63" s="4" t="s">
        <v>37</v>
      </c>
      <c r="AE63" s="4">
        <v>4</v>
      </c>
    </row>
    <row r="64" spans="2:32" ht="90.4" customHeight="1" x14ac:dyDescent="0.9">
      <c r="B64" s="4">
        <v>10</v>
      </c>
      <c r="C64" s="4" t="s">
        <v>37</v>
      </c>
      <c r="D64" s="4" t="s">
        <v>37</v>
      </c>
      <c r="E64" s="4" t="s">
        <v>37</v>
      </c>
      <c r="F64" s="4" t="s">
        <v>37</v>
      </c>
      <c r="G64" s="4" t="s">
        <v>37</v>
      </c>
      <c r="H64" s="4" t="s">
        <v>37</v>
      </c>
      <c r="I64" s="4" t="s">
        <v>37</v>
      </c>
      <c r="O64" s="4" t="s">
        <v>60</v>
      </c>
      <c r="P64" s="4" t="s">
        <v>37</v>
      </c>
      <c r="Q64" s="4" t="s">
        <v>443</v>
      </c>
      <c r="R64" s="4" t="s">
        <v>444</v>
      </c>
      <c r="S64" s="4" t="s">
        <v>37</v>
      </c>
      <c r="T64" s="4" t="s">
        <v>43</v>
      </c>
      <c r="U64" s="4">
        <v>65</v>
      </c>
      <c r="V64" s="4">
        <v>1890</v>
      </c>
      <c r="W64" s="4" t="s">
        <v>445</v>
      </c>
      <c r="X64" s="4" t="s">
        <v>446</v>
      </c>
      <c r="Y64" s="4" t="s">
        <v>447</v>
      </c>
      <c r="Z64" s="4" t="s">
        <v>448</v>
      </c>
      <c r="AA64" s="4" t="s">
        <v>423</v>
      </c>
      <c r="AB64" s="4" t="s">
        <v>37</v>
      </c>
      <c r="AC64" s="4" t="s">
        <v>37</v>
      </c>
      <c r="AD64" s="4" t="s">
        <v>37</v>
      </c>
      <c r="AE64" s="4">
        <v>5</v>
      </c>
    </row>
    <row r="65" spans="2:32" ht="90.4" customHeight="1" x14ac:dyDescent="0.9">
      <c r="B65" s="4">
        <v>10</v>
      </c>
      <c r="C65" s="4" t="s">
        <v>37</v>
      </c>
      <c r="D65" s="4" t="s">
        <v>37</v>
      </c>
      <c r="E65" s="4" t="s">
        <v>37</v>
      </c>
      <c r="F65" s="4" t="s">
        <v>37</v>
      </c>
      <c r="G65" s="4" t="s">
        <v>37</v>
      </c>
      <c r="H65" s="4" t="s">
        <v>37</v>
      </c>
      <c r="I65" s="4" t="s">
        <v>37</v>
      </c>
      <c r="O65" s="4" t="s">
        <v>60</v>
      </c>
      <c r="P65" s="4" t="s">
        <v>37</v>
      </c>
      <c r="Q65" s="4" t="s">
        <v>449</v>
      </c>
      <c r="R65" s="4" t="s">
        <v>450</v>
      </c>
      <c r="S65" s="4" t="s">
        <v>37</v>
      </c>
      <c r="T65" s="4" t="s">
        <v>43</v>
      </c>
      <c r="U65" s="4">
        <v>49</v>
      </c>
      <c r="V65" s="4">
        <v>2002</v>
      </c>
      <c r="W65" s="4" t="s">
        <v>451</v>
      </c>
      <c r="X65" s="4" t="s">
        <v>452</v>
      </c>
      <c r="Y65" s="4" t="s">
        <v>453</v>
      </c>
      <c r="Z65" s="4" t="s">
        <v>454</v>
      </c>
      <c r="AA65" s="4" t="s">
        <v>423</v>
      </c>
      <c r="AB65" s="4" t="s">
        <v>37</v>
      </c>
      <c r="AC65" s="4" t="s">
        <v>37</v>
      </c>
      <c r="AD65" s="4" t="s">
        <v>37</v>
      </c>
      <c r="AE65" s="4">
        <v>6</v>
      </c>
    </row>
    <row r="66" spans="2:32" ht="90.4" customHeight="1" x14ac:dyDescent="0.9">
      <c r="B66" s="4">
        <v>10</v>
      </c>
      <c r="C66" s="4" t="s">
        <v>37</v>
      </c>
      <c r="D66" s="4" t="s">
        <v>37</v>
      </c>
      <c r="E66" s="4" t="s">
        <v>37</v>
      </c>
      <c r="F66" s="4" t="s">
        <v>37</v>
      </c>
      <c r="G66" s="4" t="s">
        <v>37</v>
      </c>
      <c r="H66" s="4" t="s">
        <v>37</v>
      </c>
      <c r="I66" s="4" t="s">
        <v>37</v>
      </c>
      <c r="O66" s="4" t="s">
        <v>60</v>
      </c>
      <c r="P66" s="4" t="s">
        <v>37</v>
      </c>
      <c r="Q66" s="4" t="s">
        <v>455</v>
      </c>
      <c r="R66" s="4" t="s">
        <v>456</v>
      </c>
      <c r="S66" s="4" t="s">
        <v>37</v>
      </c>
      <c r="T66" s="4" t="s">
        <v>43</v>
      </c>
      <c r="U66" s="4">
        <v>39</v>
      </c>
      <c r="V66" s="4">
        <v>1800</v>
      </c>
      <c r="W66" s="4" t="s">
        <v>457</v>
      </c>
      <c r="X66" s="4" t="s">
        <v>458</v>
      </c>
      <c r="Y66" s="4" t="s">
        <v>459</v>
      </c>
      <c r="Z66" s="4" t="s">
        <v>460</v>
      </c>
      <c r="AA66" s="4" t="s">
        <v>434</v>
      </c>
      <c r="AB66" s="4" t="s">
        <v>37</v>
      </c>
      <c r="AC66" s="4" t="s">
        <v>37</v>
      </c>
      <c r="AD66" s="4" t="s">
        <v>37</v>
      </c>
      <c r="AE66" s="4">
        <v>7</v>
      </c>
    </row>
    <row r="67" spans="2:32" ht="90.4" customHeight="1" x14ac:dyDescent="0.9">
      <c r="B67" s="4">
        <v>10</v>
      </c>
      <c r="C67" s="4" t="s">
        <v>37</v>
      </c>
      <c r="D67" s="4" t="s">
        <v>37</v>
      </c>
      <c r="E67" s="4" t="s">
        <v>37</v>
      </c>
      <c r="F67" s="4" t="s">
        <v>37</v>
      </c>
      <c r="G67" s="4" t="s">
        <v>37</v>
      </c>
      <c r="H67" s="4" t="s">
        <v>37</v>
      </c>
      <c r="I67" s="4" t="s">
        <v>37</v>
      </c>
      <c r="O67" s="4" t="s">
        <v>60</v>
      </c>
      <c r="P67" s="4" t="s">
        <v>37</v>
      </c>
      <c r="Q67" s="4" t="s">
        <v>461</v>
      </c>
      <c r="R67" s="4" t="s">
        <v>462</v>
      </c>
      <c r="S67" s="4" t="s">
        <v>37</v>
      </c>
      <c r="T67" s="4" t="s">
        <v>43</v>
      </c>
      <c r="U67" s="4">
        <v>49</v>
      </c>
      <c r="V67" s="4">
        <v>2224</v>
      </c>
      <c r="W67" s="4" t="s">
        <v>463</v>
      </c>
      <c r="X67" s="4" t="s">
        <v>464</v>
      </c>
      <c r="Y67" s="4" t="s">
        <v>343</v>
      </c>
      <c r="Z67" s="4" t="s">
        <v>465</v>
      </c>
      <c r="AA67" s="4" t="s">
        <v>434</v>
      </c>
      <c r="AB67" s="4" t="s">
        <v>37</v>
      </c>
      <c r="AC67" s="4" t="s">
        <v>37</v>
      </c>
      <c r="AD67" s="4" t="s">
        <v>37</v>
      </c>
      <c r="AE67" s="4">
        <v>8</v>
      </c>
    </row>
    <row r="68" spans="2:32" ht="90.4" customHeight="1" x14ac:dyDescent="0.9">
      <c r="B68" s="4">
        <v>11</v>
      </c>
      <c r="C68" s="4" t="s">
        <v>258</v>
      </c>
      <c r="D68" s="4" t="s">
        <v>466</v>
      </c>
      <c r="E68" s="4" t="s">
        <v>258</v>
      </c>
      <c r="F68" s="4" t="s">
        <v>259</v>
      </c>
      <c r="G68" s="4" t="s">
        <v>260</v>
      </c>
      <c r="H68" s="4" t="s">
        <v>467</v>
      </c>
      <c r="I68" s="4" t="s">
        <v>37</v>
      </c>
      <c r="J68" s="4">
        <v>179</v>
      </c>
      <c r="K68" s="4">
        <v>87817</v>
      </c>
      <c r="L68" s="4">
        <v>94865</v>
      </c>
      <c r="M68" s="4">
        <v>0</v>
      </c>
      <c r="N68" s="4">
        <v>182682</v>
      </c>
      <c r="O68" s="4" t="s">
        <v>38</v>
      </c>
      <c r="P68" s="4" t="s">
        <v>161</v>
      </c>
      <c r="Q68" s="4" t="s">
        <v>468</v>
      </c>
      <c r="R68" s="4" t="s">
        <v>469</v>
      </c>
      <c r="S68" s="4" t="s">
        <v>37</v>
      </c>
      <c r="T68" s="4" t="s">
        <v>43</v>
      </c>
      <c r="U68" s="4">
        <v>60</v>
      </c>
      <c r="V68" s="4">
        <v>4489</v>
      </c>
      <c r="W68" s="4" t="s">
        <v>470</v>
      </c>
      <c r="X68" s="4" t="s">
        <v>471</v>
      </c>
      <c r="Y68" s="4" t="s">
        <v>166</v>
      </c>
      <c r="Z68" s="4" t="s">
        <v>472</v>
      </c>
      <c r="AA68" s="4" t="s">
        <v>37</v>
      </c>
      <c r="AB68" s="4" t="s">
        <v>37</v>
      </c>
      <c r="AC68" s="4" t="s">
        <v>37</v>
      </c>
      <c r="AD68" s="4" t="s">
        <v>160</v>
      </c>
      <c r="AE68" s="4">
        <v>1</v>
      </c>
      <c r="AF68" s="4">
        <v>70.900000000000006</v>
      </c>
    </row>
    <row r="69" spans="2:32" ht="90.4" customHeight="1" x14ac:dyDescent="0.9">
      <c r="B69" s="4">
        <v>11</v>
      </c>
      <c r="C69" s="4" t="s">
        <v>37</v>
      </c>
      <c r="D69" s="4" t="s">
        <v>37</v>
      </c>
      <c r="E69" s="4" t="s">
        <v>37</v>
      </c>
      <c r="F69" s="4" t="s">
        <v>37</v>
      </c>
      <c r="G69" s="4" t="s">
        <v>37</v>
      </c>
      <c r="H69" s="4" t="s">
        <v>37</v>
      </c>
      <c r="I69" s="4" t="s">
        <v>37</v>
      </c>
      <c r="O69" s="4" t="s">
        <v>68</v>
      </c>
      <c r="P69" s="4" t="s">
        <v>69</v>
      </c>
      <c r="Q69" s="4" t="s">
        <v>473</v>
      </c>
      <c r="R69" s="4" t="s">
        <v>474</v>
      </c>
      <c r="S69" s="4" t="s">
        <v>37</v>
      </c>
      <c r="T69" s="4" t="s">
        <v>43</v>
      </c>
      <c r="U69" s="4">
        <v>69</v>
      </c>
      <c r="V69" s="4">
        <v>1074</v>
      </c>
      <c r="W69" s="4" t="s">
        <v>475</v>
      </c>
      <c r="X69" s="4" t="s">
        <v>476</v>
      </c>
      <c r="Y69" s="4" t="s">
        <v>75</v>
      </c>
      <c r="Z69" s="4" t="s">
        <v>477</v>
      </c>
      <c r="AA69" s="4" t="s">
        <v>37</v>
      </c>
      <c r="AB69" s="4" t="s">
        <v>37</v>
      </c>
      <c r="AC69" s="4" t="s">
        <v>37</v>
      </c>
      <c r="AD69" s="4" t="s">
        <v>238</v>
      </c>
      <c r="AE69" s="4">
        <v>2</v>
      </c>
    </row>
    <row r="70" spans="2:32" ht="90.4" customHeight="1" x14ac:dyDescent="0.9">
      <c r="B70" s="4">
        <v>11</v>
      </c>
      <c r="C70" s="4" t="s">
        <v>37</v>
      </c>
      <c r="D70" s="4" t="s">
        <v>37</v>
      </c>
      <c r="E70" s="4" t="s">
        <v>37</v>
      </c>
      <c r="F70" s="4" t="s">
        <v>37</v>
      </c>
      <c r="G70" s="4" t="s">
        <v>37</v>
      </c>
      <c r="H70" s="4" t="s">
        <v>37</v>
      </c>
      <c r="I70" s="4" t="s">
        <v>37</v>
      </c>
      <c r="O70" s="4" t="s">
        <v>60</v>
      </c>
      <c r="P70" s="4" t="s">
        <v>437</v>
      </c>
      <c r="Q70" s="4" t="s">
        <v>478</v>
      </c>
      <c r="R70" s="4" t="s">
        <v>479</v>
      </c>
      <c r="S70" s="4" t="s">
        <v>37</v>
      </c>
      <c r="T70" s="4" t="s">
        <v>43</v>
      </c>
      <c r="U70" s="4">
        <v>36</v>
      </c>
      <c r="V70" s="4">
        <v>1051</v>
      </c>
      <c r="W70" s="4" t="s">
        <v>480</v>
      </c>
      <c r="X70" s="4" t="s">
        <v>481</v>
      </c>
      <c r="Y70" s="4" t="s">
        <v>95</v>
      </c>
      <c r="Z70" s="4" t="s">
        <v>482</v>
      </c>
      <c r="AA70" s="4" t="s">
        <v>37</v>
      </c>
      <c r="AB70" s="4" t="s">
        <v>37</v>
      </c>
      <c r="AC70" s="4" t="s">
        <v>37</v>
      </c>
      <c r="AD70" s="4" t="s">
        <v>37</v>
      </c>
      <c r="AE70" s="4">
        <v>3</v>
      </c>
    </row>
    <row r="71" spans="2:32" ht="90.4" customHeight="1" x14ac:dyDescent="0.9">
      <c r="B71" s="4">
        <v>11</v>
      </c>
      <c r="C71" s="4" t="s">
        <v>37</v>
      </c>
      <c r="D71" s="4" t="s">
        <v>37</v>
      </c>
      <c r="E71" s="4" t="s">
        <v>37</v>
      </c>
      <c r="F71" s="4" t="s">
        <v>37</v>
      </c>
      <c r="G71" s="4" t="s">
        <v>37</v>
      </c>
      <c r="H71" s="4" t="s">
        <v>37</v>
      </c>
      <c r="I71" s="4" t="s">
        <v>37</v>
      </c>
      <c r="O71" s="4" t="s">
        <v>51</v>
      </c>
      <c r="P71" s="4" t="s">
        <v>483</v>
      </c>
      <c r="Q71" s="4" t="s">
        <v>484</v>
      </c>
      <c r="R71" s="4" t="s">
        <v>485</v>
      </c>
      <c r="S71" s="4" t="s">
        <v>486</v>
      </c>
      <c r="T71" s="4" t="s">
        <v>43</v>
      </c>
      <c r="U71" s="4">
        <v>81</v>
      </c>
      <c r="V71" s="4">
        <v>1034</v>
      </c>
      <c r="W71" s="4" t="s">
        <v>487</v>
      </c>
      <c r="X71" s="4" t="s">
        <v>488</v>
      </c>
      <c r="Y71" s="4" t="s">
        <v>88</v>
      </c>
      <c r="Z71" s="4" t="s">
        <v>489</v>
      </c>
      <c r="AA71" s="4" t="s">
        <v>37</v>
      </c>
      <c r="AB71" s="4" t="s">
        <v>48</v>
      </c>
      <c r="AC71" s="4" t="s">
        <v>490</v>
      </c>
      <c r="AD71" s="4" t="s">
        <v>77</v>
      </c>
      <c r="AE71" s="4">
        <v>4</v>
      </c>
    </row>
    <row r="72" spans="2:32" ht="90.4" customHeight="1" x14ac:dyDescent="0.9">
      <c r="B72" s="4">
        <v>11</v>
      </c>
      <c r="C72" s="4" t="s">
        <v>37</v>
      </c>
      <c r="D72" s="4" t="s">
        <v>37</v>
      </c>
      <c r="E72" s="4" t="s">
        <v>37</v>
      </c>
      <c r="F72" s="4" t="s">
        <v>37</v>
      </c>
      <c r="G72" s="4" t="s">
        <v>37</v>
      </c>
      <c r="H72" s="4" t="s">
        <v>37</v>
      </c>
      <c r="I72" s="4" t="s">
        <v>37</v>
      </c>
      <c r="O72" s="4" t="s">
        <v>60</v>
      </c>
      <c r="P72" s="4" t="s">
        <v>491</v>
      </c>
      <c r="Q72" s="4" t="s">
        <v>492</v>
      </c>
      <c r="R72" s="4" t="s">
        <v>493</v>
      </c>
      <c r="S72" s="4" t="s">
        <v>37</v>
      </c>
      <c r="T72" s="4" t="s">
        <v>43</v>
      </c>
      <c r="U72" s="4">
        <v>59</v>
      </c>
      <c r="V72" s="4">
        <v>4500</v>
      </c>
      <c r="W72" s="4" t="s">
        <v>494</v>
      </c>
      <c r="X72" s="4" t="s">
        <v>495</v>
      </c>
      <c r="Y72" s="4" t="s">
        <v>119</v>
      </c>
      <c r="Z72" s="4" t="s">
        <v>496</v>
      </c>
      <c r="AA72" s="4" t="s">
        <v>37</v>
      </c>
      <c r="AB72" s="4" t="s">
        <v>37</v>
      </c>
      <c r="AC72" s="4" t="s">
        <v>37</v>
      </c>
      <c r="AD72" s="4" t="s">
        <v>37</v>
      </c>
      <c r="AE72" s="4">
        <v>5</v>
      </c>
    </row>
    <row r="73" spans="2:32" ht="90.4" customHeight="1" x14ac:dyDescent="0.9">
      <c r="B73" s="4">
        <v>11</v>
      </c>
      <c r="C73" s="4" t="s">
        <v>37</v>
      </c>
      <c r="D73" s="4" t="s">
        <v>37</v>
      </c>
      <c r="E73" s="4" t="s">
        <v>37</v>
      </c>
      <c r="F73" s="4" t="s">
        <v>37</v>
      </c>
      <c r="G73" s="4" t="s">
        <v>37</v>
      </c>
      <c r="H73" s="4" t="s">
        <v>37</v>
      </c>
      <c r="I73" s="4" t="s">
        <v>37</v>
      </c>
      <c r="O73" s="4" t="s">
        <v>60</v>
      </c>
      <c r="P73" s="4" t="s">
        <v>37</v>
      </c>
      <c r="Q73" s="4" t="s">
        <v>497</v>
      </c>
      <c r="R73" s="4" t="s">
        <v>498</v>
      </c>
      <c r="S73" s="4" t="s">
        <v>37</v>
      </c>
      <c r="T73" s="4" t="s">
        <v>43</v>
      </c>
      <c r="U73" s="4">
        <v>64</v>
      </c>
      <c r="V73" s="4">
        <v>4410</v>
      </c>
      <c r="W73" s="4" t="s">
        <v>499</v>
      </c>
      <c r="X73" s="4" t="s">
        <v>500</v>
      </c>
      <c r="Y73" s="4" t="s">
        <v>107</v>
      </c>
      <c r="Z73" s="4" t="s">
        <v>501</v>
      </c>
      <c r="AA73" s="4" t="s">
        <v>471</v>
      </c>
      <c r="AB73" s="4" t="s">
        <v>37</v>
      </c>
      <c r="AC73" s="4" t="s">
        <v>37</v>
      </c>
      <c r="AD73" s="4" t="s">
        <v>37</v>
      </c>
      <c r="AE73" s="4">
        <v>6</v>
      </c>
    </row>
    <row r="74" spans="2:32" ht="90.4" customHeight="1" x14ac:dyDescent="0.9">
      <c r="B74" s="4">
        <v>11</v>
      </c>
      <c r="C74" s="4" t="s">
        <v>37</v>
      </c>
      <c r="D74" s="4" t="s">
        <v>37</v>
      </c>
      <c r="E74" s="4" t="s">
        <v>37</v>
      </c>
      <c r="F74" s="4" t="s">
        <v>37</v>
      </c>
      <c r="G74" s="4" t="s">
        <v>37</v>
      </c>
      <c r="H74" s="4" t="s">
        <v>37</v>
      </c>
      <c r="I74" s="4" t="s">
        <v>37</v>
      </c>
      <c r="O74" s="4" t="s">
        <v>60</v>
      </c>
      <c r="P74" s="4" t="s">
        <v>37</v>
      </c>
      <c r="Q74" s="4" t="s">
        <v>502</v>
      </c>
      <c r="R74" s="4" t="s">
        <v>503</v>
      </c>
      <c r="S74" s="4" t="s">
        <v>37</v>
      </c>
      <c r="T74" s="4" t="s">
        <v>43</v>
      </c>
      <c r="U74" s="4">
        <v>64</v>
      </c>
      <c r="V74" s="4">
        <v>4441</v>
      </c>
      <c r="W74" s="4" t="s">
        <v>504</v>
      </c>
      <c r="X74" s="4" t="s">
        <v>505</v>
      </c>
      <c r="Y74" s="4" t="s">
        <v>506</v>
      </c>
      <c r="Z74" s="4" t="s">
        <v>507</v>
      </c>
      <c r="AA74" s="4" t="s">
        <v>488</v>
      </c>
      <c r="AB74" s="4" t="s">
        <v>37</v>
      </c>
      <c r="AC74" s="4" t="s">
        <v>37</v>
      </c>
      <c r="AD74" s="4" t="s">
        <v>37</v>
      </c>
      <c r="AE74" s="4">
        <v>7</v>
      </c>
    </row>
    <row r="75" spans="2:32" ht="90.4" customHeight="1" x14ac:dyDescent="0.9">
      <c r="B75" s="4">
        <v>12</v>
      </c>
      <c r="C75" s="4" t="s">
        <v>508</v>
      </c>
      <c r="D75" s="4" t="s">
        <v>509</v>
      </c>
      <c r="E75" s="4" t="s">
        <v>258</v>
      </c>
      <c r="F75" s="4" t="s">
        <v>259</v>
      </c>
      <c r="G75" s="4" t="s">
        <v>260</v>
      </c>
      <c r="H75" s="4" t="s">
        <v>510</v>
      </c>
      <c r="I75" s="4" t="s">
        <v>37</v>
      </c>
      <c r="J75" s="4">
        <v>198</v>
      </c>
      <c r="K75" s="4">
        <v>98049</v>
      </c>
      <c r="L75" s="4">
        <v>107950</v>
      </c>
      <c r="M75" s="4">
        <v>1</v>
      </c>
      <c r="N75" s="4">
        <v>206000</v>
      </c>
      <c r="O75" s="4" t="s">
        <v>51</v>
      </c>
      <c r="P75" s="4" t="s">
        <v>52</v>
      </c>
      <c r="Q75" s="4" t="s">
        <v>511</v>
      </c>
      <c r="R75" s="4" t="s">
        <v>512</v>
      </c>
      <c r="S75" s="4" t="s">
        <v>513</v>
      </c>
      <c r="T75" s="4" t="s">
        <v>43</v>
      </c>
      <c r="U75" s="4">
        <v>82</v>
      </c>
      <c r="V75" s="4">
        <v>431</v>
      </c>
      <c r="W75" s="4" t="s">
        <v>514</v>
      </c>
      <c r="X75" s="4" t="s">
        <v>515</v>
      </c>
      <c r="Y75" s="4" t="s">
        <v>57</v>
      </c>
      <c r="Z75" s="4" t="s">
        <v>516</v>
      </c>
      <c r="AA75" s="4" t="s">
        <v>37</v>
      </c>
      <c r="AB75" s="4" t="s">
        <v>48</v>
      </c>
      <c r="AC75" s="4" t="s">
        <v>517</v>
      </c>
      <c r="AD75" s="4" t="s">
        <v>50</v>
      </c>
      <c r="AE75" s="4">
        <v>1</v>
      </c>
      <c r="AF75" s="4">
        <v>14.6</v>
      </c>
    </row>
    <row r="76" spans="2:32" ht="90.4" customHeight="1" x14ac:dyDescent="0.9">
      <c r="B76" s="4">
        <v>12</v>
      </c>
      <c r="C76" s="4" t="s">
        <v>37</v>
      </c>
      <c r="D76" s="4" t="s">
        <v>37</v>
      </c>
      <c r="E76" s="4" t="s">
        <v>37</v>
      </c>
      <c r="F76" s="4" t="s">
        <v>37</v>
      </c>
      <c r="G76" s="4" t="s">
        <v>37</v>
      </c>
      <c r="H76" s="4" t="s">
        <v>37</v>
      </c>
      <c r="I76" s="4" t="s">
        <v>37</v>
      </c>
      <c r="O76" s="4" t="s">
        <v>68</v>
      </c>
      <c r="P76" s="4" t="s">
        <v>69</v>
      </c>
      <c r="Q76" s="4" t="s">
        <v>518</v>
      </c>
      <c r="R76" s="4" t="s">
        <v>519</v>
      </c>
      <c r="S76" s="4" t="s">
        <v>37</v>
      </c>
      <c r="T76" s="4" t="s">
        <v>43</v>
      </c>
      <c r="U76" s="4">
        <v>58</v>
      </c>
      <c r="V76" s="4">
        <v>1274</v>
      </c>
      <c r="W76" s="4" t="s">
        <v>520</v>
      </c>
      <c r="X76" s="4" t="s">
        <v>521</v>
      </c>
      <c r="Y76" s="4" t="s">
        <v>75</v>
      </c>
      <c r="Z76" s="4" t="s">
        <v>522</v>
      </c>
      <c r="AA76" s="4" t="s">
        <v>37</v>
      </c>
      <c r="AB76" s="4" t="s">
        <v>37</v>
      </c>
      <c r="AC76" s="4" t="s">
        <v>37</v>
      </c>
      <c r="AD76" s="4" t="s">
        <v>77</v>
      </c>
      <c r="AE76" s="4">
        <v>2</v>
      </c>
    </row>
    <row r="77" spans="2:32" ht="90.4" customHeight="1" x14ac:dyDescent="0.9">
      <c r="B77" s="4">
        <v>12</v>
      </c>
      <c r="C77" s="4" t="s">
        <v>37</v>
      </c>
      <c r="D77" s="4" t="s">
        <v>37</v>
      </c>
      <c r="E77" s="4" t="s">
        <v>37</v>
      </c>
      <c r="F77" s="4" t="s">
        <v>37</v>
      </c>
      <c r="G77" s="4" t="s">
        <v>37</v>
      </c>
      <c r="H77" s="4" t="s">
        <v>37</v>
      </c>
      <c r="I77" s="4" t="s">
        <v>37</v>
      </c>
      <c r="O77" s="4" t="s">
        <v>38</v>
      </c>
      <c r="P77" s="4" t="s">
        <v>161</v>
      </c>
      <c r="Q77" s="4" t="s">
        <v>523</v>
      </c>
      <c r="R77" s="4" t="s">
        <v>524</v>
      </c>
      <c r="S77" s="4" t="s">
        <v>37</v>
      </c>
      <c r="T77" s="4" t="s">
        <v>43</v>
      </c>
      <c r="U77" s="4">
        <v>36</v>
      </c>
      <c r="V77" s="4">
        <v>658</v>
      </c>
      <c r="W77" s="4" t="s">
        <v>525</v>
      </c>
      <c r="X77" s="4" t="s">
        <v>526</v>
      </c>
      <c r="Y77" s="4" t="s">
        <v>166</v>
      </c>
      <c r="Z77" s="4" t="s">
        <v>527</v>
      </c>
      <c r="AA77" s="4" t="s">
        <v>37</v>
      </c>
      <c r="AB77" s="4" t="s">
        <v>37</v>
      </c>
      <c r="AC77" s="4" t="s">
        <v>37</v>
      </c>
      <c r="AD77" s="4" t="s">
        <v>160</v>
      </c>
      <c r="AE77" s="4">
        <v>3</v>
      </c>
    </row>
    <row r="78" spans="2:32" ht="90.4" customHeight="1" x14ac:dyDescent="0.9">
      <c r="B78" s="4">
        <v>12</v>
      </c>
      <c r="C78" s="4" t="s">
        <v>37</v>
      </c>
      <c r="D78" s="4" t="s">
        <v>37</v>
      </c>
      <c r="E78" s="4" t="s">
        <v>37</v>
      </c>
      <c r="F78" s="4" t="s">
        <v>37</v>
      </c>
      <c r="G78" s="4" t="s">
        <v>37</v>
      </c>
      <c r="H78" s="4" t="s">
        <v>37</v>
      </c>
      <c r="I78" s="4" t="s">
        <v>37</v>
      </c>
      <c r="O78" s="4" t="s">
        <v>60</v>
      </c>
      <c r="P78" s="4" t="s">
        <v>37</v>
      </c>
      <c r="Q78" s="4" t="s">
        <v>528</v>
      </c>
      <c r="R78" s="4" t="s">
        <v>529</v>
      </c>
      <c r="S78" s="4" t="s">
        <v>37</v>
      </c>
      <c r="T78" s="4" t="s">
        <v>43</v>
      </c>
      <c r="U78" s="4">
        <v>64</v>
      </c>
      <c r="V78" s="4">
        <v>1538</v>
      </c>
      <c r="W78" s="4" t="s">
        <v>530</v>
      </c>
      <c r="X78" s="4" t="s">
        <v>531</v>
      </c>
      <c r="Y78" s="4" t="s">
        <v>82</v>
      </c>
      <c r="Z78" s="4" t="s">
        <v>532</v>
      </c>
      <c r="AA78" s="4" t="s">
        <v>37</v>
      </c>
      <c r="AB78" s="4" t="s">
        <v>37</v>
      </c>
      <c r="AC78" s="4" t="s">
        <v>37</v>
      </c>
      <c r="AD78" s="4" t="s">
        <v>37</v>
      </c>
      <c r="AE78" s="4">
        <v>4</v>
      </c>
    </row>
    <row r="79" spans="2:32" ht="90.4" customHeight="1" x14ac:dyDescent="0.9">
      <c r="B79" s="4">
        <v>12</v>
      </c>
      <c r="C79" s="4" t="s">
        <v>37</v>
      </c>
      <c r="D79" s="4" t="s">
        <v>37</v>
      </c>
      <c r="E79" s="4" t="s">
        <v>37</v>
      </c>
      <c r="F79" s="4" t="s">
        <v>37</v>
      </c>
      <c r="G79" s="4" t="s">
        <v>37</v>
      </c>
      <c r="H79" s="4" t="s">
        <v>37</v>
      </c>
      <c r="I79" s="4" t="s">
        <v>37</v>
      </c>
      <c r="O79" s="4" t="s">
        <v>60</v>
      </c>
      <c r="P79" s="4" t="s">
        <v>37</v>
      </c>
      <c r="Q79" s="4" t="s">
        <v>533</v>
      </c>
      <c r="R79" s="4" t="s">
        <v>534</v>
      </c>
      <c r="S79" s="4" t="s">
        <v>37</v>
      </c>
      <c r="T79" s="4" t="s">
        <v>43</v>
      </c>
      <c r="U79" s="4">
        <v>62</v>
      </c>
      <c r="V79" s="4">
        <v>1731</v>
      </c>
      <c r="W79" s="4" t="s">
        <v>535</v>
      </c>
      <c r="X79" s="4" t="s">
        <v>536</v>
      </c>
      <c r="Y79" s="4" t="s">
        <v>537</v>
      </c>
      <c r="Z79" s="4" t="s">
        <v>538</v>
      </c>
      <c r="AA79" s="4" t="s">
        <v>515</v>
      </c>
      <c r="AB79" s="4" t="s">
        <v>37</v>
      </c>
      <c r="AC79" s="4" t="s">
        <v>37</v>
      </c>
      <c r="AD79" s="4" t="s">
        <v>37</v>
      </c>
      <c r="AE79" s="4">
        <v>5</v>
      </c>
    </row>
    <row r="80" spans="2:32" ht="90.4" customHeight="1" x14ac:dyDescent="0.9">
      <c r="B80" s="4">
        <v>13</v>
      </c>
      <c r="C80" s="4" t="s">
        <v>539</v>
      </c>
      <c r="D80" s="4" t="s">
        <v>540</v>
      </c>
      <c r="E80" s="4" t="s">
        <v>258</v>
      </c>
      <c r="F80" s="4" t="s">
        <v>259</v>
      </c>
      <c r="G80" s="4" t="s">
        <v>260</v>
      </c>
      <c r="H80" s="4" t="s">
        <v>541</v>
      </c>
      <c r="I80" s="4" t="s">
        <v>37</v>
      </c>
      <c r="J80" s="4">
        <v>189</v>
      </c>
      <c r="K80" s="4">
        <v>89133</v>
      </c>
      <c r="L80" s="4">
        <v>96707</v>
      </c>
      <c r="M80" s="4">
        <v>1</v>
      </c>
      <c r="N80" s="4">
        <v>185841</v>
      </c>
      <c r="O80" s="4" t="s">
        <v>51</v>
      </c>
      <c r="P80" s="4" t="s">
        <v>52</v>
      </c>
      <c r="Q80" s="4" t="s">
        <v>542</v>
      </c>
      <c r="R80" s="4" t="s">
        <v>543</v>
      </c>
      <c r="S80" s="4" t="s">
        <v>37</v>
      </c>
      <c r="T80" s="4" t="s">
        <v>43</v>
      </c>
      <c r="U80" s="4">
        <v>68</v>
      </c>
      <c r="V80" s="4">
        <v>1820</v>
      </c>
      <c r="W80" s="4" t="s">
        <v>544</v>
      </c>
      <c r="X80" s="4" t="s">
        <v>545</v>
      </c>
      <c r="Y80" s="4" t="s">
        <v>57</v>
      </c>
      <c r="Z80" s="4" t="s">
        <v>546</v>
      </c>
      <c r="AA80" s="4" t="s">
        <v>37</v>
      </c>
      <c r="AB80" s="4" t="s">
        <v>37</v>
      </c>
      <c r="AC80" s="4" t="s">
        <v>37</v>
      </c>
      <c r="AD80" s="4" t="s">
        <v>547</v>
      </c>
      <c r="AE80" s="4">
        <v>1</v>
      </c>
      <c r="AF80" s="4">
        <v>3.4</v>
      </c>
    </row>
    <row r="81" spans="2:32" ht="90.4" customHeight="1" x14ac:dyDescent="0.9">
      <c r="B81" s="4">
        <v>13</v>
      </c>
      <c r="C81" s="4" t="s">
        <v>37</v>
      </c>
      <c r="D81" s="4" t="s">
        <v>37</v>
      </c>
      <c r="E81" s="4" t="s">
        <v>37</v>
      </c>
      <c r="F81" s="4" t="s">
        <v>37</v>
      </c>
      <c r="G81" s="4" t="s">
        <v>37</v>
      </c>
      <c r="H81" s="4" t="s">
        <v>37</v>
      </c>
      <c r="I81" s="4" t="s">
        <v>37</v>
      </c>
      <c r="O81" s="4" t="s">
        <v>68</v>
      </c>
      <c r="P81" s="4" t="s">
        <v>69</v>
      </c>
      <c r="Q81" s="4" t="s">
        <v>548</v>
      </c>
      <c r="R81" s="4" t="s">
        <v>549</v>
      </c>
      <c r="S81" s="4" t="s">
        <v>37</v>
      </c>
      <c r="T81" s="4" t="s">
        <v>43</v>
      </c>
      <c r="U81" s="4">
        <v>42</v>
      </c>
      <c r="V81" s="4">
        <v>1626</v>
      </c>
      <c r="W81" s="4" t="s">
        <v>550</v>
      </c>
      <c r="X81" s="4" t="s">
        <v>551</v>
      </c>
      <c r="Y81" s="4" t="s">
        <v>75</v>
      </c>
      <c r="Z81" s="4" t="s">
        <v>552</v>
      </c>
      <c r="AA81" s="4" t="s">
        <v>37</v>
      </c>
      <c r="AB81" s="4" t="s">
        <v>37</v>
      </c>
      <c r="AC81" s="4" t="s">
        <v>37</v>
      </c>
      <c r="AD81" s="4" t="s">
        <v>77</v>
      </c>
      <c r="AE81" s="4">
        <v>2</v>
      </c>
    </row>
    <row r="82" spans="2:32" ht="90.4" customHeight="1" x14ac:dyDescent="0.9">
      <c r="B82" s="4">
        <v>13</v>
      </c>
      <c r="C82" s="4" t="s">
        <v>37</v>
      </c>
      <c r="D82" s="4" t="s">
        <v>37</v>
      </c>
      <c r="E82" s="4" t="s">
        <v>37</v>
      </c>
      <c r="F82" s="4" t="s">
        <v>37</v>
      </c>
      <c r="G82" s="4" t="s">
        <v>37</v>
      </c>
      <c r="H82" s="4" t="s">
        <v>37</v>
      </c>
      <c r="I82" s="4" t="s">
        <v>37</v>
      </c>
      <c r="O82" s="4" t="s">
        <v>38</v>
      </c>
      <c r="P82" s="4" t="s">
        <v>161</v>
      </c>
      <c r="Q82" s="4" t="s">
        <v>553</v>
      </c>
      <c r="R82" s="4" t="s">
        <v>554</v>
      </c>
      <c r="S82" s="4" t="s">
        <v>37</v>
      </c>
      <c r="T82" s="4" t="s">
        <v>43</v>
      </c>
      <c r="U82" s="4">
        <v>58</v>
      </c>
      <c r="V82" s="4">
        <v>1529</v>
      </c>
      <c r="W82" s="4" t="s">
        <v>555</v>
      </c>
      <c r="X82" s="4" t="s">
        <v>556</v>
      </c>
      <c r="Y82" s="4" t="s">
        <v>166</v>
      </c>
      <c r="Z82" s="4" t="s">
        <v>557</v>
      </c>
      <c r="AA82" s="4" t="s">
        <v>37</v>
      </c>
      <c r="AB82" s="4" t="s">
        <v>37</v>
      </c>
      <c r="AC82" s="4" t="s">
        <v>37</v>
      </c>
      <c r="AD82" s="4" t="s">
        <v>77</v>
      </c>
      <c r="AE82" s="4">
        <v>3</v>
      </c>
    </row>
    <row r="83" spans="2:32" ht="90.4" customHeight="1" x14ac:dyDescent="0.9">
      <c r="B83" s="4">
        <v>13</v>
      </c>
      <c r="C83" s="4" t="s">
        <v>37</v>
      </c>
      <c r="D83" s="4" t="s">
        <v>37</v>
      </c>
      <c r="E83" s="4" t="s">
        <v>37</v>
      </c>
      <c r="F83" s="4" t="s">
        <v>37</v>
      </c>
      <c r="G83" s="4" t="s">
        <v>37</v>
      </c>
      <c r="H83" s="4" t="s">
        <v>37</v>
      </c>
      <c r="I83" s="4" t="s">
        <v>37</v>
      </c>
      <c r="O83" s="4" t="s">
        <v>60</v>
      </c>
      <c r="P83" s="4" t="s">
        <v>307</v>
      </c>
      <c r="Q83" s="4" t="s">
        <v>558</v>
      </c>
      <c r="R83" s="4" t="s">
        <v>559</v>
      </c>
      <c r="S83" s="4" t="s">
        <v>37</v>
      </c>
      <c r="T83" s="4" t="s">
        <v>43</v>
      </c>
      <c r="U83" s="4">
        <v>64</v>
      </c>
      <c r="V83" s="4">
        <v>1762</v>
      </c>
      <c r="W83" s="4" t="s">
        <v>560</v>
      </c>
      <c r="X83" s="4" t="s">
        <v>561</v>
      </c>
      <c r="Y83" s="4" t="s">
        <v>243</v>
      </c>
      <c r="Z83" s="4" t="s">
        <v>562</v>
      </c>
      <c r="AA83" s="4" t="s">
        <v>37</v>
      </c>
      <c r="AB83" s="4" t="s">
        <v>37</v>
      </c>
      <c r="AC83" s="4" t="s">
        <v>37</v>
      </c>
      <c r="AD83" s="4" t="s">
        <v>37</v>
      </c>
      <c r="AE83" s="4">
        <v>4</v>
      </c>
    </row>
    <row r="84" spans="2:32" ht="90.4" customHeight="1" x14ac:dyDescent="0.9">
      <c r="B84" s="4">
        <v>13</v>
      </c>
      <c r="C84" s="4" t="s">
        <v>37</v>
      </c>
      <c r="D84" s="4" t="s">
        <v>37</v>
      </c>
      <c r="E84" s="4" t="s">
        <v>37</v>
      </c>
      <c r="F84" s="4" t="s">
        <v>37</v>
      </c>
      <c r="G84" s="4" t="s">
        <v>37</v>
      </c>
      <c r="H84" s="4" t="s">
        <v>37</v>
      </c>
      <c r="I84" s="4" t="s">
        <v>37</v>
      </c>
      <c r="O84" s="4" t="s">
        <v>60</v>
      </c>
      <c r="P84" s="4" t="s">
        <v>37</v>
      </c>
      <c r="Q84" s="4" t="s">
        <v>563</v>
      </c>
      <c r="R84" s="4" t="s">
        <v>564</v>
      </c>
      <c r="S84" s="4" t="s">
        <v>37</v>
      </c>
      <c r="T84" s="4" t="s">
        <v>43</v>
      </c>
      <c r="U84" s="4">
        <v>61</v>
      </c>
      <c r="V84" s="4">
        <v>2565</v>
      </c>
      <c r="W84" s="4" t="s">
        <v>565</v>
      </c>
      <c r="X84" s="4" t="s">
        <v>566</v>
      </c>
      <c r="Y84" s="4" t="s">
        <v>567</v>
      </c>
      <c r="Z84" s="4" t="s">
        <v>568</v>
      </c>
      <c r="AA84" s="4" t="s">
        <v>545</v>
      </c>
      <c r="AB84" s="4" t="s">
        <v>37</v>
      </c>
      <c r="AC84" s="4" t="s">
        <v>37</v>
      </c>
      <c r="AD84" s="4" t="s">
        <v>37</v>
      </c>
      <c r="AE84" s="4">
        <v>5</v>
      </c>
    </row>
    <row r="85" spans="2:32" ht="90.4" customHeight="1" x14ac:dyDescent="0.9">
      <c r="B85" s="4">
        <v>13</v>
      </c>
      <c r="C85" s="4" t="s">
        <v>37</v>
      </c>
      <c r="D85" s="4" t="s">
        <v>37</v>
      </c>
      <c r="E85" s="4" t="s">
        <v>37</v>
      </c>
      <c r="F85" s="4" t="s">
        <v>37</v>
      </c>
      <c r="G85" s="4" t="s">
        <v>37</v>
      </c>
      <c r="H85" s="4" t="s">
        <v>37</v>
      </c>
      <c r="I85" s="4" t="s">
        <v>37</v>
      </c>
      <c r="O85" s="4" t="s">
        <v>60</v>
      </c>
      <c r="P85" s="4" t="s">
        <v>37</v>
      </c>
      <c r="Q85" s="4" t="s">
        <v>569</v>
      </c>
      <c r="R85" s="4" t="s">
        <v>570</v>
      </c>
      <c r="S85" s="4" t="s">
        <v>37</v>
      </c>
      <c r="T85" s="4" t="s">
        <v>43</v>
      </c>
      <c r="U85" s="4">
        <v>70</v>
      </c>
      <c r="V85" s="4">
        <v>2335</v>
      </c>
      <c r="W85" s="4" t="s">
        <v>571</v>
      </c>
      <c r="X85" s="4" t="s">
        <v>572</v>
      </c>
      <c r="Y85" s="4" t="s">
        <v>377</v>
      </c>
      <c r="Z85" s="4" t="s">
        <v>573</v>
      </c>
      <c r="AA85" s="4" t="s">
        <v>545</v>
      </c>
      <c r="AB85" s="4" t="s">
        <v>37</v>
      </c>
      <c r="AC85" s="4" t="s">
        <v>37</v>
      </c>
      <c r="AD85" s="4" t="s">
        <v>37</v>
      </c>
      <c r="AE85" s="4">
        <v>6</v>
      </c>
    </row>
    <row r="86" spans="2:32" ht="90.4" customHeight="1" x14ac:dyDescent="0.9">
      <c r="B86" s="4">
        <v>13</v>
      </c>
      <c r="C86" s="4" t="s">
        <v>37</v>
      </c>
      <c r="D86" s="4" t="s">
        <v>37</v>
      </c>
      <c r="E86" s="4" t="s">
        <v>37</v>
      </c>
      <c r="F86" s="4" t="s">
        <v>37</v>
      </c>
      <c r="G86" s="4" t="s">
        <v>37</v>
      </c>
      <c r="H86" s="4" t="s">
        <v>37</v>
      </c>
      <c r="I86" s="4" t="s">
        <v>37</v>
      </c>
      <c r="O86" s="4" t="s">
        <v>60</v>
      </c>
      <c r="P86" s="4" t="s">
        <v>37</v>
      </c>
      <c r="Q86" s="4" t="s">
        <v>574</v>
      </c>
      <c r="R86" s="4" t="s">
        <v>575</v>
      </c>
      <c r="S86" s="4" t="s">
        <v>37</v>
      </c>
      <c r="T86" s="4" t="s">
        <v>43</v>
      </c>
      <c r="U86" s="4">
        <v>35</v>
      </c>
      <c r="V86" s="4">
        <v>1979</v>
      </c>
      <c r="W86" s="4" t="s">
        <v>576</v>
      </c>
      <c r="X86" s="4" t="s">
        <v>577</v>
      </c>
      <c r="Y86" s="4" t="s">
        <v>578</v>
      </c>
      <c r="Z86" s="4" t="s">
        <v>579</v>
      </c>
      <c r="AA86" s="4" t="s">
        <v>556</v>
      </c>
      <c r="AB86" s="4" t="s">
        <v>37</v>
      </c>
      <c r="AC86" s="4" t="s">
        <v>37</v>
      </c>
      <c r="AD86" s="4" t="s">
        <v>37</v>
      </c>
      <c r="AE86" s="4">
        <v>7</v>
      </c>
    </row>
    <row r="87" spans="2:32" ht="90.4" customHeight="1" x14ac:dyDescent="0.9">
      <c r="B87" s="4">
        <v>14</v>
      </c>
      <c r="C87" s="4" t="s">
        <v>580</v>
      </c>
      <c r="D87" s="4" t="s">
        <v>581</v>
      </c>
      <c r="E87" s="4" t="s">
        <v>258</v>
      </c>
      <c r="F87" s="4" t="s">
        <v>259</v>
      </c>
      <c r="G87" s="4" t="s">
        <v>260</v>
      </c>
      <c r="H87" s="4" t="s">
        <v>582</v>
      </c>
      <c r="I87" s="4" t="s">
        <v>37</v>
      </c>
      <c r="J87" s="4">
        <v>215</v>
      </c>
      <c r="K87" s="4">
        <v>100327</v>
      </c>
      <c r="L87" s="4">
        <v>105444</v>
      </c>
      <c r="M87" s="4">
        <v>0</v>
      </c>
      <c r="N87" s="4">
        <v>205771</v>
      </c>
      <c r="O87" s="4" t="s">
        <v>38</v>
      </c>
      <c r="P87" s="4" t="s">
        <v>39</v>
      </c>
      <c r="Q87" s="4" t="s">
        <v>583</v>
      </c>
      <c r="R87" s="4" t="s">
        <v>584</v>
      </c>
      <c r="S87" s="4" t="s">
        <v>37</v>
      </c>
      <c r="T87" s="4" t="s">
        <v>92</v>
      </c>
      <c r="U87" s="4">
        <v>46</v>
      </c>
      <c r="V87" s="4">
        <v>4749</v>
      </c>
      <c r="W87" s="4" t="s">
        <v>585</v>
      </c>
      <c r="X87" s="4" t="s">
        <v>586</v>
      </c>
      <c r="Y87" s="4" t="s">
        <v>46</v>
      </c>
      <c r="Z87" s="4" t="s">
        <v>587</v>
      </c>
      <c r="AA87" s="4" t="s">
        <v>37</v>
      </c>
      <c r="AB87" s="4" t="s">
        <v>37</v>
      </c>
      <c r="AC87" s="4" t="s">
        <v>37</v>
      </c>
      <c r="AD87" s="4" t="s">
        <v>59</v>
      </c>
      <c r="AE87" s="4">
        <v>1</v>
      </c>
      <c r="AF87" s="4">
        <v>63</v>
      </c>
    </row>
    <row r="88" spans="2:32" ht="90.4" customHeight="1" x14ac:dyDescent="0.9">
      <c r="B88" s="4">
        <v>14</v>
      </c>
      <c r="C88" s="4" t="s">
        <v>37</v>
      </c>
      <c r="D88" s="4" t="s">
        <v>37</v>
      </c>
      <c r="E88" s="4" t="s">
        <v>37</v>
      </c>
      <c r="F88" s="4" t="s">
        <v>37</v>
      </c>
      <c r="G88" s="4" t="s">
        <v>37</v>
      </c>
      <c r="H88" s="4" t="s">
        <v>37</v>
      </c>
      <c r="I88" s="4" t="s">
        <v>37</v>
      </c>
      <c r="O88" s="4" t="s">
        <v>68</v>
      </c>
      <c r="P88" s="4" t="s">
        <v>69</v>
      </c>
      <c r="Q88" s="4" t="s">
        <v>588</v>
      </c>
      <c r="R88" s="4" t="s">
        <v>589</v>
      </c>
      <c r="S88" s="4" t="s">
        <v>37</v>
      </c>
      <c r="T88" s="4" t="s">
        <v>43</v>
      </c>
      <c r="U88" s="4">
        <v>49</v>
      </c>
      <c r="V88" s="4">
        <v>3458</v>
      </c>
      <c r="W88" s="4" t="s">
        <v>590</v>
      </c>
      <c r="X88" s="4" t="s">
        <v>591</v>
      </c>
      <c r="Y88" s="4" t="s">
        <v>75</v>
      </c>
      <c r="Z88" s="4" t="s">
        <v>592</v>
      </c>
      <c r="AA88" s="4" t="s">
        <v>37</v>
      </c>
      <c r="AB88" s="4" t="s">
        <v>37</v>
      </c>
      <c r="AC88" s="4" t="s">
        <v>37</v>
      </c>
      <c r="AD88" s="4" t="s">
        <v>160</v>
      </c>
      <c r="AE88" s="4">
        <v>2</v>
      </c>
    </row>
    <row r="89" spans="2:32" ht="90.4" customHeight="1" x14ac:dyDescent="0.9">
      <c r="B89" s="4">
        <v>14</v>
      </c>
      <c r="C89" s="4" t="s">
        <v>37</v>
      </c>
      <c r="D89" s="4" t="s">
        <v>37</v>
      </c>
      <c r="E89" s="4" t="s">
        <v>37</v>
      </c>
      <c r="F89" s="4" t="s">
        <v>37</v>
      </c>
      <c r="G89" s="4" t="s">
        <v>37</v>
      </c>
      <c r="H89" s="4" t="s">
        <v>37</v>
      </c>
      <c r="I89" s="4" t="s">
        <v>37</v>
      </c>
      <c r="O89" s="4" t="s">
        <v>60</v>
      </c>
      <c r="P89" s="4" t="s">
        <v>322</v>
      </c>
      <c r="Q89" s="4" t="s">
        <v>593</v>
      </c>
      <c r="R89" s="4" t="s">
        <v>594</v>
      </c>
      <c r="S89" s="4" t="s">
        <v>37</v>
      </c>
      <c r="T89" s="4" t="s">
        <v>43</v>
      </c>
      <c r="U89" s="4">
        <v>36</v>
      </c>
      <c r="V89" s="4">
        <v>3329</v>
      </c>
      <c r="W89" s="4" t="s">
        <v>595</v>
      </c>
      <c r="X89" s="4" t="s">
        <v>596</v>
      </c>
      <c r="Y89" s="4" t="s">
        <v>327</v>
      </c>
      <c r="Z89" s="4" t="s">
        <v>597</v>
      </c>
      <c r="AA89" s="4" t="s">
        <v>37</v>
      </c>
      <c r="AB89" s="4" t="s">
        <v>37</v>
      </c>
      <c r="AC89" s="4" t="s">
        <v>37</v>
      </c>
      <c r="AD89" s="4" t="s">
        <v>37</v>
      </c>
      <c r="AE89" s="4">
        <v>3</v>
      </c>
    </row>
    <row r="90" spans="2:32" ht="90.4" customHeight="1" x14ac:dyDescent="0.9">
      <c r="B90" s="4">
        <v>14</v>
      </c>
      <c r="C90" s="4" t="s">
        <v>37</v>
      </c>
      <c r="D90" s="4" t="s">
        <v>37</v>
      </c>
      <c r="E90" s="4" t="s">
        <v>37</v>
      </c>
      <c r="F90" s="4" t="s">
        <v>37</v>
      </c>
      <c r="G90" s="4" t="s">
        <v>37</v>
      </c>
      <c r="H90" s="4" t="s">
        <v>37</v>
      </c>
      <c r="I90" s="4" t="s">
        <v>37</v>
      </c>
      <c r="O90" s="4" t="s">
        <v>51</v>
      </c>
      <c r="P90" s="4" t="s">
        <v>598</v>
      </c>
      <c r="Q90" s="4" t="s">
        <v>599</v>
      </c>
      <c r="R90" s="4" t="s">
        <v>600</v>
      </c>
      <c r="S90" s="4" t="s">
        <v>37</v>
      </c>
      <c r="T90" s="4" t="s">
        <v>43</v>
      </c>
      <c r="U90" s="4">
        <v>56</v>
      </c>
      <c r="V90" s="4">
        <v>4761</v>
      </c>
      <c r="W90" s="4" t="s">
        <v>601</v>
      </c>
      <c r="X90" s="4" t="s">
        <v>602</v>
      </c>
      <c r="Y90" s="4" t="s">
        <v>603</v>
      </c>
      <c r="Z90" s="4" t="s">
        <v>604</v>
      </c>
      <c r="AA90" s="4" t="s">
        <v>37</v>
      </c>
      <c r="AB90" s="4" t="s">
        <v>37</v>
      </c>
      <c r="AC90" s="4" t="s">
        <v>37</v>
      </c>
      <c r="AD90" s="4" t="s">
        <v>238</v>
      </c>
      <c r="AE90" s="4">
        <v>4</v>
      </c>
    </row>
    <row r="91" spans="2:32" ht="90.4" customHeight="1" x14ac:dyDescent="0.9">
      <c r="B91" s="4">
        <v>14</v>
      </c>
      <c r="C91" s="4" t="s">
        <v>37</v>
      </c>
      <c r="D91" s="4" t="s">
        <v>37</v>
      </c>
      <c r="E91" s="4" t="s">
        <v>37</v>
      </c>
      <c r="F91" s="4" t="s">
        <v>37</v>
      </c>
      <c r="G91" s="4" t="s">
        <v>37</v>
      </c>
      <c r="H91" s="4" t="s">
        <v>37</v>
      </c>
      <c r="I91" s="4" t="s">
        <v>37</v>
      </c>
      <c r="O91" s="4" t="s">
        <v>60</v>
      </c>
      <c r="P91" s="4" t="s">
        <v>37</v>
      </c>
      <c r="Q91" s="4" t="s">
        <v>605</v>
      </c>
      <c r="R91" s="4" t="s">
        <v>606</v>
      </c>
      <c r="S91" s="4" t="s">
        <v>37</v>
      </c>
      <c r="T91" s="4" t="s">
        <v>92</v>
      </c>
      <c r="U91" s="4">
        <v>50</v>
      </c>
      <c r="V91" s="4">
        <v>3922</v>
      </c>
      <c r="W91" s="4" t="s">
        <v>607</v>
      </c>
      <c r="X91" s="4" t="s">
        <v>608</v>
      </c>
      <c r="Y91" s="4" t="s">
        <v>609</v>
      </c>
      <c r="Z91" s="4" t="s">
        <v>610</v>
      </c>
      <c r="AA91" s="4" t="s">
        <v>586</v>
      </c>
      <c r="AB91" s="4" t="s">
        <v>37</v>
      </c>
      <c r="AC91" s="4" t="s">
        <v>37</v>
      </c>
      <c r="AD91" s="4" t="s">
        <v>37</v>
      </c>
      <c r="AE91" s="4">
        <v>5</v>
      </c>
    </row>
    <row r="92" spans="2:32" ht="90.4" customHeight="1" x14ac:dyDescent="0.9">
      <c r="B92" s="4">
        <v>14</v>
      </c>
      <c r="C92" s="4" t="s">
        <v>37</v>
      </c>
      <c r="D92" s="4" t="s">
        <v>37</v>
      </c>
      <c r="E92" s="4" t="s">
        <v>37</v>
      </c>
      <c r="F92" s="4" t="s">
        <v>37</v>
      </c>
      <c r="G92" s="4" t="s">
        <v>37</v>
      </c>
      <c r="H92" s="4" t="s">
        <v>37</v>
      </c>
      <c r="I92" s="4" t="s">
        <v>37</v>
      </c>
      <c r="O92" s="4" t="s">
        <v>60</v>
      </c>
      <c r="P92" s="4" t="s">
        <v>37</v>
      </c>
      <c r="Q92" s="4" t="s">
        <v>611</v>
      </c>
      <c r="R92" s="4" t="s">
        <v>612</v>
      </c>
      <c r="S92" s="4" t="s">
        <v>37</v>
      </c>
      <c r="T92" s="4" t="s">
        <v>43</v>
      </c>
      <c r="U92" s="4">
        <v>43</v>
      </c>
      <c r="V92" s="4">
        <v>3258</v>
      </c>
      <c r="W92" s="4" t="s">
        <v>613</v>
      </c>
      <c r="X92" s="4" t="s">
        <v>614</v>
      </c>
      <c r="Y92" s="4" t="s">
        <v>615</v>
      </c>
      <c r="Z92" s="4" t="s">
        <v>616</v>
      </c>
      <c r="AA92" s="4" t="s">
        <v>602</v>
      </c>
      <c r="AB92" s="4" t="s">
        <v>37</v>
      </c>
      <c r="AC92" s="4" t="s">
        <v>37</v>
      </c>
      <c r="AD92" s="4" t="s">
        <v>37</v>
      </c>
      <c r="AE92" s="4">
        <v>6</v>
      </c>
    </row>
    <row r="93" spans="2:32" ht="90.4" customHeight="1" x14ac:dyDescent="0.9">
      <c r="B93" s="4">
        <v>14</v>
      </c>
      <c r="C93" s="4" t="s">
        <v>37</v>
      </c>
      <c r="D93" s="4" t="s">
        <v>37</v>
      </c>
      <c r="E93" s="4" t="s">
        <v>37</v>
      </c>
      <c r="F93" s="4" t="s">
        <v>37</v>
      </c>
      <c r="G93" s="4" t="s">
        <v>37</v>
      </c>
      <c r="H93" s="4" t="s">
        <v>37</v>
      </c>
      <c r="I93" s="4" t="s">
        <v>37</v>
      </c>
      <c r="O93" s="4" t="s">
        <v>60</v>
      </c>
      <c r="P93" s="4" t="s">
        <v>37</v>
      </c>
      <c r="Q93" s="4" t="s">
        <v>617</v>
      </c>
      <c r="R93" s="4" t="s">
        <v>618</v>
      </c>
      <c r="S93" s="4" t="s">
        <v>37</v>
      </c>
      <c r="T93" s="4" t="s">
        <v>43</v>
      </c>
      <c r="U93" s="4">
        <v>56</v>
      </c>
      <c r="V93" s="4">
        <v>3234</v>
      </c>
      <c r="W93" s="4" t="s">
        <v>619</v>
      </c>
      <c r="X93" s="4" t="s">
        <v>620</v>
      </c>
      <c r="Y93" s="4" t="s">
        <v>317</v>
      </c>
      <c r="Z93" s="4" t="s">
        <v>621</v>
      </c>
      <c r="AA93" s="4" t="s">
        <v>37</v>
      </c>
      <c r="AB93" s="4" t="s">
        <v>37</v>
      </c>
      <c r="AC93" s="4" t="s">
        <v>37</v>
      </c>
      <c r="AD93" s="4" t="s">
        <v>37</v>
      </c>
      <c r="AE93" s="4">
        <v>7</v>
      </c>
    </row>
    <row r="94" spans="2:32" ht="90.4" customHeight="1" x14ac:dyDescent="0.9">
      <c r="B94" s="4">
        <v>14</v>
      </c>
      <c r="C94" s="4" t="s">
        <v>37</v>
      </c>
      <c r="D94" s="4" t="s">
        <v>37</v>
      </c>
      <c r="E94" s="4" t="s">
        <v>37</v>
      </c>
      <c r="F94" s="4" t="s">
        <v>37</v>
      </c>
      <c r="G94" s="4" t="s">
        <v>37</v>
      </c>
      <c r="H94" s="4" t="s">
        <v>37</v>
      </c>
      <c r="I94" s="4" t="s">
        <v>37</v>
      </c>
      <c r="O94" s="4" t="s">
        <v>60</v>
      </c>
      <c r="P94" s="4" t="s">
        <v>37</v>
      </c>
      <c r="Q94" s="4" t="s">
        <v>622</v>
      </c>
      <c r="R94" s="4" t="s">
        <v>623</v>
      </c>
      <c r="S94" s="4" t="s">
        <v>37</v>
      </c>
      <c r="T94" s="4" t="s">
        <v>92</v>
      </c>
      <c r="U94" s="4">
        <v>45</v>
      </c>
      <c r="V94" s="4">
        <v>3090</v>
      </c>
      <c r="W94" s="4" t="s">
        <v>624</v>
      </c>
      <c r="X94" s="4" t="s">
        <v>625</v>
      </c>
      <c r="Y94" s="4" t="s">
        <v>626</v>
      </c>
      <c r="Z94" s="4" t="s">
        <v>627</v>
      </c>
      <c r="AA94" s="4" t="s">
        <v>37</v>
      </c>
      <c r="AB94" s="4" t="s">
        <v>37</v>
      </c>
      <c r="AC94" s="4" t="s">
        <v>37</v>
      </c>
      <c r="AD94" s="4" t="s">
        <v>37</v>
      </c>
      <c r="AE94" s="4">
        <v>8</v>
      </c>
    </row>
    <row r="95" spans="2:32" ht="90.4" customHeight="1" x14ac:dyDescent="0.9">
      <c r="B95" s="4">
        <v>14</v>
      </c>
      <c r="C95" s="4" t="s">
        <v>37</v>
      </c>
      <c r="D95" s="4" t="s">
        <v>37</v>
      </c>
      <c r="E95" s="4" t="s">
        <v>37</v>
      </c>
      <c r="F95" s="4" t="s">
        <v>37</v>
      </c>
      <c r="G95" s="4" t="s">
        <v>37</v>
      </c>
      <c r="H95" s="4" t="s">
        <v>37</v>
      </c>
      <c r="I95" s="4" t="s">
        <v>37</v>
      </c>
      <c r="O95" s="4" t="s">
        <v>60</v>
      </c>
      <c r="P95" s="4" t="s">
        <v>37</v>
      </c>
      <c r="Q95" s="4" t="s">
        <v>628</v>
      </c>
      <c r="R95" s="4" t="s">
        <v>629</v>
      </c>
      <c r="S95" s="4" t="s">
        <v>37</v>
      </c>
      <c r="T95" s="4" t="s">
        <v>43</v>
      </c>
      <c r="U95" s="4">
        <v>44</v>
      </c>
      <c r="V95" s="4">
        <v>3885</v>
      </c>
      <c r="W95" s="4" t="s">
        <v>630</v>
      </c>
      <c r="X95" s="4" t="s">
        <v>631</v>
      </c>
      <c r="Y95" s="4" t="s">
        <v>453</v>
      </c>
      <c r="Z95" s="4" t="s">
        <v>632</v>
      </c>
      <c r="AA95" s="4" t="s">
        <v>37</v>
      </c>
      <c r="AB95" s="4" t="s">
        <v>37</v>
      </c>
      <c r="AC95" s="4" t="s">
        <v>37</v>
      </c>
      <c r="AD95" s="4" t="s">
        <v>37</v>
      </c>
      <c r="AE95" s="4">
        <v>9</v>
      </c>
    </row>
    <row r="96" spans="2:32" ht="90.4" customHeight="1" x14ac:dyDescent="0.9">
      <c r="B96" s="4">
        <v>15</v>
      </c>
      <c r="C96" s="4" t="s">
        <v>633</v>
      </c>
      <c r="D96" s="4" t="s">
        <v>634</v>
      </c>
      <c r="E96" s="4" t="s">
        <v>258</v>
      </c>
      <c r="F96" s="4" t="s">
        <v>259</v>
      </c>
      <c r="G96" s="4" t="s">
        <v>260</v>
      </c>
      <c r="H96" s="4" t="s">
        <v>635</v>
      </c>
      <c r="I96" s="4" t="s">
        <v>37</v>
      </c>
      <c r="J96" s="4">
        <v>205</v>
      </c>
      <c r="K96" s="4">
        <v>97553</v>
      </c>
      <c r="L96" s="4">
        <v>104166</v>
      </c>
      <c r="M96" s="4">
        <v>0</v>
      </c>
      <c r="N96" s="4">
        <v>201719</v>
      </c>
      <c r="O96" s="4" t="s">
        <v>38</v>
      </c>
      <c r="P96" s="4" t="s">
        <v>161</v>
      </c>
      <c r="Q96" s="4" t="s">
        <v>636</v>
      </c>
      <c r="R96" s="4" t="s">
        <v>637</v>
      </c>
      <c r="S96" s="4" t="s">
        <v>37</v>
      </c>
      <c r="T96" s="4" t="s">
        <v>43</v>
      </c>
      <c r="U96" s="4">
        <v>57</v>
      </c>
      <c r="V96" s="4">
        <v>1808</v>
      </c>
      <c r="W96" s="4" t="s">
        <v>638</v>
      </c>
      <c r="X96" s="4" t="s">
        <v>639</v>
      </c>
      <c r="Y96" s="4" t="s">
        <v>166</v>
      </c>
      <c r="Z96" s="4" t="s">
        <v>640</v>
      </c>
      <c r="AA96" s="4" t="s">
        <v>37</v>
      </c>
      <c r="AB96" s="4" t="s">
        <v>37</v>
      </c>
      <c r="AC96" s="4" t="s">
        <v>37</v>
      </c>
      <c r="AD96" s="4" t="s">
        <v>77</v>
      </c>
      <c r="AE96" s="4">
        <v>1</v>
      </c>
      <c r="AF96" s="4">
        <v>11.2</v>
      </c>
    </row>
    <row r="97" spans="2:32" ht="90.4" customHeight="1" x14ac:dyDescent="0.9">
      <c r="B97" s="4">
        <v>15</v>
      </c>
      <c r="C97" s="4" t="s">
        <v>37</v>
      </c>
      <c r="D97" s="4" t="s">
        <v>37</v>
      </c>
      <c r="E97" s="4" t="s">
        <v>37</v>
      </c>
      <c r="F97" s="4" t="s">
        <v>37</v>
      </c>
      <c r="G97" s="4" t="s">
        <v>37</v>
      </c>
      <c r="H97" s="4" t="s">
        <v>37</v>
      </c>
      <c r="I97" s="4" t="s">
        <v>37</v>
      </c>
      <c r="O97" s="4" t="s">
        <v>68</v>
      </c>
      <c r="P97" s="4" t="s">
        <v>69</v>
      </c>
      <c r="Q97" s="4" t="s">
        <v>641</v>
      </c>
      <c r="R97" s="4" t="s">
        <v>642</v>
      </c>
      <c r="S97" s="4" t="s">
        <v>37</v>
      </c>
      <c r="T97" s="4" t="s">
        <v>43</v>
      </c>
      <c r="U97" s="4">
        <v>46</v>
      </c>
      <c r="V97" s="4">
        <v>2041</v>
      </c>
      <c r="W97" s="4" t="s">
        <v>643</v>
      </c>
      <c r="X97" s="4" t="s">
        <v>644</v>
      </c>
      <c r="Y97" s="4" t="s">
        <v>75</v>
      </c>
      <c r="Z97" s="4" t="s">
        <v>645</v>
      </c>
      <c r="AA97" s="4" t="s">
        <v>37</v>
      </c>
      <c r="AB97" s="4" t="s">
        <v>37</v>
      </c>
      <c r="AC97" s="4" t="s">
        <v>37</v>
      </c>
      <c r="AD97" s="4" t="s">
        <v>59</v>
      </c>
      <c r="AE97" s="4">
        <v>2</v>
      </c>
    </row>
    <row r="98" spans="2:32" ht="90.4" customHeight="1" x14ac:dyDescent="0.9">
      <c r="B98" s="4">
        <v>15</v>
      </c>
      <c r="C98" s="4" t="s">
        <v>37</v>
      </c>
      <c r="D98" s="4" t="s">
        <v>37</v>
      </c>
      <c r="E98" s="4" t="s">
        <v>37</v>
      </c>
      <c r="F98" s="4" t="s">
        <v>37</v>
      </c>
      <c r="G98" s="4" t="s">
        <v>37</v>
      </c>
      <c r="H98" s="4" t="s">
        <v>37</v>
      </c>
      <c r="I98" s="4" t="s">
        <v>37</v>
      </c>
      <c r="O98" s="4" t="s">
        <v>51</v>
      </c>
      <c r="P98" s="4" t="s">
        <v>52</v>
      </c>
      <c r="Q98" s="4" t="s">
        <v>646</v>
      </c>
      <c r="R98" s="4" t="s">
        <v>647</v>
      </c>
      <c r="S98" s="4" t="s">
        <v>648</v>
      </c>
      <c r="T98" s="4" t="s">
        <v>43</v>
      </c>
      <c r="U98" s="4">
        <v>43</v>
      </c>
      <c r="V98" s="4">
        <v>2123</v>
      </c>
      <c r="W98" s="4" t="s">
        <v>649</v>
      </c>
      <c r="X98" s="4" t="s">
        <v>650</v>
      </c>
      <c r="Y98" s="4" t="s">
        <v>57</v>
      </c>
      <c r="Z98" s="4" t="s">
        <v>651</v>
      </c>
      <c r="AA98" s="4" t="s">
        <v>37</v>
      </c>
      <c r="AB98" s="4" t="s">
        <v>37</v>
      </c>
      <c r="AC98" s="4" t="s">
        <v>37</v>
      </c>
      <c r="AD98" s="4" t="s">
        <v>238</v>
      </c>
      <c r="AE98" s="4">
        <v>3</v>
      </c>
    </row>
    <row r="99" spans="2:32" ht="90.4" customHeight="1" x14ac:dyDescent="0.9">
      <c r="B99" s="4">
        <v>15</v>
      </c>
      <c r="C99" s="4" t="s">
        <v>37</v>
      </c>
      <c r="D99" s="4" t="s">
        <v>37</v>
      </c>
      <c r="E99" s="4" t="s">
        <v>37</v>
      </c>
      <c r="F99" s="4" t="s">
        <v>37</v>
      </c>
      <c r="G99" s="4" t="s">
        <v>37</v>
      </c>
      <c r="H99" s="4" t="s">
        <v>37</v>
      </c>
      <c r="I99" s="4" t="s">
        <v>37</v>
      </c>
      <c r="O99" s="4" t="s">
        <v>60</v>
      </c>
      <c r="P99" s="4" t="s">
        <v>307</v>
      </c>
      <c r="Q99" s="4" t="s">
        <v>652</v>
      </c>
      <c r="R99" s="4" t="s">
        <v>653</v>
      </c>
      <c r="S99" s="4" t="s">
        <v>37</v>
      </c>
      <c r="T99" s="4" t="s">
        <v>43</v>
      </c>
      <c r="U99" s="4">
        <v>51</v>
      </c>
      <c r="V99" s="4">
        <v>1946</v>
      </c>
      <c r="W99" s="4" t="s">
        <v>654</v>
      </c>
      <c r="X99" s="4" t="s">
        <v>655</v>
      </c>
      <c r="Y99" s="4" t="s">
        <v>243</v>
      </c>
      <c r="Z99" s="4" t="s">
        <v>656</v>
      </c>
      <c r="AA99" s="4" t="s">
        <v>37</v>
      </c>
      <c r="AB99" s="4" t="s">
        <v>37</v>
      </c>
      <c r="AC99" s="4" t="s">
        <v>37</v>
      </c>
      <c r="AD99" s="4" t="s">
        <v>37</v>
      </c>
      <c r="AE99" s="4">
        <v>4</v>
      </c>
    </row>
    <row r="100" spans="2:32" ht="90.4" customHeight="1" x14ac:dyDescent="0.9">
      <c r="B100" s="4">
        <v>15</v>
      </c>
      <c r="C100" s="4" t="s">
        <v>37</v>
      </c>
      <c r="D100" s="4" t="s">
        <v>37</v>
      </c>
      <c r="E100" s="4" t="s">
        <v>37</v>
      </c>
      <c r="F100" s="4" t="s">
        <v>37</v>
      </c>
      <c r="G100" s="4" t="s">
        <v>37</v>
      </c>
      <c r="H100" s="4" t="s">
        <v>37</v>
      </c>
      <c r="I100" s="4" t="s">
        <v>37</v>
      </c>
      <c r="O100" s="4" t="s">
        <v>60</v>
      </c>
      <c r="P100" s="4" t="s">
        <v>37</v>
      </c>
      <c r="Q100" s="4" t="s">
        <v>657</v>
      </c>
      <c r="R100" s="4" t="s">
        <v>658</v>
      </c>
      <c r="S100" s="4" t="s">
        <v>37</v>
      </c>
      <c r="T100" s="4" t="s">
        <v>43</v>
      </c>
      <c r="U100" s="4">
        <v>51</v>
      </c>
      <c r="V100" s="4">
        <v>2596</v>
      </c>
      <c r="W100" s="4" t="s">
        <v>659</v>
      </c>
      <c r="X100" s="4" t="s">
        <v>660</v>
      </c>
      <c r="Y100" s="4" t="s">
        <v>661</v>
      </c>
      <c r="Z100" s="4" t="s">
        <v>662</v>
      </c>
      <c r="AA100" s="4" t="s">
        <v>639</v>
      </c>
      <c r="AB100" s="4" t="s">
        <v>37</v>
      </c>
      <c r="AC100" s="4" t="s">
        <v>37</v>
      </c>
      <c r="AD100" s="4" t="s">
        <v>37</v>
      </c>
      <c r="AE100" s="4">
        <v>5</v>
      </c>
    </row>
    <row r="101" spans="2:32" ht="90.4" customHeight="1" x14ac:dyDescent="0.9">
      <c r="B101" s="4">
        <v>15</v>
      </c>
      <c r="C101" s="4" t="s">
        <v>37</v>
      </c>
      <c r="D101" s="4" t="s">
        <v>37</v>
      </c>
      <c r="E101" s="4" t="s">
        <v>37</v>
      </c>
      <c r="F101" s="4" t="s">
        <v>37</v>
      </c>
      <c r="G101" s="4" t="s">
        <v>37</v>
      </c>
      <c r="H101" s="4" t="s">
        <v>37</v>
      </c>
      <c r="I101" s="4" t="s">
        <v>37</v>
      </c>
      <c r="O101" s="4" t="s">
        <v>60</v>
      </c>
      <c r="P101" s="4" t="s">
        <v>37</v>
      </c>
      <c r="Q101" s="4" t="s">
        <v>663</v>
      </c>
      <c r="R101" s="4" t="s">
        <v>664</v>
      </c>
      <c r="S101" s="4" t="s">
        <v>37</v>
      </c>
      <c r="T101" s="4" t="s">
        <v>43</v>
      </c>
      <c r="U101" s="4">
        <v>45</v>
      </c>
      <c r="V101" s="4">
        <v>1897</v>
      </c>
      <c r="W101" s="4" t="s">
        <v>665</v>
      </c>
      <c r="X101" s="4" t="s">
        <v>666</v>
      </c>
      <c r="Y101" s="4" t="s">
        <v>537</v>
      </c>
      <c r="Z101" s="4" t="s">
        <v>667</v>
      </c>
      <c r="AA101" s="4" t="s">
        <v>650</v>
      </c>
      <c r="AB101" s="4" t="s">
        <v>37</v>
      </c>
      <c r="AC101" s="4" t="s">
        <v>37</v>
      </c>
      <c r="AD101" s="4" t="s">
        <v>37</v>
      </c>
      <c r="AE101" s="4">
        <v>6</v>
      </c>
    </row>
    <row r="102" spans="2:32" ht="90.4" customHeight="1" x14ac:dyDescent="0.9">
      <c r="B102" s="4">
        <v>16</v>
      </c>
      <c r="C102" s="4" t="s">
        <v>668</v>
      </c>
      <c r="D102" s="4" t="s">
        <v>669</v>
      </c>
      <c r="E102" s="4" t="s">
        <v>258</v>
      </c>
      <c r="F102" s="4" t="s">
        <v>259</v>
      </c>
      <c r="G102" s="4" t="s">
        <v>260</v>
      </c>
      <c r="H102" s="4" t="s">
        <v>670</v>
      </c>
      <c r="I102" s="4" t="s">
        <v>37</v>
      </c>
      <c r="J102" s="4">
        <v>183</v>
      </c>
      <c r="K102" s="4">
        <v>89726</v>
      </c>
      <c r="L102" s="4">
        <v>92657</v>
      </c>
      <c r="M102" s="4">
        <v>1</v>
      </c>
      <c r="N102" s="4">
        <v>182384</v>
      </c>
      <c r="O102" s="4" t="s">
        <v>51</v>
      </c>
      <c r="P102" s="4" t="s">
        <v>52</v>
      </c>
      <c r="Q102" s="4" t="s">
        <v>671</v>
      </c>
      <c r="R102" s="4" t="s">
        <v>672</v>
      </c>
      <c r="S102" s="4" t="s">
        <v>673</v>
      </c>
      <c r="T102" s="4" t="s">
        <v>92</v>
      </c>
      <c r="U102" s="4">
        <v>69</v>
      </c>
      <c r="V102" s="4">
        <v>1380</v>
      </c>
      <c r="W102" s="4" t="s">
        <v>674</v>
      </c>
      <c r="X102" s="4" t="s">
        <v>675</v>
      </c>
      <c r="Y102" s="4" t="s">
        <v>57</v>
      </c>
      <c r="Z102" s="4" t="s">
        <v>676</v>
      </c>
      <c r="AA102" s="4" t="s">
        <v>37</v>
      </c>
      <c r="AB102" s="4" t="s">
        <v>677</v>
      </c>
      <c r="AC102" s="4" t="s">
        <v>678</v>
      </c>
      <c r="AD102" s="4" t="s">
        <v>77</v>
      </c>
      <c r="AE102" s="4">
        <v>1</v>
      </c>
      <c r="AF102" s="4">
        <v>54.3</v>
      </c>
    </row>
    <row r="103" spans="2:32" ht="90.4" customHeight="1" x14ac:dyDescent="0.9">
      <c r="B103" s="4">
        <v>16</v>
      </c>
      <c r="C103" s="4" t="s">
        <v>37</v>
      </c>
      <c r="D103" s="4" t="s">
        <v>37</v>
      </c>
      <c r="E103" s="4" t="s">
        <v>37</v>
      </c>
      <c r="F103" s="4" t="s">
        <v>37</v>
      </c>
      <c r="G103" s="4" t="s">
        <v>37</v>
      </c>
      <c r="H103" s="4" t="s">
        <v>37</v>
      </c>
      <c r="I103" s="4" t="s">
        <v>37</v>
      </c>
      <c r="O103" s="4" t="s">
        <v>38</v>
      </c>
      <c r="P103" s="4" t="s">
        <v>161</v>
      </c>
      <c r="Q103" s="4" t="s">
        <v>679</v>
      </c>
      <c r="R103" s="4" t="s">
        <v>680</v>
      </c>
      <c r="S103" s="4" t="s">
        <v>681</v>
      </c>
      <c r="T103" s="4" t="s">
        <v>43</v>
      </c>
      <c r="U103" s="4">
        <v>73</v>
      </c>
      <c r="V103" s="4">
        <v>839</v>
      </c>
      <c r="W103" s="4" t="s">
        <v>682</v>
      </c>
      <c r="X103" s="4" t="s">
        <v>683</v>
      </c>
      <c r="Y103" s="4" t="s">
        <v>166</v>
      </c>
      <c r="Z103" s="4" t="s">
        <v>684</v>
      </c>
      <c r="AA103" s="4" t="s">
        <v>37</v>
      </c>
      <c r="AB103" s="4" t="s">
        <v>48</v>
      </c>
      <c r="AC103" s="4" t="s">
        <v>685</v>
      </c>
      <c r="AD103" s="4" t="s">
        <v>160</v>
      </c>
      <c r="AE103" s="4">
        <v>2</v>
      </c>
    </row>
    <row r="104" spans="2:32" ht="90.4" customHeight="1" x14ac:dyDescent="0.9">
      <c r="B104" s="4">
        <v>16</v>
      </c>
      <c r="C104" s="4" t="s">
        <v>37</v>
      </c>
      <c r="D104" s="4" t="s">
        <v>37</v>
      </c>
      <c r="E104" s="4" t="s">
        <v>37</v>
      </c>
      <c r="F104" s="4" t="s">
        <v>37</v>
      </c>
      <c r="G104" s="4" t="s">
        <v>37</v>
      </c>
      <c r="H104" s="4" t="s">
        <v>37</v>
      </c>
      <c r="I104" s="4" t="s">
        <v>37</v>
      </c>
      <c r="O104" s="4" t="s">
        <v>60</v>
      </c>
      <c r="P104" s="4" t="s">
        <v>322</v>
      </c>
      <c r="Q104" s="4" t="s">
        <v>686</v>
      </c>
      <c r="R104" s="4" t="s">
        <v>687</v>
      </c>
      <c r="S104" s="4" t="s">
        <v>37</v>
      </c>
      <c r="T104" s="4" t="s">
        <v>43</v>
      </c>
      <c r="U104" s="4">
        <v>57</v>
      </c>
      <c r="V104" s="4">
        <v>1522</v>
      </c>
      <c r="W104" s="4" t="s">
        <v>688</v>
      </c>
      <c r="X104" s="4" t="s">
        <v>689</v>
      </c>
      <c r="Y104" s="4" t="s">
        <v>327</v>
      </c>
      <c r="Z104" s="4" t="s">
        <v>690</v>
      </c>
      <c r="AA104" s="4" t="s">
        <v>37</v>
      </c>
      <c r="AB104" s="4" t="s">
        <v>37</v>
      </c>
      <c r="AC104" s="4" t="s">
        <v>37</v>
      </c>
      <c r="AD104" s="4" t="s">
        <v>37</v>
      </c>
      <c r="AE104" s="4">
        <v>3</v>
      </c>
    </row>
    <row r="105" spans="2:32" ht="90.4" customHeight="1" x14ac:dyDescent="0.9">
      <c r="B105" s="4">
        <v>16</v>
      </c>
      <c r="C105" s="4" t="s">
        <v>37</v>
      </c>
      <c r="D105" s="4" t="s">
        <v>37</v>
      </c>
      <c r="E105" s="4" t="s">
        <v>37</v>
      </c>
      <c r="F105" s="4" t="s">
        <v>37</v>
      </c>
      <c r="G105" s="4" t="s">
        <v>37</v>
      </c>
      <c r="H105" s="4" t="s">
        <v>37</v>
      </c>
      <c r="I105" s="4" t="s">
        <v>37</v>
      </c>
      <c r="O105" s="4" t="s">
        <v>60</v>
      </c>
      <c r="P105" s="4" t="s">
        <v>691</v>
      </c>
      <c r="Q105" s="4" t="s">
        <v>692</v>
      </c>
      <c r="R105" s="4" t="s">
        <v>693</v>
      </c>
      <c r="S105" s="4" t="s">
        <v>37</v>
      </c>
      <c r="T105" s="4" t="s">
        <v>43</v>
      </c>
      <c r="U105" s="4">
        <v>50</v>
      </c>
      <c r="V105" s="4">
        <v>4647</v>
      </c>
      <c r="W105" s="4" t="s">
        <v>694</v>
      </c>
      <c r="X105" s="4" t="s">
        <v>695</v>
      </c>
      <c r="Y105" s="4" t="s">
        <v>696</v>
      </c>
      <c r="Z105" s="4" t="s">
        <v>697</v>
      </c>
      <c r="AA105" s="4" t="s">
        <v>37</v>
      </c>
      <c r="AB105" s="4" t="s">
        <v>37</v>
      </c>
      <c r="AC105" s="4" t="s">
        <v>37</v>
      </c>
      <c r="AD105" s="4" t="s">
        <v>37</v>
      </c>
      <c r="AE105" s="4">
        <v>4</v>
      </c>
    </row>
    <row r="106" spans="2:32" ht="90.4" customHeight="1" x14ac:dyDescent="0.9">
      <c r="B106" s="4">
        <v>16</v>
      </c>
      <c r="C106" s="4" t="s">
        <v>37</v>
      </c>
      <c r="D106" s="4" t="s">
        <v>37</v>
      </c>
      <c r="E106" s="4" t="s">
        <v>37</v>
      </c>
      <c r="F106" s="4" t="s">
        <v>37</v>
      </c>
      <c r="G106" s="4" t="s">
        <v>37</v>
      </c>
      <c r="H106" s="4" t="s">
        <v>37</v>
      </c>
      <c r="I106" s="4" t="s">
        <v>37</v>
      </c>
      <c r="O106" s="4" t="s">
        <v>68</v>
      </c>
      <c r="P106" s="4" t="s">
        <v>698</v>
      </c>
      <c r="Q106" s="4" t="s">
        <v>699</v>
      </c>
      <c r="R106" s="4" t="s">
        <v>700</v>
      </c>
      <c r="S106" s="4" t="s">
        <v>37</v>
      </c>
      <c r="T106" s="4" t="s">
        <v>43</v>
      </c>
      <c r="U106" s="4">
        <v>71</v>
      </c>
      <c r="V106" s="4">
        <v>4637</v>
      </c>
      <c r="W106" s="4" t="s">
        <v>701</v>
      </c>
      <c r="X106" s="4" t="s">
        <v>702</v>
      </c>
      <c r="Y106" s="4" t="s">
        <v>703</v>
      </c>
      <c r="Z106" s="4" t="s">
        <v>704</v>
      </c>
      <c r="AA106" s="4" t="s">
        <v>37</v>
      </c>
      <c r="AB106" s="4" t="s">
        <v>37</v>
      </c>
      <c r="AC106" s="4" t="s">
        <v>37</v>
      </c>
      <c r="AD106" s="4" t="s">
        <v>705</v>
      </c>
      <c r="AE106" s="4">
        <v>5</v>
      </c>
    </row>
    <row r="107" spans="2:32" ht="90.4" customHeight="1" x14ac:dyDescent="0.9">
      <c r="B107" s="4">
        <v>16</v>
      </c>
      <c r="C107" s="4" t="s">
        <v>37</v>
      </c>
      <c r="D107" s="4" t="s">
        <v>37</v>
      </c>
      <c r="E107" s="4" t="s">
        <v>37</v>
      </c>
      <c r="F107" s="4" t="s">
        <v>37</v>
      </c>
      <c r="G107" s="4" t="s">
        <v>37</v>
      </c>
      <c r="H107" s="4" t="s">
        <v>37</v>
      </c>
      <c r="I107" s="4" t="s">
        <v>37</v>
      </c>
      <c r="O107" s="4" t="s">
        <v>60</v>
      </c>
      <c r="P107" s="4" t="s">
        <v>37</v>
      </c>
      <c r="Q107" s="4" t="s">
        <v>706</v>
      </c>
      <c r="R107" s="4" t="s">
        <v>707</v>
      </c>
      <c r="S107" s="4" t="s">
        <v>37</v>
      </c>
      <c r="T107" s="4" t="s">
        <v>43</v>
      </c>
      <c r="U107" s="4">
        <v>65</v>
      </c>
      <c r="V107" s="4">
        <v>997</v>
      </c>
      <c r="W107" s="4" t="s">
        <v>708</v>
      </c>
      <c r="X107" s="4" t="s">
        <v>709</v>
      </c>
      <c r="Y107" s="4" t="s">
        <v>107</v>
      </c>
      <c r="Z107" s="4" t="s">
        <v>710</v>
      </c>
      <c r="AA107" s="4" t="s">
        <v>37</v>
      </c>
      <c r="AB107" s="4" t="s">
        <v>37</v>
      </c>
      <c r="AC107" s="4" t="s">
        <v>37</v>
      </c>
      <c r="AD107" s="4" t="s">
        <v>37</v>
      </c>
      <c r="AE107" s="4">
        <v>6</v>
      </c>
    </row>
    <row r="108" spans="2:32" ht="90.4" customHeight="1" x14ac:dyDescent="0.9">
      <c r="B108" s="4">
        <v>16</v>
      </c>
      <c r="C108" s="4" t="s">
        <v>37</v>
      </c>
      <c r="D108" s="4" t="s">
        <v>37</v>
      </c>
      <c r="E108" s="4" t="s">
        <v>37</v>
      </c>
      <c r="F108" s="4" t="s">
        <v>37</v>
      </c>
      <c r="G108" s="4" t="s">
        <v>37</v>
      </c>
      <c r="H108" s="4" t="s">
        <v>37</v>
      </c>
      <c r="I108" s="4" t="s">
        <v>37</v>
      </c>
      <c r="O108" s="4" t="s">
        <v>60</v>
      </c>
      <c r="P108" s="4" t="s">
        <v>37</v>
      </c>
      <c r="Q108" s="4" t="s">
        <v>711</v>
      </c>
      <c r="R108" s="4" t="s">
        <v>712</v>
      </c>
      <c r="S108" s="4" t="s">
        <v>37</v>
      </c>
      <c r="T108" s="4" t="s">
        <v>43</v>
      </c>
      <c r="U108" s="4">
        <v>78</v>
      </c>
      <c r="V108" s="4">
        <v>2741</v>
      </c>
      <c r="W108" s="4" t="s">
        <v>713</v>
      </c>
      <c r="X108" s="4" t="s">
        <v>714</v>
      </c>
      <c r="Y108" s="4" t="s">
        <v>567</v>
      </c>
      <c r="Z108" s="4" t="s">
        <v>715</v>
      </c>
      <c r="AA108" s="4" t="s">
        <v>37</v>
      </c>
      <c r="AB108" s="4" t="s">
        <v>37</v>
      </c>
      <c r="AC108" s="4" t="s">
        <v>37</v>
      </c>
      <c r="AD108" s="4" t="s">
        <v>37</v>
      </c>
      <c r="AE108" s="4">
        <v>7</v>
      </c>
    </row>
    <row r="109" spans="2:32" ht="90.4" customHeight="1" x14ac:dyDescent="0.9">
      <c r="B109" s="4">
        <v>16</v>
      </c>
      <c r="C109" s="4" t="s">
        <v>37</v>
      </c>
      <c r="D109" s="4" t="s">
        <v>37</v>
      </c>
      <c r="E109" s="4" t="s">
        <v>37</v>
      </c>
      <c r="F109" s="4" t="s">
        <v>37</v>
      </c>
      <c r="G109" s="4" t="s">
        <v>37</v>
      </c>
      <c r="H109" s="4" t="s">
        <v>37</v>
      </c>
      <c r="I109" s="4" t="s">
        <v>37</v>
      </c>
      <c r="O109" s="4" t="s">
        <v>60</v>
      </c>
      <c r="P109" s="4" t="s">
        <v>37</v>
      </c>
      <c r="Q109" s="4" t="s">
        <v>716</v>
      </c>
      <c r="R109" s="4" t="s">
        <v>717</v>
      </c>
      <c r="S109" s="4" t="s">
        <v>37</v>
      </c>
      <c r="T109" s="4" t="s">
        <v>92</v>
      </c>
      <c r="U109" s="4">
        <v>55</v>
      </c>
      <c r="V109" s="4">
        <v>2291</v>
      </c>
      <c r="W109" s="4" t="s">
        <v>718</v>
      </c>
      <c r="X109" s="4" t="s">
        <v>719</v>
      </c>
      <c r="Y109" s="4" t="s">
        <v>119</v>
      </c>
      <c r="Z109" s="4" t="s">
        <v>720</v>
      </c>
      <c r="AA109" s="4" t="s">
        <v>675</v>
      </c>
      <c r="AB109" s="4" t="s">
        <v>37</v>
      </c>
      <c r="AC109" s="4" t="s">
        <v>37</v>
      </c>
      <c r="AD109" s="4" t="s">
        <v>37</v>
      </c>
      <c r="AE109" s="4">
        <v>8</v>
      </c>
    </row>
    <row r="110" spans="2:32" ht="90.4" customHeight="1" x14ac:dyDescent="0.9">
      <c r="B110" s="4">
        <v>16</v>
      </c>
      <c r="C110" s="4" t="s">
        <v>37</v>
      </c>
      <c r="D110" s="4" t="s">
        <v>37</v>
      </c>
      <c r="E110" s="4" t="s">
        <v>37</v>
      </c>
      <c r="F110" s="4" t="s">
        <v>37</v>
      </c>
      <c r="G110" s="4" t="s">
        <v>37</v>
      </c>
      <c r="H110" s="4" t="s">
        <v>37</v>
      </c>
      <c r="I110" s="4" t="s">
        <v>37</v>
      </c>
      <c r="O110" s="4" t="s">
        <v>60</v>
      </c>
      <c r="P110" s="4" t="s">
        <v>37</v>
      </c>
      <c r="Q110" s="4" t="s">
        <v>721</v>
      </c>
      <c r="R110" s="4" t="s">
        <v>722</v>
      </c>
      <c r="S110" s="4" t="s">
        <v>37</v>
      </c>
      <c r="T110" s="4" t="s">
        <v>92</v>
      </c>
      <c r="U110" s="4">
        <v>66</v>
      </c>
      <c r="V110" s="4">
        <v>2438</v>
      </c>
      <c r="W110" s="4" t="s">
        <v>723</v>
      </c>
      <c r="X110" s="4" t="s">
        <v>724</v>
      </c>
      <c r="Y110" s="4" t="s">
        <v>725</v>
      </c>
      <c r="Z110" s="4" t="s">
        <v>726</v>
      </c>
      <c r="AA110" s="4" t="s">
        <v>675</v>
      </c>
      <c r="AB110" s="4" t="s">
        <v>37</v>
      </c>
      <c r="AC110" s="4" t="s">
        <v>37</v>
      </c>
      <c r="AD110" s="4" t="s">
        <v>37</v>
      </c>
      <c r="AE110" s="4">
        <v>9</v>
      </c>
    </row>
    <row r="111" spans="2:32" ht="90.4" customHeight="1" x14ac:dyDescent="0.9">
      <c r="B111" s="4">
        <v>16</v>
      </c>
      <c r="C111" s="4" t="s">
        <v>37</v>
      </c>
      <c r="D111" s="4" t="s">
        <v>37</v>
      </c>
      <c r="E111" s="4" t="s">
        <v>37</v>
      </c>
      <c r="F111" s="4" t="s">
        <v>37</v>
      </c>
      <c r="G111" s="4" t="s">
        <v>37</v>
      </c>
      <c r="H111" s="4" t="s">
        <v>37</v>
      </c>
      <c r="I111" s="4" t="s">
        <v>37</v>
      </c>
      <c r="O111" s="4" t="s">
        <v>60</v>
      </c>
      <c r="P111" s="4" t="s">
        <v>37</v>
      </c>
      <c r="Q111" s="4" t="s">
        <v>727</v>
      </c>
      <c r="R111" s="4" t="s">
        <v>728</v>
      </c>
      <c r="S111" s="4" t="s">
        <v>37</v>
      </c>
      <c r="T111" s="4" t="s">
        <v>43</v>
      </c>
      <c r="U111" s="4">
        <v>67</v>
      </c>
      <c r="V111" s="4">
        <v>2216</v>
      </c>
      <c r="W111" s="4" t="s">
        <v>729</v>
      </c>
      <c r="X111" s="4" t="s">
        <v>730</v>
      </c>
      <c r="Y111" s="4" t="s">
        <v>731</v>
      </c>
      <c r="Z111" s="4" t="s">
        <v>732</v>
      </c>
      <c r="AA111" s="4" t="s">
        <v>683</v>
      </c>
      <c r="AB111" s="4" t="s">
        <v>37</v>
      </c>
      <c r="AC111" s="4" t="s">
        <v>37</v>
      </c>
      <c r="AD111" s="4" t="s">
        <v>37</v>
      </c>
      <c r="AE111" s="4">
        <v>10</v>
      </c>
    </row>
    <row r="112" spans="2:32" ht="90.4" customHeight="1" x14ac:dyDescent="0.9">
      <c r="B112" s="4">
        <v>16</v>
      </c>
      <c r="C112" s="4" t="s">
        <v>37</v>
      </c>
      <c r="D112" s="4" t="s">
        <v>37</v>
      </c>
      <c r="E112" s="4" t="s">
        <v>37</v>
      </c>
      <c r="F112" s="4" t="s">
        <v>37</v>
      </c>
      <c r="G112" s="4" t="s">
        <v>37</v>
      </c>
      <c r="H112" s="4" t="s">
        <v>37</v>
      </c>
      <c r="I112" s="4" t="s">
        <v>37</v>
      </c>
      <c r="O112" s="4" t="s">
        <v>60</v>
      </c>
      <c r="P112" s="4" t="s">
        <v>37</v>
      </c>
      <c r="Q112" s="4" t="s">
        <v>733</v>
      </c>
      <c r="R112" s="4" t="s">
        <v>734</v>
      </c>
      <c r="S112" s="4" t="s">
        <v>37</v>
      </c>
      <c r="T112" s="4" t="s">
        <v>43</v>
      </c>
      <c r="U112" s="4">
        <v>59</v>
      </c>
      <c r="V112" s="4">
        <v>2141</v>
      </c>
      <c r="W112" s="4" t="s">
        <v>735</v>
      </c>
      <c r="X112" s="4" t="s">
        <v>736</v>
      </c>
      <c r="Y112" s="4" t="s">
        <v>317</v>
      </c>
      <c r="Z112" s="4" t="s">
        <v>737</v>
      </c>
      <c r="AA112" s="4" t="s">
        <v>683</v>
      </c>
      <c r="AB112" s="4" t="s">
        <v>37</v>
      </c>
      <c r="AC112" s="4" t="s">
        <v>37</v>
      </c>
      <c r="AD112" s="4" t="s">
        <v>37</v>
      </c>
      <c r="AE112" s="4">
        <v>11</v>
      </c>
    </row>
    <row r="113" spans="2:32" ht="90.4" customHeight="1" x14ac:dyDescent="0.9">
      <c r="B113" s="4">
        <v>17</v>
      </c>
      <c r="C113" s="4" t="s">
        <v>738</v>
      </c>
      <c r="D113" s="4" t="s">
        <v>739</v>
      </c>
      <c r="E113" s="4" t="s">
        <v>740</v>
      </c>
      <c r="F113" s="4" t="s">
        <v>741</v>
      </c>
      <c r="G113" s="4" t="s">
        <v>742</v>
      </c>
      <c r="H113" s="4" t="s">
        <v>743</v>
      </c>
      <c r="I113" s="4" t="s">
        <v>744</v>
      </c>
      <c r="J113" s="4">
        <v>237</v>
      </c>
      <c r="K113" s="4">
        <v>101260</v>
      </c>
      <c r="L113" s="4">
        <v>104155</v>
      </c>
      <c r="M113" s="4">
        <v>0</v>
      </c>
      <c r="N113" s="4">
        <v>205415</v>
      </c>
      <c r="O113" s="4" t="s">
        <v>38</v>
      </c>
      <c r="P113" s="4" t="s">
        <v>161</v>
      </c>
      <c r="Q113" s="4" t="s">
        <v>745</v>
      </c>
      <c r="R113" s="4" t="s">
        <v>746</v>
      </c>
      <c r="S113" s="4" t="s">
        <v>37</v>
      </c>
      <c r="T113" s="4" t="s">
        <v>92</v>
      </c>
      <c r="U113" s="4">
        <v>46</v>
      </c>
      <c r="V113" s="4">
        <v>4405</v>
      </c>
      <c r="W113" s="4" t="s">
        <v>747</v>
      </c>
      <c r="X113" s="4" t="s">
        <v>748</v>
      </c>
      <c r="Y113" s="4" t="s">
        <v>166</v>
      </c>
      <c r="Z113" s="4" t="s">
        <v>749</v>
      </c>
      <c r="AA113" s="4" t="s">
        <v>37</v>
      </c>
      <c r="AB113" s="4" t="s">
        <v>37</v>
      </c>
      <c r="AC113" s="4" t="s">
        <v>37</v>
      </c>
      <c r="AD113" s="4" t="s">
        <v>59</v>
      </c>
      <c r="AE113" s="4">
        <v>1</v>
      </c>
      <c r="AF113" s="4">
        <v>64.599999999999994</v>
      </c>
    </row>
    <row r="114" spans="2:32" ht="90.4" customHeight="1" x14ac:dyDescent="0.9">
      <c r="B114" s="4">
        <v>17</v>
      </c>
      <c r="C114" s="4" t="s">
        <v>37</v>
      </c>
      <c r="D114" s="4" t="s">
        <v>37</v>
      </c>
      <c r="E114" s="4" t="s">
        <v>37</v>
      </c>
      <c r="F114" s="4" t="s">
        <v>37</v>
      </c>
      <c r="G114" s="4" t="s">
        <v>37</v>
      </c>
      <c r="H114" s="4" t="s">
        <v>37</v>
      </c>
      <c r="I114" s="4" t="s">
        <v>37</v>
      </c>
      <c r="O114" s="4" t="s">
        <v>51</v>
      </c>
      <c r="P114" s="4" t="s">
        <v>52</v>
      </c>
      <c r="Q114" s="4" t="s">
        <v>750</v>
      </c>
      <c r="R114" s="4" t="s">
        <v>751</v>
      </c>
      <c r="S114" s="4" t="s">
        <v>752</v>
      </c>
      <c r="T114" s="4" t="s">
        <v>43</v>
      </c>
      <c r="U114" s="4">
        <v>57</v>
      </c>
      <c r="V114" s="4">
        <v>4277</v>
      </c>
      <c r="W114" s="4" t="s">
        <v>753</v>
      </c>
      <c r="X114" s="4" t="s">
        <v>754</v>
      </c>
      <c r="Y114" s="4" t="s">
        <v>57</v>
      </c>
      <c r="Z114" s="4" t="s">
        <v>755</v>
      </c>
      <c r="AA114" s="4" t="s">
        <v>37</v>
      </c>
      <c r="AB114" s="4" t="s">
        <v>48</v>
      </c>
      <c r="AC114" s="4" t="s">
        <v>756</v>
      </c>
      <c r="AD114" s="4" t="s">
        <v>59</v>
      </c>
      <c r="AE114" s="4">
        <v>2</v>
      </c>
    </row>
    <row r="115" spans="2:32" ht="90.4" customHeight="1" x14ac:dyDescent="0.9">
      <c r="B115" s="4">
        <v>17</v>
      </c>
      <c r="C115" s="4" t="s">
        <v>37</v>
      </c>
      <c r="D115" s="4" t="s">
        <v>37</v>
      </c>
      <c r="E115" s="4" t="s">
        <v>37</v>
      </c>
      <c r="F115" s="4" t="s">
        <v>37</v>
      </c>
      <c r="G115" s="4" t="s">
        <v>37</v>
      </c>
      <c r="H115" s="4" t="s">
        <v>37</v>
      </c>
      <c r="I115" s="4" t="s">
        <v>37</v>
      </c>
      <c r="O115" s="4" t="s">
        <v>68</v>
      </c>
      <c r="P115" s="4" t="s">
        <v>69</v>
      </c>
      <c r="Q115" s="4" t="s">
        <v>757</v>
      </c>
      <c r="R115" s="4" t="s">
        <v>758</v>
      </c>
      <c r="S115" s="4" t="s">
        <v>37</v>
      </c>
      <c r="T115" s="4" t="s">
        <v>43</v>
      </c>
      <c r="U115" s="4">
        <v>37</v>
      </c>
      <c r="V115" s="4">
        <v>4311</v>
      </c>
      <c r="W115" s="4" t="s">
        <v>759</v>
      </c>
      <c r="X115" s="4" t="s">
        <v>760</v>
      </c>
      <c r="Y115" s="4" t="s">
        <v>75</v>
      </c>
      <c r="Z115" s="4" t="s">
        <v>761</v>
      </c>
      <c r="AA115" s="4" t="s">
        <v>37</v>
      </c>
      <c r="AB115" s="4" t="s">
        <v>37</v>
      </c>
      <c r="AC115" s="4" t="s">
        <v>37</v>
      </c>
      <c r="AD115" s="4" t="s">
        <v>160</v>
      </c>
      <c r="AE115" s="4">
        <v>3</v>
      </c>
    </row>
    <row r="116" spans="2:32" ht="90.4" customHeight="1" x14ac:dyDescent="0.9">
      <c r="B116" s="4">
        <v>18</v>
      </c>
      <c r="C116" s="4" t="s">
        <v>762</v>
      </c>
      <c r="D116" s="4" t="s">
        <v>763</v>
      </c>
      <c r="E116" s="4" t="s">
        <v>740</v>
      </c>
      <c r="F116" s="4" t="s">
        <v>741</v>
      </c>
      <c r="G116" s="4" t="s">
        <v>742</v>
      </c>
      <c r="H116" s="4" t="s">
        <v>764</v>
      </c>
      <c r="I116" s="4" t="s">
        <v>744</v>
      </c>
      <c r="J116" s="4">
        <v>251</v>
      </c>
      <c r="K116" s="4">
        <v>109540</v>
      </c>
      <c r="L116" s="4">
        <v>115788</v>
      </c>
      <c r="M116" s="4">
        <v>1</v>
      </c>
      <c r="N116" s="4">
        <v>225329</v>
      </c>
      <c r="O116" s="4" t="s">
        <v>68</v>
      </c>
      <c r="P116" s="4" t="s">
        <v>69</v>
      </c>
      <c r="Q116" s="4" t="s">
        <v>765</v>
      </c>
      <c r="R116" s="4" t="s">
        <v>766</v>
      </c>
      <c r="S116" s="4" t="s">
        <v>37</v>
      </c>
      <c r="T116" s="4" t="s">
        <v>92</v>
      </c>
      <c r="U116" s="4">
        <v>48</v>
      </c>
      <c r="V116" s="4">
        <v>1031</v>
      </c>
      <c r="W116" s="4" t="s">
        <v>767</v>
      </c>
      <c r="X116" s="4" t="s">
        <v>768</v>
      </c>
      <c r="Y116" s="4" t="s">
        <v>75</v>
      </c>
      <c r="Z116" s="4" t="s">
        <v>769</v>
      </c>
      <c r="AA116" s="4" t="s">
        <v>37</v>
      </c>
      <c r="AB116" s="4" t="s">
        <v>37</v>
      </c>
      <c r="AC116" s="4" t="s">
        <v>37</v>
      </c>
      <c r="AD116" s="4" t="s">
        <v>77</v>
      </c>
      <c r="AE116" s="4">
        <v>1</v>
      </c>
      <c r="AF116" s="4">
        <v>45.4</v>
      </c>
    </row>
    <row r="117" spans="2:32" ht="90.4" customHeight="1" x14ac:dyDescent="0.9">
      <c r="B117" s="4">
        <v>18</v>
      </c>
      <c r="C117" s="4" t="s">
        <v>37</v>
      </c>
      <c r="D117" s="4" t="s">
        <v>37</v>
      </c>
      <c r="E117" s="4" t="s">
        <v>37</v>
      </c>
      <c r="F117" s="4" t="s">
        <v>37</v>
      </c>
      <c r="G117" s="4" t="s">
        <v>37</v>
      </c>
      <c r="H117" s="4" t="s">
        <v>37</v>
      </c>
      <c r="I117" s="4" t="s">
        <v>37</v>
      </c>
      <c r="O117" s="4" t="s">
        <v>60</v>
      </c>
      <c r="P117" s="4" t="s">
        <v>322</v>
      </c>
      <c r="Q117" s="4" t="s">
        <v>770</v>
      </c>
      <c r="R117" s="4" t="s">
        <v>771</v>
      </c>
      <c r="S117" s="4" t="s">
        <v>37</v>
      </c>
      <c r="T117" s="4" t="s">
        <v>772</v>
      </c>
      <c r="U117" s="4">
        <v>26</v>
      </c>
      <c r="V117" s="4">
        <v>3426</v>
      </c>
      <c r="W117" s="4" t="s">
        <v>773</v>
      </c>
      <c r="X117" s="4" t="s">
        <v>774</v>
      </c>
      <c r="Y117" s="4" t="s">
        <v>327</v>
      </c>
      <c r="Z117" s="4" t="s">
        <v>775</v>
      </c>
      <c r="AA117" s="4" t="s">
        <v>37</v>
      </c>
      <c r="AB117" s="4" t="s">
        <v>37</v>
      </c>
      <c r="AC117" s="4" t="s">
        <v>37</v>
      </c>
      <c r="AD117" s="4" t="s">
        <v>37</v>
      </c>
      <c r="AE117" s="4">
        <v>2</v>
      </c>
    </row>
    <row r="118" spans="2:32" ht="90.4" customHeight="1" x14ac:dyDescent="0.9">
      <c r="B118" s="4">
        <v>18</v>
      </c>
      <c r="C118" s="4" t="s">
        <v>37</v>
      </c>
      <c r="D118" s="4" t="s">
        <v>37</v>
      </c>
      <c r="E118" s="4" t="s">
        <v>37</v>
      </c>
      <c r="F118" s="4" t="s">
        <v>37</v>
      </c>
      <c r="G118" s="4" t="s">
        <v>37</v>
      </c>
      <c r="H118" s="4" t="s">
        <v>37</v>
      </c>
      <c r="I118" s="4" t="s">
        <v>37</v>
      </c>
      <c r="O118" s="4" t="s">
        <v>38</v>
      </c>
      <c r="P118" s="4" t="s">
        <v>161</v>
      </c>
      <c r="Q118" s="4" t="s">
        <v>776</v>
      </c>
      <c r="R118" s="4" t="s">
        <v>777</v>
      </c>
      <c r="S118" s="4" t="s">
        <v>778</v>
      </c>
      <c r="T118" s="4" t="s">
        <v>43</v>
      </c>
      <c r="U118" s="4">
        <v>50</v>
      </c>
      <c r="V118" s="4">
        <v>3690</v>
      </c>
      <c r="W118" s="4" t="s">
        <v>779</v>
      </c>
      <c r="X118" s="4" t="s">
        <v>780</v>
      </c>
      <c r="Y118" s="4" t="s">
        <v>166</v>
      </c>
      <c r="Z118" s="4" t="s">
        <v>781</v>
      </c>
      <c r="AA118" s="4" t="s">
        <v>37</v>
      </c>
      <c r="AB118" s="4" t="s">
        <v>48</v>
      </c>
      <c r="AC118" s="4" t="s">
        <v>782</v>
      </c>
      <c r="AD118" s="4" t="s">
        <v>59</v>
      </c>
      <c r="AE118" s="4">
        <v>3</v>
      </c>
    </row>
    <row r="119" spans="2:32" ht="90.4" customHeight="1" x14ac:dyDescent="0.9">
      <c r="B119" s="4">
        <v>18</v>
      </c>
      <c r="C119" s="4" t="s">
        <v>37</v>
      </c>
      <c r="D119" s="4" t="s">
        <v>37</v>
      </c>
      <c r="E119" s="4" t="s">
        <v>37</v>
      </c>
      <c r="F119" s="4" t="s">
        <v>37</v>
      </c>
      <c r="G119" s="4" t="s">
        <v>37</v>
      </c>
      <c r="H119" s="4" t="s">
        <v>37</v>
      </c>
      <c r="I119" s="4" t="s">
        <v>37</v>
      </c>
      <c r="O119" s="4" t="s">
        <v>60</v>
      </c>
      <c r="P119" s="4" t="s">
        <v>61</v>
      </c>
      <c r="Q119" s="4" t="s">
        <v>783</v>
      </c>
      <c r="R119" s="4" t="s">
        <v>784</v>
      </c>
      <c r="S119" s="4" t="s">
        <v>37</v>
      </c>
      <c r="T119" s="4" t="s">
        <v>43</v>
      </c>
      <c r="U119" s="4">
        <v>59</v>
      </c>
      <c r="V119" s="4">
        <v>3218</v>
      </c>
      <c r="W119" s="4" t="s">
        <v>785</v>
      </c>
      <c r="X119" s="4" t="s">
        <v>786</v>
      </c>
      <c r="Y119" s="4" t="s">
        <v>66</v>
      </c>
      <c r="Z119" s="4" t="s">
        <v>787</v>
      </c>
      <c r="AA119" s="4" t="s">
        <v>37</v>
      </c>
      <c r="AB119" s="4" t="s">
        <v>37</v>
      </c>
      <c r="AC119" s="4" t="s">
        <v>37</v>
      </c>
      <c r="AD119" s="4" t="s">
        <v>37</v>
      </c>
      <c r="AE119" s="4">
        <v>4</v>
      </c>
    </row>
    <row r="120" spans="2:32" ht="90.4" customHeight="1" x14ac:dyDescent="0.9">
      <c r="B120" s="4">
        <v>18</v>
      </c>
      <c r="C120" s="4" t="s">
        <v>37</v>
      </c>
      <c r="D120" s="4" t="s">
        <v>37</v>
      </c>
      <c r="E120" s="4" t="s">
        <v>37</v>
      </c>
      <c r="F120" s="4" t="s">
        <v>37</v>
      </c>
      <c r="G120" s="4" t="s">
        <v>37</v>
      </c>
      <c r="H120" s="4" t="s">
        <v>37</v>
      </c>
      <c r="I120" s="4" t="s">
        <v>37</v>
      </c>
      <c r="O120" s="4" t="s">
        <v>51</v>
      </c>
      <c r="P120" s="4" t="s">
        <v>52</v>
      </c>
      <c r="Q120" s="4" t="s">
        <v>788</v>
      </c>
      <c r="R120" s="4" t="s">
        <v>789</v>
      </c>
      <c r="S120" s="4" t="s">
        <v>790</v>
      </c>
      <c r="T120" s="4" t="s">
        <v>43</v>
      </c>
      <c r="U120" s="4">
        <v>54</v>
      </c>
      <c r="V120" s="4">
        <v>1085</v>
      </c>
      <c r="W120" s="4" t="s">
        <v>791</v>
      </c>
      <c r="X120" s="4" t="s">
        <v>792</v>
      </c>
      <c r="Y120" s="4" t="s">
        <v>57</v>
      </c>
      <c r="Z120" s="4" t="s">
        <v>793</v>
      </c>
      <c r="AA120" s="4" t="s">
        <v>37</v>
      </c>
      <c r="AB120" s="4" t="s">
        <v>37</v>
      </c>
      <c r="AC120" s="4" t="s">
        <v>37</v>
      </c>
      <c r="AD120" s="4" t="s">
        <v>128</v>
      </c>
      <c r="AE120" s="4">
        <v>5</v>
      </c>
    </row>
    <row r="121" spans="2:32" ht="90.4" customHeight="1" x14ac:dyDescent="0.9">
      <c r="B121" s="4">
        <v>18</v>
      </c>
      <c r="C121" s="4" t="s">
        <v>37</v>
      </c>
      <c r="D121" s="4" t="s">
        <v>37</v>
      </c>
      <c r="E121" s="4" t="s">
        <v>37</v>
      </c>
      <c r="F121" s="4" t="s">
        <v>37</v>
      </c>
      <c r="G121" s="4" t="s">
        <v>37</v>
      </c>
      <c r="H121" s="4" t="s">
        <v>37</v>
      </c>
      <c r="I121" s="4" t="s">
        <v>37</v>
      </c>
      <c r="O121" s="4" t="s">
        <v>60</v>
      </c>
      <c r="P121" s="4" t="s">
        <v>437</v>
      </c>
      <c r="Q121" s="4" t="s">
        <v>794</v>
      </c>
      <c r="R121" s="4" t="s">
        <v>795</v>
      </c>
      <c r="S121" s="4" t="s">
        <v>37</v>
      </c>
      <c r="T121" s="4" t="s">
        <v>43</v>
      </c>
      <c r="U121" s="4">
        <v>47</v>
      </c>
      <c r="V121" s="4">
        <v>3794</v>
      </c>
      <c r="W121" s="4" t="s">
        <v>796</v>
      </c>
      <c r="X121" s="4" t="s">
        <v>797</v>
      </c>
      <c r="Y121" s="4" t="s">
        <v>95</v>
      </c>
      <c r="Z121" s="4" t="s">
        <v>798</v>
      </c>
      <c r="AA121" s="4" t="s">
        <v>37</v>
      </c>
      <c r="AB121" s="4" t="s">
        <v>37</v>
      </c>
      <c r="AC121" s="4" t="s">
        <v>37</v>
      </c>
      <c r="AD121" s="4" t="s">
        <v>37</v>
      </c>
      <c r="AE121" s="4">
        <v>6</v>
      </c>
    </row>
    <row r="122" spans="2:32" ht="90.4" customHeight="1" x14ac:dyDescent="0.9">
      <c r="B122" s="4">
        <v>18</v>
      </c>
      <c r="C122" s="4" t="s">
        <v>37</v>
      </c>
      <c r="D122" s="4" t="s">
        <v>37</v>
      </c>
      <c r="E122" s="4" t="s">
        <v>37</v>
      </c>
      <c r="F122" s="4" t="s">
        <v>37</v>
      </c>
      <c r="G122" s="4" t="s">
        <v>37</v>
      </c>
      <c r="H122" s="4" t="s">
        <v>37</v>
      </c>
      <c r="I122" s="4" t="s">
        <v>37</v>
      </c>
      <c r="O122" s="4" t="s">
        <v>60</v>
      </c>
      <c r="P122" s="4" t="s">
        <v>37</v>
      </c>
      <c r="Q122" s="4" t="s">
        <v>799</v>
      </c>
      <c r="R122" s="4" t="s">
        <v>800</v>
      </c>
      <c r="S122" s="4" t="s">
        <v>37</v>
      </c>
      <c r="T122" s="4" t="s">
        <v>43</v>
      </c>
      <c r="U122" s="4">
        <v>58</v>
      </c>
      <c r="V122" s="4">
        <v>3526</v>
      </c>
      <c r="W122" s="4" t="s">
        <v>801</v>
      </c>
      <c r="X122" s="4" t="s">
        <v>802</v>
      </c>
      <c r="Y122" s="4" t="s">
        <v>107</v>
      </c>
      <c r="Z122" s="4" t="s">
        <v>803</v>
      </c>
      <c r="AA122" s="4" t="s">
        <v>780</v>
      </c>
      <c r="AB122" s="4" t="s">
        <v>37</v>
      </c>
      <c r="AC122" s="4" t="s">
        <v>37</v>
      </c>
      <c r="AD122" s="4" t="s">
        <v>37</v>
      </c>
      <c r="AE122" s="4">
        <v>7</v>
      </c>
    </row>
    <row r="123" spans="2:32" ht="90.4" customHeight="1" x14ac:dyDescent="0.9">
      <c r="B123" s="4">
        <v>18</v>
      </c>
      <c r="C123" s="4" t="s">
        <v>37</v>
      </c>
      <c r="D123" s="4" t="s">
        <v>37</v>
      </c>
      <c r="E123" s="4" t="s">
        <v>37</v>
      </c>
      <c r="F123" s="4" t="s">
        <v>37</v>
      </c>
      <c r="G123" s="4" t="s">
        <v>37</v>
      </c>
      <c r="H123" s="4" t="s">
        <v>37</v>
      </c>
      <c r="I123" s="4" t="s">
        <v>37</v>
      </c>
      <c r="O123" s="4" t="s">
        <v>60</v>
      </c>
      <c r="P123" s="4" t="s">
        <v>37</v>
      </c>
      <c r="Q123" s="4" t="s">
        <v>804</v>
      </c>
      <c r="R123" s="4" t="s">
        <v>805</v>
      </c>
      <c r="S123" s="4" t="s">
        <v>37</v>
      </c>
      <c r="T123" s="4" t="s">
        <v>43</v>
      </c>
      <c r="U123" s="4">
        <v>39</v>
      </c>
      <c r="V123" s="4">
        <v>3310</v>
      </c>
      <c r="W123" s="4" t="s">
        <v>806</v>
      </c>
      <c r="X123" s="4" t="s">
        <v>807</v>
      </c>
      <c r="Y123" s="4" t="s">
        <v>88</v>
      </c>
      <c r="Z123" s="4" t="s">
        <v>808</v>
      </c>
      <c r="AA123" s="4" t="s">
        <v>37</v>
      </c>
      <c r="AB123" s="4" t="s">
        <v>37</v>
      </c>
      <c r="AC123" s="4" t="s">
        <v>37</v>
      </c>
      <c r="AD123" s="4" t="s">
        <v>37</v>
      </c>
      <c r="AE123" s="4">
        <v>8</v>
      </c>
    </row>
    <row r="124" spans="2:32" ht="90.4" customHeight="1" x14ac:dyDescent="0.9">
      <c r="B124" s="4">
        <v>19</v>
      </c>
      <c r="C124" s="4" t="s">
        <v>809</v>
      </c>
      <c r="D124" s="4" t="s">
        <v>810</v>
      </c>
      <c r="E124" s="4" t="s">
        <v>740</v>
      </c>
      <c r="F124" s="4" t="s">
        <v>741</v>
      </c>
      <c r="G124" s="4" t="s">
        <v>742</v>
      </c>
      <c r="H124" s="4" t="s">
        <v>811</v>
      </c>
      <c r="I124" s="4" t="s">
        <v>37</v>
      </c>
      <c r="J124" s="4">
        <v>227</v>
      </c>
      <c r="K124" s="4">
        <v>103784</v>
      </c>
      <c r="L124" s="4">
        <v>109095</v>
      </c>
      <c r="M124" s="4">
        <v>2</v>
      </c>
      <c r="N124" s="4">
        <v>212881</v>
      </c>
      <c r="O124" s="4" t="s">
        <v>68</v>
      </c>
      <c r="P124" s="4" t="s">
        <v>69</v>
      </c>
      <c r="Q124" s="4" t="s">
        <v>812</v>
      </c>
      <c r="R124" s="4" t="s">
        <v>813</v>
      </c>
      <c r="S124" s="4" t="s">
        <v>37</v>
      </c>
      <c r="T124" s="4" t="s">
        <v>43</v>
      </c>
      <c r="U124" s="4">
        <v>42</v>
      </c>
      <c r="V124" s="4">
        <v>2194</v>
      </c>
      <c r="W124" s="4" t="s">
        <v>814</v>
      </c>
      <c r="X124" s="4" t="s">
        <v>815</v>
      </c>
      <c r="Y124" s="4" t="s">
        <v>75</v>
      </c>
      <c r="Z124" s="4" t="s">
        <v>816</v>
      </c>
      <c r="AA124" s="4" t="s">
        <v>37</v>
      </c>
      <c r="AB124" s="4" t="s">
        <v>37</v>
      </c>
      <c r="AC124" s="4" t="s">
        <v>37</v>
      </c>
      <c r="AD124" s="4" t="s">
        <v>77</v>
      </c>
      <c r="AE124" s="4">
        <v>1</v>
      </c>
      <c r="AF124" s="4">
        <v>56.5</v>
      </c>
    </row>
    <row r="125" spans="2:32" ht="90.4" customHeight="1" x14ac:dyDescent="0.9">
      <c r="B125" s="4">
        <v>19</v>
      </c>
      <c r="C125" s="4" t="s">
        <v>37</v>
      </c>
      <c r="D125" s="4" t="s">
        <v>37</v>
      </c>
      <c r="E125" s="4" t="s">
        <v>37</v>
      </c>
      <c r="F125" s="4" t="s">
        <v>37</v>
      </c>
      <c r="G125" s="4" t="s">
        <v>37</v>
      </c>
      <c r="H125" s="4" t="s">
        <v>37</v>
      </c>
      <c r="I125" s="4" t="s">
        <v>37</v>
      </c>
      <c r="O125" s="4" t="s">
        <v>38</v>
      </c>
      <c r="P125" s="4" t="s">
        <v>161</v>
      </c>
      <c r="Q125" s="4" t="s">
        <v>817</v>
      </c>
      <c r="R125" s="4" t="s">
        <v>818</v>
      </c>
      <c r="S125" s="4" t="s">
        <v>819</v>
      </c>
      <c r="T125" s="4" t="s">
        <v>43</v>
      </c>
      <c r="U125" s="4">
        <v>51</v>
      </c>
      <c r="V125" s="4">
        <v>2513</v>
      </c>
      <c r="W125" s="4" t="s">
        <v>820</v>
      </c>
      <c r="X125" s="4" t="s">
        <v>821</v>
      </c>
      <c r="Y125" s="4" t="s">
        <v>166</v>
      </c>
      <c r="Z125" s="4" t="s">
        <v>822</v>
      </c>
      <c r="AA125" s="4" t="s">
        <v>37</v>
      </c>
      <c r="AB125" s="4" t="s">
        <v>48</v>
      </c>
      <c r="AC125" s="4" t="s">
        <v>823</v>
      </c>
      <c r="AD125" s="4" t="s">
        <v>160</v>
      </c>
      <c r="AE125" s="4">
        <v>2</v>
      </c>
    </row>
    <row r="126" spans="2:32" ht="90.4" customHeight="1" x14ac:dyDescent="0.9">
      <c r="B126" s="4">
        <v>19</v>
      </c>
      <c r="C126" s="4" t="s">
        <v>37</v>
      </c>
      <c r="D126" s="4" t="s">
        <v>37</v>
      </c>
      <c r="E126" s="4" t="s">
        <v>37</v>
      </c>
      <c r="F126" s="4" t="s">
        <v>37</v>
      </c>
      <c r="G126" s="4" t="s">
        <v>37</v>
      </c>
      <c r="H126" s="4" t="s">
        <v>37</v>
      </c>
      <c r="I126" s="4" t="s">
        <v>37</v>
      </c>
      <c r="O126" s="4" t="s">
        <v>60</v>
      </c>
      <c r="P126" s="4" t="s">
        <v>322</v>
      </c>
      <c r="Q126" s="4" t="s">
        <v>824</v>
      </c>
      <c r="R126" s="4" t="s">
        <v>825</v>
      </c>
      <c r="S126" s="4" t="s">
        <v>37</v>
      </c>
      <c r="T126" s="4" t="s">
        <v>43</v>
      </c>
      <c r="U126" s="4">
        <v>44</v>
      </c>
      <c r="V126" s="4">
        <v>528</v>
      </c>
      <c r="W126" s="4" t="s">
        <v>826</v>
      </c>
      <c r="X126" s="4" t="s">
        <v>827</v>
      </c>
      <c r="Y126" s="4" t="s">
        <v>327</v>
      </c>
      <c r="Z126" s="4" t="s">
        <v>828</v>
      </c>
      <c r="AA126" s="4" t="s">
        <v>37</v>
      </c>
      <c r="AB126" s="4" t="s">
        <v>37</v>
      </c>
      <c r="AC126" s="4" t="s">
        <v>37</v>
      </c>
      <c r="AD126" s="4" t="s">
        <v>37</v>
      </c>
      <c r="AE126" s="4">
        <v>3</v>
      </c>
    </row>
    <row r="127" spans="2:32" ht="90.4" customHeight="1" x14ac:dyDescent="0.9">
      <c r="B127" s="4">
        <v>19</v>
      </c>
      <c r="C127" s="4" t="s">
        <v>37</v>
      </c>
      <c r="D127" s="4" t="s">
        <v>37</v>
      </c>
      <c r="E127" s="4" t="s">
        <v>37</v>
      </c>
      <c r="F127" s="4" t="s">
        <v>37</v>
      </c>
      <c r="G127" s="4" t="s">
        <v>37</v>
      </c>
      <c r="H127" s="4" t="s">
        <v>37</v>
      </c>
      <c r="I127" s="4" t="s">
        <v>37</v>
      </c>
      <c r="O127" s="4" t="s">
        <v>51</v>
      </c>
      <c r="P127" s="4" t="s">
        <v>598</v>
      </c>
      <c r="Q127" s="4" t="s">
        <v>829</v>
      </c>
      <c r="R127" s="4" t="s">
        <v>830</v>
      </c>
      <c r="S127" s="4" t="s">
        <v>37</v>
      </c>
      <c r="T127" s="4" t="s">
        <v>43</v>
      </c>
      <c r="U127" s="4">
        <v>53</v>
      </c>
      <c r="V127" s="4">
        <v>3466</v>
      </c>
      <c r="W127" s="4" t="s">
        <v>831</v>
      </c>
      <c r="X127" s="4" t="s">
        <v>832</v>
      </c>
      <c r="Y127" s="4" t="s">
        <v>603</v>
      </c>
      <c r="Z127" s="4" t="s">
        <v>833</v>
      </c>
      <c r="AA127" s="4" t="s">
        <v>37</v>
      </c>
      <c r="AB127" s="4" t="s">
        <v>37</v>
      </c>
      <c r="AC127" s="4" t="s">
        <v>37</v>
      </c>
      <c r="AD127" s="4" t="s">
        <v>59</v>
      </c>
      <c r="AE127" s="4">
        <v>4</v>
      </c>
    </row>
    <row r="128" spans="2:32" ht="90.4" customHeight="1" x14ac:dyDescent="0.9">
      <c r="B128" s="4">
        <v>19</v>
      </c>
      <c r="C128" s="4" t="s">
        <v>37</v>
      </c>
      <c r="D128" s="4" t="s">
        <v>37</v>
      </c>
      <c r="E128" s="4" t="s">
        <v>37</v>
      </c>
      <c r="F128" s="4" t="s">
        <v>37</v>
      </c>
      <c r="G128" s="4" t="s">
        <v>37</v>
      </c>
      <c r="H128" s="4" t="s">
        <v>37</v>
      </c>
      <c r="I128" s="4" t="s">
        <v>37</v>
      </c>
      <c r="O128" s="4" t="s">
        <v>60</v>
      </c>
      <c r="P128" s="4" t="s">
        <v>691</v>
      </c>
      <c r="Q128" s="4" t="s">
        <v>834</v>
      </c>
      <c r="R128" s="4" t="s">
        <v>835</v>
      </c>
      <c r="S128" s="4" t="s">
        <v>37</v>
      </c>
      <c r="T128" s="4" t="s">
        <v>43</v>
      </c>
      <c r="U128" s="4">
        <v>55</v>
      </c>
      <c r="V128" s="4">
        <v>54</v>
      </c>
      <c r="W128" s="4" t="s">
        <v>836</v>
      </c>
      <c r="X128" s="4" t="s">
        <v>837</v>
      </c>
      <c r="Y128" s="4" t="s">
        <v>838</v>
      </c>
      <c r="Z128" s="4" t="s">
        <v>839</v>
      </c>
      <c r="AA128" s="4" t="s">
        <v>37</v>
      </c>
      <c r="AB128" s="4" t="s">
        <v>37</v>
      </c>
      <c r="AC128" s="4" t="s">
        <v>37</v>
      </c>
      <c r="AD128" s="4" t="s">
        <v>37</v>
      </c>
      <c r="AE128" s="4">
        <v>5</v>
      </c>
    </row>
    <row r="129" spans="2:32" ht="90.4" customHeight="1" x14ac:dyDescent="0.9">
      <c r="B129" s="4">
        <v>19</v>
      </c>
      <c r="C129" s="4" t="s">
        <v>37</v>
      </c>
      <c r="D129" s="4" t="s">
        <v>37</v>
      </c>
      <c r="E129" s="4" t="s">
        <v>37</v>
      </c>
      <c r="F129" s="4" t="s">
        <v>37</v>
      </c>
      <c r="G129" s="4" t="s">
        <v>37</v>
      </c>
      <c r="H129" s="4" t="s">
        <v>37</v>
      </c>
      <c r="I129" s="4" t="s">
        <v>37</v>
      </c>
      <c r="O129" s="4" t="s">
        <v>60</v>
      </c>
      <c r="P129" s="4" t="s">
        <v>307</v>
      </c>
      <c r="Q129" s="4" t="s">
        <v>840</v>
      </c>
      <c r="R129" s="4" t="s">
        <v>841</v>
      </c>
      <c r="S129" s="4" t="s">
        <v>37</v>
      </c>
      <c r="T129" s="4" t="s">
        <v>43</v>
      </c>
      <c r="U129" s="4">
        <v>52</v>
      </c>
      <c r="V129" s="4">
        <v>2808</v>
      </c>
      <c r="W129" s="4" t="s">
        <v>842</v>
      </c>
      <c r="X129" s="4" t="s">
        <v>843</v>
      </c>
      <c r="Y129" s="4" t="s">
        <v>243</v>
      </c>
      <c r="Z129" s="4" t="s">
        <v>844</v>
      </c>
      <c r="AA129" s="4" t="s">
        <v>37</v>
      </c>
      <c r="AB129" s="4" t="s">
        <v>37</v>
      </c>
      <c r="AC129" s="4" t="s">
        <v>37</v>
      </c>
      <c r="AD129" s="4" t="s">
        <v>37</v>
      </c>
      <c r="AE129" s="4">
        <v>6</v>
      </c>
    </row>
    <row r="130" spans="2:32" ht="90.4" customHeight="1" x14ac:dyDescent="0.9">
      <c r="B130" s="4">
        <v>19</v>
      </c>
      <c r="C130" s="4" t="s">
        <v>37</v>
      </c>
      <c r="D130" s="4" t="s">
        <v>37</v>
      </c>
      <c r="E130" s="4" t="s">
        <v>37</v>
      </c>
      <c r="F130" s="4" t="s">
        <v>37</v>
      </c>
      <c r="G130" s="4" t="s">
        <v>37</v>
      </c>
      <c r="H130" s="4" t="s">
        <v>37</v>
      </c>
      <c r="I130" s="4" t="s">
        <v>37</v>
      </c>
      <c r="O130" s="4" t="s">
        <v>60</v>
      </c>
      <c r="P130" s="4" t="s">
        <v>37</v>
      </c>
      <c r="Q130" s="4" t="s">
        <v>6697</v>
      </c>
      <c r="R130" s="4" t="s">
        <v>845</v>
      </c>
      <c r="S130" s="4" t="s">
        <v>37</v>
      </c>
      <c r="T130" s="4" t="s">
        <v>43</v>
      </c>
      <c r="U130" s="4">
        <v>52</v>
      </c>
      <c r="V130" s="4">
        <v>3051</v>
      </c>
      <c r="W130" s="4" t="s">
        <v>846</v>
      </c>
      <c r="X130" s="4" t="s">
        <v>847</v>
      </c>
      <c r="Y130" s="4" t="s">
        <v>177</v>
      </c>
      <c r="Z130" s="4" t="s">
        <v>848</v>
      </c>
      <c r="AA130" s="4" t="s">
        <v>832</v>
      </c>
      <c r="AB130" s="4" t="s">
        <v>37</v>
      </c>
      <c r="AC130" s="4" t="s">
        <v>37</v>
      </c>
      <c r="AD130" s="4" t="s">
        <v>37</v>
      </c>
      <c r="AE130" s="4">
        <v>7</v>
      </c>
    </row>
    <row r="131" spans="2:32" ht="90.4" customHeight="1" x14ac:dyDescent="0.9">
      <c r="B131" s="4">
        <v>19</v>
      </c>
      <c r="C131" s="4" t="s">
        <v>37</v>
      </c>
      <c r="D131" s="4" t="s">
        <v>37</v>
      </c>
      <c r="E131" s="4" t="s">
        <v>37</v>
      </c>
      <c r="F131" s="4" t="s">
        <v>37</v>
      </c>
      <c r="G131" s="4" t="s">
        <v>37</v>
      </c>
      <c r="H131" s="4" t="s">
        <v>37</v>
      </c>
      <c r="I131" s="4" t="s">
        <v>37</v>
      </c>
      <c r="O131" s="4" t="s">
        <v>60</v>
      </c>
      <c r="P131" s="4" t="s">
        <v>37</v>
      </c>
      <c r="Q131" s="4" t="s">
        <v>849</v>
      </c>
      <c r="R131" s="4" t="s">
        <v>850</v>
      </c>
      <c r="S131" s="4" t="s">
        <v>37</v>
      </c>
      <c r="T131" s="4" t="s">
        <v>43</v>
      </c>
      <c r="U131" s="4">
        <v>62</v>
      </c>
      <c r="V131" s="4">
        <v>2928</v>
      </c>
      <c r="W131" s="4" t="s">
        <v>851</v>
      </c>
      <c r="X131" s="4" t="s">
        <v>852</v>
      </c>
      <c r="Y131" s="4" t="s">
        <v>88</v>
      </c>
      <c r="Z131" s="4" t="s">
        <v>853</v>
      </c>
      <c r="AA131" s="4" t="s">
        <v>37</v>
      </c>
      <c r="AB131" s="4" t="s">
        <v>37</v>
      </c>
      <c r="AC131" s="4" t="s">
        <v>37</v>
      </c>
      <c r="AD131" s="4" t="s">
        <v>37</v>
      </c>
      <c r="AE131" s="4">
        <v>8</v>
      </c>
    </row>
    <row r="132" spans="2:32" ht="90.4" customHeight="1" x14ac:dyDescent="0.9">
      <c r="B132" s="4">
        <v>19</v>
      </c>
      <c r="C132" s="4" t="s">
        <v>37</v>
      </c>
      <c r="D132" s="4" t="s">
        <v>37</v>
      </c>
      <c r="E132" s="4" t="s">
        <v>37</v>
      </c>
      <c r="F132" s="4" t="s">
        <v>37</v>
      </c>
      <c r="G132" s="4" t="s">
        <v>37</v>
      </c>
      <c r="H132" s="4" t="s">
        <v>37</v>
      </c>
      <c r="I132" s="4" t="s">
        <v>37</v>
      </c>
      <c r="O132" s="4" t="s">
        <v>60</v>
      </c>
      <c r="P132" s="4" t="s">
        <v>37</v>
      </c>
      <c r="Q132" s="4" t="s">
        <v>854</v>
      </c>
      <c r="R132" s="4" t="s">
        <v>855</v>
      </c>
      <c r="S132" s="4" t="s">
        <v>37</v>
      </c>
      <c r="T132" s="4" t="s">
        <v>43</v>
      </c>
      <c r="U132" s="4">
        <v>60</v>
      </c>
      <c r="V132" s="4">
        <v>2131</v>
      </c>
      <c r="W132" s="4" t="s">
        <v>856</v>
      </c>
      <c r="X132" s="4" t="s">
        <v>857</v>
      </c>
      <c r="Y132" s="4" t="s">
        <v>82</v>
      </c>
      <c r="Z132" s="4" t="s">
        <v>858</v>
      </c>
      <c r="AA132" s="4" t="s">
        <v>37</v>
      </c>
      <c r="AB132" s="4" t="s">
        <v>37</v>
      </c>
      <c r="AC132" s="4" t="s">
        <v>37</v>
      </c>
      <c r="AD132" s="4" t="s">
        <v>37</v>
      </c>
      <c r="AE132" s="4">
        <v>9</v>
      </c>
    </row>
    <row r="133" spans="2:32" ht="90.4" customHeight="1" x14ac:dyDescent="0.9">
      <c r="B133" s="4">
        <v>19</v>
      </c>
      <c r="C133" s="4" t="s">
        <v>37</v>
      </c>
      <c r="D133" s="4" t="s">
        <v>37</v>
      </c>
      <c r="E133" s="4" t="s">
        <v>37</v>
      </c>
      <c r="F133" s="4" t="s">
        <v>37</v>
      </c>
      <c r="G133" s="4" t="s">
        <v>37</v>
      </c>
      <c r="H133" s="4" t="s">
        <v>37</v>
      </c>
      <c r="I133" s="4" t="s">
        <v>37</v>
      </c>
      <c r="O133" s="4" t="s">
        <v>60</v>
      </c>
      <c r="P133" s="4" t="s">
        <v>37</v>
      </c>
      <c r="Q133" s="4" t="s">
        <v>859</v>
      </c>
      <c r="R133" s="4" t="s">
        <v>860</v>
      </c>
      <c r="S133" s="4" t="s">
        <v>37</v>
      </c>
      <c r="T133" s="4" t="s">
        <v>43</v>
      </c>
      <c r="U133" s="4">
        <v>64</v>
      </c>
      <c r="V133" s="4">
        <v>3693</v>
      </c>
      <c r="W133" s="4" t="s">
        <v>861</v>
      </c>
      <c r="X133" s="4" t="s">
        <v>862</v>
      </c>
      <c r="Y133" s="4" t="s">
        <v>863</v>
      </c>
      <c r="Z133" s="4" t="s">
        <v>864</v>
      </c>
      <c r="AA133" s="4" t="s">
        <v>821</v>
      </c>
      <c r="AB133" s="4" t="s">
        <v>37</v>
      </c>
      <c r="AC133" s="4" t="s">
        <v>37</v>
      </c>
      <c r="AD133" s="4" t="s">
        <v>37</v>
      </c>
      <c r="AE133" s="4">
        <v>10</v>
      </c>
    </row>
    <row r="134" spans="2:32" ht="90.4" customHeight="1" x14ac:dyDescent="0.9">
      <c r="B134" s="4">
        <v>20</v>
      </c>
      <c r="C134" s="4" t="s">
        <v>865</v>
      </c>
      <c r="D134" s="4" t="s">
        <v>866</v>
      </c>
      <c r="E134" s="4" t="s">
        <v>867</v>
      </c>
      <c r="F134" s="4" t="s">
        <v>868</v>
      </c>
      <c r="G134" s="4" t="s">
        <v>869</v>
      </c>
      <c r="H134" s="4" t="s">
        <v>870</v>
      </c>
      <c r="I134" s="4" t="s">
        <v>37</v>
      </c>
      <c r="J134" s="4">
        <v>186</v>
      </c>
      <c r="K134" s="4">
        <v>86097</v>
      </c>
      <c r="L134" s="4">
        <v>90734</v>
      </c>
      <c r="M134" s="4">
        <v>1</v>
      </c>
      <c r="N134" s="4">
        <v>176832</v>
      </c>
      <c r="O134" s="4" t="s">
        <v>68</v>
      </c>
      <c r="P134" s="4" t="s">
        <v>69</v>
      </c>
      <c r="Q134" s="4" t="s">
        <v>871</v>
      </c>
      <c r="R134" s="4" t="s">
        <v>872</v>
      </c>
      <c r="S134" s="4" t="s">
        <v>37</v>
      </c>
      <c r="T134" s="4" t="s">
        <v>43</v>
      </c>
      <c r="U134" s="4">
        <v>50</v>
      </c>
      <c r="V134" s="4">
        <v>999</v>
      </c>
      <c r="W134" s="4" t="s">
        <v>873</v>
      </c>
      <c r="X134" s="4" t="s">
        <v>874</v>
      </c>
      <c r="Y134" s="4" t="s">
        <v>75</v>
      </c>
      <c r="Z134" s="4" t="s">
        <v>875</v>
      </c>
      <c r="AA134" s="4" t="s">
        <v>37</v>
      </c>
      <c r="AB134" s="4" t="s">
        <v>37</v>
      </c>
      <c r="AC134" s="4" t="s">
        <v>37</v>
      </c>
      <c r="AD134" s="4" t="s">
        <v>160</v>
      </c>
      <c r="AE134" s="4">
        <v>1</v>
      </c>
      <c r="AF134" s="4">
        <v>64.7</v>
      </c>
    </row>
    <row r="135" spans="2:32" ht="90.4" customHeight="1" x14ac:dyDescent="0.9">
      <c r="B135" s="4">
        <v>20</v>
      </c>
      <c r="C135" s="4" t="s">
        <v>37</v>
      </c>
      <c r="D135" s="4" t="s">
        <v>37</v>
      </c>
      <c r="E135" s="4" t="s">
        <v>37</v>
      </c>
      <c r="F135" s="4" t="s">
        <v>37</v>
      </c>
      <c r="G135" s="4" t="s">
        <v>37</v>
      </c>
      <c r="H135" s="4" t="s">
        <v>37</v>
      </c>
      <c r="I135" s="4" t="s">
        <v>37</v>
      </c>
      <c r="O135" s="4" t="s">
        <v>51</v>
      </c>
      <c r="P135" s="4" t="s">
        <v>598</v>
      </c>
      <c r="Q135" s="4" t="s">
        <v>876</v>
      </c>
      <c r="R135" s="4" t="s">
        <v>877</v>
      </c>
      <c r="S135" s="4" t="s">
        <v>37</v>
      </c>
      <c r="T135" s="4" t="s">
        <v>43</v>
      </c>
      <c r="U135" s="4">
        <v>66</v>
      </c>
      <c r="V135" s="4">
        <v>1825</v>
      </c>
      <c r="W135" s="4" t="s">
        <v>878</v>
      </c>
      <c r="X135" s="4" t="s">
        <v>879</v>
      </c>
      <c r="Y135" s="4" t="s">
        <v>603</v>
      </c>
      <c r="Z135" s="4" t="s">
        <v>880</v>
      </c>
      <c r="AA135" s="4" t="s">
        <v>37</v>
      </c>
      <c r="AB135" s="4" t="s">
        <v>37</v>
      </c>
      <c r="AC135" s="4" t="s">
        <v>37</v>
      </c>
      <c r="AD135" s="4" t="s">
        <v>59</v>
      </c>
      <c r="AE135" s="4">
        <v>2</v>
      </c>
    </row>
    <row r="136" spans="2:32" ht="90.4" customHeight="1" x14ac:dyDescent="0.9">
      <c r="B136" s="4">
        <v>20</v>
      </c>
      <c r="C136" s="4" t="s">
        <v>37</v>
      </c>
      <c r="D136" s="4" t="s">
        <v>37</v>
      </c>
      <c r="E136" s="4" t="s">
        <v>37</v>
      </c>
      <c r="F136" s="4" t="s">
        <v>37</v>
      </c>
      <c r="G136" s="4" t="s">
        <v>37</v>
      </c>
      <c r="H136" s="4" t="s">
        <v>37</v>
      </c>
      <c r="I136" s="4" t="s">
        <v>37</v>
      </c>
      <c r="O136" s="4" t="s">
        <v>38</v>
      </c>
      <c r="P136" s="4" t="s">
        <v>881</v>
      </c>
      <c r="Q136" s="4" t="s">
        <v>882</v>
      </c>
      <c r="R136" s="4" t="s">
        <v>883</v>
      </c>
      <c r="S136" s="4" t="s">
        <v>884</v>
      </c>
      <c r="T136" s="4" t="s">
        <v>92</v>
      </c>
      <c r="U136" s="4">
        <v>55</v>
      </c>
      <c r="V136" s="4">
        <v>2253</v>
      </c>
      <c r="W136" s="4" t="s">
        <v>885</v>
      </c>
      <c r="X136" s="4" t="s">
        <v>886</v>
      </c>
      <c r="Y136" s="4" t="s">
        <v>88</v>
      </c>
      <c r="Z136" s="4" t="s">
        <v>887</v>
      </c>
      <c r="AA136" s="4" t="s">
        <v>37</v>
      </c>
      <c r="AB136" s="4" t="s">
        <v>48</v>
      </c>
      <c r="AC136" s="4" t="s">
        <v>888</v>
      </c>
      <c r="AD136" s="4" t="s">
        <v>77</v>
      </c>
      <c r="AE136" s="4">
        <v>3</v>
      </c>
    </row>
    <row r="137" spans="2:32" ht="90.4" customHeight="1" x14ac:dyDescent="0.9">
      <c r="B137" s="4">
        <v>20</v>
      </c>
      <c r="C137" s="4" t="s">
        <v>37</v>
      </c>
      <c r="D137" s="4" t="s">
        <v>37</v>
      </c>
      <c r="E137" s="4" t="s">
        <v>37</v>
      </c>
      <c r="F137" s="4" t="s">
        <v>37</v>
      </c>
      <c r="G137" s="4" t="s">
        <v>37</v>
      </c>
      <c r="H137" s="4" t="s">
        <v>37</v>
      </c>
      <c r="I137" s="4" t="s">
        <v>37</v>
      </c>
      <c r="O137" s="4" t="s">
        <v>60</v>
      </c>
      <c r="P137" s="4" t="s">
        <v>307</v>
      </c>
      <c r="Q137" s="4" t="s">
        <v>889</v>
      </c>
      <c r="R137" s="4" t="s">
        <v>890</v>
      </c>
      <c r="S137" s="4" t="s">
        <v>37</v>
      </c>
      <c r="T137" s="4" t="s">
        <v>43</v>
      </c>
      <c r="U137" s="4">
        <v>43</v>
      </c>
      <c r="V137" s="4">
        <v>1364</v>
      </c>
      <c r="W137" s="4" t="s">
        <v>891</v>
      </c>
      <c r="X137" s="4" t="s">
        <v>892</v>
      </c>
      <c r="Y137" s="4" t="s">
        <v>243</v>
      </c>
      <c r="Z137" s="4" t="s">
        <v>893</v>
      </c>
      <c r="AA137" s="4" t="s">
        <v>37</v>
      </c>
      <c r="AB137" s="4" t="s">
        <v>37</v>
      </c>
      <c r="AC137" s="4" t="s">
        <v>37</v>
      </c>
      <c r="AD137" s="4" t="s">
        <v>37</v>
      </c>
      <c r="AE137" s="4">
        <v>4</v>
      </c>
    </row>
    <row r="138" spans="2:32" ht="90.4" customHeight="1" x14ac:dyDescent="0.9">
      <c r="B138" s="4">
        <v>20</v>
      </c>
      <c r="C138" s="4" t="s">
        <v>37</v>
      </c>
      <c r="D138" s="4" t="s">
        <v>37</v>
      </c>
      <c r="E138" s="4" t="s">
        <v>37</v>
      </c>
      <c r="F138" s="4" t="s">
        <v>37</v>
      </c>
      <c r="G138" s="4" t="s">
        <v>37</v>
      </c>
      <c r="H138" s="4" t="s">
        <v>37</v>
      </c>
      <c r="I138" s="4" t="s">
        <v>37</v>
      </c>
      <c r="O138" s="4" t="s">
        <v>60</v>
      </c>
      <c r="P138" s="4" t="s">
        <v>37</v>
      </c>
      <c r="Q138" s="4" t="s">
        <v>894</v>
      </c>
      <c r="R138" s="4" t="s">
        <v>895</v>
      </c>
      <c r="S138" s="4" t="s">
        <v>37</v>
      </c>
      <c r="T138" s="4" t="s">
        <v>43</v>
      </c>
      <c r="U138" s="4">
        <v>75</v>
      </c>
      <c r="V138" s="4">
        <v>2874</v>
      </c>
      <c r="W138" s="4" t="s">
        <v>896</v>
      </c>
      <c r="X138" s="4" t="s">
        <v>897</v>
      </c>
      <c r="Y138" s="4" t="s">
        <v>615</v>
      </c>
      <c r="Z138" s="4" t="s">
        <v>898</v>
      </c>
      <c r="AA138" s="4" t="s">
        <v>879</v>
      </c>
      <c r="AB138" s="4" t="s">
        <v>37</v>
      </c>
      <c r="AC138" s="4" t="s">
        <v>37</v>
      </c>
      <c r="AD138" s="4" t="s">
        <v>37</v>
      </c>
      <c r="AE138" s="4">
        <v>5</v>
      </c>
    </row>
    <row r="139" spans="2:32" ht="90.4" customHeight="1" x14ac:dyDescent="0.9">
      <c r="B139" s="4">
        <v>20</v>
      </c>
      <c r="C139" s="4" t="s">
        <v>37</v>
      </c>
      <c r="D139" s="4" t="s">
        <v>37</v>
      </c>
      <c r="E139" s="4" t="s">
        <v>37</v>
      </c>
      <c r="F139" s="4" t="s">
        <v>37</v>
      </c>
      <c r="G139" s="4" t="s">
        <v>37</v>
      </c>
      <c r="H139" s="4" t="s">
        <v>37</v>
      </c>
      <c r="I139" s="4" t="s">
        <v>37</v>
      </c>
      <c r="O139" s="4" t="s">
        <v>60</v>
      </c>
      <c r="P139" s="4" t="s">
        <v>37</v>
      </c>
      <c r="Q139" s="4" t="s">
        <v>899</v>
      </c>
      <c r="R139" s="4" t="s">
        <v>900</v>
      </c>
      <c r="S139" s="4" t="s">
        <v>37</v>
      </c>
      <c r="T139" s="4" t="s">
        <v>92</v>
      </c>
      <c r="U139" s="4">
        <v>52</v>
      </c>
      <c r="V139" s="4">
        <v>2055</v>
      </c>
      <c r="W139" s="4" t="s">
        <v>901</v>
      </c>
      <c r="X139" s="4" t="s">
        <v>902</v>
      </c>
      <c r="Y139" s="4" t="s">
        <v>903</v>
      </c>
      <c r="Z139" s="4" t="s">
        <v>904</v>
      </c>
      <c r="AA139" s="4" t="s">
        <v>886</v>
      </c>
      <c r="AB139" s="4" t="s">
        <v>37</v>
      </c>
      <c r="AC139" s="4" t="s">
        <v>37</v>
      </c>
      <c r="AD139" s="4" t="s">
        <v>37</v>
      </c>
      <c r="AE139" s="4">
        <v>6</v>
      </c>
    </row>
    <row r="140" spans="2:32" ht="90.4" customHeight="1" x14ac:dyDescent="0.9">
      <c r="B140" s="4">
        <v>20</v>
      </c>
      <c r="C140" s="4" t="s">
        <v>37</v>
      </c>
      <c r="D140" s="4" t="s">
        <v>37</v>
      </c>
      <c r="E140" s="4" t="s">
        <v>37</v>
      </c>
      <c r="F140" s="4" t="s">
        <v>37</v>
      </c>
      <c r="G140" s="4" t="s">
        <v>37</v>
      </c>
      <c r="H140" s="4" t="s">
        <v>37</v>
      </c>
      <c r="I140" s="4" t="s">
        <v>37</v>
      </c>
      <c r="O140" s="4" t="s">
        <v>60</v>
      </c>
      <c r="P140" s="4" t="s">
        <v>37</v>
      </c>
      <c r="Q140" s="4" t="s">
        <v>905</v>
      </c>
      <c r="R140" s="4" t="s">
        <v>906</v>
      </c>
      <c r="S140" s="4" t="s">
        <v>37</v>
      </c>
      <c r="T140" s="4" t="s">
        <v>92</v>
      </c>
      <c r="U140" s="4">
        <v>61</v>
      </c>
      <c r="V140" s="4">
        <v>2424</v>
      </c>
      <c r="W140" s="4" t="s">
        <v>907</v>
      </c>
      <c r="X140" s="4" t="s">
        <v>908</v>
      </c>
      <c r="Y140" s="4" t="s">
        <v>909</v>
      </c>
      <c r="Z140" s="4" t="s">
        <v>910</v>
      </c>
      <c r="AA140" s="4" t="s">
        <v>886</v>
      </c>
      <c r="AB140" s="4" t="s">
        <v>37</v>
      </c>
      <c r="AC140" s="4" t="s">
        <v>37</v>
      </c>
      <c r="AD140" s="4" t="s">
        <v>37</v>
      </c>
      <c r="AE140" s="4">
        <v>7</v>
      </c>
    </row>
    <row r="141" spans="2:32" ht="90.4" customHeight="1" x14ac:dyDescent="0.9">
      <c r="B141" s="4">
        <v>20</v>
      </c>
      <c r="C141" s="4" t="s">
        <v>37</v>
      </c>
      <c r="D141" s="4" t="s">
        <v>37</v>
      </c>
      <c r="E141" s="4" t="s">
        <v>37</v>
      </c>
      <c r="F141" s="4" t="s">
        <v>37</v>
      </c>
      <c r="G141" s="4" t="s">
        <v>37</v>
      </c>
      <c r="H141" s="4" t="s">
        <v>37</v>
      </c>
      <c r="I141" s="4" t="s">
        <v>37</v>
      </c>
      <c r="O141" s="4" t="s">
        <v>60</v>
      </c>
      <c r="P141" s="4" t="s">
        <v>37</v>
      </c>
      <c r="Q141" s="4" t="s">
        <v>911</v>
      </c>
      <c r="R141" s="4" t="s">
        <v>912</v>
      </c>
      <c r="S141" s="4" t="s">
        <v>37</v>
      </c>
      <c r="T141" s="4" t="s">
        <v>43</v>
      </c>
      <c r="U141" s="4">
        <v>55</v>
      </c>
      <c r="V141" s="4">
        <v>1582</v>
      </c>
      <c r="W141" s="4" t="s">
        <v>913</v>
      </c>
      <c r="X141" s="4" t="s">
        <v>914</v>
      </c>
      <c r="Y141" s="4" t="s">
        <v>915</v>
      </c>
      <c r="Z141" s="4" t="s">
        <v>916</v>
      </c>
      <c r="AA141" s="4" t="s">
        <v>37</v>
      </c>
      <c r="AB141" s="4" t="s">
        <v>37</v>
      </c>
      <c r="AC141" s="4" t="s">
        <v>37</v>
      </c>
      <c r="AD141" s="4" t="s">
        <v>37</v>
      </c>
      <c r="AE141" s="4">
        <v>8</v>
      </c>
    </row>
    <row r="142" spans="2:32" ht="90.4" customHeight="1" x14ac:dyDescent="0.9">
      <c r="B142" s="4">
        <v>21</v>
      </c>
      <c r="C142" s="4" t="s">
        <v>917</v>
      </c>
      <c r="D142" s="4" t="s">
        <v>918</v>
      </c>
      <c r="E142" s="4" t="s">
        <v>867</v>
      </c>
      <c r="F142" s="4" t="s">
        <v>868</v>
      </c>
      <c r="G142" s="4" t="s">
        <v>869</v>
      </c>
      <c r="H142" s="4" t="s">
        <v>919</v>
      </c>
      <c r="I142" s="4" t="s">
        <v>37</v>
      </c>
      <c r="J142" s="4">
        <v>222</v>
      </c>
      <c r="K142" s="4">
        <v>106343</v>
      </c>
      <c r="L142" s="4">
        <v>109592</v>
      </c>
      <c r="M142" s="4">
        <v>5</v>
      </c>
      <c r="N142" s="4">
        <v>215940</v>
      </c>
      <c r="O142" s="4" t="s">
        <v>38</v>
      </c>
      <c r="P142" s="4" t="s">
        <v>39</v>
      </c>
      <c r="Q142" s="4" t="s">
        <v>920</v>
      </c>
      <c r="R142" s="4" t="s">
        <v>921</v>
      </c>
      <c r="S142" s="4" t="s">
        <v>922</v>
      </c>
      <c r="T142" s="4" t="s">
        <v>43</v>
      </c>
      <c r="U142" s="4">
        <v>68</v>
      </c>
      <c r="V142" s="4">
        <v>3280</v>
      </c>
      <c r="W142" s="4" t="s">
        <v>923</v>
      </c>
      <c r="X142" s="4" t="s">
        <v>924</v>
      </c>
      <c r="Y142" s="4" t="s">
        <v>46</v>
      </c>
      <c r="Z142" s="4" t="s">
        <v>925</v>
      </c>
      <c r="AA142" s="4" t="s">
        <v>37</v>
      </c>
      <c r="AB142" s="4" t="s">
        <v>37</v>
      </c>
      <c r="AC142" s="4" t="s">
        <v>37</v>
      </c>
      <c r="AD142" s="4" t="s">
        <v>705</v>
      </c>
      <c r="AE142" s="4">
        <v>1</v>
      </c>
      <c r="AF142" s="4">
        <v>72.5</v>
      </c>
    </row>
    <row r="143" spans="2:32" ht="90.4" customHeight="1" x14ac:dyDescent="0.9">
      <c r="B143" s="4">
        <v>21</v>
      </c>
      <c r="C143" s="4" t="s">
        <v>37</v>
      </c>
      <c r="D143" s="4" t="s">
        <v>37</v>
      </c>
      <c r="E143" s="4" t="s">
        <v>37</v>
      </c>
      <c r="F143" s="4" t="s">
        <v>37</v>
      </c>
      <c r="G143" s="4" t="s">
        <v>37</v>
      </c>
      <c r="H143" s="4" t="s">
        <v>37</v>
      </c>
      <c r="I143" s="4" t="s">
        <v>37</v>
      </c>
      <c r="O143" s="4" t="s">
        <v>51</v>
      </c>
      <c r="P143" s="4" t="s">
        <v>52</v>
      </c>
      <c r="Q143" s="4" t="s">
        <v>926</v>
      </c>
      <c r="R143" s="4" t="s">
        <v>927</v>
      </c>
      <c r="S143" s="4" t="s">
        <v>928</v>
      </c>
      <c r="T143" s="4" t="s">
        <v>43</v>
      </c>
      <c r="U143" s="4">
        <v>74</v>
      </c>
      <c r="V143" s="4">
        <v>753</v>
      </c>
      <c r="W143" s="4" t="s">
        <v>929</v>
      </c>
      <c r="X143" s="4" t="s">
        <v>930</v>
      </c>
      <c r="Y143" s="4" t="s">
        <v>57</v>
      </c>
      <c r="Z143" s="4" t="s">
        <v>931</v>
      </c>
      <c r="AA143" s="4" t="s">
        <v>37</v>
      </c>
      <c r="AB143" s="4" t="s">
        <v>48</v>
      </c>
      <c r="AC143" s="4" t="s">
        <v>932</v>
      </c>
      <c r="AD143" s="4" t="s">
        <v>77</v>
      </c>
      <c r="AE143" s="4">
        <v>2</v>
      </c>
    </row>
    <row r="144" spans="2:32" ht="90.4" customHeight="1" x14ac:dyDescent="0.9">
      <c r="B144" s="4">
        <v>21</v>
      </c>
      <c r="C144" s="4" t="s">
        <v>37</v>
      </c>
      <c r="D144" s="4" t="s">
        <v>37</v>
      </c>
      <c r="E144" s="4" t="s">
        <v>37</v>
      </c>
      <c r="F144" s="4" t="s">
        <v>37</v>
      </c>
      <c r="G144" s="4" t="s">
        <v>37</v>
      </c>
      <c r="H144" s="4" t="s">
        <v>37</v>
      </c>
      <c r="I144" s="4" t="s">
        <v>37</v>
      </c>
      <c r="O144" s="4" t="s">
        <v>68</v>
      </c>
      <c r="P144" s="4" t="s">
        <v>69</v>
      </c>
      <c r="Q144" s="4" t="s">
        <v>933</v>
      </c>
      <c r="R144" s="4" t="s">
        <v>934</v>
      </c>
      <c r="S144" s="4" t="s">
        <v>37</v>
      </c>
      <c r="T144" s="4" t="s">
        <v>43</v>
      </c>
      <c r="U144" s="4">
        <v>56</v>
      </c>
      <c r="V144" s="4">
        <v>694</v>
      </c>
      <c r="W144" s="4" t="s">
        <v>935</v>
      </c>
      <c r="X144" s="4" t="s">
        <v>936</v>
      </c>
      <c r="Y144" s="4" t="s">
        <v>75</v>
      </c>
      <c r="Z144" s="4" t="s">
        <v>937</v>
      </c>
      <c r="AA144" s="4" t="s">
        <v>37</v>
      </c>
      <c r="AB144" s="4" t="s">
        <v>37</v>
      </c>
      <c r="AC144" s="4" t="s">
        <v>37</v>
      </c>
      <c r="AD144" s="4" t="s">
        <v>59</v>
      </c>
      <c r="AE144" s="4">
        <v>3</v>
      </c>
    </row>
    <row r="145" spans="2:32" ht="90.4" customHeight="1" x14ac:dyDescent="0.9">
      <c r="B145" s="4">
        <v>21</v>
      </c>
      <c r="C145" s="4" t="s">
        <v>37</v>
      </c>
      <c r="D145" s="4" t="s">
        <v>37</v>
      </c>
      <c r="E145" s="4" t="s">
        <v>37</v>
      </c>
      <c r="F145" s="4" t="s">
        <v>37</v>
      </c>
      <c r="G145" s="4" t="s">
        <v>37</v>
      </c>
      <c r="H145" s="4" t="s">
        <v>37</v>
      </c>
      <c r="I145" s="4" t="s">
        <v>37</v>
      </c>
      <c r="O145" s="4" t="s">
        <v>60</v>
      </c>
      <c r="P145" s="4" t="s">
        <v>37</v>
      </c>
      <c r="Q145" s="4" t="s">
        <v>938</v>
      </c>
      <c r="R145" s="4" t="s">
        <v>939</v>
      </c>
      <c r="S145" s="4" t="s">
        <v>37</v>
      </c>
      <c r="T145" s="4" t="s">
        <v>43</v>
      </c>
      <c r="U145" s="4">
        <v>76</v>
      </c>
      <c r="V145" s="4">
        <v>3918</v>
      </c>
      <c r="W145" s="4" t="s">
        <v>940</v>
      </c>
      <c r="X145" s="4" t="s">
        <v>941</v>
      </c>
      <c r="Y145" s="4" t="s">
        <v>942</v>
      </c>
      <c r="Z145" s="4" t="s">
        <v>943</v>
      </c>
      <c r="AA145" s="4" t="s">
        <v>924</v>
      </c>
      <c r="AB145" s="4" t="s">
        <v>37</v>
      </c>
      <c r="AC145" s="4" t="s">
        <v>37</v>
      </c>
      <c r="AD145" s="4" t="s">
        <v>37</v>
      </c>
      <c r="AE145" s="4">
        <v>4</v>
      </c>
    </row>
    <row r="146" spans="2:32" ht="90.4" customHeight="1" x14ac:dyDescent="0.9">
      <c r="B146" s="4">
        <v>21</v>
      </c>
      <c r="C146" s="4" t="s">
        <v>37</v>
      </c>
      <c r="D146" s="4" t="s">
        <v>37</v>
      </c>
      <c r="E146" s="4" t="s">
        <v>37</v>
      </c>
      <c r="F146" s="4" t="s">
        <v>37</v>
      </c>
      <c r="G146" s="4" t="s">
        <v>37</v>
      </c>
      <c r="H146" s="4" t="s">
        <v>37</v>
      </c>
      <c r="I146" s="4" t="s">
        <v>37</v>
      </c>
      <c r="O146" s="4" t="s">
        <v>60</v>
      </c>
      <c r="P146" s="4" t="s">
        <v>37</v>
      </c>
      <c r="Q146" s="4" t="s">
        <v>944</v>
      </c>
      <c r="R146" s="4" t="s">
        <v>945</v>
      </c>
      <c r="S146" s="4" t="s">
        <v>37</v>
      </c>
      <c r="T146" s="4" t="s">
        <v>43</v>
      </c>
      <c r="U146" s="4">
        <v>62</v>
      </c>
      <c r="V146" s="4">
        <v>4056</v>
      </c>
      <c r="W146" s="4" t="s">
        <v>946</v>
      </c>
      <c r="X146" s="4" t="s">
        <v>947</v>
      </c>
      <c r="Y146" s="4" t="s">
        <v>377</v>
      </c>
      <c r="Z146" s="4" t="s">
        <v>948</v>
      </c>
      <c r="AA146" s="4" t="s">
        <v>930</v>
      </c>
      <c r="AB146" s="4" t="s">
        <v>37</v>
      </c>
      <c r="AC146" s="4" t="s">
        <v>37</v>
      </c>
      <c r="AD146" s="4" t="s">
        <v>37</v>
      </c>
      <c r="AE146" s="4">
        <v>5</v>
      </c>
    </row>
    <row r="147" spans="2:32" ht="90.4" customHeight="1" x14ac:dyDescent="0.9">
      <c r="B147" s="4">
        <v>22</v>
      </c>
      <c r="C147" s="4" t="s">
        <v>949</v>
      </c>
      <c r="D147" s="4" t="s">
        <v>950</v>
      </c>
      <c r="E147" s="4" t="s">
        <v>867</v>
      </c>
      <c r="F147" s="4" t="s">
        <v>868</v>
      </c>
      <c r="G147" s="4" t="s">
        <v>869</v>
      </c>
      <c r="H147" s="4" t="s">
        <v>951</v>
      </c>
      <c r="I147" s="4" t="s">
        <v>37</v>
      </c>
      <c r="J147" s="4">
        <v>254</v>
      </c>
      <c r="K147" s="4">
        <v>116190</v>
      </c>
      <c r="L147" s="4">
        <v>117498</v>
      </c>
      <c r="M147" s="4">
        <v>2</v>
      </c>
      <c r="N147" s="4">
        <v>233690</v>
      </c>
      <c r="O147" s="4" t="s">
        <v>38</v>
      </c>
      <c r="P147" s="4" t="s">
        <v>161</v>
      </c>
      <c r="Q147" s="4" t="s">
        <v>952</v>
      </c>
      <c r="R147" s="4" t="s">
        <v>953</v>
      </c>
      <c r="S147" s="4" t="s">
        <v>954</v>
      </c>
      <c r="T147" s="4" t="s">
        <v>43</v>
      </c>
      <c r="U147" s="4">
        <v>31</v>
      </c>
      <c r="V147" s="4">
        <v>1030</v>
      </c>
      <c r="W147" s="4" t="s">
        <v>955</v>
      </c>
      <c r="X147" s="4" t="s">
        <v>956</v>
      </c>
      <c r="Y147" s="4" t="s">
        <v>166</v>
      </c>
      <c r="Z147" s="4" t="s">
        <v>957</v>
      </c>
      <c r="AA147" s="4" t="s">
        <v>37</v>
      </c>
      <c r="AB147" s="4" t="s">
        <v>37</v>
      </c>
      <c r="AC147" s="4" t="s">
        <v>37</v>
      </c>
      <c r="AD147" s="4" t="s">
        <v>238</v>
      </c>
      <c r="AE147" s="4">
        <v>1</v>
      </c>
      <c r="AF147" s="4">
        <v>59.9</v>
      </c>
    </row>
    <row r="148" spans="2:32" ht="90.4" customHeight="1" x14ac:dyDescent="0.9">
      <c r="B148" s="4">
        <v>22</v>
      </c>
      <c r="C148" s="4" t="s">
        <v>37</v>
      </c>
      <c r="D148" s="4" t="s">
        <v>37</v>
      </c>
      <c r="E148" s="4" t="s">
        <v>37</v>
      </c>
      <c r="F148" s="4" t="s">
        <v>37</v>
      </c>
      <c r="G148" s="4" t="s">
        <v>37</v>
      </c>
      <c r="H148" s="4" t="s">
        <v>37</v>
      </c>
      <c r="I148" s="4" t="s">
        <v>37</v>
      </c>
      <c r="O148" s="4" t="s">
        <v>51</v>
      </c>
      <c r="P148" s="4" t="s">
        <v>193</v>
      </c>
      <c r="Q148" s="4" t="s">
        <v>958</v>
      </c>
      <c r="R148" s="4" t="s">
        <v>959</v>
      </c>
      <c r="S148" s="4" t="s">
        <v>37</v>
      </c>
      <c r="T148" s="4" t="s">
        <v>92</v>
      </c>
      <c r="U148" s="4">
        <v>67</v>
      </c>
      <c r="V148" s="4">
        <v>935</v>
      </c>
      <c r="W148" s="4" t="s">
        <v>960</v>
      </c>
      <c r="X148" s="4" t="s">
        <v>961</v>
      </c>
      <c r="Y148" s="4" t="s">
        <v>198</v>
      </c>
      <c r="Z148" s="4" t="s">
        <v>962</v>
      </c>
      <c r="AA148" s="4" t="s">
        <v>37</v>
      </c>
      <c r="AB148" s="4" t="s">
        <v>37</v>
      </c>
      <c r="AC148" s="4" t="s">
        <v>37</v>
      </c>
      <c r="AD148" s="4" t="s">
        <v>160</v>
      </c>
      <c r="AE148" s="4">
        <v>2</v>
      </c>
    </row>
    <row r="149" spans="2:32" ht="90.4" customHeight="1" x14ac:dyDescent="0.9">
      <c r="B149" s="4">
        <v>22</v>
      </c>
      <c r="C149" s="4" t="s">
        <v>37</v>
      </c>
      <c r="D149" s="4" t="s">
        <v>37</v>
      </c>
      <c r="E149" s="4" t="s">
        <v>37</v>
      </c>
      <c r="F149" s="4" t="s">
        <v>37</v>
      </c>
      <c r="G149" s="4" t="s">
        <v>37</v>
      </c>
      <c r="H149" s="4" t="s">
        <v>37</v>
      </c>
      <c r="I149" s="4" t="s">
        <v>37</v>
      </c>
      <c r="O149" s="4" t="s">
        <v>68</v>
      </c>
      <c r="P149" s="4" t="s">
        <v>69</v>
      </c>
      <c r="Q149" s="4" t="s">
        <v>963</v>
      </c>
      <c r="R149" s="4" t="s">
        <v>964</v>
      </c>
      <c r="S149" s="4" t="s">
        <v>37</v>
      </c>
      <c r="T149" s="4" t="s">
        <v>43</v>
      </c>
      <c r="U149" s="4">
        <v>37</v>
      </c>
      <c r="V149" s="4">
        <v>1050</v>
      </c>
      <c r="W149" s="4" t="s">
        <v>965</v>
      </c>
      <c r="X149" s="4" t="s">
        <v>966</v>
      </c>
      <c r="Y149" s="4" t="s">
        <v>75</v>
      </c>
      <c r="Z149" s="4" t="s">
        <v>967</v>
      </c>
      <c r="AA149" s="4" t="s">
        <v>37</v>
      </c>
      <c r="AB149" s="4" t="s">
        <v>37</v>
      </c>
      <c r="AC149" s="4" t="s">
        <v>37</v>
      </c>
      <c r="AD149" s="4" t="s">
        <v>128</v>
      </c>
      <c r="AE149" s="4">
        <v>3</v>
      </c>
    </row>
    <row r="150" spans="2:32" ht="90.4" customHeight="1" x14ac:dyDescent="0.9">
      <c r="B150" s="4">
        <v>22</v>
      </c>
      <c r="C150" s="4" t="s">
        <v>37</v>
      </c>
      <c r="D150" s="4" t="s">
        <v>37</v>
      </c>
      <c r="E150" s="4" t="s">
        <v>37</v>
      </c>
      <c r="F150" s="4" t="s">
        <v>37</v>
      </c>
      <c r="G150" s="4" t="s">
        <v>37</v>
      </c>
      <c r="H150" s="4" t="s">
        <v>37</v>
      </c>
      <c r="I150" s="4" t="s">
        <v>37</v>
      </c>
      <c r="O150" s="4" t="s">
        <v>60</v>
      </c>
      <c r="P150" s="4" t="s">
        <v>37</v>
      </c>
      <c r="Q150" s="4" t="s">
        <v>6695</v>
      </c>
      <c r="R150" s="4" t="s">
        <v>953</v>
      </c>
      <c r="S150" s="4" t="s">
        <v>37</v>
      </c>
      <c r="T150" s="4" t="s">
        <v>43</v>
      </c>
      <c r="U150" s="4">
        <v>34</v>
      </c>
      <c r="V150" s="4">
        <v>3843</v>
      </c>
      <c r="W150" s="4" t="s">
        <v>968</v>
      </c>
      <c r="X150" s="4" t="s">
        <v>969</v>
      </c>
      <c r="Y150" s="4" t="s">
        <v>970</v>
      </c>
      <c r="Z150" s="4" t="s">
        <v>971</v>
      </c>
      <c r="AA150" s="4" t="s">
        <v>956</v>
      </c>
      <c r="AB150" s="4" t="s">
        <v>37</v>
      </c>
      <c r="AC150" s="4" t="s">
        <v>37</v>
      </c>
      <c r="AD150" s="4" t="s">
        <v>37</v>
      </c>
      <c r="AE150" s="4">
        <v>4</v>
      </c>
    </row>
    <row r="151" spans="2:32" ht="90.4" customHeight="1" x14ac:dyDescent="0.9">
      <c r="B151" s="4">
        <v>22</v>
      </c>
      <c r="C151" s="4" t="s">
        <v>37</v>
      </c>
      <c r="D151" s="4" t="s">
        <v>37</v>
      </c>
      <c r="E151" s="4" t="s">
        <v>37</v>
      </c>
      <c r="F151" s="4" t="s">
        <v>37</v>
      </c>
      <c r="G151" s="4" t="s">
        <v>37</v>
      </c>
      <c r="H151" s="4" t="s">
        <v>37</v>
      </c>
      <c r="I151" s="4" t="s">
        <v>37</v>
      </c>
      <c r="O151" s="4" t="s">
        <v>60</v>
      </c>
      <c r="P151" s="4" t="s">
        <v>37</v>
      </c>
      <c r="Q151" s="4" t="s">
        <v>972</v>
      </c>
      <c r="R151" s="4" t="s">
        <v>973</v>
      </c>
      <c r="S151" s="4" t="s">
        <v>37</v>
      </c>
      <c r="T151" s="4" t="s">
        <v>43</v>
      </c>
      <c r="U151" s="4">
        <v>39</v>
      </c>
      <c r="V151" s="4">
        <v>3743</v>
      </c>
      <c r="W151" s="4" t="s">
        <v>974</v>
      </c>
      <c r="X151" s="4" t="s">
        <v>975</v>
      </c>
      <c r="Y151" s="4" t="s">
        <v>119</v>
      </c>
      <c r="Z151" s="4" t="s">
        <v>976</v>
      </c>
      <c r="AA151" s="4" t="s">
        <v>956</v>
      </c>
      <c r="AB151" s="4" t="s">
        <v>37</v>
      </c>
      <c r="AC151" s="4" t="s">
        <v>37</v>
      </c>
      <c r="AD151" s="4" t="s">
        <v>37</v>
      </c>
      <c r="AE151" s="4">
        <v>5</v>
      </c>
    </row>
    <row r="152" spans="2:32" ht="90.4" customHeight="1" x14ac:dyDescent="0.9">
      <c r="B152" s="4">
        <v>22</v>
      </c>
      <c r="C152" s="4" t="s">
        <v>37</v>
      </c>
      <c r="D152" s="4" t="s">
        <v>37</v>
      </c>
      <c r="E152" s="4" t="s">
        <v>37</v>
      </c>
      <c r="F152" s="4" t="s">
        <v>37</v>
      </c>
      <c r="G152" s="4" t="s">
        <v>37</v>
      </c>
      <c r="H152" s="4" t="s">
        <v>37</v>
      </c>
      <c r="I152" s="4" t="s">
        <v>37</v>
      </c>
      <c r="O152" s="4" t="s">
        <v>60</v>
      </c>
      <c r="P152" s="4" t="s">
        <v>37</v>
      </c>
      <c r="Q152" s="4" t="s">
        <v>977</v>
      </c>
      <c r="R152" s="4" t="s">
        <v>978</v>
      </c>
      <c r="S152" s="4" t="s">
        <v>37</v>
      </c>
      <c r="T152" s="4" t="s">
        <v>43</v>
      </c>
      <c r="U152" s="4">
        <v>65</v>
      </c>
      <c r="V152" s="4">
        <v>3801</v>
      </c>
      <c r="W152" s="4" t="s">
        <v>979</v>
      </c>
      <c r="X152" s="4" t="s">
        <v>980</v>
      </c>
      <c r="Y152" s="4" t="s">
        <v>371</v>
      </c>
      <c r="Z152" s="4" t="s">
        <v>981</v>
      </c>
      <c r="AA152" s="4" t="s">
        <v>37</v>
      </c>
      <c r="AB152" s="4" t="s">
        <v>37</v>
      </c>
      <c r="AC152" s="4" t="s">
        <v>37</v>
      </c>
      <c r="AD152" s="4" t="s">
        <v>37</v>
      </c>
      <c r="AE152" s="4">
        <v>6</v>
      </c>
    </row>
    <row r="153" spans="2:32" ht="90.4" customHeight="1" x14ac:dyDescent="0.9">
      <c r="B153" s="4">
        <v>22</v>
      </c>
      <c r="C153" s="4" t="s">
        <v>37</v>
      </c>
      <c r="D153" s="4" t="s">
        <v>37</v>
      </c>
      <c r="E153" s="4" t="s">
        <v>37</v>
      </c>
      <c r="F153" s="4" t="s">
        <v>37</v>
      </c>
      <c r="G153" s="4" t="s">
        <v>37</v>
      </c>
      <c r="H153" s="4" t="s">
        <v>37</v>
      </c>
      <c r="I153" s="4" t="s">
        <v>37</v>
      </c>
      <c r="O153" s="4" t="s">
        <v>60</v>
      </c>
      <c r="P153" s="4" t="s">
        <v>37</v>
      </c>
      <c r="Q153" s="4" t="s">
        <v>982</v>
      </c>
      <c r="R153" s="4" t="s">
        <v>983</v>
      </c>
      <c r="S153" s="4" t="s">
        <v>37</v>
      </c>
      <c r="T153" s="4" t="s">
        <v>92</v>
      </c>
      <c r="U153" s="4">
        <v>54</v>
      </c>
      <c r="V153" s="4">
        <v>2559</v>
      </c>
      <c r="W153" s="4" t="s">
        <v>984</v>
      </c>
      <c r="X153" s="4" t="s">
        <v>985</v>
      </c>
      <c r="Y153" s="4" t="s">
        <v>986</v>
      </c>
      <c r="Z153" s="4" t="s">
        <v>987</v>
      </c>
      <c r="AA153" s="4" t="s">
        <v>961</v>
      </c>
      <c r="AB153" s="4" t="s">
        <v>37</v>
      </c>
      <c r="AC153" s="4" t="s">
        <v>37</v>
      </c>
      <c r="AD153" s="4" t="s">
        <v>37</v>
      </c>
      <c r="AE153" s="4">
        <v>7</v>
      </c>
    </row>
    <row r="154" spans="2:32" ht="90.4" customHeight="1" x14ac:dyDescent="0.9">
      <c r="B154" s="4">
        <v>23</v>
      </c>
      <c r="C154" s="4" t="s">
        <v>988</v>
      </c>
      <c r="D154" s="4" t="s">
        <v>989</v>
      </c>
      <c r="E154" s="4" t="s">
        <v>867</v>
      </c>
      <c r="F154" s="4" t="s">
        <v>868</v>
      </c>
      <c r="G154" s="4" t="s">
        <v>869</v>
      </c>
      <c r="H154" s="4" t="s">
        <v>990</v>
      </c>
      <c r="I154" s="4" t="s">
        <v>37</v>
      </c>
      <c r="J154" s="4">
        <v>231</v>
      </c>
      <c r="K154" s="4">
        <v>103445</v>
      </c>
      <c r="L154" s="4">
        <v>109806</v>
      </c>
      <c r="M154" s="4">
        <v>3</v>
      </c>
      <c r="N154" s="4">
        <v>213254</v>
      </c>
      <c r="O154" s="4" t="s">
        <v>51</v>
      </c>
      <c r="P154" s="4" t="s">
        <v>52</v>
      </c>
      <c r="Q154" s="4" t="s">
        <v>991</v>
      </c>
      <c r="R154" s="4" t="s">
        <v>992</v>
      </c>
      <c r="S154" s="4" t="s">
        <v>993</v>
      </c>
      <c r="T154" s="4" t="s">
        <v>43</v>
      </c>
      <c r="U154" s="4">
        <v>73</v>
      </c>
      <c r="V154" s="4">
        <v>1498</v>
      </c>
      <c r="W154" s="4" t="s">
        <v>994</v>
      </c>
      <c r="X154" s="4" t="s">
        <v>995</v>
      </c>
      <c r="Y154" s="4" t="s">
        <v>57</v>
      </c>
      <c r="Z154" s="4" t="s">
        <v>996</v>
      </c>
      <c r="AA154" s="4" t="s">
        <v>37</v>
      </c>
      <c r="AB154" s="4" t="s">
        <v>37</v>
      </c>
      <c r="AC154" s="4" t="s">
        <v>37</v>
      </c>
      <c r="AD154" s="4" t="s">
        <v>50</v>
      </c>
      <c r="AE154" s="4">
        <v>1</v>
      </c>
      <c r="AF154" s="4">
        <v>55.3</v>
      </c>
    </row>
    <row r="155" spans="2:32" ht="90.4" customHeight="1" x14ac:dyDescent="0.9">
      <c r="B155" s="4">
        <v>23</v>
      </c>
      <c r="C155" s="4" t="s">
        <v>37</v>
      </c>
      <c r="D155" s="4" t="s">
        <v>37</v>
      </c>
      <c r="E155" s="4" t="s">
        <v>37</v>
      </c>
      <c r="F155" s="4" t="s">
        <v>37</v>
      </c>
      <c r="G155" s="4" t="s">
        <v>37</v>
      </c>
      <c r="H155" s="4" t="s">
        <v>37</v>
      </c>
      <c r="I155" s="4" t="s">
        <v>37</v>
      </c>
      <c r="O155" s="4" t="s">
        <v>68</v>
      </c>
      <c r="P155" s="4" t="s">
        <v>69</v>
      </c>
      <c r="Q155" s="4" t="s">
        <v>997</v>
      </c>
      <c r="R155" s="4" t="s">
        <v>998</v>
      </c>
      <c r="S155" s="4" t="s">
        <v>37</v>
      </c>
      <c r="T155" s="4" t="s">
        <v>43</v>
      </c>
      <c r="U155" s="4">
        <v>40</v>
      </c>
      <c r="V155" s="4">
        <v>1296</v>
      </c>
      <c r="W155" s="4" t="s">
        <v>999</v>
      </c>
      <c r="X155" s="4" t="s">
        <v>1000</v>
      </c>
      <c r="Y155" s="4" t="s">
        <v>75</v>
      </c>
      <c r="Z155" s="4" t="s">
        <v>1001</v>
      </c>
      <c r="AA155" s="4" t="s">
        <v>37</v>
      </c>
      <c r="AB155" s="4" t="s">
        <v>37</v>
      </c>
      <c r="AC155" s="4" t="s">
        <v>37</v>
      </c>
      <c r="AD155" s="4" t="s">
        <v>238</v>
      </c>
      <c r="AE155" s="4">
        <v>2</v>
      </c>
    </row>
    <row r="156" spans="2:32" ht="90.4" customHeight="1" x14ac:dyDescent="0.9">
      <c r="B156" s="4">
        <v>23</v>
      </c>
      <c r="C156" s="4" t="s">
        <v>37</v>
      </c>
      <c r="D156" s="4" t="s">
        <v>37</v>
      </c>
      <c r="E156" s="4" t="s">
        <v>37</v>
      </c>
      <c r="F156" s="4" t="s">
        <v>37</v>
      </c>
      <c r="G156" s="4" t="s">
        <v>37</v>
      </c>
      <c r="H156" s="4" t="s">
        <v>37</v>
      </c>
      <c r="I156" s="4" t="s">
        <v>37</v>
      </c>
      <c r="O156" s="4" t="s">
        <v>38</v>
      </c>
      <c r="P156" s="4" t="s">
        <v>161</v>
      </c>
      <c r="Q156" s="4" t="s">
        <v>1002</v>
      </c>
      <c r="R156" s="4" t="s">
        <v>1003</v>
      </c>
      <c r="S156" s="4" t="s">
        <v>954</v>
      </c>
      <c r="T156" s="4" t="s">
        <v>43</v>
      </c>
      <c r="U156" s="4">
        <v>56</v>
      </c>
      <c r="V156" s="4">
        <v>4901</v>
      </c>
      <c r="W156" s="4" t="s">
        <v>1004</v>
      </c>
      <c r="X156" s="4" t="s">
        <v>1005</v>
      </c>
      <c r="Y156" s="4" t="s">
        <v>166</v>
      </c>
      <c r="Z156" s="4" t="s">
        <v>1006</v>
      </c>
      <c r="AA156" s="4" t="s">
        <v>37</v>
      </c>
      <c r="AB156" s="4" t="s">
        <v>37</v>
      </c>
      <c r="AC156" s="4" t="s">
        <v>37</v>
      </c>
      <c r="AD156" s="4" t="s">
        <v>160</v>
      </c>
      <c r="AE156" s="4">
        <v>3</v>
      </c>
    </row>
    <row r="157" spans="2:32" ht="90.4" customHeight="1" x14ac:dyDescent="0.9">
      <c r="B157" s="4">
        <v>23</v>
      </c>
      <c r="C157" s="4" t="s">
        <v>37</v>
      </c>
      <c r="D157" s="4" t="s">
        <v>37</v>
      </c>
      <c r="E157" s="4" t="s">
        <v>37</v>
      </c>
      <c r="F157" s="4" t="s">
        <v>37</v>
      </c>
      <c r="G157" s="4" t="s">
        <v>37</v>
      </c>
      <c r="H157" s="4" t="s">
        <v>37</v>
      </c>
      <c r="I157" s="4" t="s">
        <v>37</v>
      </c>
      <c r="O157" s="4" t="s">
        <v>60</v>
      </c>
      <c r="P157" s="4" t="s">
        <v>322</v>
      </c>
      <c r="Q157" s="4" t="s">
        <v>1007</v>
      </c>
      <c r="R157" s="4" t="s">
        <v>1008</v>
      </c>
      <c r="S157" s="4" t="s">
        <v>37</v>
      </c>
      <c r="T157" s="4" t="s">
        <v>43</v>
      </c>
      <c r="U157" s="4">
        <v>64</v>
      </c>
      <c r="V157" s="4">
        <v>1615</v>
      </c>
      <c r="W157" s="4" t="s">
        <v>1009</v>
      </c>
      <c r="X157" s="4" t="s">
        <v>1010</v>
      </c>
      <c r="Y157" s="4" t="s">
        <v>327</v>
      </c>
      <c r="Z157" s="4" t="s">
        <v>1011</v>
      </c>
      <c r="AA157" s="4" t="s">
        <v>37</v>
      </c>
      <c r="AB157" s="4" t="s">
        <v>37</v>
      </c>
      <c r="AC157" s="4" t="s">
        <v>37</v>
      </c>
      <c r="AD157" s="4" t="s">
        <v>37</v>
      </c>
      <c r="AE157" s="4">
        <v>4</v>
      </c>
    </row>
    <row r="158" spans="2:32" ht="90.4" customHeight="1" x14ac:dyDescent="0.9">
      <c r="B158" s="4">
        <v>23</v>
      </c>
      <c r="C158" s="4" t="s">
        <v>37</v>
      </c>
      <c r="D158" s="4" t="s">
        <v>37</v>
      </c>
      <c r="E158" s="4" t="s">
        <v>37</v>
      </c>
      <c r="F158" s="4" t="s">
        <v>37</v>
      </c>
      <c r="G158" s="4" t="s">
        <v>37</v>
      </c>
      <c r="H158" s="4" t="s">
        <v>37</v>
      </c>
      <c r="I158" s="4" t="s">
        <v>37</v>
      </c>
      <c r="O158" s="4" t="s">
        <v>60</v>
      </c>
      <c r="P158" s="4" t="s">
        <v>37</v>
      </c>
      <c r="Q158" s="4" t="s">
        <v>1012</v>
      </c>
      <c r="R158" s="4" t="s">
        <v>1013</v>
      </c>
      <c r="S158" s="4" t="s">
        <v>37</v>
      </c>
      <c r="T158" s="4" t="s">
        <v>43</v>
      </c>
      <c r="U158" s="4">
        <v>62</v>
      </c>
      <c r="V158" s="4">
        <v>1884</v>
      </c>
      <c r="W158" s="4" t="s">
        <v>1014</v>
      </c>
      <c r="X158" s="4" t="s">
        <v>1015</v>
      </c>
      <c r="Y158" s="4" t="s">
        <v>567</v>
      </c>
      <c r="Z158" s="4" t="s">
        <v>1016</v>
      </c>
      <c r="AA158" s="4" t="s">
        <v>995</v>
      </c>
      <c r="AB158" s="4" t="s">
        <v>37</v>
      </c>
      <c r="AC158" s="4" t="s">
        <v>37</v>
      </c>
      <c r="AD158" s="4" t="s">
        <v>37</v>
      </c>
      <c r="AE158" s="4">
        <v>5</v>
      </c>
    </row>
    <row r="159" spans="2:32" ht="90.4" customHeight="1" x14ac:dyDescent="0.9">
      <c r="B159" s="4">
        <v>23</v>
      </c>
      <c r="C159" s="4" t="s">
        <v>37</v>
      </c>
      <c r="D159" s="4" t="s">
        <v>37</v>
      </c>
      <c r="E159" s="4" t="s">
        <v>37</v>
      </c>
      <c r="F159" s="4" t="s">
        <v>37</v>
      </c>
      <c r="G159" s="4" t="s">
        <v>37</v>
      </c>
      <c r="H159" s="4" t="s">
        <v>37</v>
      </c>
      <c r="I159" s="4" t="s">
        <v>37</v>
      </c>
      <c r="O159" s="4" t="s">
        <v>60</v>
      </c>
      <c r="P159" s="4" t="s">
        <v>37</v>
      </c>
      <c r="Q159" s="4" t="s">
        <v>1017</v>
      </c>
      <c r="R159" s="4" t="s">
        <v>1018</v>
      </c>
      <c r="S159" s="4" t="s">
        <v>37</v>
      </c>
      <c r="T159" s="4" t="s">
        <v>43</v>
      </c>
      <c r="U159" s="4">
        <v>39</v>
      </c>
      <c r="V159" s="4">
        <v>1201</v>
      </c>
      <c r="W159" s="4" t="s">
        <v>1019</v>
      </c>
      <c r="X159" s="4" t="s">
        <v>1020</v>
      </c>
      <c r="Y159" s="4" t="s">
        <v>1021</v>
      </c>
      <c r="Z159" s="4" t="s">
        <v>1022</v>
      </c>
      <c r="AA159" s="4" t="s">
        <v>1005</v>
      </c>
      <c r="AB159" s="4" t="s">
        <v>37</v>
      </c>
      <c r="AC159" s="4" t="s">
        <v>37</v>
      </c>
      <c r="AD159" s="4" t="s">
        <v>37</v>
      </c>
      <c r="AE159" s="4">
        <v>6</v>
      </c>
    </row>
    <row r="160" spans="2:32" ht="90.4" customHeight="1" x14ac:dyDescent="0.9">
      <c r="B160" s="4">
        <v>23</v>
      </c>
      <c r="C160" s="4" t="s">
        <v>37</v>
      </c>
      <c r="D160" s="4" t="s">
        <v>37</v>
      </c>
      <c r="E160" s="4" t="s">
        <v>37</v>
      </c>
      <c r="F160" s="4" t="s">
        <v>37</v>
      </c>
      <c r="G160" s="4" t="s">
        <v>37</v>
      </c>
      <c r="H160" s="4" t="s">
        <v>37</v>
      </c>
      <c r="I160" s="4" t="s">
        <v>37</v>
      </c>
      <c r="O160" s="4" t="s">
        <v>60</v>
      </c>
      <c r="P160" s="4" t="s">
        <v>37</v>
      </c>
      <c r="Q160" s="4" t="s">
        <v>611</v>
      </c>
      <c r="R160" s="4" t="s">
        <v>612</v>
      </c>
      <c r="S160" s="4" t="s">
        <v>37</v>
      </c>
      <c r="T160" s="4" t="s">
        <v>43</v>
      </c>
      <c r="U160" s="4">
        <v>42</v>
      </c>
      <c r="V160" s="4">
        <v>1412</v>
      </c>
      <c r="W160" s="4" t="s">
        <v>1023</v>
      </c>
      <c r="X160" s="4" t="s">
        <v>1024</v>
      </c>
      <c r="Y160" s="4" t="s">
        <v>317</v>
      </c>
      <c r="Z160" s="4" t="s">
        <v>1025</v>
      </c>
      <c r="AA160" s="4" t="s">
        <v>1005</v>
      </c>
      <c r="AB160" s="4" t="s">
        <v>37</v>
      </c>
      <c r="AC160" s="4" t="s">
        <v>37</v>
      </c>
      <c r="AD160" s="4" t="s">
        <v>37</v>
      </c>
      <c r="AE160" s="4">
        <v>7</v>
      </c>
    </row>
    <row r="161" spans="2:32" ht="90.4" customHeight="1" x14ac:dyDescent="0.9">
      <c r="B161" s="4">
        <v>24</v>
      </c>
      <c r="C161" s="4" t="s">
        <v>1026</v>
      </c>
      <c r="D161" s="4" t="s">
        <v>1027</v>
      </c>
      <c r="E161" s="4" t="s">
        <v>867</v>
      </c>
      <c r="F161" s="4" t="s">
        <v>868</v>
      </c>
      <c r="G161" s="4" t="s">
        <v>869</v>
      </c>
      <c r="H161" s="4" t="s">
        <v>1028</v>
      </c>
      <c r="I161" s="4" t="s">
        <v>37</v>
      </c>
      <c r="J161" s="4">
        <v>232</v>
      </c>
      <c r="K161" s="4">
        <v>100858</v>
      </c>
      <c r="L161" s="4">
        <v>105112</v>
      </c>
      <c r="M161" s="4">
        <v>0</v>
      </c>
      <c r="N161" s="4">
        <v>205970</v>
      </c>
      <c r="O161" s="4" t="s">
        <v>38</v>
      </c>
      <c r="P161" s="4" t="s">
        <v>39</v>
      </c>
      <c r="Q161" s="4" t="s">
        <v>1029</v>
      </c>
      <c r="R161" s="4" t="s">
        <v>1030</v>
      </c>
      <c r="S161" s="4" t="s">
        <v>37</v>
      </c>
      <c r="T161" s="4" t="s">
        <v>92</v>
      </c>
      <c r="U161" s="4">
        <v>34</v>
      </c>
      <c r="V161" s="4">
        <v>2761</v>
      </c>
      <c r="W161" s="4" t="s">
        <v>1031</v>
      </c>
      <c r="X161" s="4" t="s">
        <v>1032</v>
      </c>
      <c r="Y161" s="4" t="s">
        <v>46</v>
      </c>
      <c r="Z161" s="4" t="s">
        <v>1033</v>
      </c>
      <c r="AA161" s="4" t="s">
        <v>37</v>
      </c>
      <c r="AB161" s="4" t="s">
        <v>37</v>
      </c>
      <c r="AC161" s="4" t="s">
        <v>37</v>
      </c>
      <c r="AD161" s="4" t="s">
        <v>160</v>
      </c>
      <c r="AE161" s="4">
        <v>1</v>
      </c>
      <c r="AF161" s="4">
        <v>41.2</v>
      </c>
    </row>
    <row r="162" spans="2:32" ht="90.4" customHeight="1" x14ac:dyDescent="0.9">
      <c r="B162" s="4">
        <v>24</v>
      </c>
      <c r="C162" s="4" t="s">
        <v>37</v>
      </c>
      <c r="D162" s="4" t="s">
        <v>37</v>
      </c>
      <c r="E162" s="4" t="s">
        <v>37</v>
      </c>
      <c r="F162" s="4" t="s">
        <v>37</v>
      </c>
      <c r="G162" s="4" t="s">
        <v>37</v>
      </c>
      <c r="H162" s="4" t="s">
        <v>37</v>
      </c>
      <c r="I162" s="4" t="s">
        <v>37</v>
      </c>
      <c r="O162" s="4" t="s">
        <v>68</v>
      </c>
      <c r="P162" s="4" t="s">
        <v>69</v>
      </c>
      <c r="Q162" s="4" t="s">
        <v>1034</v>
      </c>
      <c r="R162" s="4" t="s">
        <v>1035</v>
      </c>
      <c r="S162" s="4" t="s">
        <v>37</v>
      </c>
      <c r="T162" s="4" t="s">
        <v>43</v>
      </c>
      <c r="U162" s="4">
        <v>62</v>
      </c>
      <c r="V162" s="4">
        <v>1108</v>
      </c>
      <c r="W162" s="4" t="s">
        <v>1036</v>
      </c>
      <c r="X162" s="4" t="s">
        <v>1037</v>
      </c>
      <c r="Y162" s="4" t="s">
        <v>75</v>
      </c>
      <c r="Z162" s="4" t="s">
        <v>1038</v>
      </c>
      <c r="AA162" s="4" t="s">
        <v>37</v>
      </c>
      <c r="AB162" s="4" t="s">
        <v>37</v>
      </c>
      <c r="AC162" s="4" t="s">
        <v>37</v>
      </c>
      <c r="AD162" s="4" t="s">
        <v>128</v>
      </c>
      <c r="AE162" s="4">
        <v>2</v>
      </c>
    </row>
    <row r="163" spans="2:32" ht="90.4" customHeight="1" x14ac:dyDescent="0.9">
      <c r="B163" s="4">
        <v>24</v>
      </c>
      <c r="C163" s="4" t="s">
        <v>37</v>
      </c>
      <c r="D163" s="4" t="s">
        <v>37</v>
      </c>
      <c r="E163" s="4" t="s">
        <v>37</v>
      </c>
      <c r="F163" s="4" t="s">
        <v>37</v>
      </c>
      <c r="G163" s="4" t="s">
        <v>37</v>
      </c>
      <c r="H163" s="4" t="s">
        <v>37</v>
      </c>
      <c r="I163" s="4" t="s">
        <v>37</v>
      </c>
      <c r="O163" s="4" t="s">
        <v>60</v>
      </c>
      <c r="P163" s="4" t="s">
        <v>322</v>
      </c>
      <c r="Q163" s="4" t="s">
        <v>1039</v>
      </c>
      <c r="R163" s="4" t="s">
        <v>1040</v>
      </c>
      <c r="S163" s="4" t="s">
        <v>37</v>
      </c>
      <c r="T163" s="4" t="s">
        <v>43</v>
      </c>
      <c r="U163" s="4">
        <v>42</v>
      </c>
      <c r="V163" s="4">
        <v>1516</v>
      </c>
      <c r="W163" s="4" t="s">
        <v>1041</v>
      </c>
      <c r="X163" s="4" t="s">
        <v>1042</v>
      </c>
      <c r="Y163" s="4" t="s">
        <v>327</v>
      </c>
      <c r="Z163" s="4" t="s">
        <v>1043</v>
      </c>
      <c r="AA163" s="4" t="s">
        <v>37</v>
      </c>
      <c r="AB163" s="4" t="s">
        <v>37</v>
      </c>
      <c r="AC163" s="4" t="s">
        <v>37</v>
      </c>
      <c r="AD163" s="4" t="s">
        <v>37</v>
      </c>
      <c r="AE163" s="4">
        <v>3</v>
      </c>
    </row>
    <row r="164" spans="2:32" ht="90.4" customHeight="1" x14ac:dyDescent="0.9">
      <c r="B164" s="4">
        <v>24</v>
      </c>
      <c r="C164" s="4" t="s">
        <v>37</v>
      </c>
      <c r="D164" s="4" t="s">
        <v>37</v>
      </c>
      <c r="E164" s="4" t="s">
        <v>37</v>
      </c>
      <c r="F164" s="4" t="s">
        <v>37</v>
      </c>
      <c r="G164" s="4" t="s">
        <v>37</v>
      </c>
      <c r="H164" s="4" t="s">
        <v>37</v>
      </c>
      <c r="I164" s="4" t="s">
        <v>37</v>
      </c>
      <c r="O164" s="4" t="s">
        <v>51</v>
      </c>
      <c r="P164" s="4" t="s">
        <v>52</v>
      </c>
      <c r="Q164" s="4" t="s">
        <v>1044</v>
      </c>
      <c r="R164" s="4" t="s">
        <v>1045</v>
      </c>
      <c r="S164" s="4" t="s">
        <v>1046</v>
      </c>
      <c r="T164" s="4" t="s">
        <v>43</v>
      </c>
      <c r="U164" s="4">
        <v>76</v>
      </c>
      <c r="V164" s="4">
        <v>1119</v>
      </c>
      <c r="W164" s="4" t="s">
        <v>1047</v>
      </c>
      <c r="X164" s="4" t="s">
        <v>1048</v>
      </c>
      <c r="Y164" s="4" t="s">
        <v>57</v>
      </c>
      <c r="Z164" s="4" t="s">
        <v>1049</v>
      </c>
      <c r="AA164" s="4" t="s">
        <v>37</v>
      </c>
      <c r="AB164" s="4" t="s">
        <v>48</v>
      </c>
      <c r="AC164" s="4" t="s">
        <v>1050</v>
      </c>
      <c r="AD164" s="4" t="s">
        <v>59</v>
      </c>
      <c r="AE164" s="4">
        <v>4</v>
      </c>
    </row>
    <row r="165" spans="2:32" ht="90.4" customHeight="1" x14ac:dyDescent="0.9">
      <c r="B165" s="4">
        <v>24</v>
      </c>
      <c r="C165" s="4" t="s">
        <v>37</v>
      </c>
      <c r="D165" s="4" t="s">
        <v>37</v>
      </c>
      <c r="E165" s="4" t="s">
        <v>37</v>
      </c>
      <c r="F165" s="4" t="s">
        <v>37</v>
      </c>
      <c r="G165" s="4" t="s">
        <v>37</v>
      </c>
      <c r="H165" s="4" t="s">
        <v>37</v>
      </c>
      <c r="I165" s="4" t="s">
        <v>37</v>
      </c>
      <c r="O165" s="4" t="s">
        <v>60</v>
      </c>
      <c r="P165" s="4" t="s">
        <v>691</v>
      </c>
      <c r="Q165" s="4" t="s">
        <v>1051</v>
      </c>
      <c r="R165" s="4" t="s">
        <v>1052</v>
      </c>
      <c r="S165" s="4" t="s">
        <v>37</v>
      </c>
      <c r="T165" s="4" t="s">
        <v>43</v>
      </c>
      <c r="U165" s="4">
        <v>48</v>
      </c>
      <c r="V165" s="4">
        <v>2994</v>
      </c>
      <c r="W165" s="4" t="s">
        <v>1053</v>
      </c>
      <c r="X165" s="4" t="s">
        <v>1054</v>
      </c>
      <c r="Y165" s="4" t="s">
        <v>82</v>
      </c>
      <c r="Z165" s="4" t="s">
        <v>1055</v>
      </c>
      <c r="AA165" s="4" t="s">
        <v>37</v>
      </c>
      <c r="AB165" s="4" t="s">
        <v>37</v>
      </c>
      <c r="AC165" s="4" t="s">
        <v>37</v>
      </c>
      <c r="AD165" s="4" t="s">
        <v>37</v>
      </c>
      <c r="AE165" s="4">
        <v>5</v>
      </c>
    </row>
    <row r="166" spans="2:32" ht="90.4" customHeight="1" x14ac:dyDescent="0.9">
      <c r="B166" s="4">
        <v>24</v>
      </c>
      <c r="C166" s="4" t="s">
        <v>37</v>
      </c>
      <c r="D166" s="4" t="s">
        <v>37</v>
      </c>
      <c r="E166" s="4" t="s">
        <v>37</v>
      </c>
      <c r="F166" s="4" t="s">
        <v>37</v>
      </c>
      <c r="G166" s="4" t="s">
        <v>37</v>
      </c>
      <c r="H166" s="4" t="s">
        <v>37</v>
      </c>
      <c r="I166" s="4" t="s">
        <v>37</v>
      </c>
      <c r="O166" s="4" t="s">
        <v>60</v>
      </c>
      <c r="P166" s="4" t="s">
        <v>37</v>
      </c>
      <c r="Q166" s="4" t="s">
        <v>1056</v>
      </c>
      <c r="R166" s="4" t="s">
        <v>1057</v>
      </c>
      <c r="S166" s="4" t="s">
        <v>37</v>
      </c>
      <c r="T166" s="4" t="s">
        <v>92</v>
      </c>
      <c r="U166" s="4">
        <v>26</v>
      </c>
      <c r="V166" s="4">
        <v>4033</v>
      </c>
      <c r="W166" s="4" t="s">
        <v>1058</v>
      </c>
      <c r="X166" s="4" t="s">
        <v>1059</v>
      </c>
      <c r="Y166" s="4" t="s">
        <v>453</v>
      </c>
      <c r="Z166" s="4" t="s">
        <v>1060</v>
      </c>
      <c r="AA166" s="4" t="s">
        <v>1032</v>
      </c>
      <c r="AB166" s="4" t="s">
        <v>37</v>
      </c>
      <c r="AC166" s="4" t="s">
        <v>37</v>
      </c>
      <c r="AD166" s="4" t="s">
        <v>37</v>
      </c>
      <c r="AE166" s="4">
        <v>6</v>
      </c>
    </row>
    <row r="167" spans="2:32" ht="90.4" customHeight="1" x14ac:dyDescent="0.9">
      <c r="B167" s="4">
        <v>24</v>
      </c>
      <c r="C167" s="4" t="s">
        <v>37</v>
      </c>
      <c r="D167" s="4" t="s">
        <v>37</v>
      </c>
      <c r="E167" s="4" t="s">
        <v>37</v>
      </c>
      <c r="F167" s="4" t="s">
        <v>37</v>
      </c>
      <c r="G167" s="4" t="s">
        <v>37</v>
      </c>
      <c r="H167" s="4" t="s">
        <v>37</v>
      </c>
      <c r="I167" s="4" t="s">
        <v>37</v>
      </c>
      <c r="O167" s="4" t="s">
        <v>60</v>
      </c>
      <c r="P167" s="4" t="s">
        <v>37</v>
      </c>
      <c r="Q167" s="4" t="s">
        <v>1061</v>
      </c>
      <c r="R167" s="4" t="s">
        <v>1062</v>
      </c>
      <c r="S167" s="4" t="s">
        <v>37</v>
      </c>
      <c r="T167" s="4" t="s">
        <v>92</v>
      </c>
      <c r="U167" s="4">
        <v>27</v>
      </c>
      <c r="V167" s="4">
        <v>4216</v>
      </c>
      <c r="W167" s="4" t="s">
        <v>1063</v>
      </c>
      <c r="X167" s="4" t="s">
        <v>1064</v>
      </c>
      <c r="Y167" s="4" t="s">
        <v>725</v>
      </c>
      <c r="Z167" s="4" t="s">
        <v>1065</v>
      </c>
      <c r="AA167" s="4" t="s">
        <v>1032</v>
      </c>
      <c r="AB167" s="4" t="s">
        <v>37</v>
      </c>
      <c r="AC167" s="4" t="s">
        <v>37</v>
      </c>
      <c r="AD167" s="4" t="s">
        <v>37</v>
      </c>
      <c r="AE167" s="4">
        <v>7</v>
      </c>
    </row>
    <row r="168" spans="2:32" ht="90.4" customHeight="1" x14ac:dyDescent="0.9">
      <c r="B168" s="4">
        <v>24</v>
      </c>
      <c r="C168" s="4" t="s">
        <v>37</v>
      </c>
      <c r="D168" s="4" t="s">
        <v>37</v>
      </c>
      <c r="E168" s="4" t="s">
        <v>37</v>
      </c>
      <c r="F168" s="4" t="s">
        <v>37</v>
      </c>
      <c r="G168" s="4" t="s">
        <v>37</v>
      </c>
      <c r="H168" s="4" t="s">
        <v>37</v>
      </c>
      <c r="I168" s="4" t="s">
        <v>37</v>
      </c>
      <c r="O168" s="4" t="s">
        <v>60</v>
      </c>
      <c r="P168" s="4" t="s">
        <v>37</v>
      </c>
      <c r="Q168" s="4" t="s">
        <v>1066</v>
      </c>
      <c r="R168" s="4" t="s">
        <v>1067</v>
      </c>
      <c r="S168" s="4" t="s">
        <v>37</v>
      </c>
      <c r="T168" s="4" t="s">
        <v>43</v>
      </c>
      <c r="U168" s="4">
        <v>48</v>
      </c>
      <c r="V168" s="4">
        <v>3296</v>
      </c>
      <c r="W168" s="4" t="s">
        <v>1068</v>
      </c>
      <c r="X168" s="4" t="s">
        <v>1069</v>
      </c>
      <c r="Y168" s="4" t="s">
        <v>113</v>
      </c>
      <c r="Z168" s="4" t="s">
        <v>1070</v>
      </c>
      <c r="AA168" s="4" t="s">
        <v>37</v>
      </c>
      <c r="AB168" s="4" t="s">
        <v>37</v>
      </c>
      <c r="AC168" s="4" t="s">
        <v>37</v>
      </c>
      <c r="AD168" s="4" t="s">
        <v>37</v>
      </c>
      <c r="AE168" s="4">
        <v>8</v>
      </c>
    </row>
    <row r="169" spans="2:32" ht="90.4" customHeight="1" x14ac:dyDescent="0.9">
      <c r="B169" s="4">
        <v>24</v>
      </c>
      <c r="C169" s="4" t="s">
        <v>37</v>
      </c>
      <c r="D169" s="4" t="s">
        <v>37</v>
      </c>
      <c r="E169" s="4" t="s">
        <v>37</v>
      </c>
      <c r="F169" s="4" t="s">
        <v>37</v>
      </c>
      <c r="G169" s="4" t="s">
        <v>37</v>
      </c>
      <c r="H169" s="4" t="s">
        <v>37</v>
      </c>
      <c r="I169" s="4" t="s">
        <v>37</v>
      </c>
      <c r="O169" s="4" t="s">
        <v>60</v>
      </c>
      <c r="P169" s="4" t="s">
        <v>37</v>
      </c>
      <c r="Q169" s="4" t="s">
        <v>1071</v>
      </c>
      <c r="R169" s="4" t="s">
        <v>1072</v>
      </c>
      <c r="S169" s="4" t="s">
        <v>37</v>
      </c>
      <c r="T169" s="4" t="s">
        <v>43</v>
      </c>
      <c r="U169" s="4">
        <v>63</v>
      </c>
      <c r="V169" s="4">
        <v>4200</v>
      </c>
      <c r="W169" s="4" t="s">
        <v>1073</v>
      </c>
      <c r="X169" s="4" t="s">
        <v>1074</v>
      </c>
      <c r="Y169" s="4" t="s">
        <v>1075</v>
      </c>
      <c r="Z169" s="4" t="s">
        <v>1076</v>
      </c>
      <c r="AA169" s="4" t="s">
        <v>1048</v>
      </c>
      <c r="AB169" s="4" t="s">
        <v>37</v>
      </c>
      <c r="AC169" s="4" t="s">
        <v>37</v>
      </c>
      <c r="AD169" s="4" t="s">
        <v>37</v>
      </c>
      <c r="AE169" s="4">
        <v>9</v>
      </c>
    </row>
    <row r="170" spans="2:32" ht="90.4" customHeight="1" x14ac:dyDescent="0.9">
      <c r="B170" s="4">
        <v>24</v>
      </c>
      <c r="C170" s="4" t="s">
        <v>37</v>
      </c>
      <c r="D170" s="4" t="s">
        <v>37</v>
      </c>
      <c r="E170" s="4" t="s">
        <v>37</v>
      </c>
      <c r="F170" s="4" t="s">
        <v>37</v>
      </c>
      <c r="G170" s="4" t="s">
        <v>37</v>
      </c>
      <c r="H170" s="4" t="s">
        <v>37</v>
      </c>
      <c r="I170" s="4" t="s">
        <v>37</v>
      </c>
      <c r="O170" s="4" t="s">
        <v>60</v>
      </c>
      <c r="P170" s="4" t="s">
        <v>37</v>
      </c>
      <c r="Q170" s="4" t="s">
        <v>1077</v>
      </c>
      <c r="R170" s="4" t="s">
        <v>1078</v>
      </c>
      <c r="S170" s="4" t="s">
        <v>37</v>
      </c>
      <c r="T170" s="4" t="s">
        <v>43</v>
      </c>
      <c r="U170" s="4">
        <v>72</v>
      </c>
      <c r="V170" s="4">
        <v>4060</v>
      </c>
      <c r="W170" s="4" t="s">
        <v>1079</v>
      </c>
      <c r="X170" s="4" t="s">
        <v>1080</v>
      </c>
      <c r="Y170" s="4" t="s">
        <v>88</v>
      </c>
      <c r="Z170" s="4" t="s">
        <v>1081</v>
      </c>
      <c r="AA170" s="4" t="s">
        <v>1048</v>
      </c>
      <c r="AB170" s="4" t="s">
        <v>37</v>
      </c>
      <c r="AC170" s="4" t="s">
        <v>37</v>
      </c>
      <c r="AD170" s="4" t="s">
        <v>37</v>
      </c>
      <c r="AE170" s="4">
        <v>10</v>
      </c>
    </row>
    <row r="171" spans="2:32" ht="90.4" customHeight="1" x14ac:dyDescent="0.9">
      <c r="B171" s="4">
        <v>25</v>
      </c>
      <c r="C171" s="4" t="s">
        <v>1082</v>
      </c>
      <c r="D171" s="4" t="s">
        <v>1083</v>
      </c>
      <c r="E171" s="4" t="s">
        <v>867</v>
      </c>
      <c r="F171" s="4" t="s">
        <v>868</v>
      </c>
      <c r="G171" s="4" t="s">
        <v>869</v>
      </c>
      <c r="H171" s="4" t="s">
        <v>1084</v>
      </c>
      <c r="I171" s="4" t="s">
        <v>1085</v>
      </c>
      <c r="J171" s="4">
        <v>256</v>
      </c>
      <c r="K171" s="4">
        <v>111219</v>
      </c>
      <c r="L171" s="4">
        <v>117466</v>
      </c>
      <c r="M171" s="4">
        <v>4</v>
      </c>
      <c r="N171" s="4">
        <v>228689</v>
      </c>
      <c r="O171" s="4" t="s">
        <v>51</v>
      </c>
      <c r="P171" s="4" t="s">
        <v>52</v>
      </c>
      <c r="Q171" s="4" t="s">
        <v>1086</v>
      </c>
      <c r="R171" s="4" t="s">
        <v>1087</v>
      </c>
      <c r="S171" s="4" t="s">
        <v>1088</v>
      </c>
      <c r="T171" s="4" t="s">
        <v>43</v>
      </c>
      <c r="U171" s="4">
        <v>32</v>
      </c>
      <c r="V171" s="4">
        <v>557</v>
      </c>
      <c r="W171" s="4" t="s">
        <v>1089</v>
      </c>
      <c r="X171" s="4" t="s">
        <v>1090</v>
      </c>
      <c r="Y171" s="4" t="s">
        <v>57</v>
      </c>
      <c r="Z171" s="4" t="s">
        <v>1091</v>
      </c>
      <c r="AA171" s="4" t="s">
        <v>37</v>
      </c>
      <c r="AB171" s="4" t="s">
        <v>48</v>
      </c>
      <c r="AC171" s="4" t="s">
        <v>1092</v>
      </c>
      <c r="AD171" s="4" t="s">
        <v>160</v>
      </c>
      <c r="AE171" s="4">
        <v>1</v>
      </c>
      <c r="AF171" s="4">
        <v>43</v>
      </c>
    </row>
    <row r="172" spans="2:32" ht="90.4" customHeight="1" x14ac:dyDescent="0.9">
      <c r="B172" s="4">
        <v>25</v>
      </c>
      <c r="C172" s="4" t="s">
        <v>37</v>
      </c>
      <c r="D172" s="4" t="s">
        <v>37</v>
      </c>
      <c r="E172" s="4" t="s">
        <v>37</v>
      </c>
      <c r="F172" s="4" t="s">
        <v>37</v>
      </c>
      <c r="G172" s="4" t="s">
        <v>37</v>
      </c>
      <c r="H172" s="4" t="s">
        <v>37</v>
      </c>
      <c r="I172" s="4" t="s">
        <v>37</v>
      </c>
      <c r="O172" s="4" t="s">
        <v>68</v>
      </c>
      <c r="P172" s="4" t="s">
        <v>69</v>
      </c>
      <c r="Q172" s="4" t="s">
        <v>1093</v>
      </c>
      <c r="R172" s="4" t="s">
        <v>1094</v>
      </c>
      <c r="S172" s="4" t="s">
        <v>37</v>
      </c>
      <c r="T172" s="4" t="s">
        <v>43</v>
      </c>
      <c r="U172" s="4">
        <v>46</v>
      </c>
      <c r="V172" s="4">
        <v>715</v>
      </c>
      <c r="W172" s="4" t="s">
        <v>1095</v>
      </c>
      <c r="X172" s="4" t="s">
        <v>1096</v>
      </c>
      <c r="Y172" s="4" t="s">
        <v>75</v>
      </c>
      <c r="Z172" s="4" t="s">
        <v>1097</v>
      </c>
      <c r="AA172" s="4" t="s">
        <v>37</v>
      </c>
      <c r="AB172" s="4" t="s">
        <v>37</v>
      </c>
      <c r="AC172" s="4" t="s">
        <v>37</v>
      </c>
      <c r="AD172" s="4" t="s">
        <v>77</v>
      </c>
      <c r="AE172" s="4">
        <v>2</v>
      </c>
    </row>
    <row r="173" spans="2:32" ht="90.4" customHeight="1" x14ac:dyDescent="0.9">
      <c r="B173" s="4">
        <v>25</v>
      </c>
      <c r="C173" s="4" t="s">
        <v>37</v>
      </c>
      <c r="D173" s="4" t="s">
        <v>37</v>
      </c>
      <c r="E173" s="4" t="s">
        <v>37</v>
      </c>
      <c r="F173" s="4" t="s">
        <v>37</v>
      </c>
      <c r="G173" s="4" t="s">
        <v>37</v>
      </c>
      <c r="H173" s="4" t="s">
        <v>37</v>
      </c>
      <c r="I173" s="4" t="s">
        <v>37</v>
      </c>
      <c r="O173" s="4" t="s">
        <v>38</v>
      </c>
      <c r="P173" s="4" t="s">
        <v>161</v>
      </c>
      <c r="Q173" s="4" t="s">
        <v>1098</v>
      </c>
      <c r="R173" s="4" t="s">
        <v>1099</v>
      </c>
      <c r="S173" s="4" t="s">
        <v>37</v>
      </c>
      <c r="T173" s="4" t="s">
        <v>43</v>
      </c>
      <c r="U173" s="4">
        <v>30</v>
      </c>
      <c r="V173" s="4">
        <v>636</v>
      </c>
      <c r="W173" s="4" t="s">
        <v>1100</v>
      </c>
      <c r="X173" s="4" t="s">
        <v>1101</v>
      </c>
      <c r="Y173" s="4" t="s">
        <v>166</v>
      </c>
      <c r="Z173" s="4" t="s">
        <v>1102</v>
      </c>
      <c r="AA173" s="4" t="s">
        <v>37</v>
      </c>
      <c r="AB173" s="4" t="s">
        <v>37</v>
      </c>
      <c r="AC173" s="4" t="s">
        <v>37</v>
      </c>
      <c r="AD173" s="4" t="s">
        <v>50</v>
      </c>
      <c r="AE173" s="4">
        <v>3</v>
      </c>
    </row>
    <row r="174" spans="2:32" ht="90.4" customHeight="1" x14ac:dyDescent="0.9">
      <c r="B174" s="4">
        <v>25</v>
      </c>
      <c r="C174" s="4" t="s">
        <v>37</v>
      </c>
      <c r="D174" s="4" t="s">
        <v>37</v>
      </c>
      <c r="E174" s="4" t="s">
        <v>37</v>
      </c>
      <c r="F174" s="4" t="s">
        <v>37</v>
      </c>
      <c r="G174" s="4" t="s">
        <v>37</v>
      </c>
      <c r="H174" s="4" t="s">
        <v>37</v>
      </c>
      <c r="I174" s="4" t="s">
        <v>37</v>
      </c>
      <c r="O174" s="4" t="s">
        <v>60</v>
      </c>
      <c r="P174" s="4" t="s">
        <v>37</v>
      </c>
      <c r="Q174" s="4" t="s">
        <v>1103</v>
      </c>
      <c r="R174" s="4" t="s">
        <v>1104</v>
      </c>
      <c r="S174" s="4" t="s">
        <v>37</v>
      </c>
      <c r="T174" s="4" t="s">
        <v>43</v>
      </c>
      <c r="U174" s="4">
        <v>32</v>
      </c>
      <c r="V174" s="4">
        <v>2228</v>
      </c>
      <c r="W174" s="4" t="s">
        <v>1105</v>
      </c>
      <c r="X174" s="4" t="s">
        <v>1106</v>
      </c>
      <c r="Y174" s="4" t="s">
        <v>377</v>
      </c>
      <c r="Z174" s="4" t="s">
        <v>1107</v>
      </c>
      <c r="AA174" s="4" t="s">
        <v>37</v>
      </c>
      <c r="AB174" s="4" t="s">
        <v>37</v>
      </c>
      <c r="AC174" s="4" t="s">
        <v>37</v>
      </c>
      <c r="AD174" s="4" t="s">
        <v>37</v>
      </c>
      <c r="AE174" s="4">
        <v>4</v>
      </c>
    </row>
    <row r="175" spans="2:32" ht="90.4" customHeight="1" x14ac:dyDescent="0.9">
      <c r="B175" s="4">
        <v>25</v>
      </c>
      <c r="C175" s="4" t="s">
        <v>37</v>
      </c>
      <c r="D175" s="4" t="s">
        <v>37</v>
      </c>
      <c r="E175" s="4" t="s">
        <v>37</v>
      </c>
      <c r="F175" s="4" t="s">
        <v>37</v>
      </c>
      <c r="G175" s="4" t="s">
        <v>37</v>
      </c>
      <c r="H175" s="4" t="s">
        <v>37</v>
      </c>
      <c r="I175" s="4" t="s">
        <v>37</v>
      </c>
      <c r="O175" s="4" t="s">
        <v>60</v>
      </c>
      <c r="P175" s="4" t="s">
        <v>37</v>
      </c>
      <c r="Q175" s="4" t="s">
        <v>1108</v>
      </c>
      <c r="R175" s="4" t="s">
        <v>1109</v>
      </c>
      <c r="S175" s="4" t="s">
        <v>37</v>
      </c>
      <c r="T175" s="4" t="s">
        <v>43</v>
      </c>
      <c r="U175" s="4">
        <v>29</v>
      </c>
      <c r="V175" s="4">
        <v>2138</v>
      </c>
      <c r="W175" s="4" t="s">
        <v>1110</v>
      </c>
      <c r="X175" s="4" t="s">
        <v>1111</v>
      </c>
      <c r="Y175" s="4" t="s">
        <v>119</v>
      </c>
      <c r="Z175" s="4" t="s">
        <v>1112</v>
      </c>
      <c r="AA175" s="4" t="s">
        <v>1101</v>
      </c>
      <c r="AB175" s="4" t="s">
        <v>37</v>
      </c>
      <c r="AC175" s="4" t="s">
        <v>37</v>
      </c>
      <c r="AD175" s="4" t="s">
        <v>37</v>
      </c>
      <c r="AE175" s="4">
        <v>5</v>
      </c>
    </row>
    <row r="176" spans="2:32" ht="90.4" customHeight="1" x14ac:dyDescent="0.9">
      <c r="B176" s="4">
        <v>26</v>
      </c>
      <c r="C176" s="4" t="s">
        <v>1113</v>
      </c>
      <c r="D176" s="4" t="s">
        <v>1114</v>
      </c>
      <c r="E176" s="4" t="s">
        <v>867</v>
      </c>
      <c r="F176" s="4" t="s">
        <v>868</v>
      </c>
      <c r="G176" s="4" t="s">
        <v>869</v>
      </c>
      <c r="H176" s="4" t="s">
        <v>1115</v>
      </c>
      <c r="I176" s="4" t="s">
        <v>37</v>
      </c>
      <c r="J176" s="4">
        <v>209</v>
      </c>
      <c r="K176" s="4">
        <v>101875</v>
      </c>
      <c r="L176" s="4">
        <v>109228</v>
      </c>
      <c r="M176" s="4">
        <v>2</v>
      </c>
      <c r="N176" s="4">
        <v>211105</v>
      </c>
      <c r="O176" s="4" t="s">
        <v>60</v>
      </c>
      <c r="P176" s="4" t="s">
        <v>322</v>
      </c>
      <c r="Q176" s="4" t="s">
        <v>1116</v>
      </c>
      <c r="R176" s="4" t="s">
        <v>1117</v>
      </c>
      <c r="S176" s="4" t="s">
        <v>37</v>
      </c>
      <c r="T176" s="4" t="s">
        <v>43</v>
      </c>
      <c r="U176" s="4">
        <v>39</v>
      </c>
      <c r="V176" s="4">
        <v>2962</v>
      </c>
      <c r="W176" s="4" t="s">
        <v>1118</v>
      </c>
      <c r="X176" s="4" t="s">
        <v>1119</v>
      </c>
      <c r="Y176" s="4" t="s">
        <v>327</v>
      </c>
      <c r="Z176" s="4" t="s">
        <v>1120</v>
      </c>
      <c r="AA176" s="4" t="s">
        <v>37</v>
      </c>
      <c r="AB176" s="4" t="s">
        <v>37</v>
      </c>
      <c r="AC176" s="4" t="s">
        <v>37</v>
      </c>
      <c r="AD176" s="4" t="s">
        <v>37</v>
      </c>
      <c r="AE176" s="4">
        <v>1</v>
      </c>
      <c r="AF176" s="4">
        <v>20</v>
      </c>
    </row>
    <row r="177" spans="2:32" ht="90.4" customHeight="1" x14ac:dyDescent="0.9">
      <c r="B177" s="4">
        <v>26</v>
      </c>
      <c r="C177" s="4" t="s">
        <v>37</v>
      </c>
      <c r="D177" s="4" t="s">
        <v>37</v>
      </c>
      <c r="E177" s="4" t="s">
        <v>37</v>
      </c>
      <c r="F177" s="4" t="s">
        <v>37</v>
      </c>
      <c r="G177" s="4" t="s">
        <v>37</v>
      </c>
      <c r="H177" s="4" t="s">
        <v>37</v>
      </c>
      <c r="I177" s="4" t="s">
        <v>37</v>
      </c>
      <c r="O177" s="4" t="s">
        <v>68</v>
      </c>
      <c r="P177" s="4" t="s">
        <v>69</v>
      </c>
      <c r="Q177" s="4" t="s">
        <v>1121</v>
      </c>
      <c r="R177" s="4" t="s">
        <v>1122</v>
      </c>
      <c r="S177" s="4" t="s">
        <v>37</v>
      </c>
      <c r="T177" s="4" t="s">
        <v>43</v>
      </c>
      <c r="U177" s="4">
        <v>56</v>
      </c>
      <c r="V177" s="4">
        <v>568</v>
      </c>
      <c r="W177" s="4" t="s">
        <v>1123</v>
      </c>
      <c r="X177" s="4" t="s">
        <v>1124</v>
      </c>
      <c r="Y177" s="4" t="s">
        <v>75</v>
      </c>
      <c r="Z177" s="4" t="s">
        <v>1125</v>
      </c>
      <c r="AA177" s="4" t="s">
        <v>37</v>
      </c>
      <c r="AB177" s="4" t="s">
        <v>37</v>
      </c>
      <c r="AC177" s="4" t="s">
        <v>37</v>
      </c>
      <c r="AD177" s="4" t="s">
        <v>77</v>
      </c>
      <c r="AE177" s="4">
        <v>2</v>
      </c>
    </row>
    <row r="178" spans="2:32" ht="90.4" customHeight="1" x14ac:dyDescent="0.9">
      <c r="B178" s="4">
        <v>26</v>
      </c>
      <c r="C178" s="4" t="s">
        <v>37</v>
      </c>
      <c r="D178" s="4" t="s">
        <v>37</v>
      </c>
      <c r="E178" s="4" t="s">
        <v>37</v>
      </c>
      <c r="F178" s="4" t="s">
        <v>37</v>
      </c>
      <c r="G178" s="4" t="s">
        <v>37</v>
      </c>
      <c r="H178" s="4" t="s">
        <v>37</v>
      </c>
      <c r="I178" s="4" t="s">
        <v>37</v>
      </c>
      <c r="O178" s="4" t="s">
        <v>38</v>
      </c>
      <c r="P178" s="4" t="s">
        <v>161</v>
      </c>
      <c r="Q178" s="4" t="s">
        <v>1126</v>
      </c>
      <c r="R178" s="4" t="s">
        <v>1127</v>
      </c>
      <c r="S178" s="4" t="s">
        <v>37</v>
      </c>
      <c r="T178" s="4" t="s">
        <v>92</v>
      </c>
      <c r="U178" s="4">
        <v>40</v>
      </c>
      <c r="V178" s="4">
        <v>3127</v>
      </c>
      <c r="W178" s="4" t="s">
        <v>1128</v>
      </c>
      <c r="X178" s="4" t="s">
        <v>1129</v>
      </c>
      <c r="Y178" s="4" t="s">
        <v>166</v>
      </c>
      <c r="Z178" s="4" t="s">
        <v>1130</v>
      </c>
      <c r="AA178" s="4" t="s">
        <v>37</v>
      </c>
      <c r="AB178" s="4" t="s">
        <v>37</v>
      </c>
      <c r="AC178" s="4" t="s">
        <v>37</v>
      </c>
      <c r="AD178" s="4" t="s">
        <v>160</v>
      </c>
      <c r="AE178" s="4">
        <v>3</v>
      </c>
    </row>
    <row r="179" spans="2:32" ht="90.4" customHeight="1" x14ac:dyDescent="0.9">
      <c r="B179" s="4">
        <v>26</v>
      </c>
      <c r="C179" s="4" t="s">
        <v>37</v>
      </c>
      <c r="D179" s="4" t="s">
        <v>37</v>
      </c>
      <c r="E179" s="4" t="s">
        <v>37</v>
      </c>
      <c r="F179" s="4" t="s">
        <v>37</v>
      </c>
      <c r="G179" s="4" t="s">
        <v>37</v>
      </c>
      <c r="H179" s="4" t="s">
        <v>37</v>
      </c>
      <c r="I179" s="4" t="s">
        <v>37</v>
      </c>
      <c r="O179" s="4" t="s">
        <v>51</v>
      </c>
      <c r="P179" s="4" t="s">
        <v>1131</v>
      </c>
      <c r="Q179" s="4" t="s">
        <v>1132</v>
      </c>
      <c r="R179" s="4" t="s">
        <v>1133</v>
      </c>
      <c r="S179" s="4" t="s">
        <v>37</v>
      </c>
      <c r="T179" s="4" t="s">
        <v>43</v>
      </c>
      <c r="U179" s="4">
        <v>80</v>
      </c>
      <c r="V179" s="4">
        <v>1360</v>
      </c>
      <c r="W179" s="4" t="s">
        <v>1134</v>
      </c>
      <c r="X179" s="4" t="s">
        <v>1135</v>
      </c>
      <c r="Y179" s="4" t="s">
        <v>1136</v>
      </c>
      <c r="Z179" s="4" t="s">
        <v>1137</v>
      </c>
      <c r="AA179" s="4" t="s">
        <v>37</v>
      </c>
      <c r="AB179" s="4" t="s">
        <v>48</v>
      </c>
      <c r="AC179" s="4" t="s">
        <v>1138</v>
      </c>
      <c r="AD179" s="4" t="s">
        <v>50</v>
      </c>
      <c r="AE179" s="4">
        <v>4</v>
      </c>
    </row>
    <row r="180" spans="2:32" ht="90.4" customHeight="1" x14ac:dyDescent="0.9">
      <c r="B180" s="4">
        <v>26</v>
      </c>
      <c r="C180" s="4" t="s">
        <v>37</v>
      </c>
      <c r="D180" s="4" t="s">
        <v>37</v>
      </c>
      <c r="E180" s="4" t="s">
        <v>37</v>
      </c>
      <c r="F180" s="4" t="s">
        <v>37</v>
      </c>
      <c r="G180" s="4" t="s">
        <v>37</v>
      </c>
      <c r="H180" s="4" t="s">
        <v>37</v>
      </c>
      <c r="I180" s="4" t="s">
        <v>37</v>
      </c>
      <c r="O180" s="4" t="s">
        <v>60</v>
      </c>
      <c r="P180" s="4" t="s">
        <v>1139</v>
      </c>
      <c r="Q180" s="4" t="s">
        <v>1140</v>
      </c>
      <c r="R180" s="4" t="s">
        <v>1141</v>
      </c>
      <c r="S180" s="4" t="s">
        <v>37</v>
      </c>
      <c r="T180" s="4" t="s">
        <v>43</v>
      </c>
      <c r="U180" s="4">
        <v>62</v>
      </c>
      <c r="V180" s="4">
        <v>3293</v>
      </c>
      <c r="W180" s="4" t="s">
        <v>1142</v>
      </c>
      <c r="X180" s="4" t="s">
        <v>1143</v>
      </c>
      <c r="Y180" s="4" t="s">
        <v>1144</v>
      </c>
      <c r="Z180" s="4" t="s">
        <v>1145</v>
      </c>
      <c r="AA180" s="4" t="s">
        <v>37</v>
      </c>
      <c r="AB180" s="4" t="s">
        <v>37</v>
      </c>
      <c r="AC180" s="4" t="s">
        <v>37</v>
      </c>
      <c r="AD180" s="4" t="s">
        <v>37</v>
      </c>
      <c r="AE180" s="4">
        <v>5</v>
      </c>
    </row>
    <row r="181" spans="2:32" ht="90.4" customHeight="1" x14ac:dyDescent="0.9">
      <c r="B181" s="4">
        <v>26</v>
      </c>
      <c r="C181" s="4" t="s">
        <v>37</v>
      </c>
      <c r="D181" s="4" t="s">
        <v>37</v>
      </c>
      <c r="E181" s="4" t="s">
        <v>37</v>
      </c>
      <c r="F181" s="4" t="s">
        <v>37</v>
      </c>
      <c r="G181" s="4" t="s">
        <v>37</v>
      </c>
      <c r="H181" s="4" t="s">
        <v>37</v>
      </c>
      <c r="I181" s="4" t="s">
        <v>37</v>
      </c>
      <c r="O181" s="4" t="s">
        <v>60</v>
      </c>
      <c r="P181" s="4" t="s">
        <v>437</v>
      </c>
      <c r="Q181" s="4" t="s">
        <v>1146</v>
      </c>
      <c r="R181" s="4" t="s">
        <v>1147</v>
      </c>
      <c r="S181" s="4" t="s">
        <v>37</v>
      </c>
      <c r="T181" s="4" t="s">
        <v>43</v>
      </c>
      <c r="U181" s="4">
        <v>56</v>
      </c>
      <c r="V181" s="4">
        <v>485</v>
      </c>
      <c r="W181" s="4" t="s">
        <v>1148</v>
      </c>
      <c r="X181" s="4" t="s">
        <v>1149</v>
      </c>
      <c r="Y181" s="4" t="s">
        <v>95</v>
      </c>
      <c r="Z181" s="4" t="s">
        <v>1150</v>
      </c>
      <c r="AA181" s="4" t="s">
        <v>37</v>
      </c>
      <c r="AB181" s="4" t="s">
        <v>37</v>
      </c>
      <c r="AC181" s="4" t="s">
        <v>37</v>
      </c>
      <c r="AD181" s="4" t="s">
        <v>37</v>
      </c>
      <c r="AE181" s="4">
        <v>6</v>
      </c>
    </row>
    <row r="182" spans="2:32" ht="90.4" customHeight="1" x14ac:dyDescent="0.9">
      <c r="B182" s="4">
        <v>26</v>
      </c>
      <c r="C182" s="4" t="s">
        <v>37</v>
      </c>
      <c r="D182" s="4" t="s">
        <v>37</v>
      </c>
      <c r="E182" s="4" t="s">
        <v>37</v>
      </c>
      <c r="F182" s="4" t="s">
        <v>37</v>
      </c>
      <c r="G182" s="4" t="s">
        <v>37</v>
      </c>
      <c r="H182" s="4" t="s">
        <v>37</v>
      </c>
      <c r="I182" s="4" t="s">
        <v>37</v>
      </c>
      <c r="O182" s="4" t="s">
        <v>60</v>
      </c>
      <c r="P182" s="4" t="s">
        <v>37</v>
      </c>
      <c r="Q182" s="4" t="s">
        <v>1151</v>
      </c>
      <c r="R182" s="4" t="s">
        <v>1152</v>
      </c>
      <c r="S182" s="4" t="s">
        <v>37</v>
      </c>
      <c r="T182" s="4" t="s">
        <v>43</v>
      </c>
      <c r="U182" s="4">
        <v>50</v>
      </c>
      <c r="V182" s="4">
        <v>3076</v>
      </c>
      <c r="W182" s="4" t="s">
        <v>1153</v>
      </c>
      <c r="X182" s="4" t="s">
        <v>1154</v>
      </c>
      <c r="Y182" s="4" t="s">
        <v>986</v>
      </c>
      <c r="Z182" s="4" t="s">
        <v>1155</v>
      </c>
      <c r="AA182" s="4" t="s">
        <v>1135</v>
      </c>
      <c r="AB182" s="4" t="s">
        <v>37</v>
      </c>
      <c r="AC182" s="4" t="s">
        <v>37</v>
      </c>
      <c r="AD182" s="4" t="s">
        <v>37</v>
      </c>
      <c r="AE182" s="4">
        <v>7</v>
      </c>
    </row>
    <row r="183" spans="2:32" ht="90.4" customHeight="1" x14ac:dyDescent="0.9">
      <c r="B183" s="4">
        <v>26</v>
      </c>
      <c r="C183" s="4" t="s">
        <v>37</v>
      </c>
      <c r="D183" s="4" t="s">
        <v>37</v>
      </c>
      <c r="E183" s="4" t="s">
        <v>37</v>
      </c>
      <c r="F183" s="4" t="s">
        <v>37</v>
      </c>
      <c r="G183" s="4" t="s">
        <v>37</v>
      </c>
      <c r="H183" s="4" t="s">
        <v>37</v>
      </c>
      <c r="I183" s="4" t="s">
        <v>37</v>
      </c>
      <c r="O183" s="4" t="s">
        <v>60</v>
      </c>
      <c r="P183" s="4" t="s">
        <v>37</v>
      </c>
      <c r="Q183" s="4" t="s">
        <v>1156</v>
      </c>
      <c r="R183" s="4" t="s">
        <v>1157</v>
      </c>
      <c r="S183" s="4" t="s">
        <v>37</v>
      </c>
      <c r="T183" s="4" t="s">
        <v>43</v>
      </c>
      <c r="U183" s="4">
        <v>40</v>
      </c>
      <c r="V183" s="4">
        <v>3443</v>
      </c>
      <c r="W183" s="4" t="s">
        <v>1158</v>
      </c>
      <c r="X183" s="4" t="s">
        <v>1159</v>
      </c>
      <c r="Y183" s="4" t="s">
        <v>447</v>
      </c>
      <c r="Z183" s="4" t="s">
        <v>1160</v>
      </c>
      <c r="AA183" s="4" t="s">
        <v>37</v>
      </c>
      <c r="AB183" s="4" t="s">
        <v>37</v>
      </c>
      <c r="AC183" s="4" t="s">
        <v>37</v>
      </c>
      <c r="AD183" s="4" t="s">
        <v>37</v>
      </c>
      <c r="AE183" s="4">
        <v>8</v>
      </c>
    </row>
    <row r="184" spans="2:32" ht="90.4" customHeight="1" x14ac:dyDescent="0.9">
      <c r="B184" s="4">
        <v>27</v>
      </c>
      <c r="C184" s="4" t="s">
        <v>1161</v>
      </c>
      <c r="D184" s="4" t="s">
        <v>1162</v>
      </c>
      <c r="E184" s="4" t="s">
        <v>867</v>
      </c>
      <c r="F184" s="4" t="s">
        <v>868</v>
      </c>
      <c r="G184" s="4" t="s">
        <v>869</v>
      </c>
      <c r="H184" s="4" t="s">
        <v>1163</v>
      </c>
      <c r="I184" s="4" t="s">
        <v>37</v>
      </c>
      <c r="J184" s="4">
        <v>186</v>
      </c>
      <c r="K184" s="4">
        <v>82145</v>
      </c>
      <c r="L184" s="4">
        <v>91056</v>
      </c>
      <c r="M184" s="4">
        <v>4</v>
      </c>
      <c r="N184" s="4">
        <v>173205</v>
      </c>
      <c r="O184" s="4" t="s">
        <v>60</v>
      </c>
      <c r="P184" s="4" t="s">
        <v>322</v>
      </c>
      <c r="Q184" s="4" t="s">
        <v>1164</v>
      </c>
      <c r="R184" s="4" t="s">
        <v>1165</v>
      </c>
      <c r="S184" s="4" t="s">
        <v>37</v>
      </c>
      <c r="T184" s="4" t="s">
        <v>92</v>
      </c>
      <c r="U184" s="4">
        <v>62</v>
      </c>
      <c r="V184" s="4">
        <v>2743</v>
      </c>
      <c r="W184" s="4" t="s">
        <v>1166</v>
      </c>
      <c r="X184" s="4" t="s">
        <v>1167</v>
      </c>
      <c r="Y184" s="4" t="s">
        <v>327</v>
      </c>
      <c r="Z184" s="4" t="s">
        <v>1168</v>
      </c>
      <c r="AA184" s="4" t="s">
        <v>37</v>
      </c>
      <c r="AB184" s="4" t="s">
        <v>37</v>
      </c>
      <c r="AC184" s="4" t="s">
        <v>37</v>
      </c>
      <c r="AD184" s="4" t="s">
        <v>37</v>
      </c>
      <c r="AE184" s="4">
        <v>1</v>
      </c>
      <c r="AF184" s="4">
        <v>42.7</v>
      </c>
    </row>
    <row r="185" spans="2:32" ht="90.4" customHeight="1" x14ac:dyDescent="0.9">
      <c r="B185" s="4">
        <v>27</v>
      </c>
      <c r="C185" s="4" t="s">
        <v>37</v>
      </c>
      <c r="D185" s="4" t="s">
        <v>37</v>
      </c>
      <c r="E185" s="4" t="s">
        <v>37</v>
      </c>
      <c r="F185" s="4" t="s">
        <v>37</v>
      </c>
      <c r="G185" s="4" t="s">
        <v>37</v>
      </c>
      <c r="H185" s="4" t="s">
        <v>37</v>
      </c>
      <c r="I185" s="4" t="s">
        <v>37</v>
      </c>
      <c r="O185" s="4" t="s">
        <v>38</v>
      </c>
      <c r="P185" s="4" t="s">
        <v>161</v>
      </c>
      <c r="Q185" s="4" t="s">
        <v>1169</v>
      </c>
      <c r="R185" s="4" t="s">
        <v>1170</v>
      </c>
      <c r="S185" s="4" t="s">
        <v>37</v>
      </c>
      <c r="T185" s="4" t="s">
        <v>43</v>
      </c>
      <c r="U185" s="4">
        <v>53</v>
      </c>
      <c r="V185" s="4">
        <v>797</v>
      </c>
      <c r="W185" s="4" t="s">
        <v>1171</v>
      </c>
      <c r="X185" s="4" t="s">
        <v>1172</v>
      </c>
      <c r="Y185" s="4" t="s">
        <v>166</v>
      </c>
      <c r="Z185" s="4" t="s">
        <v>1173</v>
      </c>
      <c r="AA185" s="4" t="s">
        <v>37</v>
      </c>
      <c r="AB185" s="4" t="s">
        <v>37</v>
      </c>
      <c r="AC185" s="4" t="s">
        <v>37</v>
      </c>
      <c r="AD185" s="4" t="s">
        <v>160</v>
      </c>
      <c r="AE185" s="4">
        <v>2</v>
      </c>
    </row>
    <row r="186" spans="2:32" ht="90.4" customHeight="1" x14ac:dyDescent="0.9">
      <c r="B186" s="4">
        <v>27</v>
      </c>
      <c r="C186" s="4" t="s">
        <v>37</v>
      </c>
      <c r="D186" s="4" t="s">
        <v>37</v>
      </c>
      <c r="E186" s="4" t="s">
        <v>37</v>
      </c>
      <c r="F186" s="4" t="s">
        <v>37</v>
      </c>
      <c r="G186" s="4" t="s">
        <v>37</v>
      </c>
      <c r="H186" s="4" t="s">
        <v>37</v>
      </c>
      <c r="I186" s="4" t="s">
        <v>37</v>
      </c>
      <c r="O186" s="4" t="s">
        <v>68</v>
      </c>
      <c r="P186" s="4" t="s">
        <v>69</v>
      </c>
      <c r="Q186" s="4" t="s">
        <v>1174</v>
      </c>
      <c r="R186" s="4" t="s">
        <v>1175</v>
      </c>
      <c r="S186" s="4" t="s">
        <v>37</v>
      </c>
      <c r="T186" s="4" t="s">
        <v>92</v>
      </c>
      <c r="U186" s="4">
        <v>41</v>
      </c>
      <c r="V186" s="4">
        <v>3313</v>
      </c>
      <c r="W186" s="4" t="s">
        <v>1176</v>
      </c>
      <c r="X186" s="4" t="s">
        <v>1177</v>
      </c>
      <c r="Y186" s="4" t="s">
        <v>75</v>
      </c>
      <c r="Z186" s="4" t="s">
        <v>1178</v>
      </c>
      <c r="AA186" s="4" t="s">
        <v>37</v>
      </c>
      <c r="AB186" s="4" t="s">
        <v>37</v>
      </c>
      <c r="AC186" s="4" t="s">
        <v>37</v>
      </c>
      <c r="AD186" s="4" t="s">
        <v>160</v>
      </c>
      <c r="AE186" s="4">
        <v>3</v>
      </c>
    </row>
    <row r="187" spans="2:32" ht="90.4" customHeight="1" x14ac:dyDescent="0.9">
      <c r="B187" s="4">
        <v>27</v>
      </c>
      <c r="C187" s="4" t="s">
        <v>37</v>
      </c>
      <c r="D187" s="4" t="s">
        <v>37</v>
      </c>
      <c r="E187" s="4" t="s">
        <v>37</v>
      </c>
      <c r="F187" s="4" t="s">
        <v>37</v>
      </c>
      <c r="G187" s="4" t="s">
        <v>37</v>
      </c>
      <c r="H187" s="4" t="s">
        <v>37</v>
      </c>
      <c r="I187" s="4" t="s">
        <v>37</v>
      </c>
      <c r="O187" s="4" t="s">
        <v>51</v>
      </c>
      <c r="P187" s="4" t="s">
        <v>52</v>
      </c>
      <c r="Q187" s="4" t="s">
        <v>1179</v>
      </c>
      <c r="R187" s="4" t="s">
        <v>1180</v>
      </c>
      <c r="S187" s="4" t="s">
        <v>1181</v>
      </c>
      <c r="T187" s="4" t="s">
        <v>43</v>
      </c>
      <c r="U187" s="4">
        <v>78</v>
      </c>
      <c r="V187" s="4">
        <v>879</v>
      </c>
      <c r="W187" s="4" t="s">
        <v>1182</v>
      </c>
      <c r="X187" s="4" t="s">
        <v>1183</v>
      </c>
      <c r="Y187" s="4" t="s">
        <v>57</v>
      </c>
      <c r="Z187" s="4" t="s">
        <v>1184</v>
      </c>
      <c r="AA187" s="4" t="s">
        <v>37</v>
      </c>
      <c r="AB187" s="4" t="s">
        <v>48</v>
      </c>
      <c r="AC187" s="4" t="s">
        <v>1185</v>
      </c>
      <c r="AD187" s="4" t="s">
        <v>160</v>
      </c>
      <c r="AE187" s="4">
        <v>4</v>
      </c>
    </row>
    <row r="188" spans="2:32" ht="90.4" customHeight="1" x14ac:dyDescent="0.9">
      <c r="B188" s="4">
        <v>27</v>
      </c>
      <c r="C188" s="4" t="s">
        <v>37</v>
      </c>
      <c r="D188" s="4" t="s">
        <v>37</v>
      </c>
      <c r="E188" s="4" t="s">
        <v>37</v>
      </c>
      <c r="F188" s="4" t="s">
        <v>37</v>
      </c>
      <c r="G188" s="4" t="s">
        <v>37</v>
      </c>
      <c r="H188" s="4" t="s">
        <v>37</v>
      </c>
      <c r="I188" s="4" t="s">
        <v>37</v>
      </c>
      <c r="O188" s="4" t="s">
        <v>60</v>
      </c>
      <c r="P188" s="4" t="s">
        <v>437</v>
      </c>
      <c r="Q188" s="4" t="s">
        <v>1186</v>
      </c>
      <c r="R188" s="4" t="s">
        <v>1187</v>
      </c>
      <c r="S188" s="4" t="s">
        <v>37</v>
      </c>
      <c r="T188" s="4" t="s">
        <v>92</v>
      </c>
      <c r="U188" s="4">
        <v>33</v>
      </c>
      <c r="V188" s="4">
        <v>520</v>
      </c>
      <c r="W188" s="4" t="s">
        <v>1188</v>
      </c>
      <c r="X188" s="4" t="s">
        <v>1189</v>
      </c>
      <c r="Y188" s="4" t="s">
        <v>95</v>
      </c>
      <c r="Z188" s="4" t="s">
        <v>1190</v>
      </c>
      <c r="AA188" s="4" t="s">
        <v>37</v>
      </c>
      <c r="AB188" s="4" t="s">
        <v>37</v>
      </c>
      <c r="AC188" s="4" t="s">
        <v>37</v>
      </c>
      <c r="AD188" s="4" t="s">
        <v>37</v>
      </c>
      <c r="AE188" s="4">
        <v>5</v>
      </c>
    </row>
    <row r="189" spans="2:32" ht="90.4" customHeight="1" x14ac:dyDescent="0.9">
      <c r="B189" s="4">
        <v>27</v>
      </c>
      <c r="C189" s="4" t="s">
        <v>37</v>
      </c>
      <c r="D189" s="4" t="s">
        <v>37</v>
      </c>
      <c r="E189" s="4" t="s">
        <v>37</v>
      </c>
      <c r="F189" s="4" t="s">
        <v>37</v>
      </c>
      <c r="G189" s="4" t="s">
        <v>37</v>
      </c>
      <c r="H189" s="4" t="s">
        <v>37</v>
      </c>
      <c r="I189" s="4" t="s">
        <v>37</v>
      </c>
      <c r="O189" s="4" t="s">
        <v>60</v>
      </c>
      <c r="P189" s="4" t="s">
        <v>37</v>
      </c>
      <c r="Q189" s="4" t="s">
        <v>1191</v>
      </c>
      <c r="R189" s="4" t="s">
        <v>1192</v>
      </c>
      <c r="S189" s="4" t="s">
        <v>37</v>
      </c>
      <c r="T189" s="4" t="s">
        <v>43</v>
      </c>
      <c r="U189" s="4">
        <v>27</v>
      </c>
      <c r="V189" s="4">
        <v>2444</v>
      </c>
      <c r="W189" s="4" t="s">
        <v>1193</v>
      </c>
      <c r="X189" s="4" t="s">
        <v>1194</v>
      </c>
      <c r="Y189" s="4" t="s">
        <v>317</v>
      </c>
      <c r="Z189" s="4" t="s">
        <v>1195</v>
      </c>
      <c r="AA189" s="4" t="s">
        <v>1172</v>
      </c>
      <c r="AB189" s="4" t="s">
        <v>37</v>
      </c>
      <c r="AC189" s="4" t="s">
        <v>37</v>
      </c>
      <c r="AD189" s="4" t="s">
        <v>37</v>
      </c>
      <c r="AE189" s="4">
        <v>6</v>
      </c>
    </row>
    <row r="190" spans="2:32" ht="90.4" customHeight="1" x14ac:dyDescent="0.9">
      <c r="B190" s="4">
        <v>27</v>
      </c>
      <c r="C190" s="4" t="s">
        <v>37</v>
      </c>
      <c r="D190" s="4" t="s">
        <v>37</v>
      </c>
      <c r="E190" s="4" t="s">
        <v>37</v>
      </c>
      <c r="F190" s="4" t="s">
        <v>37</v>
      </c>
      <c r="G190" s="4" t="s">
        <v>37</v>
      </c>
      <c r="H190" s="4" t="s">
        <v>37</v>
      </c>
      <c r="I190" s="4" t="s">
        <v>37</v>
      </c>
      <c r="O190" s="4" t="s">
        <v>60</v>
      </c>
      <c r="P190" s="4" t="s">
        <v>37</v>
      </c>
      <c r="Q190" s="4" t="s">
        <v>1196</v>
      </c>
      <c r="R190" s="4" t="s">
        <v>1197</v>
      </c>
      <c r="S190" s="4" t="s">
        <v>37</v>
      </c>
      <c r="T190" s="4" t="s">
        <v>43</v>
      </c>
      <c r="U190" s="4">
        <v>43</v>
      </c>
      <c r="V190" s="4">
        <v>2053</v>
      </c>
      <c r="W190" s="4" t="s">
        <v>1198</v>
      </c>
      <c r="X190" s="4" t="s">
        <v>1199</v>
      </c>
      <c r="Y190" s="4" t="s">
        <v>119</v>
      </c>
      <c r="Z190" s="4" t="s">
        <v>1200</v>
      </c>
      <c r="AA190" s="4" t="s">
        <v>1172</v>
      </c>
      <c r="AB190" s="4" t="s">
        <v>37</v>
      </c>
      <c r="AC190" s="4" t="s">
        <v>37</v>
      </c>
      <c r="AD190" s="4" t="s">
        <v>37</v>
      </c>
      <c r="AE190" s="4">
        <v>7</v>
      </c>
    </row>
    <row r="191" spans="2:32" ht="90.4" customHeight="1" x14ac:dyDescent="0.9">
      <c r="B191" s="4">
        <v>27</v>
      </c>
      <c r="C191" s="4" t="s">
        <v>37</v>
      </c>
      <c r="D191" s="4" t="s">
        <v>37</v>
      </c>
      <c r="E191" s="4" t="s">
        <v>37</v>
      </c>
      <c r="F191" s="4" t="s">
        <v>37</v>
      </c>
      <c r="G191" s="4" t="s">
        <v>37</v>
      </c>
      <c r="H191" s="4" t="s">
        <v>37</v>
      </c>
      <c r="I191" s="4" t="s">
        <v>37</v>
      </c>
      <c r="O191" s="4" t="s">
        <v>60</v>
      </c>
      <c r="P191" s="4" t="s">
        <v>37</v>
      </c>
      <c r="Q191" s="4" t="s">
        <v>1201</v>
      </c>
      <c r="R191" s="4" t="s">
        <v>1202</v>
      </c>
      <c r="S191" s="4" t="s">
        <v>37</v>
      </c>
      <c r="T191" s="4" t="s">
        <v>43</v>
      </c>
      <c r="U191" s="4">
        <v>43</v>
      </c>
      <c r="V191" s="4">
        <v>2329</v>
      </c>
      <c r="W191" s="4" t="s">
        <v>1203</v>
      </c>
      <c r="X191" s="4" t="s">
        <v>1204</v>
      </c>
      <c r="Y191" s="4" t="s">
        <v>243</v>
      </c>
      <c r="Z191" s="4" t="s">
        <v>1205</v>
      </c>
      <c r="AA191" s="4" t="s">
        <v>1183</v>
      </c>
      <c r="AB191" s="4" t="s">
        <v>37</v>
      </c>
      <c r="AC191" s="4" t="s">
        <v>37</v>
      </c>
      <c r="AD191" s="4" t="s">
        <v>37</v>
      </c>
      <c r="AE191" s="4">
        <v>8</v>
      </c>
    </row>
    <row r="192" spans="2:32" ht="90.4" customHeight="1" x14ac:dyDescent="0.9">
      <c r="B192" s="4">
        <v>27</v>
      </c>
      <c r="C192" s="4" t="s">
        <v>37</v>
      </c>
      <c r="D192" s="4" t="s">
        <v>37</v>
      </c>
      <c r="E192" s="4" t="s">
        <v>37</v>
      </c>
      <c r="F192" s="4" t="s">
        <v>37</v>
      </c>
      <c r="G192" s="4" t="s">
        <v>37</v>
      </c>
      <c r="H192" s="4" t="s">
        <v>37</v>
      </c>
      <c r="I192" s="4" t="s">
        <v>37</v>
      </c>
      <c r="O192" s="4" t="s">
        <v>60</v>
      </c>
      <c r="P192" s="4" t="s">
        <v>37</v>
      </c>
      <c r="Q192" s="4" t="s">
        <v>1201</v>
      </c>
      <c r="R192" s="4" t="s">
        <v>1206</v>
      </c>
      <c r="S192" s="4" t="s">
        <v>37</v>
      </c>
      <c r="T192" s="4" t="s">
        <v>43</v>
      </c>
      <c r="U192" s="4">
        <v>59</v>
      </c>
      <c r="V192" s="4">
        <v>2993</v>
      </c>
      <c r="W192" s="4" t="s">
        <v>1207</v>
      </c>
      <c r="X192" s="4" t="s">
        <v>1208</v>
      </c>
      <c r="Y192" s="4" t="s">
        <v>567</v>
      </c>
      <c r="Z192" s="4" t="s">
        <v>1209</v>
      </c>
      <c r="AA192" s="4" t="s">
        <v>1183</v>
      </c>
      <c r="AB192" s="4" t="s">
        <v>37</v>
      </c>
      <c r="AC192" s="4" t="s">
        <v>37</v>
      </c>
      <c r="AD192" s="4" t="s">
        <v>37</v>
      </c>
      <c r="AE192" s="4">
        <v>9</v>
      </c>
    </row>
    <row r="193" spans="2:32" ht="90.4" customHeight="1" x14ac:dyDescent="0.9">
      <c r="B193" s="4">
        <v>27</v>
      </c>
      <c r="C193" s="4" t="s">
        <v>37</v>
      </c>
      <c r="D193" s="4" t="s">
        <v>37</v>
      </c>
      <c r="E193" s="4" t="s">
        <v>37</v>
      </c>
      <c r="F193" s="4" t="s">
        <v>37</v>
      </c>
      <c r="G193" s="4" t="s">
        <v>37</v>
      </c>
      <c r="H193" s="4" t="s">
        <v>37</v>
      </c>
      <c r="I193" s="4" t="s">
        <v>37</v>
      </c>
      <c r="O193" s="4" t="s">
        <v>60</v>
      </c>
      <c r="P193" s="4" t="s">
        <v>37</v>
      </c>
      <c r="Q193" s="4" t="s">
        <v>1210</v>
      </c>
      <c r="R193" s="4" t="s">
        <v>1211</v>
      </c>
      <c r="S193" s="4" t="s">
        <v>37</v>
      </c>
      <c r="T193" s="4" t="s">
        <v>43</v>
      </c>
      <c r="U193" s="4">
        <v>66</v>
      </c>
      <c r="V193" s="4">
        <v>2196</v>
      </c>
      <c r="W193" s="4" t="s">
        <v>1212</v>
      </c>
      <c r="X193" s="4" t="s">
        <v>1213</v>
      </c>
      <c r="Y193" s="4" t="s">
        <v>377</v>
      </c>
      <c r="Z193" s="4" t="s">
        <v>1214</v>
      </c>
      <c r="AA193" s="4" t="s">
        <v>1183</v>
      </c>
      <c r="AB193" s="4" t="s">
        <v>37</v>
      </c>
      <c r="AC193" s="4" t="s">
        <v>37</v>
      </c>
      <c r="AD193" s="4" t="s">
        <v>37</v>
      </c>
      <c r="AE193" s="4">
        <v>10</v>
      </c>
    </row>
    <row r="194" spans="2:32" ht="90.4" customHeight="1" x14ac:dyDescent="0.9">
      <c r="B194" s="4">
        <v>28</v>
      </c>
      <c r="C194" s="4" t="s">
        <v>1215</v>
      </c>
      <c r="D194" s="4" t="s">
        <v>1216</v>
      </c>
      <c r="E194" s="4" t="s">
        <v>867</v>
      </c>
      <c r="F194" s="4" t="s">
        <v>868</v>
      </c>
      <c r="G194" s="4" t="s">
        <v>869</v>
      </c>
      <c r="H194" s="4" t="s">
        <v>1217</v>
      </c>
      <c r="I194" s="4" t="s">
        <v>37</v>
      </c>
      <c r="J194" s="4">
        <v>168</v>
      </c>
      <c r="K194" s="4">
        <v>76168</v>
      </c>
      <c r="L194" s="4">
        <v>79802</v>
      </c>
      <c r="M194" s="4">
        <v>2</v>
      </c>
      <c r="N194" s="4">
        <v>155972</v>
      </c>
      <c r="O194" s="4" t="s">
        <v>38</v>
      </c>
      <c r="P194" s="4" t="s">
        <v>39</v>
      </c>
      <c r="Q194" s="4" t="s">
        <v>1218</v>
      </c>
      <c r="R194" s="4" t="s">
        <v>1219</v>
      </c>
      <c r="S194" s="4" t="s">
        <v>37</v>
      </c>
      <c r="T194" s="4" t="s">
        <v>43</v>
      </c>
      <c r="U194" s="4">
        <v>47</v>
      </c>
      <c r="V194" s="4">
        <v>1357</v>
      </c>
      <c r="W194" s="4" t="s">
        <v>1220</v>
      </c>
      <c r="X194" s="4" t="s">
        <v>1221</v>
      </c>
      <c r="Y194" s="4" t="s">
        <v>46</v>
      </c>
      <c r="Z194" s="4" t="s">
        <v>1222</v>
      </c>
      <c r="AA194" s="4" t="s">
        <v>37</v>
      </c>
      <c r="AB194" s="4" t="s">
        <v>37</v>
      </c>
      <c r="AC194" s="4" t="s">
        <v>37</v>
      </c>
      <c r="AD194" s="4" t="s">
        <v>238</v>
      </c>
      <c r="AE194" s="4">
        <v>1</v>
      </c>
      <c r="AF194" s="4">
        <v>55.4</v>
      </c>
    </row>
    <row r="195" spans="2:32" ht="90.4" customHeight="1" x14ac:dyDescent="0.9">
      <c r="B195" s="4">
        <v>28</v>
      </c>
      <c r="C195" s="4" t="s">
        <v>37</v>
      </c>
      <c r="D195" s="4" t="s">
        <v>37</v>
      </c>
      <c r="E195" s="4" t="s">
        <v>37</v>
      </c>
      <c r="F195" s="4" t="s">
        <v>37</v>
      </c>
      <c r="G195" s="4" t="s">
        <v>37</v>
      </c>
      <c r="H195" s="4" t="s">
        <v>37</v>
      </c>
      <c r="I195" s="4" t="s">
        <v>37</v>
      </c>
      <c r="O195" s="4" t="s">
        <v>68</v>
      </c>
      <c r="P195" s="4" t="s">
        <v>69</v>
      </c>
      <c r="Q195" s="4" t="s">
        <v>1223</v>
      </c>
      <c r="R195" s="4" t="s">
        <v>1224</v>
      </c>
      <c r="S195" s="4" t="s">
        <v>37</v>
      </c>
      <c r="T195" s="4" t="s">
        <v>43</v>
      </c>
      <c r="U195" s="4">
        <v>39</v>
      </c>
      <c r="V195" s="4">
        <v>1635</v>
      </c>
      <c r="W195" s="4" t="s">
        <v>1225</v>
      </c>
      <c r="X195" s="4" t="s">
        <v>1226</v>
      </c>
      <c r="Y195" s="4" t="s">
        <v>75</v>
      </c>
      <c r="Z195" s="4" t="s">
        <v>1227</v>
      </c>
      <c r="AA195" s="4" t="s">
        <v>37</v>
      </c>
      <c r="AB195" s="4" t="s">
        <v>37</v>
      </c>
      <c r="AC195" s="4" t="s">
        <v>37</v>
      </c>
      <c r="AD195" s="4" t="s">
        <v>50</v>
      </c>
      <c r="AE195" s="4">
        <v>2</v>
      </c>
    </row>
    <row r="196" spans="2:32" ht="90.4" customHeight="1" x14ac:dyDescent="0.9">
      <c r="B196" s="4">
        <v>28</v>
      </c>
      <c r="C196" s="4" t="s">
        <v>37</v>
      </c>
      <c r="D196" s="4" t="s">
        <v>37</v>
      </c>
      <c r="E196" s="4" t="s">
        <v>37</v>
      </c>
      <c r="F196" s="4" t="s">
        <v>37</v>
      </c>
      <c r="G196" s="4" t="s">
        <v>37</v>
      </c>
      <c r="H196" s="4" t="s">
        <v>37</v>
      </c>
      <c r="I196" s="4" t="s">
        <v>37</v>
      </c>
      <c r="O196" s="4" t="s">
        <v>51</v>
      </c>
      <c r="P196" s="4" t="s">
        <v>1228</v>
      </c>
      <c r="Q196" s="4" t="s">
        <v>1229</v>
      </c>
      <c r="R196" s="4" t="s">
        <v>1230</v>
      </c>
      <c r="S196" s="4" t="s">
        <v>1231</v>
      </c>
      <c r="T196" s="4" t="s">
        <v>43</v>
      </c>
      <c r="U196" s="4">
        <v>66</v>
      </c>
      <c r="V196" s="4">
        <v>1167</v>
      </c>
      <c r="W196" s="4" t="s">
        <v>1232</v>
      </c>
      <c r="X196" s="4" t="s">
        <v>1233</v>
      </c>
      <c r="Y196" s="4" t="s">
        <v>1234</v>
      </c>
      <c r="Z196" s="4" t="s">
        <v>1235</v>
      </c>
      <c r="AA196" s="4" t="s">
        <v>37</v>
      </c>
      <c r="AB196" s="4" t="s">
        <v>48</v>
      </c>
      <c r="AC196" s="4" t="s">
        <v>1236</v>
      </c>
      <c r="AD196" s="4" t="s">
        <v>59</v>
      </c>
      <c r="AE196" s="4">
        <v>3</v>
      </c>
    </row>
    <row r="197" spans="2:32" ht="90.4" customHeight="1" x14ac:dyDescent="0.9">
      <c r="B197" s="4">
        <v>29</v>
      </c>
      <c r="C197" s="4" t="s">
        <v>1237</v>
      </c>
      <c r="D197" s="4" t="s">
        <v>1238</v>
      </c>
      <c r="E197" s="4" t="s">
        <v>867</v>
      </c>
      <c r="F197" s="4" t="s">
        <v>868</v>
      </c>
      <c r="G197" s="4" t="s">
        <v>869</v>
      </c>
      <c r="H197" s="4" t="s">
        <v>1239</v>
      </c>
      <c r="I197" s="4" t="s">
        <v>37</v>
      </c>
      <c r="J197" s="4">
        <v>215</v>
      </c>
      <c r="K197" s="4">
        <v>107022</v>
      </c>
      <c r="L197" s="4">
        <v>111532</v>
      </c>
      <c r="M197" s="4">
        <v>4</v>
      </c>
      <c r="N197" s="4">
        <v>218558</v>
      </c>
      <c r="O197" s="4" t="s">
        <v>68</v>
      </c>
      <c r="P197" s="4" t="s">
        <v>69</v>
      </c>
      <c r="Q197" s="4" t="s">
        <v>1240</v>
      </c>
      <c r="R197" s="4" t="s">
        <v>1241</v>
      </c>
      <c r="S197" s="4" t="s">
        <v>37</v>
      </c>
      <c r="T197" s="4" t="s">
        <v>43</v>
      </c>
      <c r="U197" s="4">
        <v>47</v>
      </c>
      <c r="V197" s="4">
        <v>1278</v>
      </c>
      <c r="W197" s="4" t="s">
        <v>1242</v>
      </c>
      <c r="X197" s="4" t="s">
        <v>1243</v>
      </c>
      <c r="Y197" s="4" t="s">
        <v>75</v>
      </c>
      <c r="Z197" s="4" t="s">
        <v>1244</v>
      </c>
      <c r="AA197" s="4" t="s">
        <v>37</v>
      </c>
      <c r="AB197" s="4" t="s">
        <v>37</v>
      </c>
      <c r="AC197" s="4" t="s">
        <v>37</v>
      </c>
      <c r="AD197" s="4" t="s">
        <v>160</v>
      </c>
      <c r="AE197" s="4">
        <v>1</v>
      </c>
      <c r="AF197" s="4">
        <v>39.299999999999997</v>
      </c>
    </row>
    <row r="198" spans="2:32" ht="90.4" customHeight="1" x14ac:dyDescent="0.9">
      <c r="B198" s="4">
        <v>29</v>
      </c>
      <c r="C198" s="4" t="s">
        <v>37</v>
      </c>
      <c r="D198" s="4" t="s">
        <v>37</v>
      </c>
      <c r="E198" s="4" t="s">
        <v>37</v>
      </c>
      <c r="F198" s="4" t="s">
        <v>37</v>
      </c>
      <c r="G198" s="4" t="s">
        <v>37</v>
      </c>
      <c r="H198" s="4" t="s">
        <v>37</v>
      </c>
      <c r="I198" s="4" t="s">
        <v>37</v>
      </c>
      <c r="O198" s="4" t="s">
        <v>51</v>
      </c>
      <c r="P198" s="4" t="s">
        <v>52</v>
      </c>
      <c r="Q198" s="4" t="s">
        <v>1245</v>
      </c>
      <c r="R198" s="4" t="s">
        <v>1246</v>
      </c>
      <c r="S198" s="4" t="s">
        <v>1247</v>
      </c>
      <c r="T198" s="4" t="s">
        <v>43</v>
      </c>
      <c r="U198" s="4">
        <v>50</v>
      </c>
      <c r="V198" s="4">
        <v>448</v>
      </c>
      <c r="W198" s="4" t="s">
        <v>1248</v>
      </c>
      <c r="X198" s="4" t="s">
        <v>1249</v>
      </c>
      <c r="Y198" s="4" t="s">
        <v>57</v>
      </c>
      <c r="Z198" s="4" t="s">
        <v>1250</v>
      </c>
      <c r="AA198" s="4" t="s">
        <v>37</v>
      </c>
      <c r="AB198" s="4" t="s">
        <v>48</v>
      </c>
      <c r="AC198" s="4" t="s">
        <v>1251</v>
      </c>
      <c r="AD198" s="4" t="s">
        <v>160</v>
      </c>
      <c r="AE198" s="4">
        <v>2</v>
      </c>
    </row>
    <row r="199" spans="2:32" ht="90.4" customHeight="1" x14ac:dyDescent="0.9">
      <c r="B199" s="4">
        <v>29</v>
      </c>
      <c r="C199" s="4" t="s">
        <v>37</v>
      </c>
      <c r="D199" s="4" t="s">
        <v>37</v>
      </c>
      <c r="E199" s="4" t="s">
        <v>37</v>
      </c>
      <c r="F199" s="4" t="s">
        <v>37</v>
      </c>
      <c r="G199" s="4" t="s">
        <v>37</v>
      </c>
      <c r="H199" s="4" t="s">
        <v>37</v>
      </c>
      <c r="I199" s="4" t="s">
        <v>37</v>
      </c>
      <c r="O199" s="4" t="s">
        <v>60</v>
      </c>
      <c r="P199" s="4" t="s">
        <v>37</v>
      </c>
      <c r="Q199" s="4" t="s">
        <v>1252</v>
      </c>
      <c r="R199" s="4" t="s">
        <v>1253</v>
      </c>
      <c r="S199" s="4" t="s">
        <v>37</v>
      </c>
      <c r="T199" s="4" t="s">
        <v>43</v>
      </c>
      <c r="U199" s="4">
        <v>52</v>
      </c>
      <c r="V199" s="4">
        <v>1659</v>
      </c>
      <c r="W199" s="4" t="s">
        <v>1254</v>
      </c>
      <c r="X199" s="4" t="s">
        <v>1255</v>
      </c>
      <c r="Y199" s="4" t="s">
        <v>1256</v>
      </c>
      <c r="Z199" s="4" t="s">
        <v>1257</v>
      </c>
      <c r="AA199" s="4" t="s">
        <v>1258</v>
      </c>
      <c r="AB199" s="4" t="s">
        <v>37</v>
      </c>
      <c r="AC199" s="4" t="s">
        <v>37</v>
      </c>
      <c r="AD199" s="4" t="s">
        <v>37</v>
      </c>
      <c r="AE199" s="4">
        <v>3</v>
      </c>
    </row>
    <row r="200" spans="2:32" ht="90.4" customHeight="1" x14ac:dyDescent="0.9">
      <c r="B200" s="4">
        <v>29</v>
      </c>
      <c r="C200" s="4" t="s">
        <v>37</v>
      </c>
      <c r="D200" s="4" t="s">
        <v>37</v>
      </c>
      <c r="E200" s="4" t="s">
        <v>37</v>
      </c>
      <c r="F200" s="4" t="s">
        <v>37</v>
      </c>
      <c r="G200" s="4" t="s">
        <v>37</v>
      </c>
      <c r="H200" s="4" t="s">
        <v>37</v>
      </c>
      <c r="I200" s="4" t="s">
        <v>37</v>
      </c>
      <c r="O200" s="4" t="s">
        <v>60</v>
      </c>
      <c r="P200" s="4" t="s">
        <v>37</v>
      </c>
      <c r="Q200" s="4" t="s">
        <v>1259</v>
      </c>
      <c r="R200" s="4" t="s">
        <v>1260</v>
      </c>
      <c r="S200" s="4" t="s">
        <v>37</v>
      </c>
      <c r="T200" s="4" t="s">
        <v>43</v>
      </c>
      <c r="U200" s="4">
        <v>45</v>
      </c>
      <c r="V200" s="4">
        <v>1560</v>
      </c>
      <c r="W200" s="4" t="s">
        <v>1261</v>
      </c>
      <c r="X200" s="4" t="s">
        <v>1262</v>
      </c>
      <c r="Y200" s="4" t="s">
        <v>725</v>
      </c>
      <c r="Z200" s="4" t="s">
        <v>1263</v>
      </c>
      <c r="AA200" s="4" t="s">
        <v>1258</v>
      </c>
      <c r="AB200" s="4" t="s">
        <v>37</v>
      </c>
      <c r="AC200" s="4" t="s">
        <v>37</v>
      </c>
      <c r="AD200" s="4" t="s">
        <v>37</v>
      </c>
      <c r="AE200" s="4">
        <v>4</v>
      </c>
    </row>
    <row r="201" spans="2:32" ht="90.4" customHeight="1" x14ac:dyDescent="0.9">
      <c r="B201" s="4">
        <v>29</v>
      </c>
      <c r="C201" s="4" t="s">
        <v>37</v>
      </c>
      <c r="D201" s="4" t="s">
        <v>37</v>
      </c>
      <c r="E201" s="4" t="s">
        <v>37</v>
      </c>
      <c r="F201" s="4" t="s">
        <v>37</v>
      </c>
      <c r="G201" s="4" t="s">
        <v>37</v>
      </c>
      <c r="H201" s="4" t="s">
        <v>37</v>
      </c>
      <c r="I201" s="4" t="s">
        <v>37</v>
      </c>
      <c r="O201" s="4" t="s">
        <v>60</v>
      </c>
      <c r="P201" s="4" t="s">
        <v>37</v>
      </c>
      <c r="Q201" s="4" t="s">
        <v>1264</v>
      </c>
      <c r="R201" s="4" t="s">
        <v>1265</v>
      </c>
      <c r="S201" s="4" t="s">
        <v>37</v>
      </c>
      <c r="T201" s="4" t="s">
        <v>43</v>
      </c>
      <c r="U201" s="4">
        <v>46</v>
      </c>
      <c r="V201" s="4">
        <v>1496</v>
      </c>
      <c r="W201" s="4" t="s">
        <v>1266</v>
      </c>
      <c r="X201" s="4" t="s">
        <v>1267</v>
      </c>
      <c r="Y201" s="4" t="s">
        <v>107</v>
      </c>
      <c r="Z201" s="4" t="s">
        <v>1268</v>
      </c>
      <c r="AA201" s="4" t="s">
        <v>1258</v>
      </c>
      <c r="AB201" s="4" t="s">
        <v>37</v>
      </c>
      <c r="AC201" s="4" t="s">
        <v>37</v>
      </c>
      <c r="AD201" s="4" t="s">
        <v>37</v>
      </c>
      <c r="AE201" s="4">
        <v>5</v>
      </c>
    </row>
    <row r="202" spans="2:32" ht="90.4" customHeight="1" x14ac:dyDescent="0.9">
      <c r="B202" s="4">
        <v>29</v>
      </c>
      <c r="C202" s="4" t="s">
        <v>37</v>
      </c>
      <c r="D202" s="4" t="s">
        <v>37</v>
      </c>
      <c r="E202" s="4" t="s">
        <v>37</v>
      </c>
      <c r="F202" s="4" t="s">
        <v>37</v>
      </c>
      <c r="G202" s="4" t="s">
        <v>37</v>
      </c>
      <c r="H202" s="4" t="s">
        <v>37</v>
      </c>
      <c r="I202" s="4" t="s">
        <v>37</v>
      </c>
      <c r="O202" s="4" t="s">
        <v>38</v>
      </c>
      <c r="P202" s="4" t="s">
        <v>1269</v>
      </c>
      <c r="Q202" s="4" t="s">
        <v>1270</v>
      </c>
      <c r="R202" s="4" t="s">
        <v>1271</v>
      </c>
      <c r="S202" s="4" t="s">
        <v>1272</v>
      </c>
      <c r="T202" s="4" t="s">
        <v>43</v>
      </c>
      <c r="U202" s="4">
        <v>58</v>
      </c>
      <c r="V202" s="4">
        <v>1230</v>
      </c>
      <c r="W202" s="4" t="s">
        <v>1273</v>
      </c>
      <c r="X202" s="4" t="s">
        <v>1258</v>
      </c>
      <c r="Y202" s="4" t="s">
        <v>82</v>
      </c>
      <c r="Z202" s="4" t="s">
        <v>1274</v>
      </c>
      <c r="AA202" s="4" t="s">
        <v>37</v>
      </c>
      <c r="AB202" s="4" t="s">
        <v>37</v>
      </c>
      <c r="AC202" s="4" t="s">
        <v>37</v>
      </c>
      <c r="AD202" s="4" t="s">
        <v>50</v>
      </c>
      <c r="AE202" s="4">
        <v>6</v>
      </c>
    </row>
    <row r="203" spans="2:32" ht="90.4" customHeight="1" x14ac:dyDescent="0.9">
      <c r="B203" s="4">
        <v>29</v>
      </c>
      <c r="C203" s="4" t="s">
        <v>37</v>
      </c>
      <c r="D203" s="4" t="s">
        <v>37</v>
      </c>
      <c r="E203" s="4" t="s">
        <v>37</v>
      </c>
      <c r="F203" s="4" t="s">
        <v>37</v>
      </c>
      <c r="G203" s="4" t="s">
        <v>37</v>
      </c>
      <c r="H203" s="4" t="s">
        <v>37</v>
      </c>
      <c r="I203" s="4" t="s">
        <v>37</v>
      </c>
      <c r="O203" s="4" t="s">
        <v>60</v>
      </c>
      <c r="P203" s="4" t="s">
        <v>37</v>
      </c>
      <c r="Q203" s="4" t="s">
        <v>1275</v>
      </c>
      <c r="R203" s="4" t="s">
        <v>1276</v>
      </c>
      <c r="S203" s="4" t="s">
        <v>37</v>
      </c>
      <c r="T203" s="4" t="s">
        <v>43</v>
      </c>
      <c r="U203" s="4">
        <v>46</v>
      </c>
      <c r="V203" s="4">
        <v>1713</v>
      </c>
      <c r="W203" s="4" t="s">
        <v>1277</v>
      </c>
      <c r="X203" s="4" t="s">
        <v>1278</v>
      </c>
      <c r="Y203" s="4" t="s">
        <v>88</v>
      </c>
      <c r="Z203" s="4" t="s">
        <v>1279</v>
      </c>
      <c r="AA203" s="4" t="s">
        <v>1258</v>
      </c>
      <c r="AB203" s="4" t="s">
        <v>37</v>
      </c>
      <c r="AC203" s="4" t="s">
        <v>37</v>
      </c>
      <c r="AD203" s="4" t="s">
        <v>37</v>
      </c>
      <c r="AE203" s="4">
        <v>7</v>
      </c>
    </row>
    <row r="204" spans="2:32" ht="90.4" customHeight="1" x14ac:dyDescent="0.9">
      <c r="B204" s="4">
        <v>29</v>
      </c>
      <c r="C204" s="4" t="s">
        <v>37</v>
      </c>
      <c r="D204" s="4" t="s">
        <v>37</v>
      </c>
      <c r="E204" s="4" t="s">
        <v>37</v>
      </c>
      <c r="F204" s="4" t="s">
        <v>37</v>
      </c>
      <c r="G204" s="4" t="s">
        <v>37</v>
      </c>
      <c r="H204" s="4" t="s">
        <v>37</v>
      </c>
      <c r="I204" s="4" t="s">
        <v>37</v>
      </c>
      <c r="O204" s="4" t="s">
        <v>60</v>
      </c>
      <c r="P204" s="4" t="s">
        <v>37</v>
      </c>
      <c r="Q204" s="4" t="s">
        <v>1280</v>
      </c>
      <c r="R204" s="4" t="s">
        <v>1281</v>
      </c>
      <c r="S204" s="4" t="s">
        <v>37</v>
      </c>
      <c r="T204" s="4" t="s">
        <v>43</v>
      </c>
      <c r="U204" s="4">
        <v>39</v>
      </c>
      <c r="V204" s="4">
        <v>1986</v>
      </c>
      <c r="W204" s="4" t="s">
        <v>1282</v>
      </c>
      <c r="X204" s="4" t="s">
        <v>1283</v>
      </c>
      <c r="Y204" s="4" t="s">
        <v>1284</v>
      </c>
      <c r="Z204" s="4" t="s">
        <v>1285</v>
      </c>
      <c r="AA204" s="4" t="s">
        <v>1249</v>
      </c>
      <c r="AB204" s="4" t="s">
        <v>37</v>
      </c>
      <c r="AC204" s="4" t="s">
        <v>37</v>
      </c>
      <c r="AD204" s="4" t="s">
        <v>37</v>
      </c>
      <c r="AE204" s="4">
        <v>8</v>
      </c>
    </row>
    <row r="205" spans="2:32" ht="90.4" customHeight="1" x14ac:dyDescent="0.9">
      <c r="B205" s="4">
        <v>30</v>
      </c>
      <c r="C205" s="4" t="s">
        <v>1286</v>
      </c>
      <c r="D205" s="4" t="s">
        <v>1287</v>
      </c>
      <c r="E205" s="4" t="s">
        <v>867</v>
      </c>
      <c r="F205" s="4" t="s">
        <v>868</v>
      </c>
      <c r="G205" s="4" t="s">
        <v>869</v>
      </c>
      <c r="H205" s="4" t="s">
        <v>1288</v>
      </c>
      <c r="I205" s="4" t="s">
        <v>37</v>
      </c>
      <c r="J205" s="4">
        <v>255</v>
      </c>
      <c r="K205" s="4">
        <v>118100</v>
      </c>
      <c r="L205" s="4">
        <v>123879</v>
      </c>
      <c r="M205" s="4">
        <v>1</v>
      </c>
      <c r="N205" s="4">
        <v>241980</v>
      </c>
      <c r="O205" s="4" t="s">
        <v>38</v>
      </c>
      <c r="P205" s="4" t="s">
        <v>39</v>
      </c>
      <c r="Q205" s="4" t="s">
        <v>1289</v>
      </c>
      <c r="R205" s="4" t="s">
        <v>1290</v>
      </c>
      <c r="S205" s="4" t="s">
        <v>37</v>
      </c>
      <c r="T205" s="4" t="s">
        <v>43</v>
      </c>
      <c r="U205" s="4">
        <v>68</v>
      </c>
      <c r="V205" s="4">
        <v>4833</v>
      </c>
      <c r="W205" s="4" t="s">
        <v>1291</v>
      </c>
      <c r="X205" s="4" t="s">
        <v>1292</v>
      </c>
      <c r="Y205" s="4" t="s">
        <v>46</v>
      </c>
      <c r="Z205" s="4" t="s">
        <v>1293</v>
      </c>
      <c r="AA205" s="4" t="s">
        <v>37</v>
      </c>
      <c r="AB205" s="4" t="s">
        <v>37</v>
      </c>
      <c r="AC205" s="4" t="s">
        <v>37</v>
      </c>
      <c r="AD205" s="4" t="s">
        <v>59</v>
      </c>
      <c r="AE205" s="4">
        <v>1</v>
      </c>
      <c r="AF205" s="4">
        <v>58.4</v>
      </c>
    </row>
    <row r="206" spans="2:32" ht="90.4" customHeight="1" x14ac:dyDescent="0.9">
      <c r="B206" s="4">
        <v>30</v>
      </c>
      <c r="C206" s="4" t="s">
        <v>37</v>
      </c>
      <c r="D206" s="4" t="s">
        <v>37</v>
      </c>
      <c r="E206" s="4" t="s">
        <v>37</v>
      </c>
      <c r="F206" s="4" t="s">
        <v>37</v>
      </c>
      <c r="G206" s="4" t="s">
        <v>37</v>
      </c>
      <c r="H206" s="4" t="s">
        <v>37</v>
      </c>
      <c r="I206" s="4" t="s">
        <v>37</v>
      </c>
      <c r="O206" s="4" t="s">
        <v>68</v>
      </c>
      <c r="P206" s="4" t="s">
        <v>69</v>
      </c>
      <c r="Q206" s="4" t="s">
        <v>1294</v>
      </c>
      <c r="R206" s="4" t="s">
        <v>1295</v>
      </c>
      <c r="S206" s="4" t="s">
        <v>37</v>
      </c>
      <c r="T206" s="4" t="s">
        <v>43</v>
      </c>
      <c r="U206" s="4">
        <v>50</v>
      </c>
      <c r="V206" s="4">
        <v>2899</v>
      </c>
      <c r="W206" s="4" t="s">
        <v>1296</v>
      </c>
      <c r="X206" s="4" t="s">
        <v>1297</v>
      </c>
      <c r="Y206" s="4" t="s">
        <v>75</v>
      </c>
      <c r="Z206" s="4" t="s">
        <v>1298</v>
      </c>
      <c r="AA206" s="4" t="s">
        <v>37</v>
      </c>
      <c r="AB206" s="4" t="s">
        <v>37</v>
      </c>
      <c r="AC206" s="4" t="s">
        <v>37</v>
      </c>
      <c r="AD206" s="4" t="s">
        <v>160</v>
      </c>
      <c r="AE206" s="4">
        <v>2</v>
      </c>
    </row>
    <row r="207" spans="2:32" ht="90.4" customHeight="1" x14ac:dyDescent="0.9">
      <c r="B207" s="4">
        <v>30</v>
      </c>
      <c r="C207" s="4" t="s">
        <v>37</v>
      </c>
      <c r="D207" s="4" t="s">
        <v>37</v>
      </c>
      <c r="E207" s="4" t="s">
        <v>37</v>
      </c>
      <c r="F207" s="4" t="s">
        <v>37</v>
      </c>
      <c r="G207" s="4" t="s">
        <v>37</v>
      </c>
      <c r="H207" s="4" t="s">
        <v>37</v>
      </c>
      <c r="I207" s="4" t="s">
        <v>37</v>
      </c>
      <c r="O207" s="4" t="s">
        <v>60</v>
      </c>
      <c r="P207" s="4" t="s">
        <v>1299</v>
      </c>
      <c r="Q207" s="4" t="s">
        <v>1300</v>
      </c>
      <c r="R207" s="4" t="s">
        <v>1301</v>
      </c>
      <c r="S207" s="4" t="s">
        <v>37</v>
      </c>
      <c r="T207" s="4" t="s">
        <v>43</v>
      </c>
      <c r="U207" s="4">
        <v>51</v>
      </c>
      <c r="V207" s="4">
        <v>2838</v>
      </c>
      <c r="W207" s="4" t="s">
        <v>1302</v>
      </c>
      <c r="X207" s="4" t="s">
        <v>1303</v>
      </c>
      <c r="Y207" s="4" t="s">
        <v>88</v>
      </c>
      <c r="Z207" s="4" t="s">
        <v>1304</v>
      </c>
      <c r="AA207" s="4" t="s">
        <v>37</v>
      </c>
      <c r="AB207" s="4" t="s">
        <v>37</v>
      </c>
      <c r="AC207" s="4" t="s">
        <v>37</v>
      </c>
      <c r="AD207" s="4" t="s">
        <v>37</v>
      </c>
      <c r="AE207" s="4">
        <v>3</v>
      </c>
    </row>
    <row r="208" spans="2:32" ht="90.4" customHeight="1" x14ac:dyDescent="0.9">
      <c r="B208" s="4">
        <v>30</v>
      </c>
      <c r="C208" s="4" t="s">
        <v>37</v>
      </c>
      <c r="D208" s="4" t="s">
        <v>37</v>
      </c>
      <c r="E208" s="4" t="s">
        <v>37</v>
      </c>
      <c r="F208" s="4" t="s">
        <v>37</v>
      </c>
      <c r="G208" s="4" t="s">
        <v>37</v>
      </c>
      <c r="H208" s="4" t="s">
        <v>37</v>
      </c>
      <c r="I208" s="4" t="s">
        <v>37</v>
      </c>
      <c r="O208" s="4" t="s">
        <v>60</v>
      </c>
      <c r="P208" s="4" t="s">
        <v>37</v>
      </c>
      <c r="Q208" s="4" t="s">
        <v>1305</v>
      </c>
      <c r="R208" s="4" t="s">
        <v>1306</v>
      </c>
      <c r="S208" s="4" t="s">
        <v>37</v>
      </c>
      <c r="T208" s="4" t="s">
        <v>43</v>
      </c>
      <c r="U208" s="4">
        <v>62</v>
      </c>
      <c r="V208" s="4">
        <v>2510</v>
      </c>
      <c r="W208" s="4" t="s">
        <v>1307</v>
      </c>
      <c r="X208" s="4" t="s">
        <v>1308</v>
      </c>
      <c r="Y208" s="4" t="s">
        <v>1309</v>
      </c>
      <c r="Z208" s="4" t="s">
        <v>1310</v>
      </c>
      <c r="AA208" s="4" t="s">
        <v>1292</v>
      </c>
      <c r="AB208" s="4" t="s">
        <v>37</v>
      </c>
      <c r="AC208" s="4" t="s">
        <v>37</v>
      </c>
      <c r="AD208" s="4" t="s">
        <v>37</v>
      </c>
      <c r="AE208" s="4">
        <v>4</v>
      </c>
    </row>
    <row r="209" spans="2:32" ht="90.4" customHeight="1" x14ac:dyDescent="0.9">
      <c r="B209" s="4">
        <v>30</v>
      </c>
      <c r="C209" s="4" t="s">
        <v>37</v>
      </c>
      <c r="D209" s="4" t="s">
        <v>37</v>
      </c>
      <c r="E209" s="4" t="s">
        <v>37</v>
      </c>
      <c r="F209" s="4" t="s">
        <v>37</v>
      </c>
      <c r="G209" s="4" t="s">
        <v>37</v>
      </c>
      <c r="H209" s="4" t="s">
        <v>37</v>
      </c>
      <c r="I209" s="4" t="s">
        <v>37</v>
      </c>
      <c r="O209" s="4" t="s">
        <v>60</v>
      </c>
      <c r="P209" s="4" t="s">
        <v>37</v>
      </c>
      <c r="Q209" s="4" t="s">
        <v>1311</v>
      </c>
      <c r="R209" s="4" t="s">
        <v>1312</v>
      </c>
      <c r="S209" s="4" t="s">
        <v>37</v>
      </c>
      <c r="T209" s="4" t="s">
        <v>43</v>
      </c>
      <c r="U209" s="4">
        <v>59</v>
      </c>
      <c r="V209" s="4">
        <v>1881</v>
      </c>
      <c r="W209" s="4" t="s">
        <v>1313</v>
      </c>
      <c r="X209" s="4" t="s">
        <v>1314</v>
      </c>
      <c r="Y209" s="4" t="s">
        <v>1315</v>
      </c>
      <c r="Z209" s="4" t="s">
        <v>1316</v>
      </c>
      <c r="AA209" s="4" t="s">
        <v>1292</v>
      </c>
      <c r="AB209" s="4" t="s">
        <v>37</v>
      </c>
      <c r="AC209" s="4" t="s">
        <v>37</v>
      </c>
      <c r="AD209" s="4" t="s">
        <v>37</v>
      </c>
      <c r="AE209" s="4">
        <v>5</v>
      </c>
    </row>
    <row r="210" spans="2:32" ht="90.4" customHeight="1" x14ac:dyDescent="0.9">
      <c r="B210" s="4">
        <v>30</v>
      </c>
      <c r="C210" s="4" t="s">
        <v>37</v>
      </c>
      <c r="D210" s="4" t="s">
        <v>37</v>
      </c>
      <c r="E210" s="4" t="s">
        <v>37</v>
      </c>
      <c r="F210" s="4" t="s">
        <v>37</v>
      </c>
      <c r="G210" s="4" t="s">
        <v>37</v>
      </c>
      <c r="H210" s="4" t="s">
        <v>37</v>
      </c>
      <c r="I210" s="4" t="s">
        <v>37</v>
      </c>
      <c r="O210" s="4" t="s">
        <v>60</v>
      </c>
      <c r="P210" s="4" t="s">
        <v>37</v>
      </c>
      <c r="Q210" s="4" t="s">
        <v>1317</v>
      </c>
      <c r="R210" s="4" t="s">
        <v>1318</v>
      </c>
      <c r="S210" s="4" t="s">
        <v>37</v>
      </c>
      <c r="T210" s="4" t="s">
        <v>43</v>
      </c>
      <c r="U210" s="4">
        <v>55</v>
      </c>
      <c r="V210" s="4">
        <v>2715</v>
      </c>
      <c r="W210" s="4" t="s">
        <v>1319</v>
      </c>
      <c r="X210" s="4" t="s">
        <v>1320</v>
      </c>
      <c r="Y210" s="4" t="s">
        <v>101</v>
      </c>
      <c r="Z210" s="4" t="s">
        <v>1321</v>
      </c>
      <c r="AA210" s="4" t="s">
        <v>37</v>
      </c>
      <c r="AB210" s="4" t="s">
        <v>37</v>
      </c>
      <c r="AC210" s="4" t="s">
        <v>37</v>
      </c>
      <c r="AD210" s="4" t="s">
        <v>37</v>
      </c>
      <c r="AE210" s="4">
        <v>6</v>
      </c>
    </row>
    <row r="211" spans="2:32" ht="90.4" customHeight="1" x14ac:dyDescent="0.9">
      <c r="B211" s="4">
        <v>30</v>
      </c>
      <c r="C211" s="4" t="s">
        <v>37</v>
      </c>
      <c r="D211" s="4" t="s">
        <v>37</v>
      </c>
      <c r="E211" s="4" t="s">
        <v>37</v>
      </c>
      <c r="F211" s="4" t="s">
        <v>37</v>
      </c>
      <c r="G211" s="4" t="s">
        <v>37</v>
      </c>
      <c r="H211" s="4" t="s">
        <v>37</v>
      </c>
      <c r="I211" s="4" t="s">
        <v>37</v>
      </c>
      <c r="O211" s="4" t="s">
        <v>51</v>
      </c>
      <c r="P211" s="4" t="s">
        <v>1322</v>
      </c>
      <c r="Q211" s="4" t="s">
        <v>1323</v>
      </c>
      <c r="R211" s="4" t="s">
        <v>1324</v>
      </c>
      <c r="S211" s="4" t="s">
        <v>1325</v>
      </c>
      <c r="T211" s="4" t="s">
        <v>43</v>
      </c>
      <c r="U211" s="4">
        <v>76</v>
      </c>
      <c r="V211" s="4">
        <v>745</v>
      </c>
      <c r="W211" s="4" t="s">
        <v>1326</v>
      </c>
      <c r="X211" s="4" t="s">
        <v>1327</v>
      </c>
      <c r="Y211" s="4" t="s">
        <v>1234</v>
      </c>
      <c r="Z211" s="4" t="s">
        <v>1328</v>
      </c>
      <c r="AA211" s="4" t="s">
        <v>37</v>
      </c>
      <c r="AB211" s="4" t="s">
        <v>48</v>
      </c>
      <c r="AC211" s="4" t="s">
        <v>1329</v>
      </c>
      <c r="AD211" s="4" t="s">
        <v>160</v>
      </c>
      <c r="AE211" s="4">
        <v>7</v>
      </c>
    </row>
    <row r="212" spans="2:32" ht="90.4" customHeight="1" x14ac:dyDescent="0.9">
      <c r="B212" s="4">
        <v>30</v>
      </c>
      <c r="C212" s="4" t="s">
        <v>37</v>
      </c>
      <c r="D212" s="4" t="s">
        <v>37</v>
      </c>
      <c r="E212" s="4" t="s">
        <v>37</v>
      </c>
      <c r="F212" s="4" t="s">
        <v>37</v>
      </c>
      <c r="G212" s="4" t="s">
        <v>37</v>
      </c>
      <c r="H212" s="4" t="s">
        <v>37</v>
      </c>
      <c r="I212" s="4" t="s">
        <v>37</v>
      </c>
      <c r="O212" s="4" t="s">
        <v>60</v>
      </c>
      <c r="P212" s="4" t="s">
        <v>37</v>
      </c>
      <c r="Q212" s="4" t="s">
        <v>1330</v>
      </c>
      <c r="R212" s="4" t="s">
        <v>1331</v>
      </c>
      <c r="S212" s="4" t="s">
        <v>37</v>
      </c>
      <c r="T212" s="4" t="s">
        <v>43</v>
      </c>
      <c r="U212" s="4">
        <v>59</v>
      </c>
      <c r="V212" s="4">
        <v>1976</v>
      </c>
      <c r="W212" s="4" t="s">
        <v>1332</v>
      </c>
      <c r="X212" s="4" t="s">
        <v>1333</v>
      </c>
      <c r="Y212" s="4" t="s">
        <v>1334</v>
      </c>
      <c r="Z212" s="4" t="s">
        <v>1335</v>
      </c>
      <c r="AA212" s="4" t="s">
        <v>1327</v>
      </c>
      <c r="AB212" s="4" t="s">
        <v>37</v>
      </c>
      <c r="AC212" s="4" t="s">
        <v>37</v>
      </c>
      <c r="AD212" s="4" t="s">
        <v>37</v>
      </c>
      <c r="AE212" s="4">
        <v>8</v>
      </c>
    </row>
    <row r="213" spans="2:32" ht="90.4" customHeight="1" x14ac:dyDescent="0.9">
      <c r="B213" s="4">
        <v>30</v>
      </c>
      <c r="C213" s="4" t="s">
        <v>37</v>
      </c>
      <c r="D213" s="4" t="s">
        <v>37</v>
      </c>
      <c r="E213" s="4" t="s">
        <v>37</v>
      </c>
      <c r="F213" s="4" t="s">
        <v>37</v>
      </c>
      <c r="G213" s="4" t="s">
        <v>37</v>
      </c>
      <c r="H213" s="4" t="s">
        <v>37</v>
      </c>
      <c r="I213" s="4" t="s">
        <v>37</v>
      </c>
      <c r="O213" s="4" t="s">
        <v>60</v>
      </c>
      <c r="P213" s="4" t="s">
        <v>37</v>
      </c>
      <c r="Q213" s="4" t="s">
        <v>1336</v>
      </c>
      <c r="R213" s="4" t="s">
        <v>1337</v>
      </c>
      <c r="S213" s="4" t="s">
        <v>37</v>
      </c>
      <c r="T213" s="4" t="s">
        <v>43</v>
      </c>
      <c r="U213" s="4">
        <v>48</v>
      </c>
      <c r="V213" s="4">
        <v>2419</v>
      </c>
      <c r="W213" s="4" t="s">
        <v>1338</v>
      </c>
      <c r="X213" s="4" t="s">
        <v>1339</v>
      </c>
      <c r="Y213" s="4" t="s">
        <v>95</v>
      </c>
      <c r="Z213" s="4" t="s">
        <v>1340</v>
      </c>
      <c r="AA213" s="4" t="s">
        <v>1327</v>
      </c>
      <c r="AB213" s="4" t="s">
        <v>37</v>
      </c>
      <c r="AC213" s="4" t="s">
        <v>37</v>
      </c>
      <c r="AD213" s="4" t="s">
        <v>37</v>
      </c>
      <c r="AE213" s="4">
        <v>9</v>
      </c>
    </row>
    <row r="214" spans="2:32" ht="90.4" customHeight="1" x14ac:dyDescent="0.9">
      <c r="B214" s="4">
        <v>31</v>
      </c>
      <c r="C214" s="4" t="s">
        <v>1341</v>
      </c>
      <c r="D214" s="4" t="s">
        <v>1342</v>
      </c>
      <c r="E214" s="4" t="s">
        <v>867</v>
      </c>
      <c r="F214" s="4" t="s">
        <v>868</v>
      </c>
      <c r="G214" s="4" t="s">
        <v>869</v>
      </c>
      <c r="H214" s="4" t="s">
        <v>1343</v>
      </c>
      <c r="I214" s="4" t="s">
        <v>37</v>
      </c>
      <c r="J214" s="4">
        <v>214</v>
      </c>
      <c r="K214" s="4">
        <v>100198</v>
      </c>
      <c r="L214" s="4">
        <v>101470</v>
      </c>
      <c r="M214" s="4">
        <v>0</v>
      </c>
      <c r="N214" s="4">
        <v>201668</v>
      </c>
      <c r="O214" s="4" t="s">
        <v>38</v>
      </c>
      <c r="P214" s="4" t="s">
        <v>39</v>
      </c>
      <c r="Q214" s="4" t="s">
        <v>1344</v>
      </c>
      <c r="R214" s="4" t="s">
        <v>1345</v>
      </c>
      <c r="S214" s="4" t="s">
        <v>37</v>
      </c>
      <c r="T214" s="4" t="s">
        <v>43</v>
      </c>
      <c r="U214" s="4">
        <v>46</v>
      </c>
      <c r="V214" s="4">
        <v>4786</v>
      </c>
      <c r="W214" s="4" t="s">
        <v>1346</v>
      </c>
      <c r="X214" s="4" t="s">
        <v>1347</v>
      </c>
      <c r="Y214" s="4" t="s">
        <v>46</v>
      </c>
      <c r="Z214" s="4" t="s">
        <v>1348</v>
      </c>
      <c r="AA214" s="4" t="s">
        <v>37</v>
      </c>
      <c r="AB214" s="4" t="s">
        <v>37</v>
      </c>
      <c r="AC214" s="4" t="s">
        <v>37</v>
      </c>
      <c r="AD214" s="4" t="s">
        <v>160</v>
      </c>
      <c r="AE214" s="4">
        <v>1</v>
      </c>
      <c r="AF214" s="4">
        <v>60.4</v>
      </c>
    </row>
    <row r="215" spans="2:32" ht="90.4" customHeight="1" x14ac:dyDescent="0.9">
      <c r="B215" s="4">
        <v>31</v>
      </c>
      <c r="C215" s="4" t="s">
        <v>37</v>
      </c>
      <c r="D215" s="4" t="s">
        <v>37</v>
      </c>
      <c r="E215" s="4" t="s">
        <v>37</v>
      </c>
      <c r="F215" s="4" t="s">
        <v>37</v>
      </c>
      <c r="G215" s="4" t="s">
        <v>37</v>
      </c>
      <c r="H215" s="4" t="s">
        <v>37</v>
      </c>
      <c r="I215" s="4" t="s">
        <v>37</v>
      </c>
      <c r="O215" s="4" t="s">
        <v>60</v>
      </c>
      <c r="P215" s="4" t="s">
        <v>322</v>
      </c>
      <c r="Q215" s="4" t="s">
        <v>1349</v>
      </c>
      <c r="R215" s="4" t="s">
        <v>1350</v>
      </c>
      <c r="S215" s="4" t="s">
        <v>37</v>
      </c>
      <c r="T215" s="4" t="s">
        <v>43</v>
      </c>
      <c r="U215" s="4">
        <v>71</v>
      </c>
      <c r="V215" s="4">
        <v>2828</v>
      </c>
      <c r="W215" s="4" t="s">
        <v>1351</v>
      </c>
      <c r="X215" s="4" t="s">
        <v>1352</v>
      </c>
      <c r="Y215" s="4" t="s">
        <v>327</v>
      </c>
      <c r="Z215" s="4" t="s">
        <v>1353</v>
      </c>
      <c r="AA215" s="4" t="s">
        <v>37</v>
      </c>
      <c r="AB215" s="4" t="s">
        <v>37</v>
      </c>
      <c r="AC215" s="4" t="s">
        <v>37</v>
      </c>
      <c r="AD215" s="4" t="s">
        <v>37</v>
      </c>
      <c r="AE215" s="4">
        <v>2</v>
      </c>
    </row>
    <row r="216" spans="2:32" ht="90.4" customHeight="1" x14ac:dyDescent="0.9">
      <c r="B216" s="4">
        <v>31</v>
      </c>
      <c r="C216" s="4" t="s">
        <v>37</v>
      </c>
      <c r="D216" s="4" t="s">
        <v>37</v>
      </c>
      <c r="E216" s="4" t="s">
        <v>37</v>
      </c>
      <c r="F216" s="4" t="s">
        <v>37</v>
      </c>
      <c r="G216" s="4" t="s">
        <v>37</v>
      </c>
      <c r="H216" s="4" t="s">
        <v>37</v>
      </c>
      <c r="I216" s="4" t="s">
        <v>37</v>
      </c>
      <c r="O216" s="4" t="s">
        <v>68</v>
      </c>
      <c r="P216" s="4" t="s">
        <v>698</v>
      </c>
      <c r="Q216" s="4" t="s">
        <v>1354</v>
      </c>
      <c r="R216" s="4" t="s">
        <v>1355</v>
      </c>
      <c r="S216" s="4" t="s">
        <v>37</v>
      </c>
      <c r="T216" s="4" t="s">
        <v>43</v>
      </c>
      <c r="U216" s="4">
        <v>51</v>
      </c>
      <c r="V216" s="4">
        <v>4772</v>
      </c>
      <c r="W216" s="4" t="s">
        <v>1356</v>
      </c>
      <c r="X216" s="4" t="s">
        <v>1357</v>
      </c>
      <c r="Y216" s="4" t="s">
        <v>703</v>
      </c>
      <c r="Z216" s="4" t="s">
        <v>1358</v>
      </c>
      <c r="AA216" s="4" t="s">
        <v>37</v>
      </c>
      <c r="AB216" s="4" t="s">
        <v>37</v>
      </c>
      <c r="AC216" s="4" t="s">
        <v>37</v>
      </c>
      <c r="AD216" s="4" t="s">
        <v>50</v>
      </c>
      <c r="AE216" s="4">
        <v>3</v>
      </c>
    </row>
    <row r="217" spans="2:32" ht="90.4" customHeight="1" x14ac:dyDescent="0.9">
      <c r="B217" s="4">
        <v>31</v>
      </c>
      <c r="C217" s="4" t="s">
        <v>37</v>
      </c>
      <c r="D217" s="4" t="s">
        <v>37</v>
      </c>
      <c r="E217" s="4" t="s">
        <v>37</v>
      </c>
      <c r="F217" s="4" t="s">
        <v>37</v>
      </c>
      <c r="G217" s="4" t="s">
        <v>37</v>
      </c>
      <c r="H217" s="4" t="s">
        <v>37</v>
      </c>
      <c r="I217" s="4" t="s">
        <v>37</v>
      </c>
      <c r="O217" s="4" t="s">
        <v>60</v>
      </c>
      <c r="P217" s="4" t="s">
        <v>1359</v>
      </c>
      <c r="Q217" s="4" t="s">
        <v>1360</v>
      </c>
      <c r="R217" s="4" t="s">
        <v>1361</v>
      </c>
      <c r="S217" s="4" t="s">
        <v>37</v>
      </c>
      <c r="T217" s="4" t="s">
        <v>43</v>
      </c>
      <c r="U217" s="4">
        <v>46</v>
      </c>
      <c r="V217" s="4">
        <v>3085</v>
      </c>
      <c r="W217" s="4" t="s">
        <v>1362</v>
      </c>
      <c r="X217" s="4" t="s">
        <v>1363</v>
      </c>
      <c r="Y217" s="4" t="s">
        <v>1364</v>
      </c>
      <c r="Z217" s="4" t="s">
        <v>1365</v>
      </c>
      <c r="AA217" s="4" t="s">
        <v>37</v>
      </c>
      <c r="AB217" s="4" t="s">
        <v>37</v>
      </c>
      <c r="AC217" s="4" t="s">
        <v>37</v>
      </c>
      <c r="AD217" s="4" t="s">
        <v>37</v>
      </c>
      <c r="AE217" s="4">
        <v>4</v>
      </c>
    </row>
    <row r="218" spans="2:32" ht="90.4" customHeight="1" x14ac:dyDescent="0.9">
      <c r="B218" s="4">
        <v>31</v>
      </c>
      <c r="C218" s="4" t="s">
        <v>37</v>
      </c>
      <c r="D218" s="4" t="s">
        <v>37</v>
      </c>
      <c r="E218" s="4" t="s">
        <v>37</v>
      </c>
      <c r="F218" s="4" t="s">
        <v>37</v>
      </c>
      <c r="G218" s="4" t="s">
        <v>37</v>
      </c>
      <c r="H218" s="4" t="s">
        <v>37</v>
      </c>
      <c r="I218" s="4" t="s">
        <v>37</v>
      </c>
      <c r="O218" s="4" t="s">
        <v>60</v>
      </c>
      <c r="P218" s="4" t="s">
        <v>37</v>
      </c>
      <c r="Q218" s="4" t="s">
        <v>1366</v>
      </c>
      <c r="R218" s="4" t="s">
        <v>1367</v>
      </c>
      <c r="S218" s="4" t="s">
        <v>37</v>
      </c>
      <c r="T218" s="4" t="s">
        <v>43</v>
      </c>
      <c r="U218" s="4">
        <v>51</v>
      </c>
      <c r="V218" s="4">
        <v>3647</v>
      </c>
      <c r="W218" s="4" t="s">
        <v>1368</v>
      </c>
      <c r="X218" s="4" t="s">
        <v>1369</v>
      </c>
      <c r="Y218" s="4" t="s">
        <v>903</v>
      </c>
      <c r="Z218" s="4" t="s">
        <v>1370</v>
      </c>
      <c r="AA218" s="4" t="s">
        <v>37</v>
      </c>
      <c r="AB218" s="4" t="s">
        <v>37</v>
      </c>
      <c r="AC218" s="4" t="s">
        <v>37</v>
      </c>
      <c r="AD218" s="4" t="s">
        <v>37</v>
      </c>
      <c r="AE218" s="4">
        <v>5</v>
      </c>
    </row>
    <row r="219" spans="2:32" ht="90.4" customHeight="1" x14ac:dyDescent="0.9">
      <c r="B219" s="4">
        <v>31</v>
      </c>
      <c r="C219" s="4" t="s">
        <v>37</v>
      </c>
      <c r="D219" s="4" t="s">
        <v>37</v>
      </c>
      <c r="E219" s="4" t="s">
        <v>37</v>
      </c>
      <c r="F219" s="4" t="s">
        <v>37</v>
      </c>
      <c r="G219" s="4" t="s">
        <v>37</v>
      </c>
      <c r="H219" s="4" t="s">
        <v>37</v>
      </c>
      <c r="I219" s="4" t="s">
        <v>37</v>
      </c>
      <c r="O219" s="4" t="s">
        <v>60</v>
      </c>
      <c r="P219" s="4" t="s">
        <v>37</v>
      </c>
      <c r="Q219" s="4" t="s">
        <v>1371</v>
      </c>
      <c r="R219" s="4" t="s">
        <v>1372</v>
      </c>
      <c r="S219" s="4" t="s">
        <v>37</v>
      </c>
      <c r="T219" s="4" t="s">
        <v>43</v>
      </c>
      <c r="U219" s="4">
        <v>37</v>
      </c>
      <c r="V219" s="4">
        <v>4345</v>
      </c>
      <c r="W219" s="4" t="s">
        <v>1373</v>
      </c>
      <c r="X219" s="4" t="s">
        <v>1374</v>
      </c>
      <c r="Y219" s="4" t="s">
        <v>1315</v>
      </c>
      <c r="Z219" s="4" t="s">
        <v>1375</v>
      </c>
      <c r="AA219" s="4" t="s">
        <v>1347</v>
      </c>
      <c r="AB219" s="4" t="s">
        <v>37</v>
      </c>
      <c r="AC219" s="4" t="s">
        <v>37</v>
      </c>
      <c r="AD219" s="4" t="s">
        <v>37</v>
      </c>
      <c r="AE219" s="4">
        <v>6</v>
      </c>
    </row>
    <row r="220" spans="2:32" ht="90.4" customHeight="1" x14ac:dyDescent="0.9">
      <c r="B220" s="4">
        <v>31</v>
      </c>
      <c r="C220" s="4" t="s">
        <v>37</v>
      </c>
      <c r="D220" s="4" t="s">
        <v>37</v>
      </c>
      <c r="E220" s="4" t="s">
        <v>37</v>
      </c>
      <c r="F220" s="4" t="s">
        <v>37</v>
      </c>
      <c r="G220" s="4" t="s">
        <v>37</v>
      </c>
      <c r="H220" s="4" t="s">
        <v>37</v>
      </c>
      <c r="I220" s="4" t="s">
        <v>37</v>
      </c>
      <c r="O220" s="4" t="s">
        <v>60</v>
      </c>
      <c r="P220" s="4" t="s">
        <v>37</v>
      </c>
      <c r="Q220" s="4" t="s">
        <v>1376</v>
      </c>
      <c r="R220" s="4" t="s">
        <v>1377</v>
      </c>
      <c r="S220" s="4" t="s">
        <v>37</v>
      </c>
      <c r="T220" s="4" t="s">
        <v>43</v>
      </c>
      <c r="U220" s="4">
        <v>43</v>
      </c>
      <c r="V220" s="4">
        <v>4371</v>
      </c>
      <c r="W220" s="4" t="s">
        <v>1378</v>
      </c>
      <c r="X220" s="4" t="s">
        <v>1379</v>
      </c>
      <c r="Y220" s="4" t="s">
        <v>942</v>
      </c>
      <c r="Z220" s="4" t="s">
        <v>1380</v>
      </c>
      <c r="AA220" s="4" t="s">
        <v>1347</v>
      </c>
      <c r="AB220" s="4" t="s">
        <v>37</v>
      </c>
      <c r="AC220" s="4" t="s">
        <v>37</v>
      </c>
      <c r="AD220" s="4" t="s">
        <v>37</v>
      </c>
      <c r="AE220" s="4">
        <v>7</v>
      </c>
    </row>
    <row r="221" spans="2:32" ht="90.4" customHeight="1" x14ac:dyDescent="0.9">
      <c r="B221" s="4">
        <v>31</v>
      </c>
      <c r="C221" s="4" t="s">
        <v>37</v>
      </c>
      <c r="D221" s="4" t="s">
        <v>37</v>
      </c>
      <c r="E221" s="4" t="s">
        <v>37</v>
      </c>
      <c r="F221" s="4" t="s">
        <v>37</v>
      </c>
      <c r="G221" s="4" t="s">
        <v>37</v>
      </c>
      <c r="H221" s="4" t="s">
        <v>37</v>
      </c>
      <c r="I221" s="4" t="s">
        <v>37</v>
      </c>
      <c r="O221" s="4" t="s">
        <v>51</v>
      </c>
      <c r="P221" s="4" t="s">
        <v>1322</v>
      </c>
      <c r="Q221" s="4" t="s">
        <v>1381</v>
      </c>
      <c r="R221" s="4" t="s">
        <v>1382</v>
      </c>
      <c r="S221" s="4" t="s">
        <v>37</v>
      </c>
      <c r="T221" s="4" t="s">
        <v>43</v>
      </c>
      <c r="U221" s="4">
        <v>52</v>
      </c>
      <c r="V221" s="4">
        <v>955</v>
      </c>
      <c r="W221" s="4" t="s">
        <v>1383</v>
      </c>
      <c r="X221" s="4" t="s">
        <v>1384</v>
      </c>
      <c r="Y221" s="4" t="s">
        <v>1234</v>
      </c>
      <c r="Z221" s="4" t="s">
        <v>1385</v>
      </c>
      <c r="AA221" s="4" t="s">
        <v>37</v>
      </c>
      <c r="AB221" s="4" t="s">
        <v>37</v>
      </c>
      <c r="AC221" s="4" t="s">
        <v>37</v>
      </c>
      <c r="AD221" s="4" t="s">
        <v>238</v>
      </c>
      <c r="AE221" s="4">
        <v>8</v>
      </c>
    </row>
    <row r="222" spans="2:32" ht="90.4" customHeight="1" x14ac:dyDescent="0.9">
      <c r="B222" s="4">
        <v>31</v>
      </c>
      <c r="C222" s="4" t="s">
        <v>37</v>
      </c>
      <c r="D222" s="4" t="s">
        <v>37</v>
      </c>
      <c r="E222" s="4" t="s">
        <v>37</v>
      </c>
      <c r="F222" s="4" t="s">
        <v>37</v>
      </c>
      <c r="G222" s="4" t="s">
        <v>37</v>
      </c>
      <c r="H222" s="4" t="s">
        <v>37</v>
      </c>
      <c r="I222" s="4" t="s">
        <v>37</v>
      </c>
      <c r="O222" s="4" t="s">
        <v>60</v>
      </c>
      <c r="P222" s="4" t="s">
        <v>37</v>
      </c>
      <c r="Q222" s="4" t="s">
        <v>1386</v>
      </c>
      <c r="R222" s="4" t="s">
        <v>1387</v>
      </c>
      <c r="S222" s="4" t="s">
        <v>37</v>
      </c>
      <c r="T222" s="4" t="s">
        <v>43</v>
      </c>
      <c r="U222" s="4">
        <v>68</v>
      </c>
      <c r="V222" s="4">
        <v>4143</v>
      </c>
      <c r="W222" s="4" t="s">
        <v>1388</v>
      </c>
      <c r="X222" s="4" t="s">
        <v>1389</v>
      </c>
      <c r="Y222" s="4" t="s">
        <v>88</v>
      </c>
      <c r="Z222" s="4" t="s">
        <v>1390</v>
      </c>
      <c r="AA222" s="4" t="s">
        <v>37</v>
      </c>
      <c r="AB222" s="4" t="s">
        <v>37</v>
      </c>
      <c r="AC222" s="4" t="s">
        <v>37</v>
      </c>
      <c r="AD222" s="4" t="s">
        <v>37</v>
      </c>
      <c r="AE222" s="4">
        <v>9</v>
      </c>
    </row>
    <row r="223" spans="2:32" ht="90.4" customHeight="1" x14ac:dyDescent="0.9">
      <c r="B223" s="4">
        <v>31</v>
      </c>
      <c r="C223" s="4" t="s">
        <v>37</v>
      </c>
      <c r="D223" s="4" t="s">
        <v>37</v>
      </c>
      <c r="E223" s="4" t="s">
        <v>37</v>
      </c>
      <c r="F223" s="4" t="s">
        <v>37</v>
      </c>
      <c r="G223" s="4" t="s">
        <v>37</v>
      </c>
      <c r="H223" s="4" t="s">
        <v>37</v>
      </c>
      <c r="I223" s="4" t="s">
        <v>37</v>
      </c>
      <c r="O223" s="4" t="s">
        <v>60</v>
      </c>
      <c r="P223" s="4" t="s">
        <v>37</v>
      </c>
      <c r="Q223" s="4" t="s">
        <v>1391</v>
      </c>
      <c r="R223" s="4" t="s">
        <v>1392</v>
      </c>
      <c r="S223" s="4" t="s">
        <v>37</v>
      </c>
      <c r="T223" s="4" t="s">
        <v>92</v>
      </c>
      <c r="U223" s="4">
        <v>53</v>
      </c>
      <c r="V223" s="4">
        <v>4159</v>
      </c>
      <c r="W223" s="4" t="s">
        <v>1393</v>
      </c>
      <c r="X223" s="4" t="s">
        <v>1394</v>
      </c>
      <c r="Y223" s="4" t="s">
        <v>1395</v>
      </c>
      <c r="Z223" s="4" t="s">
        <v>1396</v>
      </c>
      <c r="AA223" s="4" t="s">
        <v>37</v>
      </c>
      <c r="AB223" s="4" t="s">
        <v>37</v>
      </c>
      <c r="AC223" s="4" t="s">
        <v>37</v>
      </c>
      <c r="AD223" s="4" t="s">
        <v>37</v>
      </c>
      <c r="AE223" s="4">
        <v>10</v>
      </c>
    </row>
    <row r="224" spans="2:32" ht="90.4" customHeight="1" x14ac:dyDescent="0.9">
      <c r="B224" s="4">
        <v>31</v>
      </c>
      <c r="C224" s="4" t="s">
        <v>37</v>
      </c>
      <c r="D224" s="4" t="s">
        <v>37</v>
      </c>
      <c r="E224" s="4" t="s">
        <v>37</v>
      </c>
      <c r="F224" s="4" t="s">
        <v>37</v>
      </c>
      <c r="G224" s="4" t="s">
        <v>37</v>
      </c>
      <c r="H224" s="4" t="s">
        <v>37</v>
      </c>
      <c r="I224" s="4" t="s">
        <v>37</v>
      </c>
      <c r="O224" s="4" t="s">
        <v>60</v>
      </c>
      <c r="P224" s="4" t="s">
        <v>37</v>
      </c>
      <c r="Q224" s="4" t="s">
        <v>1397</v>
      </c>
      <c r="R224" s="4" t="s">
        <v>1398</v>
      </c>
      <c r="S224" s="4" t="s">
        <v>37</v>
      </c>
      <c r="T224" s="4" t="s">
        <v>43</v>
      </c>
      <c r="U224" s="4">
        <v>47</v>
      </c>
      <c r="V224" s="4">
        <v>4334</v>
      </c>
      <c r="W224" s="4" t="s">
        <v>1399</v>
      </c>
      <c r="X224" s="4" t="s">
        <v>1400</v>
      </c>
      <c r="Y224" s="4" t="s">
        <v>909</v>
      </c>
      <c r="Z224" s="4" t="s">
        <v>1401</v>
      </c>
      <c r="AA224" s="4" t="s">
        <v>1384</v>
      </c>
      <c r="AB224" s="4" t="s">
        <v>37</v>
      </c>
      <c r="AC224" s="4" t="s">
        <v>37</v>
      </c>
      <c r="AD224" s="4" t="s">
        <v>37</v>
      </c>
      <c r="AE224" s="4">
        <v>11</v>
      </c>
    </row>
    <row r="225" spans="2:32" ht="90.4" customHeight="1" x14ac:dyDescent="0.9">
      <c r="B225" s="4">
        <v>31</v>
      </c>
      <c r="C225" s="4" t="s">
        <v>37</v>
      </c>
      <c r="D225" s="4" t="s">
        <v>37</v>
      </c>
      <c r="E225" s="4" t="s">
        <v>37</v>
      </c>
      <c r="F225" s="4" t="s">
        <v>37</v>
      </c>
      <c r="G225" s="4" t="s">
        <v>37</v>
      </c>
      <c r="H225" s="4" t="s">
        <v>37</v>
      </c>
      <c r="I225" s="4" t="s">
        <v>37</v>
      </c>
      <c r="O225" s="4" t="s">
        <v>60</v>
      </c>
      <c r="P225" s="4" t="s">
        <v>37</v>
      </c>
      <c r="Q225" s="4" t="s">
        <v>1402</v>
      </c>
      <c r="R225" s="4" t="s">
        <v>1403</v>
      </c>
      <c r="S225" s="4" t="s">
        <v>37</v>
      </c>
      <c r="T225" s="4" t="s">
        <v>43</v>
      </c>
      <c r="U225" s="4">
        <v>53</v>
      </c>
      <c r="V225" s="4">
        <v>3740</v>
      </c>
      <c r="W225" s="4" t="s">
        <v>1404</v>
      </c>
      <c r="X225" s="4" t="s">
        <v>1405</v>
      </c>
      <c r="Y225" s="4" t="s">
        <v>1406</v>
      </c>
      <c r="Z225" s="4" t="s">
        <v>1407</v>
      </c>
      <c r="AA225" s="4" t="s">
        <v>1384</v>
      </c>
      <c r="AB225" s="4" t="s">
        <v>37</v>
      </c>
      <c r="AC225" s="4" t="s">
        <v>37</v>
      </c>
      <c r="AD225" s="4" t="s">
        <v>37</v>
      </c>
      <c r="AE225" s="4">
        <v>12</v>
      </c>
    </row>
    <row r="226" spans="2:32" ht="90.4" customHeight="1" x14ac:dyDescent="0.9">
      <c r="B226" s="4">
        <v>31</v>
      </c>
      <c r="C226" s="4" t="s">
        <v>37</v>
      </c>
      <c r="D226" s="4" t="s">
        <v>37</v>
      </c>
      <c r="E226" s="4" t="s">
        <v>37</v>
      </c>
      <c r="F226" s="4" t="s">
        <v>37</v>
      </c>
      <c r="G226" s="4" t="s">
        <v>37</v>
      </c>
      <c r="H226" s="4" t="s">
        <v>37</v>
      </c>
      <c r="I226" s="4" t="s">
        <v>37</v>
      </c>
      <c r="O226" s="4" t="s">
        <v>60</v>
      </c>
      <c r="P226" s="4" t="s">
        <v>37</v>
      </c>
      <c r="Q226" s="4" t="s">
        <v>1408</v>
      </c>
      <c r="R226" s="4" t="s">
        <v>1409</v>
      </c>
      <c r="S226" s="4" t="s">
        <v>37</v>
      </c>
      <c r="T226" s="4" t="s">
        <v>43</v>
      </c>
      <c r="U226" s="4">
        <v>49</v>
      </c>
      <c r="V226" s="4">
        <v>2963</v>
      </c>
      <c r="W226" s="4" t="s">
        <v>1410</v>
      </c>
      <c r="X226" s="4" t="s">
        <v>1411</v>
      </c>
      <c r="Y226" s="4" t="s">
        <v>609</v>
      </c>
      <c r="Z226" s="4" t="s">
        <v>1412</v>
      </c>
      <c r="AA226" s="4" t="s">
        <v>37</v>
      </c>
      <c r="AB226" s="4" t="s">
        <v>37</v>
      </c>
      <c r="AC226" s="4" t="s">
        <v>37</v>
      </c>
      <c r="AD226" s="4" t="s">
        <v>37</v>
      </c>
      <c r="AE226" s="4">
        <v>13</v>
      </c>
    </row>
    <row r="227" spans="2:32" ht="90.4" customHeight="1" x14ac:dyDescent="0.9">
      <c r="B227" s="4">
        <v>32</v>
      </c>
      <c r="C227" s="4" t="s">
        <v>1413</v>
      </c>
      <c r="D227" s="4" t="s">
        <v>1414</v>
      </c>
      <c r="E227" s="4" t="s">
        <v>867</v>
      </c>
      <c r="F227" s="4" t="s">
        <v>868</v>
      </c>
      <c r="G227" s="4" t="s">
        <v>869</v>
      </c>
      <c r="H227" s="4" t="s">
        <v>1415</v>
      </c>
      <c r="I227" s="4" t="s">
        <v>37</v>
      </c>
      <c r="J227" s="4">
        <v>209</v>
      </c>
      <c r="K227" s="4">
        <v>94944</v>
      </c>
      <c r="L227" s="4">
        <v>97007</v>
      </c>
      <c r="M227" s="4">
        <v>3</v>
      </c>
      <c r="N227" s="4">
        <v>191954</v>
      </c>
      <c r="O227" s="4" t="s">
        <v>38</v>
      </c>
      <c r="P227" s="4" t="s">
        <v>39</v>
      </c>
      <c r="Q227" s="4" t="s">
        <v>1416</v>
      </c>
      <c r="R227" s="4" t="s">
        <v>1417</v>
      </c>
      <c r="S227" s="4" t="s">
        <v>37</v>
      </c>
      <c r="T227" s="4" t="s">
        <v>43</v>
      </c>
      <c r="U227" s="4">
        <v>59</v>
      </c>
      <c r="V227" s="4">
        <v>1318</v>
      </c>
      <c r="W227" s="4" t="s">
        <v>1418</v>
      </c>
      <c r="X227" s="4" t="s">
        <v>1419</v>
      </c>
      <c r="Y227" s="4" t="s">
        <v>46</v>
      </c>
      <c r="Z227" s="4" t="s">
        <v>1420</v>
      </c>
      <c r="AA227" s="4" t="s">
        <v>37</v>
      </c>
      <c r="AB227" s="4" t="s">
        <v>37</v>
      </c>
      <c r="AC227" s="4" t="s">
        <v>37</v>
      </c>
      <c r="AD227" s="4" t="s">
        <v>50</v>
      </c>
      <c r="AE227" s="4">
        <v>1</v>
      </c>
      <c r="AF227" s="4">
        <v>66.099999999999994</v>
      </c>
    </row>
    <row r="228" spans="2:32" ht="90.4" customHeight="1" x14ac:dyDescent="0.9">
      <c r="B228" s="4">
        <v>32</v>
      </c>
      <c r="C228" s="4" t="s">
        <v>37</v>
      </c>
      <c r="D228" s="4" t="s">
        <v>37</v>
      </c>
      <c r="E228" s="4" t="s">
        <v>37</v>
      </c>
      <c r="F228" s="4" t="s">
        <v>37</v>
      </c>
      <c r="G228" s="4" t="s">
        <v>37</v>
      </c>
      <c r="H228" s="4" t="s">
        <v>37</v>
      </c>
      <c r="I228" s="4" t="s">
        <v>37</v>
      </c>
      <c r="O228" s="4" t="s">
        <v>51</v>
      </c>
      <c r="P228" s="4" t="s">
        <v>52</v>
      </c>
      <c r="Q228" s="4" t="s">
        <v>1421</v>
      </c>
      <c r="R228" s="4" t="s">
        <v>1422</v>
      </c>
      <c r="S228" s="4" t="s">
        <v>1423</v>
      </c>
      <c r="T228" s="4" t="s">
        <v>43</v>
      </c>
      <c r="U228" s="4">
        <v>33</v>
      </c>
      <c r="V228" s="4">
        <v>458</v>
      </c>
      <c r="W228" s="4" t="s">
        <v>1424</v>
      </c>
      <c r="X228" s="4" t="s">
        <v>1425</v>
      </c>
      <c r="Y228" s="4" t="s">
        <v>57</v>
      </c>
      <c r="Z228" s="4" t="s">
        <v>1426</v>
      </c>
      <c r="AA228" s="4" t="s">
        <v>37</v>
      </c>
      <c r="AB228" s="4" t="s">
        <v>48</v>
      </c>
      <c r="AC228" s="4" t="s">
        <v>1427</v>
      </c>
      <c r="AD228" s="4" t="s">
        <v>238</v>
      </c>
      <c r="AE228" s="4">
        <v>2</v>
      </c>
    </row>
    <row r="229" spans="2:32" ht="90.4" customHeight="1" x14ac:dyDescent="0.9">
      <c r="B229" s="4">
        <v>32</v>
      </c>
      <c r="C229" s="4" t="s">
        <v>37</v>
      </c>
      <c r="D229" s="4" t="s">
        <v>37</v>
      </c>
      <c r="E229" s="4" t="s">
        <v>37</v>
      </c>
      <c r="F229" s="4" t="s">
        <v>37</v>
      </c>
      <c r="G229" s="4" t="s">
        <v>37</v>
      </c>
      <c r="H229" s="4" t="s">
        <v>37</v>
      </c>
      <c r="I229" s="4" t="s">
        <v>37</v>
      </c>
      <c r="O229" s="4" t="s">
        <v>60</v>
      </c>
      <c r="P229" s="4" t="s">
        <v>322</v>
      </c>
      <c r="Q229" s="4" t="s">
        <v>1428</v>
      </c>
      <c r="R229" s="4" t="s">
        <v>1429</v>
      </c>
      <c r="S229" s="4" t="s">
        <v>37</v>
      </c>
      <c r="T229" s="4" t="s">
        <v>43</v>
      </c>
      <c r="U229" s="4">
        <v>66</v>
      </c>
      <c r="V229" s="4">
        <v>1555</v>
      </c>
      <c r="W229" s="4" t="s">
        <v>1430</v>
      </c>
      <c r="X229" s="4" t="s">
        <v>1431</v>
      </c>
      <c r="Y229" s="4" t="s">
        <v>327</v>
      </c>
      <c r="Z229" s="4" t="s">
        <v>1432</v>
      </c>
      <c r="AA229" s="4" t="s">
        <v>37</v>
      </c>
      <c r="AB229" s="4" t="s">
        <v>37</v>
      </c>
      <c r="AC229" s="4" t="s">
        <v>37</v>
      </c>
      <c r="AD229" s="4" t="s">
        <v>37</v>
      </c>
      <c r="AE229" s="4">
        <v>3</v>
      </c>
    </row>
    <row r="230" spans="2:32" ht="90.4" customHeight="1" x14ac:dyDescent="0.9">
      <c r="B230" s="4">
        <v>32</v>
      </c>
      <c r="C230" s="4" t="s">
        <v>37</v>
      </c>
      <c r="D230" s="4" t="s">
        <v>37</v>
      </c>
      <c r="E230" s="4" t="s">
        <v>37</v>
      </c>
      <c r="F230" s="4" t="s">
        <v>37</v>
      </c>
      <c r="G230" s="4" t="s">
        <v>37</v>
      </c>
      <c r="H230" s="4" t="s">
        <v>37</v>
      </c>
      <c r="I230" s="4" t="s">
        <v>37</v>
      </c>
      <c r="O230" s="4" t="s">
        <v>68</v>
      </c>
      <c r="P230" s="4" t="s">
        <v>231</v>
      </c>
      <c r="Q230" s="4" t="s">
        <v>1433</v>
      </c>
      <c r="R230" s="4" t="s">
        <v>1434</v>
      </c>
      <c r="S230" s="4" t="s">
        <v>37</v>
      </c>
      <c r="T230" s="4" t="s">
        <v>43</v>
      </c>
      <c r="U230" s="4">
        <v>64</v>
      </c>
      <c r="V230" s="4">
        <v>470</v>
      </c>
      <c r="W230" s="4" t="s">
        <v>1435</v>
      </c>
      <c r="X230" s="4" t="s">
        <v>1436</v>
      </c>
      <c r="Y230" s="4" t="s">
        <v>236</v>
      </c>
      <c r="Z230" s="4" t="s">
        <v>1437</v>
      </c>
      <c r="AA230" s="4" t="s">
        <v>37</v>
      </c>
      <c r="AB230" s="4" t="s">
        <v>37</v>
      </c>
      <c r="AC230" s="4" t="s">
        <v>37</v>
      </c>
      <c r="AD230" s="4" t="s">
        <v>128</v>
      </c>
      <c r="AE230" s="4">
        <v>4</v>
      </c>
    </row>
    <row r="231" spans="2:32" ht="90.4" customHeight="1" x14ac:dyDescent="0.9">
      <c r="B231" s="4">
        <v>32</v>
      </c>
      <c r="C231" s="4" t="s">
        <v>37</v>
      </c>
      <c r="D231" s="4" t="s">
        <v>37</v>
      </c>
      <c r="E231" s="4" t="s">
        <v>37</v>
      </c>
      <c r="F231" s="4" t="s">
        <v>37</v>
      </c>
      <c r="G231" s="4" t="s">
        <v>37</v>
      </c>
      <c r="H231" s="4" t="s">
        <v>37</v>
      </c>
      <c r="I231" s="4" t="s">
        <v>37</v>
      </c>
      <c r="O231" s="4" t="s">
        <v>60</v>
      </c>
      <c r="P231" s="4" t="s">
        <v>37</v>
      </c>
      <c r="Q231" s="4" t="s">
        <v>1438</v>
      </c>
      <c r="R231" s="4" t="s">
        <v>1439</v>
      </c>
      <c r="S231" s="4" t="s">
        <v>37</v>
      </c>
      <c r="T231" s="4" t="s">
        <v>43</v>
      </c>
      <c r="U231" s="4">
        <v>68</v>
      </c>
      <c r="V231" s="4">
        <v>1431</v>
      </c>
      <c r="W231" s="4" t="s">
        <v>1440</v>
      </c>
      <c r="X231" s="4" t="s">
        <v>1441</v>
      </c>
      <c r="Y231" s="4" t="s">
        <v>942</v>
      </c>
      <c r="Z231" s="4" t="s">
        <v>1442</v>
      </c>
      <c r="AA231" s="4" t="s">
        <v>1419</v>
      </c>
      <c r="AB231" s="4" t="s">
        <v>37</v>
      </c>
      <c r="AC231" s="4" t="s">
        <v>37</v>
      </c>
      <c r="AD231" s="4" t="s">
        <v>37</v>
      </c>
      <c r="AE231" s="4">
        <v>5</v>
      </c>
    </row>
    <row r="232" spans="2:32" ht="90.4" customHeight="1" x14ac:dyDescent="0.9">
      <c r="B232" s="4">
        <v>32</v>
      </c>
      <c r="C232" s="4" t="s">
        <v>37</v>
      </c>
      <c r="D232" s="4" t="s">
        <v>37</v>
      </c>
      <c r="E232" s="4" t="s">
        <v>37</v>
      </c>
      <c r="F232" s="4" t="s">
        <v>37</v>
      </c>
      <c r="G232" s="4" t="s">
        <v>37</v>
      </c>
      <c r="H232" s="4" t="s">
        <v>37</v>
      </c>
      <c r="I232" s="4" t="s">
        <v>37</v>
      </c>
      <c r="O232" s="4" t="s">
        <v>60</v>
      </c>
      <c r="P232" s="4" t="s">
        <v>37</v>
      </c>
      <c r="Q232" s="4" t="s">
        <v>1443</v>
      </c>
      <c r="R232" s="4" t="s">
        <v>1444</v>
      </c>
      <c r="S232" s="4" t="s">
        <v>37</v>
      </c>
      <c r="T232" s="4" t="s">
        <v>43</v>
      </c>
      <c r="U232" s="4">
        <v>41</v>
      </c>
      <c r="V232" s="4">
        <v>1489</v>
      </c>
      <c r="W232" s="4" t="s">
        <v>1445</v>
      </c>
      <c r="X232" s="4" t="s">
        <v>1446</v>
      </c>
      <c r="Y232" s="4" t="s">
        <v>453</v>
      </c>
      <c r="Z232" s="4" t="s">
        <v>1447</v>
      </c>
      <c r="AA232" s="4" t="s">
        <v>1419</v>
      </c>
      <c r="AB232" s="4" t="s">
        <v>37</v>
      </c>
      <c r="AC232" s="4" t="s">
        <v>37</v>
      </c>
      <c r="AD232" s="4" t="s">
        <v>37</v>
      </c>
      <c r="AE232" s="4">
        <v>6</v>
      </c>
    </row>
    <row r="233" spans="2:32" ht="90.4" customHeight="1" x14ac:dyDescent="0.9">
      <c r="B233" s="4">
        <v>32</v>
      </c>
      <c r="C233" s="4" t="s">
        <v>37</v>
      </c>
      <c r="D233" s="4" t="s">
        <v>37</v>
      </c>
      <c r="E233" s="4" t="s">
        <v>37</v>
      </c>
      <c r="F233" s="4" t="s">
        <v>37</v>
      </c>
      <c r="G233" s="4" t="s">
        <v>37</v>
      </c>
      <c r="H233" s="4" t="s">
        <v>37</v>
      </c>
      <c r="I233" s="4" t="s">
        <v>37</v>
      </c>
      <c r="O233" s="4" t="s">
        <v>60</v>
      </c>
      <c r="P233" s="4" t="s">
        <v>37</v>
      </c>
      <c r="Q233" s="4" t="s">
        <v>1448</v>
      </c>
      <c r="R233" s="4" t="s">
        <v>1449</v>
      </c>
      <c r="S233" s="4" t="s">
        <v>37</v>
      </c>
      <c r="T233" s="4" t="s">
        <v>43</v>
      </c>
      <c r="U233" s="4">
        <v>58</v>
      </c>
      <c r="V233" s="4">
        <v>4612</v>
      </c>
      <c r="W233" s="4" t="s">
        <v>1450</v>
      </c>
      <c r="X233" s="4" t="s">
        <v>1451</v>
      </c>
      <c r="Y233" s="4" t="s">
        <v>986</v>
      </c>
      <c r="Z233" s="4" t="s">
        <v>1452</v>
      </c>
      <c r="AA233" s="4" t="s">
        <v>37</v>
      </c>
      <c r="AB233" s="4" t="s">
        <v>37</v>
      </c>
      <c r="AC233" s="4" t="s">
        <v>37</v>
      </c>
      <c r="AD233" s="4" t="s">
        <v>37</v>
      </c>
      <c r="AE233" s="4">
        <v>7</v>
      </c>
    </row>
    <row r="234" spans="2:32" ht="90.4" customHeight="1" x14ac:dyDescent="0.9">
      <c r="B234" s="4">
        <v>33</v>
      </c>
      <c r="C234" s="4" t="s">
        <v>1453</v>
      </c>
      <c r="D234" s="4" t="s">
        <v>1454</v>
      </c>
      <c r="E234" s="4" t="s">
        <v>1455</v>
      </c>
      <c r="F234" s="4" t="s">
        <v>1456</v>
      </c>
      <c r="G234" s="4" t="s">
        <v>1457</v>
      </c>
      <c r="H234" s="4" t="s">
        <v>1458</v>
      </c>
      <c r="I234" s="4" t="s">
        <v>37</v>
      </c>
      <c r="J234" s="4">
        <v>246</v>
      </c>
      <c r="K234" s="4">
        <v>116003</v>
      </c>
      <c r="L234" s="4">
        <v>113366</v>
      </c>
      <c r="M234" s="4">
        <v>1</v>
      </c>
      <c r="N234" s="4">
        <v>229370</v>
      </c>
      <c r="O234" s="4" t="s">
        <v>38</v>
      </c>
      <c r="P234" s="4" t="s">
        <v>39</v>
      </c>
      <c r="Q234" s="4" t="s">
        <v>1459</v>
      </c>
      <c r="R234" s="4" t="s">
        <v>1460</v>
      </c>
      <c r="S234" s="4" t="s">
        <v>37</v>
      </c>
      <c r="T234" s="4" t="s">
        <v>43</v>
      </c>
      <c r="U234" s="4">
        <v>43</v>
      </c>
      <c r="V234" s="4">
        <v>2712</v>
      </c>
      <c r="W234" s="4" t="s">
        <v>1461</v>
      </c>
      <c r="X234" s="4" t="s">
        <v>1462</v>
      </c>
      <c r="Y234" s="4" t="s">
        <v>46</v>
      </c>
      <c r="Z234" s="4" t="s">
        <v>1463</v>
      </c>
      <c r="AA234" s="4" t="s">
        <v>37</v>
      </c>
      <c r="AB234" s="4" t="s">
        <v>37</v>
      </c>
      <c r="AC234" s="4" t="s">
        <v>37</v>
      </c>
      <c r="AD234" s="4" t="s">
        <v>238</v>
      </c>
      <c r="AE234" s="4">
        <v>1</v>
      </c>
      <c r="AF234" s="4">
        <v>34.1</v>
      </c>
    </row>
    <row r="235" spans="2:32" ht="90.4" customHeight="1" x14ac:dyDescent="0.9">
      <c r="B235" s="4">
        <v>33</v>
      </c>
      <c r="C235" s="4" t="s">
        <v>37</v>
      </c>
      <c r="D235" s="4" t="s">
        <v>37</v>
      </c>
      <c r="E235" s="4" t="s">
        <v>37</v>
      </c>
      <c r="F235" s="4" t="s">
        <v>37</v>
      </c>
      <c r="G235" s="4" t="s">
        <v>37</v>
      </c>
      <c r="H235" s="4" t="s">
        <v>37</v>
      </c>
      <c r="I235" s="4" t="s">
        <v>37</v>
      </c>
      <c r="O235" s="4" t="s">
        <v>60</v>
      </c>
      <c r="P235" s="4" t="s">
        <v>61</v>
      </c>
      <c r="Q235" s="4" t="s">
        <v>1464</v>
      </c>
      <c r="R235" s="4" t="s">
        <v>1465</v>
      </c>
      <c r="S235" s="4" t="s">
        <v>37</v>
      </c>
      <c r="T235" s="4" t="s">
        <v>43</v>
      </c>
      <c r="U235" s="4">
        <v>55</v>
      </c>
      <c r="V235" s="4">
        <v>2581</v>
      </c>
      <c r="W235" s="4" t="s">
        <v>1466</v>
      </c>
      <c r="X235" s="4" t="s">
        <v>1467</v>
      </c>
      <c r="Y235" s="4" t="s">
        <v>66</v>
      </c>
      <c r="Z235" s="4" t="s">
        <v>1468</v>
      </c>
      <c r="AA235" s="4" t="s">
        <v>37</v>
      </c>
      <c r="AB235" s="4" t="s">
        <v>37</v>
      </c>
      <c r="AC235" s="4" t="s">
        <v>37</v>
      </c>
      <c r="AD235" s="4" t="s">
        <v>37</v>
      </c>
      <c r="AE235" s="4">
        <v>2</v>
      </c>
    </row>
    <row r="236" spans="2:32" ht="90.4" customHeight="1" x14ac:dyDescent="0.9">
      <c r="B236" s="4">
        <v>33</v>
      </c>
      <c r="C236" s="4" t="s">
        <v>37</v>
      </c>
      <c r="D236" s="4" t="s">
        <v>37</v>
      </c>
      <c r="E236" s="4" t="s">
        <v>37</v>
      </c>
      <c r="F236" s="4" t="s">
        <v>37</v>
      </c>
      <c r="G236" s="4" t="s">
        <v>37</v>
      </c>
      <c r="H236" s="4" t="s">
        <v>37</v>
      </c>
      <c r="I236" s="4" t="s">
        <v>37</v>
      </c>
      <c r="O236" s="4" t="s">
        <v>51</v>
      </c>
      <c r="P236" s="4" t="s">
        <v>52</v>
      </c>
      <c r="Q236" s="4" t="s">
        <v>1469</v>
      </c>
      <c r="R236" s="4" t="s">
        <v>1470</v>
      </c>
      <c r="S236" s="4" t="s">
        <v>37</v>
      </c>
      <c r="T236" s="4" t="s">
        <v>92</v>
      </c>
      <c r="U236" s="4">
        <v>36</v>
      </c>
      <c r="V236" s="4">
        <v>3284</v>
      </c>
      <c r="W236" s="4" t="s">
        <v>1471</v>
      </c>
      <c r="X236" s="4" t="s">
        <v>1472</v>
      </c>
      <c r="Y236" s="4" t="s">
        <v>57</v>
      </c>
      <c r="Z236" s="4" t="s">
        <v>37</v>
      </c>
      <c r="AA236" s="4" t="s">
        <v>37</v>
      </c>
      <c r="AB236" s="4" t="s">
        <v>37</v>
      </c>
      <c r="AC236" s="4" t="s">
        <v>37</v>
      </c>
      <c r="AD236" s="4" t="s">
        <v>225</v>
      </c>
      <c r="AE236" s="4">
        <v>3</v>
      </c>
    </row>
    <row r="237" spans="2:32" ht="90.4" customHeight="1" x14ac:dyDescent="0.9">
      <c r="B237" s="4">
        <v>33</v>
      </c>
      <c r="C237" s="4" t="s">
        <v>37</v>
      </c>
      <c r="D237" s="4" t="s">
        <v>37</v>
      </c>
      <c r="E237" s="4" t="s">
        <v>37</v>
      </c>
      <c r="F237" s="4" t="s">
        <v>37</v>
      </c>
      <c r="G237" s="4" t="s">
        <v>37</v>
      </c>
      <c r="H237" s="4" t="s">
        <v>37</v>
      </c>
      <c r="I237" s="4" t="s">
        <v>37</v>
      </c>
      <c r="O237" s="4" t="s">
        <v>68</v>
      </c>
      <c r="P237" s="4" t="s">
        <v>69</v>
      </c>
      <c r="Q237" s="4" t="s">
        <v>1473</v>
      </c>
      <c r="R237" s="4" t="s">
        <v>1474</v>
      </c>
      <c r="S237" s="4" t="s">
        <v>37</v>
      </c>
      <c r="T237" s="4" t="s">
        <v>43</v>
      </c>
      <c r="U237" s="4">
        <v>55</v>
      </c>
      <c r="V237" s="4">
        <v>3298</v>
      </c>
      <c r="W237" s="4" t="s">
        <v>1475</v>
      </c>
      <c r="X237" s="4" t="s">
        <v>1476</v>
      </c>
      <c r="Y237" s="4" t="s">
        <v>75</v>
      </c>
      <c r="Z237" s="4" t="s">
        <v>1477</v>
      </c>
      <c r="AA237" s="4" t="s">
        <v>37</v>
      </c>
      <c r="AB237" s="4" t="s">
        <v>37</v>
      </c>
      <c r="AC237" s="4" t="s">
        <v>37</v>
      </c>
      <c r="AD237" s="4" t="s">
        <v>77</v>
      </c>
      <c r="AE237" s="4">
        <v>4</v>
      </c>
    </row>
    <row r="238" spans="2:32" ht="90.4" customHeight="1" x14ac:dyDescent="0.9">
      <c r="B238" s="4">
        <v>33</v>
      </c>
      <c r="C238" s="4" t="s">
        <v>37</v>
      </c>
      <c r="D238" s="4" t="s">
        <v>37</v>
      </c>
      <c r="E238" s="4" t="s">
        <v>37</v>
      </c>
      <c r="F238" s="4" t="s">
        <v>37</v>
      </c>
      <c r="G238" s="4" t="s">
        <v>37</v>
      </c>
      <c r="H238" s="4" t="s">
        <v>37</v>
      </c>
      <c r="I238" s="4" t="s">
        <v>37</v>
      </c>
      <c r="O238" s="4" t="s">
        <v>60</v>
      </c>
      <c r="P238" s="4" t="s">
        <v>307</v>
      </c>
      <c r="Q238" s="4" t="s">
        <v>1478</v>
      </c>
      <c r="R238" s="4" t="s">
        <v>1479</v>
      </c>
      <c r="S238" s="4" t="s">
        <v>37</v>
      </c>
      <c r="T238" s="4" t="s">
        <v>43</v>
      </c>
      <c r="U238" s="4">
        <v>60</v>
      </c>
      <c r="V238" s="4">
        <v>3147</v>
      </c>
      <c r="W238" s="4" t="s">
        <v>1480</v>
      </c>
      <c r="X238" s="4" t="s">
        <v>1481</v>
      </c>
      <c r="Y238" s="4" t="s">
        <v>243</v>
      </c>
      <c r="Z238" s="4" t="s">
        <v>1482</v>
      </c>
      <c r="AA238" s="4" t="s">
        <v>37</v>
      </c>
      <c r="AB238" s="4" t="s">
        <v>37</v>
      </c>
      <c r="AC238" s="4" t="s">
        <v>37</v>
      </c>
      <c r="AD238" s="4" t="s">
        <v>37</v>
      </c>
      <c r="AE238" s="4">
        <v>5</v>
      </c>
    </row>
    <row r="239" spans="2:32" ht="90.4" customHeight="1" x14ac:dyDescent="0.9">
      <c r="B239" s="4">
        <v>34</v>
      </c>
      <c r="C239" s="4" t="s">
        <v>1483</v>
      </c>
      <c r="D239" s="4" t="s">
        <v>1484</v>
      </c>
      <c r="E239" s="4" t="s">
        <v>1455</v>
      </c>
      <c r="F239" s="4" t="s">
        <v>1456</v>
      </c>
      <c r="G239" s="4" t="s">
        <v>1457</v>
      </c>
      <c r="H239" s="4" t="s">
        <v>1485</v>
      </c>
      <c r="I239" s="4" t="s">
        <v>37</v>
      </c>
      <c r="J239" s="4">
        <v>213</v>
      </c>
      <c r="K239" s="4">
        <v>100486</v>
      </c>
      <c r="L239" s="4">
        <v>99070</v>
      </c>
      <c r="M239" s="4">
        <v>0</v>
      </c>
      <c r="N239" s="4">
        <v>199556</v>
      </c>
      <c r="O239" s="4" t="s">
        <v>60</v>
      </c>
      <c r="P239" s="4" t="s">
        <v>61</v>
      </c>
      <c r="Q239" s="4" t="s">
        <v>1486</v>
      </c>
      <c r="R239" s="4" t="s">
        <v>1487</v>
      </c>
      <c r="S239" s="4" t="s">
        <v>37</v>
      </c>
      <c r="T239" s="4" t="s">
        <v>43</v>
      </c>
      <c r="U239" s="4">
        <v>58</v>
      </c>
      <c r="V239" s="4">
        <v>917</v>
      </c>
      <c r="W239" s="4" t="s">
        <v>1488</v>
      </c>
      <c r="X239" s="4" t="s">
        <v>1489</v>
      </c>
      <c r="Y239" s="4" t="s">
        <v>66</v>
      </c>
      <c r="Z239" s="4" t="s">
        <v>1490</v>
      </c>
      <c r="AA239" s="4" t="s">
        <v>37</v>
      </c>
      <c r="AB239" s="4" t="s">
        <v>37</v>
      </c>
      <c r="AC239" s="4" t="s">
        <v>37</v>
      </c>
      <c r="AD239" s="4" t="s">
        <v>37</v>
      </c>
      <c r="AE239" s="4">
        <v>1</v>
      </c>
      <c r="AF239" s="4">
        <v>23</v>
      </c>
    </row>
    <row r="240" spans="2:32" ht="90.4" customHeight="1" x14ac:dyDescent="0.9">
      <c r="B240" s="4">
        <v>34</v>
      </c>
      <c r="C240" s="4" t="s">
        <v>37</v>
      </c>
      <c r="D240" s="4" t="s">
        <v>37</v>
      </c>
      <c r="E240" s="4" t="s">
        <v>37</v>
      </c>
      <c r="F240" s="4" t="s">
        <v>37</v>
      </c>
      <c r="G240" s="4" t="s">
        <v>37</v>
      </c>
      <c r="H240" s="4" t="s">
        <v>37</v>
      </c>
      <c r="I240" s="4" t="s">
        <v>37</v>
      </c>
      <c r="O240" s="4" t="s">
        <v>38</v>
      </c>
      <c r="P240" s="4" t="s">
        <v>39</v>
      </c>
      <c r="Q240" s="4" t="s">
        <v>1491</v>
      </c>
      <c r="R240" s="4" t="s">
        <v>1492</v>
      </c>
      <c r="S240" s="4" t="s">
        <v>1493</v>
      </c>
      <c r="T240" s="4" t="s">
        <v>43</v>
      </c>
      <c r="U240" s="4">
        <v>66</v>
      </c>
      <c r="V240" s="4">
        <v>1694</v>
      </c>
      <c r="W240" s="4" t="s">
        <v>1494</v>
      </c>
      <c r="X240" s="4" t="s">
        <v>1495</v>
      </c>
      <c r="Y240" s="4" t="s">
        <v>46</v>
      </c>
      <c r="Z240" s="4" t="s">
        <v>1496</v>
      </c>
      <c r="AA240" s="4" t="s">
        <v>37</v>
      </c>
      <c r="AB240" s="4" t="s">
        <v>48</v>
      </c>
      <c r="AC240" s="4" t="s">
        <v>1497</v>
      </c>
      <c r="AD240" s="4" t="s">
        <v>59</v>
      </c>
      <c r="AE240" s="4">
        <v>2</v>
      </c>
    </row>
    <row r="241" spans="2:32" ht="90.4" customHeight="1" x14ac:dyDescent="0.9">
      <c r="B241" s="4">
        <v>34</v>
      </c>
      <c r="C241" s="4" t="s">
        <v>37</v>
      </c>
      <c r="D241" s="4" t="s">
        <v>37</v>
      </c>
      <c r="E241" s="4" t="s">
        <v>37</v>
      </c>
      <c r="F241" s="4" t="s">
        <v>37</v>
      </c>
      <c r="G241" s="4" t="s">
        <v>37</v>
      </c>
      <c r="H241" s="4" t="s">
        <v>37</v>
      </c>
      <c r="I241" s="4" t="s">
        <v>37</v>
      </c>
      <c r="O241" s="4" t="s">
        <v>68</v>
      </c>
      <c r="P241" s="4" t="s">
        <v>69</v>
      </c>
      <c r="Q241" s="4" t="s">
        <v>1498</v>
      </c>
      <c r="R241" s="4" t="s">
        <v>1499</v>
      </c>
      <c r="S241" s="4" t="s">
        <v>37</v>
      </c>
      <c r="T241" s="4" t="s">
        <v>43</v>
      </c>
      <c r="U241" s="4">
        <v>56</v>
      </c>
      <c r="V241" s="4">
        <v>1886</v>
      </c>
      <c r="W241" s="4" t="s">
        <v>1500</v>
      </c>
      <c r="X241" s="4" t="s">
        <v>1501</v>
      </c>
      <c r="Y241" s="4" t="s">
        <v>75</v>
      </c>
      <c r="Z241" s="4" t="s">
        <v>1502</v>
      </c>
      <c r="AA241" s="4" t="s">
        <v>37</v>
      </c>
      <c r="AB241" s="4" t="s">
        <v>37</v>
      </c>
      <c r="AC241" s="4" t="s">
        <v>37</v>
      </c>
      <c r="AD241" s="4" t="s">
        <v>160</v>
      </c>
      <c r="AE241" s="4">
        <v>3</v>
      </c>
    </row>
    <row r="242" spans="2:32" ht="90.4" customHeight="1" x14ac:dyDescent="0.9">
      <c r="B242" s="4">
        <v>34</v>
      </c>
      <c r="C242" s="4" t="s">
        <v>37</v>
      </c>
      <c r="D242" s="4" t="s">
        <v>37</v>
      </c>
      <c r="E242" s="4" t="s">
        <v>37</v>
      </c>
      <c r="F242" s="4" t="s">
        <v>37</v>
      </c>
      <c r="G242" s="4" t="s">
        <v>37</v>
      </c>
      <c r="H242" s="4" t="s">
        <v>37</v>
      </c>
      <c r="I242" s="4" t="s">
        <v>37</v>
      </c>
      <c r="O242" s="4" t="s">
        <v>51</v>
      </c>
      <c r="P242" s="4" t="s">
        <v>193</v>
      </c>
      <c r="Q242" s="4" t="s">
        <v>1503</v>
      </c>
      <c r="R242" s="4" t="s">
        <v>1504</v>
      </c>
      <c r="S242" s="4" t="s">
        <v>37</v>
      </c>
      <c r="T242" s="4" t="s">
        <v>43</v>
      </c>
      <c r="U242" s="4">
        <v>36</v>
      </c>
      <c r="V242" s="4">
        <v>1017</v>
      </c>
      <c r="W242" s="4" t="s">
        <v>1505</v>
      </c>
      <c r="X242" s="4" t="s">
        <v>1506</v>
      </c>
      <c r="Y242" s="4" t="s">
        <v>198</v>
      </c>
      <c r="Z242" s="4" t="s">
        <v>1507</v>
      </c>
      <c r="AA242" s="4" t="s">
        <v>37</v>
      </c>
      <c r="AB242" s="4" t="s">
        <v>37</v>
      </c>
      <c r="AC242" s="4" t="s">
        <v>37</v>
      </c>
      <c r="AD242" s="4" t="s">
        <v>160</v>
      </c>
      <c r="AE242" s="4">
        <v>4</v>
      </c>
    </row>
    <row r="243" spans="2:32" ht="90.4" customHeight="1" x14ac:dyDescent="0.9">
      <c r="B243" s="4">
        <v>34</v>
      </c>
      <c r="C243" s="4" t="s">
        <v>37</v>
      </c>
      <c r="D243" s="4" t="s">
        <v>37</v>
      </c>
      <c r="E243" s="4" t="s">
        <v>37</v>
      </c>
      <c r="F243" s="4" t="s">
        <v>37</v>
      </c>
      <c r="G243" s="4" t="s">
        <v>37</v>
      </c>
      <c r="H243" s="4" t="s">
        <v>37</v>
      </c>
      <c r="I243" s="4" t="s">
        <v>37</v>
      </c>
      <c r="O243" s="4" t="s">
        <v>60</v>
      </c>
      <c r="P243" s="4" t="s">
        <v>307</v>
      </c>
      <c r="Q243" s="4" t="s">
        <v>1508</v>
      </c>
      <c r="R243" s="4" t="s">
        <v>1509</v>
      </c>
      <c r="S243" s="4" t="s">
        <v>37</v>
      </c>
      <c r="T243" s="4" t="s">
        <v>43</v>
      </c>
      <c r="U243" s="4">
        <v>43</v>
      </c>
      <c r="V243" s="4">
        <v>3042</v>
      </c>
      <c r="W243" s="4" t="s">
        <v>1510</v>
      </c>
      <c r="X243" s="4" t="s">
        <v>1511</v>
      </c>
      <c r="Y243" s="4" t="s">
        <v>243</v>
      </c>
      <c r="Z243" s="4" t="s">
        <v>1512</v>
      </c>
      <c r="AA243" s="4" t="s">
        <v>37</v>
      </c>
      <c r="AB243" s="4" t="s">
        <v>37</v>
      </c>
      <c r="AC243" s="4" t="s">
        <v>37</v>
      </c>
      <c r="AD243" s="4" t="s">
        <v>37</v>
      </c>
      <c r="AE243" s="4">
        <v>5</v>
      </c>
    </row>
    <row r="244" spans="2:32" ht="90.4" customHeight="1" x14ac:dyDescent="0.9">
      <c r="B244" s="4">
        <v>34</v>
      </c>
      <c r="C244" s="4" t="s">
        <v>37</v>
      </c>
      <c r="D244" s="4" t="s">
        <v>37</v>
      </c>
      <c r="E244" s="4" t="s">
        <v>37</v>
      </c>
      <c r="F244" s="4" t="s">
        <v>37</v>
      </c>
      <c r="G244" s="4" t="s">
        <v>37</v>
      </c>
      <c r="H244" s="4" t="s">
        <v>37</v>
      </c>
      <c r="I244" s="4" t="s">
        <v>37</v>
      </c>
      <c r="O244" s="4" t="s">
        <v>60</v>
      </c>
      <c r="P244" s="4" t="s">
        <v>37</v>
      </c>
      <c r="Q244" s="4" t="s">
        <v>1513</v>
      </c>
      <c r="R244" s="4" t="s">
        <v>1514</v>
      </c>
      <c r="S244" s="4" t="s">
        <v>37</v>
      </c>
      <c r="T244" s="4" t="s">
        <v>43</v>
      </c>
      <c r="U244" s="4">
        <v>42</v>
      </c>
      <c r="V244" s="4">
        <v>3241</v>
      </c>
      <c r="W244" s="4" t="s">
        <v>1515</v>
      </c>
      <c r="X244" s="4" t="s">
        <v>1516</v>
      </c>
      <c r="Y244" s="4" t="s">
        <v>942</v>
      </c>
      <c r="Z244" s="4" t="s">
        <v>1517</v>
      </c>
      <c r="AA244" s="4" t="s">
        <v>37</v>
      </c>
      <c r="AB244" s="4" t="s">
        <v>37</v>
      </c>
      <c r="AC244" s="4" t="s">
        <v>37</v>
      </c>
      <c r="AD244" s="4" t="s">
        <v>37</v>
      </c>
      <c r="AE244" s="4">
        <v>6</v>
      </c>
    </row>
    <row r="245" spans="2:32" ht="90.4" customHeight="1" x14ac:dyDescent="0.9">
      <c r="B245" s="4">
        <v>35</v>
      </c>
      <c r="C245" s="4" t="s">
        <v>1518</v>
      </c>
      <c r="D245" s="4" t="s">
        <v>1519</v>
      </c>
      <c r="E245" s="4" t="s">
        <v>1455</v>
      </c>
      <c r="F245" s="4" t="s">
        <v>1456</v>
      </c>
      <c r="G245" s="4" t="s">
        <v>1457</v>
      </c>
      <c r="H245" s="4" t="s">
        <v>1520</v>
      </c>
      <c r="I245" s="4" t="s">
        <v>37</v>
      </c>
      <c r="J245" s="4">
        <v>263</v>
      </c>
      <c r="K245" s="4">
        <v>115886</v>
      </c>
      <c r="L245" s="4">
        <v>120683</v>
      </c>
      <c r="M245" s="4">
        <v>7</v>
      </c>
      <c r="N245" s="4">
        <v>236576</v>
      </c>
      <c r="O245" s="4" t="s">
        <v>60</v>
      </c>
      <c r="P245" s="4" t="s">
        <v>322</v>
      </c>
      <c r="Q245" s="4" t="s">
        <v>1521</v>
      </c>
      <c r="R245" s="4" t="s">
        <v>1522</v>
      </c>
      <c r="S245" s="4" t="s">
        <v>37</v>
      </c>
      <c r="T245" s="4" t="s">
        <v>43</v>
      </c>
      <c r="U245" s="4">
        <v>39</v>
      </c>
      <c r="V245" s="4">
        <v>1940</v>
      </c>
      <c r="W245" s="4" t="s">
        <v>1523</v>
      </c>
      <c r="X245" s="4" t="s">
        <v>1524</v>
      </c>
      <c r="Y245" s="4" t="s">
        <v>327</v>
      </c>
      <c r="Z245" s="4" t="s">
        <v>1525</v>
      </c>
      <c r="AA245" s="4" t="s">
        <v>37</v>
      </c>
      <c r="AB245" s="4" t="s">
        <v>37</v>
      </c>
      <c r="AC245" s="4" t="s">
        <v>37</v>
      </c>
      <c r="AD245" s="4" t="s">
        <v>37</v>
      </c>
      <c r="AE245" s="4">
        <v>1</v>
      </c>
      <c r="AF245" s="4">
        <v>67.7</v>
      </c>
    </row>
    <row r="246" spans="2:32" ht="90.4" customHeight="1" x14ac:dyDescent="0.9">
      <c r="B246" s="4">
        <v>35</v>
      </c>
      <c r="C246" s="4" t="s">
        <v>37</v>
      </c>
      <c r="D246" s="4" t="s">
        <v>37</v>
      </c>
      <c r="E246" s="4" t="s">
        <v>37</v>
      </c>
      <c r="F246" s="4" t="s">
        <v>37</v>
      </c>
      <c r="G246" s="4" t="s">
        <v>37</v>
      </c>
      <c r="H246" s="4" t="s">
        <v>37</v>
      </c>
      <c r="I246" s="4" t="s">
        <v>37</v>
      </c>
      <c r="O246" s="4" t="s">
        <v>38</v>
      </c>
      <c r="P246" s="4" t="s">
        <v>161</v>
      </c>
      <c r="Q246" s="4" t="s">
        <v>1526</v>
      </c>
      <c r="R246" s="4" t="s">
        <v>1527</v>
      </c>
      <c r="S246" s="4" t="s">
        <v>1528</v>
      </c>
      <c r="T246" s="4" t="s">
        <v>43</v>
      </c>
      <c r="U246" s="4">
        <v>61</v>
      </c>
      <c r="V246" s="4">
        <v>4682</v>
      </c>
      <c r="W246" s="4" t="s">
        <v>1529</v>
      </c>
      <c r="X246" s="4" t="s">
        <v>1530</v>
      </c>
      <c r="Y246" s="4" t="s">
        <v>166</v>
      </c>
      <c r="Z246" s="4" t="s">
        <v>1531</v>
      </c>
      <c r="AA246" s="4" t="s">
        <v>37</v>
      </c>
      <c r="AB246" s="4" t="s">
        <v>48</v>
      </c>
      <c r="AC246" s="4" t="s">
        <v>1532</v>
      </c>
      <c r="AD246" s="4" t="s">
        <v>77</v>
      </c>
      <c r="AE246" s="4">
        <v>2</v>
      </c>
    </row>
    <row r="247" spans="2:32" ht="90.4" customHeight="1" x14ac:dyDescent="0.9">
      <c r="B247" s="4">
        <v>35</v>
      </c>
      <c r="C247" s="4" t="s">
        <v>37</v>
      </c>
      <c r="D247" s="4" t="s">
        <v>37</v>
      </c>
      <c r="E247" s="4" t="s">
        <v>37</v>
      </c>
      <c r="F247" s="4" t="s">
        <v>37</v>
      </c>
      <c r="G247" s="4" t="s">
        <v>37</v>
      </c>
      <c r="H247" s="4" t="s">
        <v>37</v>
      </c>
      <c r="I247" s="4" t="s">
        <v>37</v>
      </c>
      <c r="O247" s="4" t="s">
        <v>68</v>
      </c>
      <c r="P247" s="4" t="s">
        <v>698</v>
      </c>
      <c r="Q247" s="4" t="s">
        <v>1533</v>
      </c>
      <c r="R247" s="4" t="s">
        <v>1534</v>
      </c>
      <c r="S247" s="4" t="s">
        <v>37</v>
      </c>
      <c r="T247" s="4" t="s">
        <v>43</v>
      </c>
      <c r="U247" s="4">
        <v>54</v>
      </c>
      <c r="V247" s="4">
        <v>731</v>
      </c>
      <c r="W247" s="4" t="s">
        <v>1535</v>
      </c>
      <c r="X247" s="4" t="s">
        <v>1536</v>
      </c>
      <c r="Y247" s="4" t="s">
        <v>703</v>
      </c>
      <c r="Z247" s="4" t="s">
        <v>1537</v>
      </c>
      <c r="AA247" s="4" t="s">
        <v>37</v>
      </c>
      <c r="AB247" s="4" t="s">
        <v>37</v>
      </c>
      <c r="AC247" s="4" t="s">
        <v>37</v>
      </c>
      <c r="AD247" s="4" t="s">
        <v>50</v>
      </c>
      <c r="AE247" s="4">
        <v>3</v>
      </c>
    </row>
    <row r="248" spans="2:32" ht="90.4" customHeight="1" x14ac:dyDescent="0.9">
      <c r="B248" s="4">
        <v>35</v>
      </c>
      <c r="C248" s="4" t="s">
        <v>37</v>
      </c>
      <c r="D248" s="4" t="s">
        <v>37</v>
      </c>
      <c r="E248" s="4" t="s">
        <v>37</v>
      </c>
      <c r="F248" s="4" t="s">
        <v>37</v>
      </c>
      <c r="G248" s="4" t="s">
        <v>37</v>
      </c>
      <c r="H248" s="4" t="s">
        <v>37</v>
      </c>
      <c r="I248" s="4" t="s">
        <v>37</v>
      </c>
      <c r="O248" s="4" t="s">
        <v>51</v>
      </c>
      <c r="P248" s="4" t="s">
        <v>1322</v>
      </c>
      <c r="Q248" s="4" t="s">
        <v>1538</v>
      </c>
      <c r="R248" s="4" t="s">
        <v>1539</v>
      </c>
      <c r="S248" s="4" t="s">
        <v>1540</v>
      </c>
      <c r="T248" s="4" t="s">
        <v>43</v>
      </c>
      <c r="U248" s="4">
        <v>61</v>
      </c>
      <c r="V248" s="4">
        <v>675</v>
      </c>
      <c r="W248" s="4" t="s">
        <v>1541</v>
      </c>
      <c r="X248" s="4" t="s">
        <v>1542</v>
      </c>
      <c r="Y248" s="4" t="s">
        <v>243</v>
      </c>
      <c r="Z248" s="4" t="s">
        <v>1543</v>
      </c>
      <c r="AA248" s="4" t="s">
        <v>37</v>
      </c>
      <c r="AB248" s="4" t="s">
        <v>37</v>
      </c>
      <c r="AC248" s="4" t="s">
        <v>37</v>
      </c>
      <c r="AD248" s="4" t="s">
        <v>238</v>
      </c>
      <c r="AE248" s="4">
        <v>4</v>
      </c>
    </row>
    <row r="249" spans="2:32" ht="90.4" customHeight="1" x14ac:dyDescent="0.9">
      <c r="B249" s="4">
        <v>36</v>
      </c>
      <c r="C249" s="4" t="s">
        <v>1544</v>
      </c>
      <c r="D249" s="4" t="s">
        <v>1545</v>
      </c>
      <c r="E249" s="4" t="s">
        <v>1455</v>
      </c>
      <c r="F249" s="4" t="s">
        <v>1456</v>
      </c>
      <c r="G249" s="4" t="s">
        <v>1457</v>
      </c>
      <c r="H249" s="4" t="s">
        <v>1546</v>
      </c>
      <c r="I249" s="4" t="s">
        <v>1085</v>
      </c>
      <c r="J249" s="4">
        <v>257</v>
      </c>
      <c r="K249" s="4">
        <v>121473</v>
      </c>
      <c r="L249" s="4">
        <v>125711</v>
      </c>
      <c r="M249" s="4">
        <v>0</v>
      </c>
      <c r="N249" s="4">
        <v>247184</v>
      </c>
      <c r="O249" s="4" t="s">
        <v>38</v>
      </c>
      <c r="P249" s="4" t="s">
        <v>161</v>
      </c>
      <c r="Q249" s="4" t="s">
        <v>1547</v>
      </c>
      <c r="R249" s="4" t="s">
        <v>1548</v>
      </c>
      <c r="S249" s="4" t="s">
        <v>1549</v>
      </c>
      <c r="T249" s="4" t="s">
        <v>43</v>
      </c>
      <c r="U249" s="4">
        <v>61</v>
      </c>
      <c r="V249" s="4">
        <v>2120</v>
      </c>
      <c r="W249" s="4" t="s">
        <v>1550</v>
      </c>
      <c r="X249" s="4" t="s">
        <v>1551</v>
      </c>
      <c r="Y249" s="4" t="s">
        <v>166</v>
      </c>
      <c r="Z249" s="4" t="s">
        <v>1552</v>
      </c>
      <c r="AA249" s="4" t="s">
        <v>37</v>
      </c>
      <c r="AB249" s="4" t="s">
        <v>48</v>
      </c>
      <c r="AC249" s="4" t="s">
        <v>1553</v>
      </c>
      <c r="AD249" s="4" t="s">
        <v>50</v>
      </c>
      <c r="AE249" s="4">
        <v>1</v>
      </c>
      <c r="AF249" s="4">
        <v>31.8</v>
      </c>
    </row>
    <row r="250" spans="2:32" ht="90.4" customHeight="1" x14ac:dyDescent="0.9">
      <c r="B250" s="4">
        <v>36</v>
      </c>
      <c r="C250" s="4" t="s">
        <v>37</v>
      </c>
      <c r="D250" s="4" t="s">
        <v>37</v>
      </c>
      <c r="E250" s="4" t="s">
        <v>37</v>
      </c>
      <c r="F250" s="4" t="s">
        <v>37</v>
      </c>
      <c r="G250" s="4" t="s">
        <v>37</v>
      </c>
      <c r="H250" s="4" t="s">
        <v>37</v>
      </c>
      <c r="I250" s="4" t="s">
        <v>37</v>
      </c>
      <c r="O250" s="4" t="s">
        <v>51</v>
      </c>
      <c r="P250" s="4" t="s">
        <v>52</v>
      </c>
      <c r="Q250" s="4" t="s">
        <v>1554</v>
      </c>
      <c r="R250" s="4" t="s">
        <v>1555</v>
      </c>
      <c r="S250" s="4" t="s">
        <v>37</v>
      </c>
      <c r="T250" s="4" t="s">
        <v>43</v>
      </c>
      <c r="U250" s="4">
        <v>58</v>
      </c>
      <c r="V250" s="4">
        <v>1162</v>
      </c>
      <c r="W250" s="4" t="s">
        <v>1556</v>
      </c>
      <c r="X250" s="4" t="s">
        <v>1557</v>
      </c>
      <c r="Y250" s="4" t="s">
        <v>57</v>
      </c>
      <c r="Z250" s="4" t="s">
        <v>1558</v>
      </c>
      <c r="AA250" s="4" t="s">
        <v>37</v>
      </c>
      <c r="AB250" s="4" t="s">
        <v>57</v>
      </c>
      <c r="AC250" s="4" t="s">
        <v>37</v>
      </c>
      <c r="AD250" s="4" t="s">
        <v>225</v>
      </c>
      <c r="AE250" s="4">
        <v>2</v>
      </c>
    </row>
    <row r="251" spans="2:32" ht="90.4" customHeight="1" x14ac:dyDescent="0.9">
      <c r="B251" s="4">
        <v>36</v>
      </c>
      <c r="C251" s="4" t="s">
        <v>37</v>
      </c>
      <c r="D251" s="4" t="s">
        <v>37</v>
      </c>
      <c r="E251" s="4" t="s">
        <v>37</v>
      </c>
      <c r="F251" s="4" t="s">
        <v>37</v>
      </c>
      <c r="G251" s="4" t="s">
        <v>37</v>
      </c>
      <c r="H251" s="4" t="s">
        <v>37</v>
      </c>
      <c r="I251" s="4" t="s">
        <v>37</v>
      </c>
      <c r="O251" s="4" t="s">
        <v>60</v>
      </c>
      <c r="P251" s="4" t="s">
        <v>37</v>
      </c>
      <c r="Q251" s="4" t="s">
        <v>1559</v>
      </c>
      <c r="R251" s="4" t="s">
        <v>1560</v>
      </c>
      <c r="S251" s="4" t="s">
        <v>37</v>
      </c>
      <c r="T251" s="4" t="s">
        <v>43</v>
      </c>
      <c r="U251" s="4">
        <v>54</v>
      </c>
      <c r="V251" s="4">
        <v>3109</v>
      </c>
      <c r="W251" s="4" t="s">
        <v>1561</v>
      </c>
      <c r="X251" s="4" t="s">
        <v>1562</v>
      </c>
      <c r="Y251" s="4" t="s">
        <v>1563</v>
      </c>
      <c r="Z251" s="4" t="s">
        <v>1564</v>
      </c>
      <c r="AA251" s="4" t="s">
        <v>1551</v>
      </c>
      <c r="AB251" s="4" t="s">
        <v>37</v>
      </c>
      <c r="AC251" s="4" t="s">
        <v>37</v>
      </c>
      <c r="AD251" s="4" t="s">
        <v>37</v>
      </c>
      <c r="AE251" s="4">
        <v>3</v>
      </c>
    </row>
    <row r="252" spans="2:32" ht="90.4" customHeight="1" x14ac:dyDescent="0.9">
      <c r="B252" s="4">
        <v>36</v>
      </c>
      <c r="C252" s="4" t="s">
        <v>37</v>
      </c>
      <c r="D252" s="4" t="s">
        <v>37</v>
      </c>
      <c r="E252" s="4" t="s">
        <v>37</v>
      </c>
      <c r="F252" s="4" t="s">
        <v>37</v>
      </c>
      <c r="G252" s="4" t="s">
        <v>37</v>
      </c>
      <c r="H252" s="4" t="s">
        <v>37</v>
      </c>
      <c r="I252" s="4" t="s">
        <v>37</v>
      </c>
      <c r="O252" s="4" t="s">
        <v>68</v>
      </c>
      <c r="P252" s="4" t="s">
        <v>1565</v>
      </c>
      <c r="Q252" s="4" t="s">
        <v>1566</v>
      </c>
      <c r="R252" s="4" t="s">
        <v>1567</v>
      </c>
      <c r="S252" s="4" t="s">
        <v>37</v>
      </c>
      <c r="T252" s="4" t="s">
        <v>43</v>
      </c>
      <c r="U252" s="4">
        <v>70</v>
      </c>
      <c r="V252" s="4">
        <v>4629</v>
      </c>
      <c r="W252" s="4" t="s">
        <v>1568</v>
      </c>
      <c r="X252" s="4" t="s">
        <v>1569</v>
      </c>
      <c r="Y252" s="4" t="s">
        <v>243</v>
      </c>
      <c r="Z252" s="4" t="s">
        <v>1570</v>
      </c>
      <c r="AA252" s="4" t="s">
        <v>37</v>
      </c>
      <c r="AB252" s="4" t="s">
        <v>37</v>
      </c>
      <c r="AC252" s="4" t="s">
        <v>37</v>
      </c>
      <c r="AD252" s="4" t="s">
        <v>50</v>
      </c>
      <c r="AE252" s="4">
        <v>4</v>
      </c>
    </row>
    <row r="253" spans="2:32" ht="90.4" customHeight="1" x14ac:dyDescent="0.9">
      <c r="B253" s="4">
        <v>37</v>
      </c>
      <c r="C253" s="4" t="s">
        <v>1571</v>
      </c>
      <c r="D253" s="4" t="s">
        <v>1572</v>
      </c>
      <c r="E253" s="4" t="s">
        <v>1455</v>
      </c>
      <c r="F253" s="4" t="s">
        <v>1456</v>
      </c>
      <c r="G253" s="4" t="s">
        <v>1457</v>
      </c>
      <c r="H253" s="4" t="s">
        <v>1573</v>
      </c>
      <c r="I253" s="4" t="s">
        <v>37</v>
      </c>
      <c r="J253" s="4">
        <v>237</v>
      </c>
      <c r="K253" s="4">
        <v>113604</v>
      </c>
      <c r="L253" s="4">
        <v>114158</v>
      </c>
      <c r="M253" s="4">
        <v>0</v>
      </c>
      <c r="N253" s="4">
        <v>227762</v>
      </c>
      <c r="O253" s="4" t="s">
        <v>60</v>
      </c>
      <c r="P253" s="4" t="s">
        <v>322</v>
      </c>
      <c r="Q253" s="4" t="s">
        <v>1574</v>
      </c>
      <c r="R253" s="4" t="s">
        <v>1575</v>
      </c>
      <c r="S253" s="4" t="s">
        <v>37</v>
      </c>
      <c r="T253" s="4" t="s">
        <v>43</v>
      </c>
      <c r="U253" s="4">
        <v>47</v>
      </c>
      <c r="V253" s="4">
        <v>3368</v>
      </c>
      <c r="W253" s="4" t="s">
        <v>1576</v>
      </c>
      <c r="X253" s="4" t="s">
        <v>1577</v>
      </c>
      <c r="Y253" s="4" t="s">
        <v>327</v>
      </c>
      <c r="Z253" s="4" t="s">
        <v>1578</v>
      </c>
      <c r="AA253" s="4" t="s">
        <v>37</v>
      </c>
      <c r="AB253" s="4" t="s">
        <v>37</v>
      </c>
      <c r="AC253" s="4" t="s">
        <v>37</v>
      </c>
      <c r="AD253" s="4" t="s">
        <v>37</v>
      </c>
      <c r="AE253" s="4">
        <v>1</v>
      </c>
      <c r="AF253" s="4">
        <v>32.4</v>
      </c>
    </row>
    <row r="254" spans="2:32" ht="90.4" customHeight="1" x14ac:dyDescent="0.9">
      <c r="B254" s="4">
        <v>37</v>
      </c>
      <c r="C254" s="4" t="s">
        <v>37</v>
      </c>
      <c r="D254" s="4" t="s">
        <v>37</v>
      </c>
      <c r="E254" s="4" t="s">
        <v>37</v>
      </c>
      <c r="F254" s="4" t="s">
        <v>37</v>
      </c>
      <c r="G254" s="4" t="s">
        <v>37</v>
      </c>
      <c r="H254" s="4" t="s">
        <v>37</v>
      </c>
      <c r="I254" s="4" t="s">
        <v>37</v>
      </c>
      <c r="O254" s="4" t="s">
        <v>68</v>
      </c>
      <c r="P254" s="4" t="s">
        <v>69</v>
      </c>
      <c r="Q254" s="4" t="s">
        <v>1579</v>
      </c>
      <c r="R254" s="4" t="s">
        <v>1580</v>
      </c>
      <c r="S254" s="4" t="s">
        <v>37</v>
      </c>
      <c r="T254" s="4" t="s">
        <v>92</v>
      </c>
      <c r="U254" s="4">
        <v>37</v>
      </c>
      <c r="V254" s="4">
        <v>3527</v>
      </c>
      <c r="W254" s="4" t="s">
        <v>1581</v>
      </c>
      <c r="X254" s="4" t="s">
        <v>1582</v>
      </c>
      <c r="Y254" s="4" t="s">
        <v>75</v>
      </c>
      <c r="Z254" s="4" t="s">
        <v>1583</v>
      </c>
      <c r="AA254" s="4" t="s">
        <v>37</v>
      </c>
      <c r="AB254" s="4" t="s">
        <v>37</v>
      </c>
      <c r="AC254" s="4" t="s">
        <v>37</v>
      </c>
      <c r="AD254" s="4" t="s">
        <v>77</v>
      </c>
      <c r="AE254" s="4">
        <v>2</v>
      </c>
    </row>
    <row r="255" spans="2:32" ht="90.4" customHeight="1" x14ac:dyDescent="0.9">
      <c r="B255" s="4">
        <v>37</v>
      </c>
      <c r="C255" s="4" t="s">
        <v>37</v>
      </c>
      <c r="D255" s="4" t="s">
        <v>37</v>
      </c>
      <c r="E255" s="4" t="s">
        <v>37</v>
      </c>
      <c r="F255" s="4" t="s">
        <v>37</v>
      </c>
      <c r="G255" s="4" t="s">
        <v>37</v>
      </c>
      <c r="H255" s="4" t="s">
        <v>37</v>
      </c>
      <c r="I255" s="4" t="s">
        <v>37</v>
      </c>
      <c r="O255" s="4" t="s">
        <v>38</v>
      </c>
      <c r="P255" s="4" t="s">
        <v>39</v>
      </c>
      <c r="Q255" s="4" t="s">
        <v>1584</v>
      </c>
      <c r="R255" s="4" t="s">
        <v>1585</v>
      </c>
      <c r="S255" s="4" t="s">
        <v>1586</v>
      </c>
      <c r="T255" s="4" t="s">
        <v>43</v>
      </c>
      <c r="U255" s="4">
        <v>65</v>
      </c>
      <c r="V255" s="4">
        <v>2659</v>
      </c>
      <c r="W255" s="4" t="s">
        <v>1587</v>
      </c>
      <c r="X255" s="4" t="s">
        <v>1588</v>
      </c>
      <c r="Y255" s="4" t="s">
        <v>46</v>
      </c>
      <c r="Z255" s="4" t="s">
        <v>1589</v>
      </c>
      <c r="AA255" s="4" t="s">
        <v>37</v>
      </c>
      <c r="AB255" s="4" t="s">
        <v>37</v>
      </c>
      <c r="AC255" s="4" t="s">
        <v>37</v>
      </c>
      <c r="AD255" s="4" t="s">
        <v>160</v>
      </c>
      <c r="AE255" s="4">
        <v>3</v>
      </c>
    </row>
    <row r="256" spans="2:32" ht="90.4" customHeight="1" x14ac:dyDescent="0.9">
      <c r="B256" s="4">
        <v>37</v>
      </c>
      <c r="C256" s="4" t="s">
        <v>37</v>
      </c>
      <c r="D256" s="4" t="s">
        <v>37</v>
      </c>
      <c r="E256" s="4" t="s">
        <v>37</v>
      </c>
      <c r="F256" s="4" t="s">
        <v>37</v>
      </c>
      <c r="G256" s="4" t="s">
        <v>37</v>
      </c>
      <c r="H256" s="4" t="s">
        <v>37</v>
      </c>
      <c r="I256" s="4" t="s">
        <v>37</v>
      </c>
      <c r="O256" s="4" t="s">
        <v>60</v>
      </c>
      <c r="P256" s="4" t="s">
        <v>37</v>
      </c>
      <c r="Q256" s="4" t="s">
        <v>1590</v>
      </c>
      <c r="R256" s="4" t="s">
        <v>1591</v>
      </c>
      <c r="S256" s="4" t="s">
        <v>37</v>
      </c>
      <c r="T256" s="4" t="s">
        <v>43</v>
      </c>
      <c r="U256" s="4">
        <v>35</v>
      </c>
      <c r="V256" s="4">
        <v>3746</v>
      </c>
      <c r="W256" s="4" t="s">
        <v>1592</v>
      </c>
      <c r="X256" s="4" t="s">
        <v>1593</v>
      </c>
      <c r="Y256" s="4" t="s">
        <v>661</v>
      </c>
      <c r="Z256" s="4" t="s">
        <v>1594</v>
      </c>
      <c r="AA256" s="4" t="s">
        <v>37</v>
      </c>
      <c r="AB256" s="4" t="s">
        <v>37</v>
      </c>
      <c r="AC256" s="4" t="s">
        <v>37</v>
      </c>
      <c r="AD256" s="4" t="s">
        <v>37</v>
      </c>
      <c r="AE256" s="4">
        <v>4</v>
      </c>
    </row>
    <row r="257" spans="2:32" ht="90.4" customHeight="1" x14ac:dyDescent="0.9">
      <c r="B257" s="4">
        <v>37</v>
      </c>
      <c r="C257" s="4" t="s">
        <v>37</v>
      </c>
      <c r="D257" s="4" t="s">
        <v>37</v>
      </c>
      <c r="E257" s="4" t="s">
        <v>37</v>
      </c>
      <c r="F257" s="4" t="s">
        <v>37</v>
      </c>
      <c r="G257" s="4" t="s">
        <v>37</v>
      </c>
      <c r="H257" s="4" t="s">
        <v>37</v>
      </c>
      <c r="I257" s="4" t="s">
        <v>37</v>
      </c>
      <c r="O257" s="4" t="s">
        <v>51</v>
      </c>
      <c r="P257" s="4" t="s">
        <v>1595</v>
      </c>
      <c r="Q257" s="4" t="s">
        <v>1596</v>
      </c>
      <c r="R257" s="4" t="s">
        <v>1597</v>
      </c>
      <c r="S257" s="4" t="s">
        <v>37</v>
      </c>
      <c r="T257" s="4" t="s">
        <v>43</v>
      </c>
      <c r="U257" s="4">
        <v>52</v>
      </c>
      <c r="V257" s="4">
        <v>3053</v>
      </c>
      <c r="W257" s="4" t="s">
        <v>1598</v>
      </c>
      <c r="X257" s="4" t="s">
        <v>1599</v>
      </c>
      <c r="Y257" s="4" t="s">
        <v>243</v>
      </c>
      <c r="Z257" s="4" t="s">
        <v>1600</v>
      </c>
      <c r="AA257" s="4" t="s">
        <v>37</v>
      </c>
      <c r="AB257" s="4" t="s">
        <v>37</v>
      </c>
      <c r="AC257" s="4" t="s">
        <v>37</v>
      </c>
      <c r="AD257" s="4" t="s">
        <v>77</v>
      </c>
      <c r="AE257" s="4">
        <v>5</v>
      </c>
    </row>
    <row r="258" spans="2:32" ht="90.4" customHeight="1" x14ac:dyDescent="0.9">
      <c r="B258" s="4">
        <v>38</v>
      </c>
      <c r="C258" s="4" t="s">
        <v>1601</v>
      </c>
      <c r="D258" s="4" t="s">
        <v>1602</v>
      </c>
      <c r="E258" s="4" t="s">
        <v>1455</v>
      </c>
      <c r="F258" s="4" t="s">
        <v>1456</v>
      </c>
      <c r="G258" s="4" t="s">
        <v>1457</v>
      </c>
      <c r="H258" s="4" t="s">
        <v>1603</v>
      </c>
      <c r="I258" s="4" t="s">
        <v>37</v>
      </c>
      <c r="J258" s="4">
        <v>244</v>
      </c>
      <c r="K258" s="4">
        <v>113431</v>
      </c>
      <c r="L258" s="4">
        <v>116093</v>
      </c>
      <c r="M258" s="4">
        <v>1</v>
      </c>
      <c r="N258" s="4">
        <v>229525</v>
      </c>
      <c r="O258" s="4" t="s">
        <v>38</v>
      </c>
      <c r="P258" s="4" t="s">
        <v>39</v>
      </c>
      <c r="Q258" s="4" t="s">
        <v>1604</v>
      </c>
      <c r="R258" s="4" t="s">
        <v>1605</v>
      </c>
      <c r="S258" s="4" t="s">
        <v>1606</v>
      </c>
      <c r="T258" s="4" t="s">
        <v>43</v>
      </c>
      <c r="U258" s="4">
        <v>50</v>
      </c>
      <c r="V258" s="4">
        <v>2502</v>
      </c>
      <c r="W258" s="4" t="s">
        <v>1607</v>
      </c>
      <c r="X258" s="4" t="s">
        <v>1608</v>
      </c>
      <c r="Y258" s="4" t="s">
        <v>46</v>
      </c>
      <c r="Z258" s="4" t="s">
        <v>1609</v>
      </c>
      <c r="AA258" s="4" t="s">
        <v>37</v>
      </c>
      <c r="AB258" s="4" t="s">
        <v>48</v>
      </c>
      <c r="AC258" s="4" t="s">
        <v>1610</v>
      </c>
      <c r="AD258" s="4" t="s">
        <v>59</v>
      </c>
      <c r="AE258" s="4">
        <v>1</v>
      </c>
      <c r="AF258" s="4">
        <v>60.4</v>
      </c>
    </row>
    <row r="259" spans="2:32" ht="90.4" customHeight="1" x14ac:dyDescent="0.9">
      <c r="B259" s="4">
        <v>38</v>
      </c>
      <c r="C259" s="4" t="s">
        <v>37</v>
      </c>
      <c r="D259" s="4" t="s">
        <v>37</v>
      </c>
      <c r="E259" s="4" t="s">
        <v>37</v>
      </c>
      <c r="F259" s="4" t="s">
        <v>37</v>
      </c>
      <c r="G259" s="4" t="s">
        <v>37</v>
      </c>
      <c r="H259" s="4" t="s">
        <v>37</v>
      </c>
      <c r="I259" s="4" t="s">
        <v>37</v>
      </c>
      <c r="O259" s="4" t="s">
        <v>68</v>
      </c>
      <c r="P259" s="4" t="s">
        <v>69</v>
      </c>
      <c r="Q259" s="4" t="s">
        <v>1611</v>
      </c>
      <c r="R259" s="4" t="s">
        <v>1612</v>
      </c>
      <c r="S259" s="4" t="s">
        <v>37</v>
      </c>
      <c r="T259" s="4" t="s">
        <v>43</v>
      </c>
      <c r="U259" s="4">
        <v>61</v>
      </c>
      <c r="V259" s="4">
        <v>553</v>
      </c>
      <c r="W259" s="4" t="s">
        <v>1613</v>
      </c>
      <c r="X259" s="4" t="s">
        <v>1614</v>
      </c>
      <c r="Y259" s="4" t="s">
        <v>75</v>
      </c>
      <c r="Z259" s="4" t="s">
        <v>1615</v>
      </c>
      <c r="AA259" s="4" t="s">
        <v>37</v>
      </c>
      <c r="AB259" s="4" t="s">
        <v>37</v>
      </c>
      <c r="AC259" s="4" t="s">
        <v>37</v>
      </c>
      <c r="AD259" s="4" t="s">
        <v>238</v>
      </c>
      <c r="AE259" s="4">
        <v>2</v>
      </c>
    </row>
    <row r="260" spans="2:32" ht="90.4" customHeight="1" x14ac:dyDescent="0.9">
      <c r="B260" s="4">
        <v>38</v>
      </c>
      <c r="C260" s="4" t="s">
        <v>37</v>
      </c>
      <c r="D260" s="4" t="s">
        <v>37</v>
      </c>
      <c r="E260" s="4" t="s">
        <v>37</v>
      </c>
      <c r="F260" s="4" t="s">
        <v>37</v>
      </c>
      <c r="G260" s="4" t="s">
        <v>37</v>
      </c>
      <c r="H260" s="4" t="s">
        <v>37</v>
      </c>
      <c r="I260" s="4" t="s">
        <v>37</v>
      </c>
      <c r="O260" s="4" t="s">
        <v>51</v>
      </c>
      <c r="P260" s="4" t="s">
        <v>52</v>
      </c>
      <c r="Q260" s="4" t="s">
        <v>1616</v>
      </c>
      <c r="R260" s="4" t="s">
        <v>1617</v>
      </c>
      <c r="S260" s="4" t="s">
        <v>1618</v>
      </c>
      <c r="T260" s="4" t="s">
        <v>43</v>
      </c>
      <c r="U260" s="4">
        <v>49</v>
      </c>
      <c r="V260" s="4">
        <v>617</v>
      </c>
      <c r="W260" s="4" t="s">
        <v>1619</v>
      </c>
      <c r="X260" s="4" t="s">
        <v>1620</v>
      </c>
      <c r="Y260" s="4" t="s">
        <v>57</v>
      </c>
      <c r="Z260" s="4" t="s">
        <v>1621</v>
      </c>
      <c r="AA260" s="4" t="s">
        <v>37</v>
      </c>
      <c r="AB260" s="4" t="s">
        <v>37</v>
      </c>
      <c r="AC260" s="4" t="s">
        <v>37</v>
      </c>
      <c r="AD260" s="4" t="s">
        <v>59</v>
      </c>
      <c r="AE260" s="4">
        <v>3</v>
      </c>
    </row>
    <row r="261" spans="2:32" ht="90.4" customHeight="1" x14ac:dyDescent="0.9">
      <c r="B261" s="4">
        <v>38</v>
      </c>
      <c r="C261" s="4" t="s">
        <v>37</v>
      </c>
      <c r="D261" s="4" t="s">
        <v>37</v>
      </c>
      <c r="E261" s="4" t="s">
        <v>37</v>
      </c>
      <c r="F261" s="4" t="s">
        <v>37</v>
      </c>
      <c r="G261" s="4" t="s">
        <v>37</v>
      </c>
      <c r="H261" s="4" t="s">
        <v>37</v>
      </c>
      <c r="I261" s="4" t="s">
        <v>37</v>
      </c>
      <c r="O261" s="4" t="s">
        <v>60</v>
      </c>
      <c r="P261" s="4" t="s">
        <v>37</v>
      </c>
      <c r="Q261" s="4" t="s">
        <v>1622</v>
      </c>
      <c r="R261" s="4" t="s">
        <v>1623</v>
      </c>
      <c r="S261" s="4" t="s">
        <v>37</v>
      </c>
      <c r="T261" s="4" t="s">
        <v>43</v>
      </c>
      <c r="U261" s="4">
        <v>42</v>
      </c>
      <c r="V261" s="4">
        <v>2692</v>
      </c>
      <c r="W261" s="4" t="s">
        <v>1624</v>
      </c>
      <c r="X261" s="4" t="s">
        <v>1625</v>
      </c>
      <c r="Y261" s="4" t="s">
        <v>1626</v>
      </c>
      <c r="Z261" s="4" t="s">
        <v>1627</v>
      </c>
      <c r="AA261" s="4" t="s">
        <v>1608</v>
      </c>
      <c r="AB261" s="4" t="s">
        <v>37</v>
      </c>
      <c r="AC261" s="4" t="s">
        <v>37</v>
      </c>
      <c r="AD261" s="4" t="s">
        <v>37</v>
      </c>
      <c r="AE261" s="4">
        <v>4</v>
      </c>
    </row>
    <row r="262" spans="2:32" ht="90.4" customHeight="1" x14ac:dyDescent="0.9">
      <c r="B262" s="4">
        <v>38</v>
      </c>
      <c r="C262" s="4" t="s">
        <v>37</v>
      </c>
      <c r="D262" s="4" t="s">
        <v>37</v>
      </c>
      <c r="E262" s="4" t="s">
        <v>37</v>
      </c>
      <c r="F262" s="4" t="s">
        <v>37</v>
      </c>
      <c r="G262" s="4" t="s">
        <v>37</v>
      </c>
      <c r="H262" s="4" t="s">
        <v>37</v>
      </c>
      <c r="I262" s="4" t="s">
        <v>37</v>
      </c>
      <c r="O262" s="4" t="s">
        <v>60</v>
      </c>
      <c r="P262" s="4" t="s">
        <v>37</v>
      </c>
      <c r="Q262" s="4" t="s">
        <v>1628</v>
      </c>
      <c r="R262" s="4" t="s">
        <v>1629</v>
      </c>
      <c r="S262" s="4" t="s">
        <v>37</v>
      </c>
      <c r="T262" s="4" t="s">
        <v>43</v>
      </c>
      <c r="U262" s="4">
        <v>38</v>
      </c>
      <c r="V262" s="4">
        <v>3289</v>
      </c>
      <c r="W262" s="4" t="s">
        <v>1630</v>
      </c>
      <c r="X262" s="4" t="s">
        <v>1631</v>
      </c>
      <c r="Y262" s="4" t="s">
        <v>1632</v>
      </c>
      <c r="Z262" s="4" t="s">
        <v>1633</v>
      </c>
      <c r="AA262" s="4" t="s">
        <v>1608</v>
      </c>
      <c r="AB262" s="4" t="s">
        <v>37</v>
      </c>
      <c r="AC262" s="4" t="s">
        <v>37</v>
      </c>
      <c r="AD262" s="4" t="s">
        <v>37</v>
      </c>
      <c r="AE262" s="4">
        <v>5</v>
      </c>
    </row>
    <row r="263" spans="2:32" ht="90.4" customHeight="1" x14ac:dyDescent="0.9">
      <c r="B263" s="4">
        <v>38</v>
      </c>
      <c r="C263" s="4" t="s">
        <v>37</v>
      </c>
      <c r="D263" s="4" t="s">
        <v>37</v>
      </c>
      <c r="E263" s="4" t="s">
        <v>37</v>
      </c>
      <c r="F263" s="4" t="s">
        <v>37</v>
      </c>
      <c r="G263" s="4" t="s">
        <v>37</v>
      </c>
      <c r="H263" s="4" t="s">
        <v>37</v>
      </c>
      <c r="I263" s="4" t="s">
        <v>37</v>
      </c>
      <c r="O263" s="4" t="s">
        <v>60</v>
      </c>
      <c r="P263" s="4" t="s">
        <v>37</v>
      </c>
      <c r="Q263" s="4" t="s">
        <v>1634</v>
      </c>
      <c r="R263" s="4" t="s">
        <v>1635</v>
      </c>
      <c r="S263" s="4" t="s">
        <v>37</v>
      </c>
      <c r="T263" s="4" t="s">
        <v>43</v>
      </c>
      <c r="U263" s="4">
        <v>37</v>
      </c>
      <c r="V263" s="4">
        <v>2626</v>
      </c>
      <c r="W263" s="4" t="s">
        <v>1636</v>
      </c>
      <c r="X263" s="4" t="s">
        <v>1637</v>
      </c>
      <c r="Y263" s="4" t="s">
        <v>609</v>
      </c>
      <c r="Z263" s="4" t="s">
        <v>1638</v>
      </c>
      <c r="AA263" s="4" t="s">
        <v>1608</v>
      </c>
      <c r="AB263" s="4" t="s">
        <v>37</v>
      </c>
      <c r="AC263" s="4" t="s">
        <v>37</v>
      </c>
      <c r="AD263" s="4" t="s">
        <v>37</v>
      </c>
      <c r="AE263" s="4">
        <v>6</v>
      </c>
    </row>
    <row r="264" spans="2:32" ht="90.4" customHeight="1" x14ac:dyDescent="0.9">
      <c r="B264" s="4">
        <v>38</v>
      </c>
      <c r="C264" s="4" t="s">
        <v>37</v>
      </c>
      <c r="D264" s="4" t="s">
        <v>37</v>
      </c>
      <c r="E264" s="4" t="s">
        <v>37</v>
      </c>
      <c r="F264" s="4" t="s">
        <v>37</v>
      </c>
      <c r="G264" s="4" t="s">
        <v>37</v>
      </c>
      <c r="H264" s="4" t="s">
        <v>37</v>
      </c>
      <c r="I264" s="4" t="s">
        <v>37</v>
      </c>
      <c r="O264" s="4" t="s">
        <v>60</v>
      </c>
      <c r="P264" s="4" t="s">
        <v>37</v>
      </c>
      <c r="Q264" s="4" t="s">
        <v>1639</v>
      </c>
      <c r="R264" s="4" t="s">
        <v>1640</v>
      </c>
      <c r="S264" s="4" t="s">
        <v>37</v>
      </c>
      <c r="T264" s="4" t="s">
        <v>43</v>
      </c>
      <c r="U264" s="4">
        <v>43</v>
      </c>
      <c r="V264" s="4">
        <v>3396</v>
      </c>
      <c r="W264" s="4" t="s">
        <v>1641</v>
      </c>
      <c r="X264" s="4" t="s">
        <v>1642</v>
      </c>
      <c r="Y264" s="4" t="s">
        <v>1643</v>
      </c>
      <c r="Z264" s="4" t="s">
        <v>1644</v>
      </c>
      <c r="AA264" s="4" t="s">
        <v>1620</v>
      </c>
      <c r="AB264" s="4" t="s">
        <v>37</v>
      </c>
      <c r="AC264" s="4" t="s">
        <v>37</v>
      </c>
      <c r="AD264" s="4" t="s">
        <v>37</v>
      </c>
      <c r="AE264" s="4">
        <v>7</v>
      </c>
    </row>
    <row r="265" spans="2:32" ht="90.4" customHeight="1" x14ac:dyDescent="0.9">
      <c r="B265" s="4">
        <v>38</v>
      </c>
      <c r="C265" s="4" t="s">
        <v>37</v>
      </c>
      <c r="D265" s="4" t="s">
        <v>37</v>
      </c>
      <c r="E265" s="4" t="s">
        <v>37</v>
      </c>
      <c r="F265" s="4" t="s">
        <v>37</v>
      </c>
      <c r="G265" s="4" t="s">
        <v>37</v>
      </c>
      <c r="H265" s="4" t="s">
        <v>37</v>
      </c>
      <c r="I265" s="4" t="s">
        <v>37</v>
      </c>
      <c r="O265" s="4" t="s">
        <v>60</v>
      </c>
      <c r="P265" s="4" t="s">
        <v>37</v>
      </c>
      <c r="Q265" s="4" t="s">
        <v>1645</v>
      </c>
      <c r="R265" s="4" t="s">
        <v>1646</v>
      </c>
      <c r="S265" s="4" t="s">
        <v>37</v>
      </c>
      <c r="T265" s="4" t="s">
        <v>43</v>
      </c>
      <c r="U265" s="4">
        <v>52</v>
      </c>
      <c r="V265" s="4">
        <v>3204</v>
      </c>
      <c r="W265" s="4" t="s">
        <v>1647</v>
      </c>
      <c r="X265" s="4" t="s">
        <v>1648</v>
      </c>
      <c r="Y265" s="4" t="s">
        <v>986</v>
      </c>
      <c r="Z265" s="4" t="s">
        <v>1649</v>
      </c>
      <c r="AA265" s="4" t="s">
        <v>1620</v>
      </c>
      <c r="AB265" s="4" t="s">
        <v>37</v>
      </c>
      <c r="AC265" s="4" t="s">
        <v>37</v>
      </c>
      <c r="AD265" s="4" t="s">
        <v>37</v>
      </c>
      <c r="AE265" s="4">
        <v>8</v>
      </c>
    </row>
    <row r="266" spans="2:32" ht="90.4" customHeight="1" x14ac:dyDescent="0.9">
      <c r="B266" s="4">
        <v>39</v>
      </c>
      <c r="C266" s="4" t="s">
        <v>1650</v>
      </c>
      <c r="D266" s="4" t="s">
        <v>1651</v>
      </c>
      <c r="E266" s="4" t="s">
        <v>1455</v>
      </c>
      <c r="F266" s="4" t="s">
        <v>1456</v>
      </c>
      <c r="G266" s="4" t="s">
        <v>1457</v>
      </c>
      <c r="H266" s="4" t="s">
        <v>1652</v>
      </c>
      <c r="I266" s="4" t="s">
        <v>37</v>
      </c>
      <c r="J266" s="4">
        <v>232</v>
      </c>
      <c r="K266" s="4">
        <v>115245</v>
      </c>
      <c r="L266" s="4">
        <v>115592</v>
      </c>
      <c r="M266" s="4">
        <v>1</v>
      </c>
      <c r="N266" s="4">
        <v>230838</v>
      </c>
      <c r="O266" s="4" t="s">
        <v>38</v>
      </c>
      <c r="P266" s="4" t="s">
        <v>39</v>
      </c>
      <c r="Q266" s="4" t="s">
        <v>1653</v>
      </c>
      <c r="R266" s="4" t="s">
        <v>1654</v>
      </c>
      <c r="S266" s="4" t="s">
        <v>1655</v>
      </c>
      <c r="T266" s="4" t="s">
        <v>43</v>
      </c>
      <c r="U266" s="4">
        <v>73</v>
      </c>
      <c r="V266" s="4">
        <v>3768</v>
      </c>
      <c r="W266" s="4" t="s">
        <v>1656</v>
      </c>
      <c r="X266" s="4" t="s">
        <v>1657</v>
      </c>
      <c r="Y266" s="4" t="s">
        <v>46</v>
      </c>
      <c r="Z266" s="4" t="s">
        <v>1658</v>
      </c>
      <c r="AA266" s="4" t="s">
        <v>37</v>
      </c>
      <c r="AB266" s="4" t="s">
        <v>48</v>
      </c>
      <c r="AC266" s="4" t="s">
        <v>1659</v>
      </c>
      <c r="AD266" s="4" t="s">
        <v>50</v>
      </c>
      <c r="AE266" s="4">
        <v>1</v>
      </c>
      <c r="AF266" s="4">
        <v>52.5</v>
      </c>
    </row>
    <row r="267" spans="2:32" ht="90.4" customHeight="1" x14ac:dyDescent="0.9">
      <c r="B267" s="4">
        <v>39</v>
      </c>
      <c r="C267" s="4" t="s">
        <v>37</v>
      </c>
      <c r="D267" s="4" t="s">
        <v>37</v>
      </c>
      <c r="E267" s="4" t="s">
        <v>37</v>
      </c>
      <c r="F267" s="4" t="s">
        <v>37</v>
      </c>
      <c r="G267" s="4" t="s">
        <v>37</v>
      </c>
      <c r="H267" s="4" t="s">
        <v>37</v>
      </c>
      <c r="I267" s="4" t="s">
        <v>37</v>
      </c>
      <c r="O267" s="4" t="s">
        <v>68</v>
      </c>
      <c r="P267" s="4" t="s">
        <v>69</v>
      </c>
      <c r="Q267" s="4" t="s">
        <v>1660</v>
      </c>
      <c r="R267" s="4" t="s">
        <v>1661</v>
      </c>
      <c r="S267" s="4" t="s">
        <v>37</v>
      </c>
      <c r="T267" s="4" t="s">
        <v>43</v>
      </c>
      <c r="U267" s="4">
        <v>51</v>
      </c>
      <c r="V267" s="4">
        <v>4095</v>
      </c>
      <c r="W267" s="4" t="s">
        <v>1662</v>
      </c>
      <c r="X267" s="4" t="s">
        <v>1663</v>
      </c>
      <c r="Y267" s="4" t="s">
        <v>75</v>
      </c>
      <c r="Z267" s="4" t="s">
        <v>1664</v>
      </c>
      <c r="AA267" s="4" t="s">
        <v>37</v>
      </c>
      <c r="AB267" s="4" t="s">
        <v>37</v>
      </c>
      <c r="AC267" s="4" t="s">
        <v>37</v>
      </c>
      <c r="AD267" s="4" t="s">
        <v>77</v>
      </c>
      <c r="AE267" s="4">
        <v>2</v>
      </c>
    </row>
    <row r="268" spans="2:32" ht="90.4" customHeight="1" x14ac:dyDescent="0.9">
      <c r="B268" s="4">
        <v>39</v>
      </c>
      <c r="C268" s="4" t="s">
        <v>37</v>
      </c>
      <c r="D268" s="4" t="s">
        <v>37</v>
      </c>
      <c r="E268" s="4" t="s">
        <v>37</v>
      </c>
      <c r="F268" s="4" t="s">
        <v>37</v>
      </c>
      <c r="G268" s="4" t="s">
        <v>37</v>
      </c>
      <c r="H268" s="4" t="s">
        <v>37</v>
      </c>
      <c r="I268" s="4" t="s">
        <v>37</v>
      </c>
      <c r="O268" s="4" t="s">
        <v>51</v>
      </c>
      <c r="P268" s="4" t="s">
        <v>1322</v>
      </c>
      <c r="Q268" s="4" t="s">
        <v>1665</v>
      </c>
      <c r="R268" s="4" t="s">
        <v>1666</v>
      </c>
      <c r="S268" s="4" t="s">
        <v>37</v>
      </c>
      <c r="T268" s="4" t="s">
        <v>43</v>
      </c>
      <c r="U268" s="4">
        <v>52</v>
      </c>
      <c r="V268" s="4">
        <v>913</v>
      </c>
      <c r="W268" s="4" t="s">
        <v>1667</v>
      </c>
      <c r="X268" s="4" t="s">
        <v>1668</v>
      </c>
      <c r="Y268" s="4" t="s">
        <v>101</v>
      </c>
      <c r="Z268" s="4" t="s">
        <v>1669</v>
      </c>
      <c r="AA268" s="4" t="s">
        <v>37</v>
      </c>
      <c r="AB268" s="4" t="s">
        <v>37</v>
      </c>
      <c r="AC268" s="4" t="s">
        <v>37</v>
      </c>
      <c r="AD268" s="4" t="s">
        <v>50</v>
      </c>
      <c r="AE268" s="4">
        <v>3</v>
      </c>
    </row>
    <row r="269" spans="2:32" ht="90.4" customHeight="1" x14ac:dyDescent="0.9">
      <c r="B269" s="4">
        <v>39</v>
      </c>
      <c r="C269" s="4" t="s">
        <v>37</v>
      </c>
      <c r="D269" s="4" t="s">
        <v>37</v>
      </c>
      <c r="E269" s="4" t="s">
        <v>37</v>
      </c>
      <c r="F269" s="4" t="s">
        <v>37</v>
      </c>
      <c r="G269" s="4" t="s">
        <v>37</v>
      </c>
      <c r="H269" s="4" t="s">
        <v>37</v>
      </c>
      <c r="I269" s="4" t="s">
        <v>37</v>
      </c>
      <c r="O269" s="4" t="s">
        <v>60</v>
      </c>
      <c r="P269" s="4" t="s">
        <v>37</v>
      </c>
      <c r="Q269" s="4" t="s">
        <v>1670</v>
      </c>
      <c r="R269" s="4" t="s">
        <v>1671</v>
      </c>
      <c r="S269" s="4" t="s">
        <v>37</v>
      </c>
      <c r="T269" s="4" t="s">
        <v>43</v>
      </c>
      <c r="U269" s="4">
        <v>61</v>
      </c>
      <c r="V269" s="4">
        <v>4309</v>
      </c>
      <c r="W269" s="4" t="s">
        <v>1672</v>
      </c>
      <c r="X269" s="4" t="s">
        <v>1673</v>
      </c>
      <c r="Y269" s="4" t="s">
        <v>107</v>
      </c>
      <c r="Z269" s="4" t="s">
        <v>1674</v>
      </c>
      <c r="AA269" s="4" t="s">
        <v>1668</v>
      </c>
      <c r="AB269" s="4" t="s">
        <v>37</v>
      </c>
      <c r="AC269" s="4" t="s">
        <v>37</v>
      </c>
      <c r="AD269" s="4" t="s">
        <v>37</v>
      </c>
      <c r="AE269" s="4">
        <v>4</v>
      </c>
    </row>
    <row r="270" spans="2:32" ht="90.4" customHeight="1" x14ac:dyDescent="0.9">
      <c r="B270" s="4">
        <v>40</v>
      </c>
      <c r="C270" s="4" t="s">
        <v>1455</v>
      </c>
      <c r="D270" s="4" t="s">
        <v>1675</v>
      </c>
      <c r="E270" s="4" t="s">
        <v>1455</v>
      </c>
      <c r="F270" s="4" t="s">
        <v>1456</v>
      </c>
      <c r="G270" s="4" t="s">
        <v>1457</v>
      </c>
      <c r="H270" s="4" t="s">
        <v>1676</v>
      </c>
      <c r="I270" s="4" t="s">
        <v>37</v>
      </c>
      <c r="J270" s="4">
        <v>239</v>
      </c>
      <c r="K270" s="4">
        <v>119984</v>
      </c>
      <c r="L270" s="4">
        <v>118096</v>
      </c>
      <c r="M270" s="4">
        <v>0</v>
      </c>
      <c r="N270" s="4">
        <v>238080</v>
      </c>
      <c r="O270" s="4" t="s">
        <v>60</v>
      </c>
      <c r="P270" s="4" t="s">
        <v>322</v>
      </c>
      <c r="Q270" s="4" t="s">
        <v>1677</v>
      </c>
      <c r="R270" s="4" t="s">
        <v>1678</v>
      </c>
      <c r="S270" s="4" t="s">
        <v>37</v>
      </c>
      <c r="T270" s="4" t="s">
        <v>43</v>
      </c>
      <c r="U270" s="4">
        <v>50</v>
      </c>
      <c r="V270" s="4">
        <v>3387</v>
      </c>
      <c r="W270" s="4" t="s">
        <v>1679</v>
      </c>
      <c r="X270" s="4" t="s">
        <v>1680</v>
      </c>
      <c r="Y270" s="4" t="s">
        <v>327</v>
      </c>
      <c r="Z270" s="4" t="s">
        <v>1681</v>
      </c>
      <c r="AA270" s="4" t="s">
        <v>37</v>
      </c>
      <c r="AB270" s="4" t="s">
        <v>37</v>
      </c>
      <c r="AC270" s="4" t="s">
        <v>37</v>
      </c>
      <c r="AD270" s="4" t="s">
        <v>37</v>
      </c>
      <c r="AE270" s="4">
        <v>1</v>
      </c>
      <c r="AF270" s="4">
        <v>7.7</v>
      </c>
    </row>
    <row r="271" spans="2:32" ht="90.4" customHeight="1" x14ac:dyDescent="0.9">
      <c r="B271" s="4">
        <v>40</v>
      </c>
      <c r="C271" s="4" t="s">
        <v>37</v>
      </c>
      <c r="D271" s="4" t="s">
        <v>37</v>
      </c>
      <c r="E271" s="4" t="s">
        <v>37</v>
      </c>
      <c r="F271" s="4" t="s">
        <v>37</v>
      </c>
      <c r="G271" s="4" t="s">
        <v>37</v>
      </c>
      <c r="H271" s="4" t="s">
        <v>37</v>
      </c>
      <c r="I271" s="4" t="s">
        <v>37</v>
      </c>
      <c r="O271" s="4" t="s">
        <v>68</v>
      </c>
      <c r="P271" s="4" t="s">
        <v>69</v>
      </c>
      <c r="Q271" s="4" t="s">
        <v>1682</v>
      </c>
      <c r="R271" s="4" t="s">
        <v>1683</v>
      </c>
      <c r="S271" s="4" t="s">
        <v>37</v>
      </c>
      <c r="T271" s="4" t="s">
        <v>92</v>
      </c>
      <c r="U271" s="4">
        <v>58</v>
      </c>
      <c r="V271" s="4">
        <v>2977</v>
      </c>
      <c r="W271" s="4" t="s">
        <v>1684</v>
      </c>
      <c r="X271" s="4" t="s">
        <v>1685</v>
      </c>
      <c r="Y271" s="4" t="s">
        <v>75</v>
      </c>
      <c r="Z271" s="4" t="s">
        <v>1686</v>
      </c>
      <c r="AA271" s="4" t="s">
        <v>37</v>
      </c>
      <c r="AB271" s="4" t="s">
        <v>37</v>
      </c>
      <c r="AC271" s="4" t="s">
        <v>37</v>
      </c>
      <c r="AD271" s="4" t="s">
        <v>77</v>
      </c>
      <c r="AE271" s="4">
        <v>2</v>
      </c>
    </row>
    <row r="272" spans="2:32" ht="90.4" customHeight="1" x14ac:dyDescent="0.9">
      <c r="B272" s="4">
        <v>40</v>
      </c>
      <c r="C272" s="4" t="s">
        <v>37</v>
      </c>
      <c r="D272" s="4" t="s">
        <v>37</v>
      </c>
      <c r="E272" s="4" t="s">
        <v>37</v>
      </c>
      <c r="F272" s="4" t="s">
        <v>37</v>
      </c>
      <c r="G272" s="4" t="s">
        <v>37</v>
      </c>
      <c r="H272" s="4" t="s">
        <v>37</v>
      </c>
      <c r="I272" s="4" t="s">
        <v>37</v>
      </c>
      <c r="O272" s="4" t="s">
        <v>38</v>
      </c>
      <c r="P272" s="4" t="s">
        <v>39</v>
      </c>
      <c r="Q272" s="4" t="s">
        <v>1687</v>
      </c>
      <c r="R272" s="4" t="s">
        <v>1688</v>
      </c>
      <c r="S272" s="4" t="s">
        <v>1689</v>
      </c>
      <c r="T272" s="4" t="s">
        <v>43</v>
      </c>
      <c r="U272" s="4">
        <v>74</v>
      </c>
      <c r="V272" s="4">
        <v>1029</v>
      </c>
      <c r="W272" s="4" t="s">
        <v>1690</v>
      </c>
      <c r="X272" s="4" t="s">
        <v>1691</v>
      </c>
      <c r="Y272" s="4" t="s">
        <v>46</v>
      </c>
      <c r="Z272" s="4" t="s">
        <v>1692</v>
      </c>
      <c r="AA272" s="4" t="s">
        <v>37</v>
      </c>
      <c r="AB272" s="4" t="s">
        <v>677</v>
      </c>
      <c r="AC272" s="4" t="s">
        <v>1693</v>
      </c>
      <c r="AD272" s="4" t="s">
        <v>77</v>
      </c>
      <c r="AE272" s="4">
        <v>3</v>
      </c>
    </row>
    <row r="273" spans="2:32" ht="90.4" customHeight="1" x14ac:dyDescent="0.9">
      <c r="B273" s="4">
        <v>40</v>
      </c>
      <c r="C273" s="4" t="s">
        <v>37</v>
      </c>
      <c r="D273" s="4" t="s">
        <v>37</v>
      </c>
      <c r="E273" s="4" t="s">
        <v>37</v>
      </c>
      <c r="F273" s="4" t="s">
        <v>37</v>
      </c>
      <c r="G273" s="4" t="s">
        <v>37</v>
      </c>
      <c r="H273" s="4" t="s">
        <v>37</v>
      </c>
      <c r="I273" s="4" t="s">
        <v>37</v>
      </c>
      <c r="O273" s="4" t="s">
        <v>51</v>
      </c>
      <c r="P273" s="4" t="s">
        <v>1131</v>
      </c>
      <c r="Q273" s="4" t="s">
        <v>1694</v>
      </c>
      <c r="R273" s="4" t="s">
        <v>1695</v>
      </c>
      <c r="S273" s="4" t="s">
        <v>37</v>
      </c>
      <c r="T273" s="4" t="s">
        <v>43</v>
      </c>
      <c r="U273" s="4">
        <v>51</v>
      </c>
      <c r="V273" s="4">
        <v>1055</v>
      </c>
      <c r="W273" s="4" t="s">
        <v>1696</v>
      </c>
      <c r="X273" s="4" t="s">
        <v>1697</v>
      </c>
      <c r="Y273" s="4" t="s">
        <v>1136</v>
      </c>
      <c r="Z273" s="4" t="s">
        <v>1698</v>
      </c>
      <c r="AA273" s="4" t="s">
        <v>37</v>
      </c>
      <c r="AB273" s="4" t="s">
        <v>37</v>
      </c>
      <c r="AC273" s="4" t="s">
        <v>37</v>
      </c>
      <c r="AD273" s="4" t="s">
        <v>59</v>
      </c>
      <c r="AE273" s="4">
        <v>4</v>
      </c>
    </row>
    <row r="274" spans="2:32" ht="90.4" customHeight="1" x14ac:dyDescent="0.9">
      <c r="B274" s="4">
        <v>40</v>
      </c>
      <c r="C274" s="4" t="s">
        <v>37</v>
      </c>
      <c r="D274" s="4" t="s">
        <v>37</v>
      </c>
      <c r="E274" s="4" t="s">
        <v>37</v>
      </c>
      <c r="F274" s="4" t="s">
        <v>37</v>
      </c>
      <c r="G274" s="4" t="s">
        <v>37</v>
      </c>
      <c r="H274" s="4" t="s">
        <v>37</v>
      </c>
      <c r="I274" s="4" t="s">
        <v>37</v>
      </c>
      <c r="O274" s="4" t="s">
        <v>60</v>
      </c>
      <c r="P274" s="4" t="s">
        <v>307</v>
      </c>
      <c r="Q274" s="4" t="s">
        <v>1699</v>
      </c>
      <c r="R274" s="4" t="s">
        <v>1700</v>
      </c>
      <c r="S274" s="4" t="s">
        <v>37</v>
      </c>
      <c r="T274" s="4" t="s">
        <v>43</v>
      </c>
      <c r="U274" s="4">
        <v>56</v>
      </c>
      <c r="V274" s="4">
        <v>2320</v>
      </c>
      <c r="W274" s="4" t="s">
        <v>1701</v>
      </c>
      <c r="X274" s="4" t="s">
        <v>1702</v>
      </c>
      <c r="Y274" s="4" t="s">
        <v>243</v>
      </c>
      <c r="Z274" s="4" t="s">
        <v>1703</v>
      </c>
      <c r="AA274" s="4" t="s">
        <v>37</v>
      </c>
      <c r="AB274" s="4" t="s">
        <v>37</v>
      </c>
      <c r="AC274" s="4" t="s">
        <v>37</v>
      </c>
      <c r="AD274" s="4" t="s">
        <v>37</v>
      </c>
      <c r="AE274" s="4">
        <v>5</v>
      </c>
    </row>
    <row r="275" spans="2:32" ht="90.4" customHeight="1" x14ac:dyDescent="0.9">
      <c r="B275" s="4">
        <v>40</v>
      </c>
      <c r="C275" s="4" t="s">
        <v>37</v>
      </c>
      <c r="D275" s="4" t="s">
        <v>37</v>
      </c>
      <c r="E275" s="4" t="s">
        <v>37</v>
      </c>
      <c r="F275" s="4" t="s">
        <v>37</v>
      </c>
      <c r="G275" s="4" t="s">
        <v>37</v>
      </c>
      <c r="H275" s="4" t="s">
        <v>37</v>
      </c>
      <c r="I275" s="4" t="s">
        <v>37</v>
      </c>
      <c r="O275" s="4" t="s">
        <v>60</v>
      </c>
      <c r="P275" s="4" t="s">
        <v>37</v>
      </c>
      <c r="Q275" s="4" t="s">
        <v>1704</v>
      </c>
      <c r="R275" s="4" t="s">
        <v>1705</v>
      </c>
      <c r="S275" s="4" t="s">
        <v>37</v>
      </c>
      <c r="T275" s="4" t="s">
        <v>43</v>
      </c>
      <c r="U275" s="4">
        <v>60</v>
      </c>
      <c r="V275" s="4">
        <v>2587</v>
      </c>
      <c r="W275" s="4" t="s">
        <v>1706</v>
      </c>
      <c r="X275" s="4" t="s">
        <v>1707</v>
      </c>
      <c r="Y275" s="4" t="s">
        <v>1234</v>
      </c>
      <c r="Z275" s="4" t="s">
        <v>1708</v>
      </c>
      <c r="AA275" s="4" t="s">
        <v>37</v>
      </c>
      <c r="AB275" s="4" t="s">
        <v>37</v>
      </c>
      <c r="AC275" s="4" t="s">
        <v>37</v>
      </c>
      <c r="AD275" s="4" t="s">
        <v>37</v>
      </c>
      <c r="AE275" s="4">
        <v>6</v>
      </c>
    </row>
    <row r="276" spans="2:32" ht="90.4" customHeight="1" x14ac:dyDescent="0.9">
      <c r="B276" s="4">
        <v>40</v>
      </c>
      <c r="C276" s="4" t="s">
        <v>37</v>
      </c>
      <c r="D276" s="4" t="s">
        <v>37</v>
      </c>
      <c r="E276" s="4" t="s">
        <v>37</v>
      </c>
      <c r="F276" s="4" t="s">
        <v>37</v>
      </c>
      <c r="G276" s="4" t="s">
        <v>37</v>
      </c>
      <c r="H276" s="4" t="s">
        <v>37</v>
      </c>
      <c r="I276" s="4" t="s">
        <v>37</v>
      </c>
      <c r="O276" s="4" t="s">
        <v>60</v>
      </c>
      <c r="P276" s="4" t="s">
        <v>37</v>
      </c>
      <c r="Q276" s="4" t="s">
        <v>1709</v>
      </c>
      <c r="R276" s="4" t="s">
        <v>1710</v>
      </c>
      <c r="S276" s="4" t="s">
        <v>37</v>
      </c>
      <c r="T276" s="4" t="s">
        <v>43</v>
      </c>
      <c r="U276" s="4">
        <v>66</v>
      </c>
      <c r="V276" s="4">
        <v>3802</v>
      </c>
      <c r="W276" s="4" t="s">
        <v>1711</v>
      </c>
      <c r="X276" s="4" t="s">
        <v>1712</v>
      </c>
      <c r="Y276" s="4" t="s">
        <v>1713</v>
      </c>
      <c r="Z276" s="4" t="s">
        <v>1714</v>
      </c>
      <c r="AA276" s="4" t="s">
        <v>37</v>
      </c>
      <c r="AB276" s="4" t="s">
        <v>37</v>
      </c>
      <c r="AC276" s="4" t="s">
        <v>37</v>
      </c>
      <c r="AD276" s="4" t="s">
        <v>37</v>
      </c>
      <c r="AE276" s="4">
        <v>7</v>
      </c>
    </row>
    <row r="277" spans="2:32" ht="90.4" customHeight="1" x14ac:dyDescent="0.9">
      <c r="B277" s="4">
        <v>40</v>
      </c>
      <c r="C277" s="4" t="s">
        <v>37</v>
      </c>
      <c r="D277" s="4" t="s">
        <v>37</v>
      </c>
      <c r="E277" s="4" t="s">
        <v>37</v>
      </c>
      <c r="F277" s="4" t="s">
        <v>37</v>
      </c>
      <c r="G277" s="4" t="s">
        <v>37</v>
      </c>
      <c r="H277" s="4" t="s">
        <v>37</v>
      </c>
      <c r="I277" s="4" t="s">
        <v>37</v>
      </c>
      <c r="O277" s="4" t="s">
        <v>60</v>
      </c>
      <c r="P277" s="4" t="s">
        <v>37</v>
      </c>
      <c r="Q277" s="4" t="s">
        <v>1715</v>
      </c>
      <c r="R277" s="4" t="s">
        <v>1716</v>
      </c>
      <c r="S277" s="4" t="s">
        <v>37</v>
      </c>
      <c r="T277" s="4" t="s">
        <v>43</v>
      </c>
      <c r="U277" s="4">
        <v>66</v>
      </c>
      <c r="V277" s="4">
        <v>4127</v>
      </c>
      <c r="W277" s="4" t="s">
        <v>1717</v>
      </c>
      <c r="X277" s="4" t="s">
        <v>1718</v>
      </c>
      <c r="Y277" s="4" t="s">
        <v>1719</v>
      </c>
      <c r="Z277" s="4" t="s">
        <v>1720</v>
      </c>
      <c r="AA277" s="4" t="s">
        <v>37</v>
      </c>
      <c r="AB277" s="4" t="s">
        <v>37</v>
      </c>
      <c r="AC277" s="4" t="s">
        <v>37</v>
      </c>
      <c r="AD277" s="4" t="s">
        <v>37</v>
      </c>
      <c r="AE277" s="4">
        <v>8</v>
      </c>
    </row>
    <row r="278" spans="2:32" ht="90.4" customHeight="1" x14ac:dyDescent="0.9">
      <c r="B278" s="4">
        <v>41</v>
      </c>
      <c r="C278" s="4" t="s">
        <v>1721</v>
      </c>
      <c r="D278" s="4" t="s">
        <v>1722</v>
      </c>
      <c r="E278" s="4" t="s">
        <v>1455</v>
      </c>
      <c r="F278" s="4" t="s">
        <v>1456</v>
      </c>
      <c r="G278" s="4" t="s">
        <v>1457</v>
      </c>
      <c r="H278" s="4" t="s">
        <v>1723</v>
      </c>
      <c r="I278" s="4" t="s">
        <v>37</v>
      </c>
      <c r="J278" s="4">
        <v>192</v>
      </c>
      <c r="K278" s="4">
        <v>108365</v>
      </c>
      <c r="L278" s="4">
        <v>103261</v>
      </c>
      <c r="M278" s="4">
        <v>4</v>
      </c>
      <c r="N278" s="4">
        <v>211630</v>
      </c>
      <c r="O278" s="4" t="s">
        <v>68</v>
      </c>
      <c r="P278" s="4" t="s">
        <v>69</v>
      </c>
      <c r="Q278" s="4" t="s">
        <v>1724</v>
      </c>
      <c r="R278" s="4" t="s">
        <v>1725</v>
      </c>
      <c r="S278" s="4" t="s">
        <v>37</v>
      </c>
      <c r="T278" s="4" t="s">
        <v>43</v>
      </c>
      <c r="U278" s="4">
        <v>45</v>
      </c>
      <c r="V278" s="4">
        <v>3167</v>
      </c>
      <c r="W278" s="4" t="s">
        <v>1726</v>
      </c>
      <c r="X278" s="4" t="s">
        <v>1727</v>
      </c>
      <c r="Y278" s="4" t="s">
        <v>75</v>
      </c>
      <c r="Z278" s="4" t="s">
        <v>1728</v>
      </c>
      <c r="AA278" s="4" t="s">
        <v>37</v>
      </c>
      <c r="AB278" s="4" t="s">
        <v>37</v>
      </c>
      <c r="AC278" s="4" t="s">
        <v>37</v>
      </c>
      <c r="AD278" s="4" t="s">
        <v>50</v>
      </c>
      <c r="AE278" s="4">
        <v>1</v>
      </c>
      <c r="AF278" s="4">
        <v>6.2</v>
      </c>
    </row>
    <row r="279" spans="2:32" ht="90.4" customHeight="1" x14ac:dyDescent="0.9">
      <c r="B279" s="4">
        <v>41</v>
      </c>
      <c r="C279" s="4" t="s">
        <v>37</v>
      </c>
      <c r="D279" s="4" t="s">
        <v>37</v>
      </c>
      <c r="E279" s="4" t="s">
        <v>37</v>
      </c>
      <c r="F279" s="4" t="s">
        <v>37</v>
      </c>
      <c r="G279" s="4" t="s">
        <v>37</v>
      </c>
      <c r="H279" s="4" t="s">
        <v>37</v>
      </c>
      <c r="I279" s="4" t="s">
        <v>37</v>
      </c>
      <c r="O279" s="4" t="s">
        <v>38</v>
      </c>
      <c r="P279" s="4" t="s">
        <v>39</v>
      </c>
      <c r="Q279" s="4" t="s">
        <v>1729</v>
      </c>
      <c r="R279" s="4" t="s">
        <v>1730</v>
      </c>
      <c r="S279" s="4" t="s">
        <v>1731</v>
      </c>
      <c r="T279" s="4" t="s">
        <v>43</v>
      </c>
      <c r="U279" s="4">
        <v>55</v>
      </c>
      <c r="V279" s="4">
        <v>3563</v>
      </c>
      <c r="W279" s="4" t="s">
        <v>1732</v>
      </c>
      <c r="X279" s="4" t="s">
        <v>1733</v>
      </c>
      <c r="Y279" s="4" t="s">
        <v>46</v>
      </c>
      <c r="Z279" s="4" t="s">
        <v>1734</v>
      </c>
      <c r="AA279" s="4" t="s">
        <v>37</v>
      </c>
      <c r="AB279" s="4" t="s">
        <v>37</v>
      </c>
      <c r="AC279" s="4" t="s">
        <v>37</v>
      </c>
      <c r="AD279" s="4" t="s">
        <v>50</v>
      </c>
      <c r="AE279" s="4">
        <v>2</v>
      </c>
    </row>
    <row r="280" spans="2:32" ht="90.4" customHeight="1" x14ac:dyDescent="0.9">
      <c r="B280" s="4">
        <v>41</v>
      </c>
      <c r="C280" s="4" t="s">
        <v>37</v>
      </c>
      <c r="D280" s="4" t="s">
        <v>37</v>
      </c>
      <c r="E280" s="4" t="s">
        <v>37</v>
      </c>
      <c r="F280" s="4" t="s">
        <v>37</v>
      </c>
      <c r="G280" s="4" t="s">
        <v>37</v>
      </c>
      <c r="H280" s="4" t="s">
        <v>37</v>
      </c>
      <c r="I280" s="4" t="s">
        <v>37</v>
      </c>
      <c r="O280" s="4" t="s">
        <v>60</v>
      </c>
      <c r="P280" s="4" t="s">
        <v>37</v>
      </c>
      <c r="Q280" s="4" t="s">
        <v>1735</v>
      </c>
      <c r="R280" s="4" t="s">
        <v>1736</v>
      </c>
      <c r="S280" s="4" t="s">
        <v>37</v>
      </c>
      <c r="T280" s="4" t="s">
        <v>43</v>
      </c>
      <c r="U280" s="4">
        <v>47</v>
      </c>
      <c r="V280" s="4">
        <v>4011</v>
      </c>
      <c r="W280" s="4" t="s">
        <v>1737</v>
      </c>
      <c r="X280" s="4" t="s">
        <v>1738</v>
      </c>
      <c r="Y280" s="4" t="s">
        <v>371</v>
      </c>
      <c r="Z280" s="4" t="s">
        <v>1739</v>
      </c>
      <c r="AA280" s="4" t="s">
        <v>37</v>
      </c>
      <c r="AB280" s="4" t="s">
        <v>37</v>
      </c>
      <c r="AC280" s="4" t="s">
        <v>37</v>
      </c>
      <c r="AD280" s="4" t="s">
        <v>37</v>
      </c>
      <c r="AE280" s="4">
        <v>3</v>
      </c>
    </row>
    <row r="281" spans="2:32" ht="90.4" customHeight="1" x14ac:dyDescent="0.9">
      <c r="B281" s="4">
        <v>41</v>
      </c>
      <c r="C281" s="4" t="s">
        <v>37</v>
      </c>
      <c r="D281" s="4" t="s">
        <v>37</v>
      </c>
      <c r="E281" s="4" t="s">
        <v>37</v>
      </c>
      <c r="F281" s="4" t="s">
        <v>37</v>
      </c>
      <c r="G281" s="4" t="s">
        <v>37</v>
      </c>
      <c r="H281" s="4" t="s">
        <v>37</v>
      </c>
      <c r="I281" s="4" t="s">
        <v>37</v>
      </c>
      <c r="O281" s="4" t="s">
        <v>51</v>
      </c>
      <c r="P281" s="4" t="s">
        <v>1322</v>
      </c>
      <c r="Q281" s="4" t="s">
        <v>1740</v>
      </c>
      <c r="R281" s="4" t="s">
        <v>1741</v>
      </c>
      <c r="S281" s="4" t="s">
        <v>37</v>
      </c>
      <c r="T281" s="4" t="s">
        <v>43</v>
      </c>
      <c r="U281" s="4">
        <v>55</v>
      </c>
      <c r="V281" s="4">
        <v>3014</v>
      </c>
      <c r="W281" s="4" t="s">
        <v>1742</v>
      </c>
      <c r="X281" s="4" t="s">
        <v>1743</v>
      </c>
      <c r="Y281" s="4" t="s">
        <v>243</v>
      </c>
      <c r="Z281" s="4" t="s">
        <v>1744</v>
      </c>
      <c r="AA281" s="4" t="s">
        <v>37</v>
      </c>
      <c r="AB281" s="4" t="s">
        <v>37</v>
      </c>
      <c r="AC281" s="4" t="s">
        <v>37</v>
      </c>
      <c r="AD281" s="4" t="s">
        <v>50</v>
      </c>
      <c r="AE281" s="4">
        <v>4</v>
      </c>
    </row>
    <row r="282" spans="2:32" ht="90.4" customHeight="1" x14ac:dyDescent="0.9">
      <c r="B282" s="4">
        <v>41</v>
      </c>
      <c r="C282" s="4" t="s">
        <v>37</v>
      </c>
      <c r="D282" s="4" t="s">
        <v>37</v>
      </c>
      <c r="E282" s="4" t="s">
        <v>37</v>
      </c>
      <c r="F282" s="4" t="s">
        <v>37</v>
      </c>
      <c r="G282" s="4" t="s">
        <v>37</v>
      </c>
      <c r="H282" s="4" t="s">
        <v>37</v>
      </c>
      <c r="I282" s="4" t="s">
        <v>37</v>
      </c>
      <c r="O282" s="4" t="s">
        <v>60</v>
      </c>
      <c r="P282" s="4" t="s">
        <v>37</v>
      </c>
      <c r="Q282" s="4" t="s">
        <v>1745</v>
      </c>
      <c r="R282" s="4" t="s">
        <v>1746</v>
      </c>
      <c r="S282" s="4" t="s">
        <v>37</v>
      </c>
      <c r="T282" s="4" t="s">
        <v>43</v>
      </c>
      <c r="U282" s="4">
        <v>45</v>
      </c>
      <c r="V282" s="4">
        <v>3709</v>
      </c>
      <c r="W282" s="4" t="s">
        <v>1747</v>
      </c>
      <c r="X282" s="4" t="s">
        <v>1748</v>
      </c>
      <c r="Y282" s="4" t="s">
        <v>1234</v>
      </c>
      <c r="Z282" s="4" t="s">
        <v>1749</v>
      </c>
      <c r="AA282" s="4" t="s">
        <v>1733</v>
      </c>
      <c r="AB282" s="4" t="s">
        <v>37</v>
      </c>
      <c r="AC282" s="4" t="s">
        <v>37</v>
      </c>
      <c r="AD282" s="4" t="s">
        <v>37</v>
      </c>
      <c r="AE282" s="4">
        <v>5</v>
      </c>
    </row>
    <row r="283" spans="2:32" ht="90.4" customHeight="1" x14ac:dyDescent="0.9">
      <c r="B283" s="4">
        <v>41</v>
      </c>
      <c r="C283" s="4" t="s">
        <v>37</v>
      </c>
      <c r="D283" s="4" t="s">
        <v>37</v>
      </c>
      <c r="E283" s="4" t="s">
        <v>37</v>
      </c>
      <c r="F283" s="4" t="s">
        <v>37</v>
      </c>
      <c r="G283" s="4" t="s">
        <v>37</v>
      </c>
      <c r="H283" s="4" t="s">
        <v>37</v>
      </c>
      <c r="I283" s="4" t="s">
        <v>37</v>
      </c>
      <c r="O283" s="4" t="s">
        <v>60</v>
      </c>
      <c r="P283" s="4" t="s">
        <v>37</v>
      </c>
      <c r="Q283" s="4" t="s">
        <v>1750</v>
      </c>
      <c r="R283" s="4" t="s">
        <v>1751</v>
      </c>
      <c r="S283" s="4" t="s">
        <v>37</v>
      </c>
      <c r="T283" s="4" t="s">
        <v>43</v>
      </c>
      <c r="U283" s="4">
        <v>53</v>
      </c>
      <c r="V283" s="4">
        <v>3851</v>
      </c>
      <c r="W283" s="4" t="s">
        <v>1752</v>
      </c>
      <c r="X283" s="4" t="s">
        <v>1753</v>
      </c>
      <c r="Y283" s="4" t="s">
        <v>942</v>
      </c>
      <c r="Z283" s="4" t="s">
        <v>1754</v>
      </c>
      <c r="AA283" s="4" t="s">
        <v>1733</v>
      </c>
      <c r="AB283" s="4" t="s">
        <v>37</v>
      </c>
      <c r="AC283" s="4" t="s">
        <v>37</v>
      </c>
      <c r="AD283" s="4" t="s">
        <v>37</v>
      </c>
      <c r="AE283" s="4">
        <v>6</v>
      </c>
    </row>
    <row r="284" spans="2:32" ht="90.4" customHeight="1" x14ac:dyDescent="0.9">
      <c r="B284" s="4">
        <v>42</v>
      </c>
      <c r="C284" s="4" t="s">
        <v>1755</v>
      </c>
      <c r="D284" s="4" t="s">
        <v>1756</v>
      </c>
      <c r="E284" s="4" t="s">
        <v>1455</v>
      </c>
      <c r="F284" s="4" t="s">
        <v>1456</v>
      </c>
      <c r="G284" s="4" t="s">
        <v>1457</v>
      </c>
      <c r="H284" s="4" t="s">
        <v>1757</v>
      </c>
      <c r="I284" s="4" t="s">
        <v>37</v>
      </c>
      <c r="J284" s="4">
        <v>225</v>
      </c>
      <c r="K284" s="4">
        <v>111338</v>
      </c>
      <c r="L284" s="4">
        <v>109697</v>
      </c>
      <c r="M284" s="4">
        <v>1</v>
      </c>
      <c r="N284" s="4">
        <v>221036</v>
      </c>
      <c r="O284" s="4" t="s">
        <v>60</v>
      </c>
      <c r="P284" s="4" t="s">
        <v>322</v>
      </c>
      <c r="Q284" s="4" t="s">
        <v>1758</v>
      </c>
      <c r="R284" s="4" t="s">
        <v>1759</v>
      </c>
      <c r="S284" s="4" t="s">
        <v>37</v>
      </c>
      <c r="T284" s="4" t="s">
        <v>43</v>
      </c>
      <c r="U284" s="4">
        <v>42</v>
      </c>
      <c r="V284" s="4">
        <v>2111</v>
      </c>
      <c r="W284" s="4" t="s">
        <v>1760</v>
      </c>
      <c r="X284" s="4" t="s">
        <v>1761</v>
      </c>
      <c r="Y284" s="4" t="s">
        <v>327</v>
      </c>
      <c r="Z284" s="4" t="s">
        <v>1762</v>
      </c>
      <c r="AA284" s="4" t="s">
        <v>37</v>
      </c>
      <c r="AB284" s="4" t="s">
        <v>37</v>
      </c>
      <c r="AC284" s="4" t="s">
        <v>37</v>
      </c>
      <c r="AD284" s="4" t="s">
        <v>37</v>
      </c>
      <c r="AE284" s="4">
        <v>1</v>
      </c>
      <c r="AF284" s="4">
        <v>36.5</v>
      </c>
    </row>
    <row r="285" spans="2:32" ht="90.4" customHeight="1" x14ac:dyDescent="0.9">
      <c r="B285" s="4">
        <v>42</v>
      </c>
      <c r="C285" s="4" t="s">
        <v>37</v>
      </c>
      <c r="D285" s="4" t="s">
        <v>37</v>
      </c>
      <c r="E285" s="4" t="s">
        <v>37</v>
      </c>
      <c r="F285" s="4" t="s">
        <v>37</v>
      </c>
      <c r="G285" s="4" t="s">
        <v>37</v>
      </c>
      <c r="H285" s="4" t="s">
        <v>37</v>
      </c>
      <c r="I285" s="4" t="s">
        <v>37</v>
      </c>
      <c r="O285" s="4" t="s">
        <v>38</v>
      </c>
      <c r="P285" s="4" t="s">
        <v>39</v>
      </c>
      <c r="Q285" s="4" t="s">
        <v>1763</v>
      </c>
      <c r="R285" s="4" t="s">
        <v>1764</v>
      </c>
      <c r="S285" s="4" t="s">
        <v>1765</v>
      </c>
      <c r="T285" s="4" t="s">
        <v>43</v>
      </c>
      <c r="U285" s="4">
        <v>65</v>
      </c>
      <c r="V285" s="4">
        <v>696</v>
      </c>
      <c r="W285" s="4" t="s">
        <v>1766</v>
      </c>
      <c r="X285" s="4" t="s">
        <v>1767</v>
      </c>
      <c r="Y285" s="4" t="s">
        <v>46</v>
      </c>
      <c r="Z285" s="4" t="s">
        <v>1768</v>
      </c>
      <c r="AA285" s="4" t="s">
        <v>37</v>
      </c>
      <c r="AB285" s="4" t="s">
        <v>677</v>
      </c>
      <c r="AC285" s="4" t="s">
        <v>1769</v>
      </c>
      <c r="AD285" s="4" t="s">
        <v>238</v>
      </c>
      <c r="AE285" s="4">
        <v>2</v>
      </c>
    </row>
    <row r="286" spans="2:32" ht="90.4" customHeight="1" x14ac:dyDescent="0.9">
      <c r="B286" s="4">
        <v>42</v>
      </c>
      <c r="C286" s="4" t="s">
        <v>37</v>
      </c>
      <c r="D286" s="4" t="s">
        <v>37</v>
      </c>
      <c r="E286" s="4" t="s">
        <v>37</v>
      </c>
      <c r="F286" s="4" t="s">
        <v>37</v>
      </c>
      <c r="G286" s="4" t="s">
        <v>37</v>
      </c>
      <c r="H286" s="4" t="s">
        <v>37</v>
      </c>
      <c r="I286" s="4" t="s">
        <v>37</v>
      </c>
      <c r="O286" s="4" t="s">
        <v>68</v>
      </c>
      <c r="P286" s="4" t="s">
        <v>69</v>
      </c>
      <c r="Q286" s="4" t="s">
        <v>1770</v>
      </c>
      <c r="R286" s="4" t="s">
        <v>1771</v>
      </c>
      <c r="S286" s="4" t="s">
        <v>37</v>
      </c>
      <c r="T286" s="4" t="s">
        <v>43</v>
      </c>
      <c r="U286" s="4">
        <v>62</v>
      </c>
      <c r="V286" s="4">
        <v>567</v>
      </c>
      <c r="W286" s="4" t="s">
        <v>1772</v>
      </c>
      <c r="X286" s="4" t="s">
        <v>1773</v>
      </c>
      <c r="Y286" s="4" t="s">
        <v>75</v>
      </c>
      <c r="Z286" s="4" t="s">
        <v>1774</v>
      </c>
      <c r="AA286" s="4" t="s">
        <v>37</v>
      </c>
      <c r="AB286" s="4" t="s">
        <v>37</v>
      </c>
      <c r="AC286" s="4" t="s">
        <v>37</v>
      </c>
      <c r="AD286" s="4" t="s">
        <v>238</v>
      </c>
      <c r="AE286" s="4">
        <v>3</v>
      </c>
    </row>
    <row r="287" spans="2:32" ht="90.4" customHeight="1" x14ac:dyDescent="0.9">
      <c r="B287" s="4">
        <v>42</v>
      </c>
      <c r="C287" s="4" t="s">
        <v>37</v>
      </c>
      <c r="D287" s="4" t="s">
        <v>37</v>
      </c>
      <c r="E287" s="4" t="s">
        <v>37</v>
      </c>
      <c r="F287" s="4" t="s">
        <v>37</v>
      </c>
      <c r="G287" s="4" t="s">
        <v>37</v>
      </c>
      <c r="H287" s="4" t="s">
        <v>37</v>
      </c>
      <c r="I287" s="4" t="s">
        <v>37</v>
      </c>
      <c r="O287" s="4" t="s">
        <v>51</v>
      </c>
      <c r="P287" s="4" t="s">
        <v>1775</v>
      </c>
      <c r="Q287" s="4" t="s">
        <v>1776</v>
      </c>
      <c r="R287" s="4" t="s">
        <v>1777</v>
      </c>
      <c r="S287" s="4" t="s">
        <v>37</v>
      </c>
      <c r="T287" s="4" t="s">
        <v>43</v>
      </c>
      <c r="U287" s="4">
        <v>59</v>
      </c>
      <c r="V287" s="4">
        <v>1632</v>
      </c>
      <c r="W287" s="4" t="s">
        <v>1778</v>
      </c>
      <c r="X287" s="4" t="s">
        <v>1779</v>
      </c>
      <c r="Y287" s="4" t="s">
        <v>88</v>
      </c>
      <c r="Z287" s="4" t="s">
        <v>1780</v>
      </c>
      <c r="AA287" s="4" t="s">
        <v>37</v>
      </c>
      <c r="AB287" s="4" t="s">
        <v>37</v>
      </c>
      <c r="AC287" s="4" t="s">
        <v>37</v>
      </c>
      <c r="AD287" s="4" t="s">
        <v>160</v>
      </c>
      <c r="AE287" s="4">
        <v>4</v>
      </c>
    </row>
    <row r="288" spans="2:32" ht="90.4" customHeight="1" x14ac:dyDescent="0.9">
      <c r="B288" s="4">
        <v>42</v>
      </c>
      <c r="C288" s="4" t="s">
        <v>37</v>
      </c>
      <c r="D288" s="4" t="s">
        <v>37</v>
      </c>
      <c r="E288" s="4" t="s">
        <v>37</v>
      </c>
      <c r="F288" s="4" t="s">
        <v>37</v>
      </c>
      <c r="G288" s="4" t="s">
        <v>37</v>
      </c>
      <c r="H288" s="4" t="s">
        <v>37</v>
      </c>
      <c r="I288" s="4" t="s">
        <v>37</v>
      </c>
      <c r="O288" s="4" t="s">
        <v>60</v>
      </c>
      <c r="P288" s="4" t="s">
        <v>37</v>
      </c>
      <c r="Q288" s="4" t="s">
        <v>1781</v>
      </c>
      <c r="R288" s="4" t="s">
        <v>1782</v>
      </c>
      <c r="S288" s="4" t="s">
        <v>37</v>
      </c>
      <c r="T288" s="4" t="s">
        <v>43</v>
      </c>
      <c r="U288" s="4">
        <v>32</v>
      </c>
      <c r="V288" s="4">
        <v>1703</v>
      </c>
      <c r="W288" s="4" t="s">
        <v>1783</v>
      </c>
      <c r="X288" s="4" t="s">
        <v>1784</v>
      </c>
      <c r="Y288" s="4" t="s">
        <v>82</v>
      </c>
      <c r="Z288" s="4" t="s">
        <v>1785</v>
      </c>
      <c r="AA288" s="4" t="s">
        <v>37</v>
      </c>
      <c r="AB288" s="4" t="s">
        <v>37</v>
      </c>
      <c r="AC288" s="4" t="s">
        <v>37</v>
      </c>
      <c r="AD288" s="4" t="s">
        <v>37</v>
      </c>
      <c r="AE288" s="4">
        <v>5</v>
      </c>
    </row>
    <row r="289" spans="2:32" ht="90.4" customHeight="1" x14ac:dyDescent="0.9">
      <c r="B289" s="4">
        <v>42</v>
      </c>
      <c r="C289" s="4" t="s">
        <v>37</v>
      </c>
      <c r="D289" s="4" t="s">
        <v>37</v>
      </c>
      <c r="E289" s="4" t="s">
        <v>37</v>
      </c>
      <c r="F289" s="4" t="s">
        <v>37</v>
      </c>
      <c r="G289" s="4" t="s">
        <v>37</v>
      </c>
      <c r="H289" s="4" t="s">
        <v>37</v>
      </c>
      <c r="I289" s="4" t="s">
        <v>37</v>
      </c>
      <c r="O289" s="4" t="s">
        <v>60</v>
      </c>
      <c r="P289" s="4" t="s">
        <v>37</v>
      </c>
      <c r="Q289" s="4" t="s">
        <v>1786</v>
      </c>
      <c r="R289" s="4" t="s">
        <v>1787</v>
      </c>
      <c r="S289" s="4" t="s">
        <v>37</v>
      </c>
      <c r="T289" s="4" t="s">
        <v>43</v>
      </c>
      <c r="U289" s="4">
        <v>50</v>
      </c>
      <c r="V289" s="4">
        <v>1427</v>
      </c>
      <c r="W289" s="4" t="s">
        <v>1788</v>
      </c>
      <c r="X289" s="4" t="s">
        <v>1789</v>
      </c>
      <c r="Y289" s="4" t="s">
        <v>243</v>
      </c>
      <c r="Z289" s="4" t="s">
        <v>1790</v>
      </c>
      <c r="AA289" s="4" t="s">
        <v>1779</v>
      </c>
      <c r="AB289" s="4" t="s">
        <v>37</v>
      </c>
      <c r="AC289" s="4" t="s">
        <v>37</v>
      </c>
      <c r="AD289" s="4" t="s">
        <v>37</v>
      </c>
      <c r="AE289" s="4">
        <v>6</v>
      </c>
    </row>
    <row r="290" spans="2:32" ht="90.4" customHeight="1" x14ac:dyDescent="0.9">
      <c r="B290" s="4">
        <v>43</v>
      </c>
      <c r="C290" s="4" t="s">
        <v>1791</v>
      </c>
      <c r="D290" s="4" t="s">
        <v>1792</v>
      </c>
      <c r="E290" s="4" t="s">
        <v>1455</v>
      </c>
      <c r="F290" s="4" t="s">
        <v>1456</v>
      </c>
      <c r="G290" s="4" t="s">
        <v>1457</v>
      </c>
      <c r="H290" s="4" t="s">
        <v>1793</v>
      </c>
      <c r="I290" s="4" t="s">
        <v>37</v>
      </c>
      <c r="J290" s="4">
        <v>204</v>
      </c>
      <c r="K290" s="4">
        <v>113015</v>
      </c>
      <c r="L290" s="4">
        <v>109776</v>
      </c>
      <c r="M290" s="4">
        <v>1</v>
      </c>
      <c r="N290" s="4">
        <v>222792</v>
      </c>
      <c r="O290" s="4" t="s">
        <v>51</v>
      </c>
      <c r="P290" s="4" t="s">
        <v>193</v>
      </c>
      <c r="Q290" s="4" t="s">
        <v>1794</v>
      </c>
      <c r="R290" s="4" t="s">
        <v>1795</v>
      </c>
      <c r="S290" s="4" t="s">
        <v>37</v>
      </c>
      <c r="T290" s="4" t="s">
        <v>43</v>
      </c>
      <c r="U290" s="4">
        <v>65</v>
      </c>
      <c r="V290" s="4">
        <v>3831</v>
      </c>
      <c r="W290" s="4" t="s">
        <v>1796</v>
      </c>
      <c r="X290" s="4" t="s">
        <v>1797</v>
      </c>
      <c r="Y290" s="4" t="s">
        <v>198</v>
      </c>
      <c r="Z290" s="4" t="s">
        <v>1798</v>
      </c>
      <c r="AA290" s="4" t="s">
        <v>37</v>
      </c>
      <c r="AB290" s="4" t="s">
        <v>37</v>
      </c>
      <c r="AC290" s="4" t="s">
        <v>37</v>
      </c>
      <c r="AD290" s="4" t="s">
        <v>238</v>
      </c>
      <c r="AE290" s="4">
        <v>1</v>
      </c>
      <c r="AF290" s="4">
        <v>43.3</v>
      </c>
    </row>
    <row r="291" spans="2:32" ht="90.4" customHeight="1" x14ac:dyDescent="0.9">
      <c r="B291" s="4">
        <v>43</v>
      </c>
      <c r="C291" s="4" t="s">
        <v>37</v>
      </c>
      <c r="D291" s="4" t="s">
        <v>37</v>
      </c>
      <c r="E291" s="4" t="s">
        <v>37</v>
      </c>
      <c r="F291" s="4" t="s">
        <v>37</v>
      </c>
      <c r="G291" s="4" t="s">
        <v>37</v>
      </c>
      <c r="H291" s="4" t="s">
        <v>37</v>
      </c>
      <c r="I291" s="4" t="s">
        <v>37</v>
      </c>
      <c r="O291" s="4" t="s">
        <v>38</v>
      </c>
      <c r="P291" s="4" t="s">
        <v>39</v>
      </c>
      <c r="Q291" s="4" t="s">
        <v>1799</v>
      </c>
      <c r="R291" s="4" t="s">
        <v>1800</v>
      </c>
      <c r="S291" s="4" t="s">
        <v>37</v>
      </c>
      <c r="T291" s="4" t="s">
        <v>43</v>
      </c>
      <c r="U291" s="4">
        <v>47</v>
      </c>
      <c r="V291" s="4">
        <v>1953</v>
      </c>
      <c r="W291" s="4" t="s">
        <v>1801</v>
      </c>
      <c r="X291" s="4" t="s">
        <v>1802</v>
      </c>
      <c r="Y291" s="4" t="s">
        <v>46</v>
      </c>
      <c r="Z291" s="4" t="s">
        <v>1803</v>
      </c>
      <c r="AA291" s="4" t="s">
        <v>37</v>
      </c>
      <c r="AB291" s="4" t="s">
        <v>37</v>
      </c>
      <c r="AC291" s="4" t="s">
        <v>37</v>
      </c>
      <c r="AD291" s="4" t="s">
        <v>238</v>
      </c>
      <c r="AE291" s="4">
        <v>2</v>
      </c>
    </row>
    <row r="292" spans="2:32" ht="90.4" customHeight="1" x14ac:dyDescent="0.9">
      <c r="B292" s="4">
        <v>43</v>
      </c>
      <c r="C292" s="4" t="s">
        <v>37</v>
      </c>
      <c r="D292" s="4" t="s">
        <v>37</v>
      </c>
      <c r="E292" s="4" t="s">
        <v>37</v>
      </c>
      <c r="F292" s="4" t="s">
        <v>37</v>
      </c>
      <c r="G292" s="4" t="s">
        <v>37</v>
      </c>
      <c r="H292" s="4" t="s">
        <v>37</v>
      </c>
      <c r="I292" s="4" t="s">
        <v>37</v>
      </c>
      <c r="O292" s="4" t="s">
        <v>60</v>
      </c>
      <c r="P292" s="4" t="s">
        <v>322</v>
      </c>
      <c r="Q292" s="4" t="s">
        <v>1804</v>
      </c>
      <c r="R292" s="4" t="s">
        <v>1805</v>
      </c>
      <c r="S292" s="4" t="s">
        <v>37</v>
      </c>
      <c r="T292" s="4" t="s">
        <v>43</v>
      </c>
      <c r="U292" s="4">
        <v>59</v>
      </c>
      <c r="V292" s="4">
        <v>1754</v>
      </c>
      <c r="W292" s="4" t="s">
        <v>1806</v>
      </c>
      <c r="X292" s="4" t="s">
        <v>1807</v>
      </c>
      <c r="Y292" s="4" t="s">
        <v>327</v>
      </c>
      <c r="Z292" s="4" t="s">
        <v>1808</v>
      </c>
      <c r="AA292" s="4" t="s">
        <v>37</v>
      </c>
      <c r="AB292" s="4" t="s">
        <v>37</v>
      </c>
      <c r="AC292" s="4" t="s">
        <v>37</v>
      </c>
      <c r="AD292" s="4" t="s">
        <v>37</v>
      </c>
      <c r="AE292" s="4">
        <v>3</v>
      </c>
    </row>
    <row r="293" spans="2:32" ht="90.4" customHeight="1" x14ac:dyDescent="0.9">
      <c r="B293" s="4">
        <v>43</v>
      </c>
      <c r="C293" s="4" t="s">
        <v>37</v>
      </c>
      <c r="D293" s="4" t="s">
        <v>37</v>
      </c>
      <c r="E293" s="4" t="s">
        <v>37</v>
      </c>
      <c r="F293" s="4" t="s">
        <v>37</v>
      </c>
      <c r="G293" s="4" t="s">
        <v>37</v>
      </c>
      <c r="H293" s="4" t="s">
        <v>37</v>
      </c>
      <c r="I293" s="4" t="s">
        <v>37</v>
      </c>
      <c r="O293" s="4" t="s">
        <v>68</v>
      </c>
      <c r="P293" s="4" t="s">
        <v>69</v>
      </c>
      <c r="Q293" s="4" t="s">
        <v>1809</v>
      </c>
      <c r="R293" s="4" t="s">
        <v>1810</v>
      </c>
      <c r="S293" s="4" t="s">
        <v>37</v>
      </c>
      <c r="T293" s="4" t="s">
        <v>43</v>
      </c>
      <c r="U293" s="4">
        <v>35</v>
      </c>
      <c r="V293" s="4">
        <v>2932</v>
      </c>
      <c r="W293" s="4" t="s">
        <v>1811</v>
      </c>
      <c r="X293" s="4" t="s">
        <v>1812</v>
      </c>
      <c r="Y293" s="4" t="s">
        <v>75</v>
      </c>
      <c r="Z293" s="4" t="s">
        <v>1813</v>
      </c>
      <c r="AA293" s="4" t="s">
        <v>37</v>
      </c>
      <c r="AB293" s="4" t="s">
        <v>37</v>
      </c>
      <c r="AC293" s="4" t="s">
        <v>37</v>
      </c>
      <c r="AD293" s="4" t="s">
        <v>160</v>
      </c>
      <c r="AE293" s="4">
        <v>4</v>
      </c>
    </row>
    <row r="294" spans="2:32" ht="90.4" customHeight="1" x14ac:dyDescent="0.9">
      <c r="B294" s="4">
        <v>43</v>
      </c>
      <c r="C294" s="4" t="s">
        <v>37</v>
      </c>
      <c r="D294" s="4" t="s">
        <v>37</v>
      </c>
      <c r="E294" s="4" t="s">
        <v>37</v>
      </c>
      <c r="F294" s="4" t="s">
        <v>37</v>
      </c>
      <c r="G294" s="4" t="s">
        <v>37</v>
      </c>
      <c r="H294" s="4" t="s">
        <v>37</v>
      </c>
      <c r="I294" s="4" t="s">
        <v>37</v>
      </c>
      <c r="O294" s="4" t="s">
        <v>60</v>
      </c>
      <c r="P294" s="4" t="s">
        <v>307</v>
      </c>
      <c r="Q294" s="4" t="s">
        <v>1814</v>
      </c>
      <c r="R294" s="4" t="s">
        <v>1815</v>
      </c>
      <c r="S294" s="4" t="s">
        <v>37</v>
      </c>
      <c r="T294" s="4" t="s">
        <v>43</v>
      </c>
      <c r="U294" s="4">
        <v>49</v>
      </c>
      <c r="V294" s="4">
        <v>3415</v>
      </c>
      <c r="W294" s="4" t="s">
        <v>1816</v>
      </c>
      <c r="X294" s="4" t="s">
        <v>1817</v>
      </c>
      <c r="Y294" s="4" t="s">
        <v>243</v>
      </c>
      <c r="Z294" s="4" t="s">
        <v>1818</v>
      </c>
      <c r="AA294" s="4" t="s">
        <v>37</v>
      </c>
      <c r="AB294" s="4" t="s">
        <v>37</v>
      </c>
      <c r="AC294" s="4" t="s">
        <v>37</v>
      </c>
      <c r="AD294" s="4" t="s">
        <v>37</v>
      </c>
      <c r="AE294" s="4">
        <v>5</v>
      </c>
    </row>
    <row r="295" spans="2:32" ht="90.4" customHeight="1" x14ac:dyDescent="0.9">
      <c r="B295" s="4">
        <v>44</v>
      </c>
      <c r="C295" s="4" t="s">
        <v>1819</v>
      </c>
      <c r="D295" s="4" t="s">
        <v>1820</v>
      </c>
      <c r="E295" s="4" t="s">
        <v>1455</v>
      </c>
      <c r="F295" s="4" t="s">
        <v>1456</v>
      </c>
      <c r="G295" s="4" t="s">
        <v>1457</v>
      </c>
      <c r="H295" s="4" t="s">
        <v>1821</v>
      </c>
      <c r="I295" s="4" t="s">
        <v>37</v>
      </c>
      <c r="J295" s="4">
        <v>211</v>
      </c>
      <c r="K295" s="4">
        <v>108077</v>
      </c>
      <c r="L295" s="4">
        <v>106020</v>
      </c>
      <c r="M295" s="4">
        <v>4</v>
      </c>
      <c r="N295" s="4">
        <v>214101</v>
      </c>
      <c r="O295" s="4" t="s">
        <v>68</v>
      </c>
      <c r="P295" s="4" t="s">
        <v>69</v>
      </c>
      <c r="Q295" s="4" t="s">
        <v>1822</v>
      </c>
      <c r="R295" s="4" t="s">
        <v>1823</v>
      </c>
      <c r="S295" s="4" t="s">
        <v>37</v>
      </c>
      <c r="T295" s="4" t="s">
        <v>92</v>
      </c>
      <c r="U295" s="4">
        <v>54</v>
      </c>
      <c r="V295" s="4">
        <v>2296</v>
      </c>
      <c r="W295" s="4" t="s">
        <v>1824</v>
      </c>
      <c r="X295" s="4" t="s">
        <v>1825</v>
      </c>
      <c r="Y295" s="4" t="s">
        <v>75</v>
      </c>
      <c r="Z295" s="4" t="s">
        <v>1826</v>
      </c>
      <c r="AA295" s="4" t="s">
        <v>37</v>
      </c>
      <c r="AB295" s="4" t="s">
        <v>37</v>
      </c>
      <c r="AC295" s="4" t="s">
        <v>37</v>
      </c>
      <c r="AD295" s="4" t="s">
        <v>77</v>
      </c>
      <c r="AE295" s="4">
        <v>1</v>
      </c>
      <c r="AF295" s="4">
        <v>71</v>
      </c>
    </row>
    <row r="296" spans="2:32" ht="90.4" customHeight="1" x14ac:dyDescent="0.9">
      <c r="B296" s="4">
        <v>44</v>
      </c>
      <c r="C296" s="4" t="s">
        <v>37</v>
      </c>
      <c r="D296" s="4" t="s">
        <v>37</v>
      </c>
      <c r="E296" s="4" t="s">
        <v>37</v>
      </c>
      <c r="F296" s="4" t="s">
        <v>37</v>
      </c>
      <c r="G296" s="4" t="s">
        <v>37</v>
      </c>
      <c r="H296" s="4" t="s">
        <v>37</v>
      </c>
      <c r="I296" s="4" t="s">
        <v>37</v>
      </c>
      <c r="O296" s="4" t="s">
        <v>38</v>
      </c>
      <c r="P296" s="4" t="s">
        <v>39</v>
      </c>
      <c r="Q296" s="4" t="s">
        <v>1827</v>
      </c>
      <c r="R296" s="4" t="s">
        <v>1828</v>
      </c>
      <c r="S296" s="4" t="s">
        <v>37</v>
      </c>
      <c r="T296" s="4" t="s">
        <v>43</v>
      </c>
      <c r="U296" s="4">
        <v>36</v>
      </c>
      <c r="V296" s="4">
        <v>3944</v>
      </c>
      <c r="W296" s="4" t="s">
        <v>1829</v>
      </c>
      <c r="X296" s="4" t="s">
        <v>1830</v>
      </c>
      <c r="Y296" s="4" t="s">
        <v>46</v>
      </c>
      <c r="Z296" s="4" t="s">
        <v>1831</v>
      </c>
      <c r="AA296" s="4" t="s">
        <v>37</v>
      </c>
      <c r="AB296" s="4" t="s">
        <v>37</v>
      </c>
      <c r="AC296" s="4" t="s">
        <v>37</v>
      </c>
      <c r="AD296" s="4" t="s">
        <v>160</v>
      </c>
      <c r="AE296" s="4">
        <v>2</v>
      </c>
    </row>
    <row r="297" spans="2:32" ht="90.4" customHeight="1" x14ac:dyDescent="0.9">
      <c r="B297" s="4">
        <v>44</v>
      </c>
      <c r="C297" s="4" t="s">
        <v>37</v>
      </c>
      <c r="D297" s="4" t="s">
        <v>37</v>
      </c>
      <c r="E297" s="4" t="s">
        <v>37</v>
      </c>
      <c r="F297" s="4" t="s">
        <v>37</v>
      </c>
      <c r="G297" s="4" t="s">
        <v>37</v>
      </c>
      <c r="H297" s="4" t="s">
        <v>37</v>
      </c>
      <c r="I297" s="4" t="s">
        <v>37</v>
      </c>
      <c r="O297" s="4" t="s">
        <v>60</v>
      </c>
      <c r="P297" s="4" t="s">
        <v>37</v>
      </c>
      <c r="Q297" s="4" t="s">
        <v>1832</v>
      </c>
      <c r="R297" s="4" t="s">
        <v>1833</v>
      </c>
      <c r="S297" s="4" t="s">
        <v>37</v>
      </c>
      <c r="T297" s="4" t="s">
        <v>43</v>
      </c>
      <c r="U297" s="4">
        <v>36</v>
      </c>
      <c r="V297" s="4">
        <v>2437</v>
      </c>
      <c r="W297" s="4" t="s">
        <v>1834</v>
      </c>
      <c r="X297" s="4" t="s">
        <v>1835</v>
      </c>
      <c r="Y297" s="4" t="s">
        <v>95</v>
      </c>
      <c r="Z297" s="4" t="s">
        <v>1836</v>
      </c>
      <c r="AA297" s="4" t="s">
        <v>1830</v>
      </c>
      <c r="AB297" s="4" t="s">
        <v>37</v>
      </c>
      <c r="AC297" s="4" t="s">
        <v>37</v>
      </c>
      <c r="AD297" s="4" t="s">
        <v>37</v>
      </c>
      <c r="AE297" s="4">
        <v>3</v>
      </c>
    </row>
    <row r="298" spans="2:32" ht="90.4" customHeight="1" x14ac:dyDescent="0.9">
      <c r="B298" s="4">
        <v>44</v>
      </c>
      <c r="C298" s="4" t="s">
        <v>37</v>
      </c>
      <c r="D298" s="4" t="s">
        <v>37</v>
      </c>
      <c r="E298" s="4" t="s">
        <v>37</v>
      </c>
      <c r="F298" s="4" t="s">
        <v>37</v>
      </c>
      <c r="G298" s="4" t="s">
        <v>37</v>
      </c>
      <c r="H298" s="4" t="s">
        <v>37</v>
      </c>
      <c r="I298" s="4" t="s">
        <v>37</v>
      </c>
      <c r="O298" s="4" t="s">
        <v>60</v>
      </c>
      <c r="P298" s="4" t="s">
        <v>37</v>
      </c>
      <c r="Q298" s="4" t="s">
        <v>1837</v>
      </c>
      <c r="R298" s="4" t="s">
        <v>1838</v>
      </c>
      <c r="S298" s="4" t="s">
        <v>37</v>
      </c>
      <c r="T298" s="4" t="s">
        <v>43</v>
      </c>
      <c r="U298" s="4">
        <v>43</v>
      </c>
      <c r="V298" s="4">
        <v>4221</v>
      </c>
      <c r="W298" s="4" t="s">
        <v>1839</v>
      </c>
      <c r="X298" s="4" t="s">
        <v>1840</v>
      </c>
      <c r="Y298" s="4" t="s">
        <v>1234</v>
      </c>
      <c r="Z298" s="4" t="s">
        <v>1841</v>
      </c>
      <c r="AA298" s="4" t="s">
        <v>1842</v>
      </c>
      <c r="AB298" s="4" t="s">
        <v>37</v>
      </c>
      <c r="AC298" s="4" t="s">
        <v>37</v>
      </c>
      <c r="AD298" s="4" t="s">
        <v>37</v>
      </c>
      <c r="AE298" s="4">
        <v>4</v>
      </c>
    </row>
    <row r="299" spans="2:32" ht="90.4" customHeight="1" x14ac:dyDescent="0.9">
      <c r="B299" s="4">
        <v>44</v>
      </c>
      <c r="C299" s="4" t="s">
        <v>37</v>
      </c>
      <c r="D299" s="4" t="s">
        <v>37</v>
      </c>
      <c r="E299" s="4" t="s">
        <v>37</v>
      </c>
      <c r="F299" s="4" t="s">
        <v>37</v>
      </c>
      <c r="G299" s="4" t="s">
        <v>37</v>
      </c>
      <c r="H299" s="4" t="s">
        <v>37</v>
      </c>
      <c r="I299" s="4" t="s">
        <v>37</v>
      </c>
      <c r="O299" s="4" t="s">
        <v>51</v>
      </c>
      <c r="P299" s="4" t="s">
        <v>1322</v>
      </c>
      <c r="Q299" s="4" t="s">
        <v>1843</v>
      </c>
      <c r="R299" s="4" t="s">
        <v>1844</v>
      </c>
      <c r="S299" s="4" t="s">
        <v>37</v>
      </c>
      <c r="T299" s="4" t="s">
        <v>43</v>
      </c>
      <c r="U299" s="4">
        <v>50</v>
      </c>
      <c r="V299" s="4">
        <v>4836</v>
      </c>
      <c r="W299" s="4" t="s">
        <v>1845</v>
      </c>
      <c r="X299" s="4" t="s">
        <v>1842</v>
      </c>
      <c r="Y299" s="4" t="s">
        <v>101</v>
      </c>
      <c r="Z299" s="4" t="s">
        <v>1846</v>
      </c>
      <c r="AA299" s="4" t="s">
        <v>37</v>
      </c>
      <c r="AB299" s="4" t="s">
        <v>37</v>
      </c>
      <c r="AC299" s="4" t="s">
        <v>37</v>
      </c>
      <c r="AD299" s="4" t="s">
        <v>59</v>
      </c>
      <c r="AE299" s="4">
        <v>5</v>
      </c>
    </row>
    <row r="300" spans="2:32" ht="90.4" customHeight="1" x14ac:dyDescent="0.9">
      <c r="B300" s="4">
        <v>44</v>
      </c>
      <c r="C300" s="4" t="s">
        <v>37</v>
      </c>
      <c r="D300" s="4" t="s">
        <v>37</v>
      </c>
      <c r="E300" s="4" t="s">
        <v>37</v>
      </c>
      <c r="F300" s="4" t="s">
        <v>37</v>
      </c>
      <c r="G300" s="4" t="s">
        <v>37</v>
      </c>
      <c r="H300" s="4" t="s">
        <v>37</v>
      </c>
      <c r="I300" s="4" t="s">
        <v>37</v>
      </c>
      <c r="O300" s="4" t="s">
        <v>60</v>
      </c>
      <c r="P300" s="4" t="s">
        <v>37</v>
      </c>
      <c r="Q300" s="4" t="s">
        <v>1847</v>
      </c>
      <c r="R300" s="4" t="s">
        <v>1848</v>
      </c>
      <c r="S300" s="4" t="s">
        <v>37</v>
      </c>
      <c r="T300" s="4" t="s">
        <v>43</v>
      </c>
      <c r="U300" s="4">
        <v>51</v>
      </c>
      <c r="V300" s="4">
        <v>4261</v>
      </c>
      <c r="W300" s="4" t="s">
        <v>1849</v>
      </c>
      <c r="X300" s="4" t="s">
        <v>1850</v>
      </c>
      <c r="Y300" s="4" t="s">
        <v>243</v>
      </c>
      <c r="Z300" s="4" t="s">
        <v>1851</v>
      </c>
      <c r="AA300" s="4" t="s">
        <v>1842</v>
      </c>
      <c r="AB300" s="4" t="s">
        <v>37</v>
      </c>
      <c r="AC300" s="4" t="s">
        <v>37</v>
      </c>
      <c r="AD300" s="4" t="s">
        <v>37</v>
      </c>
      <c r="AE300" s="4">
        <v>6</v>
      </c>
    </row>
    <row r="301" spans="2:32" ht="90.4" customHeight="1" x14ac:dyDescent="0.9">
      <c r="B301" s="4">
        <v>45</v>
      </c>
      <c r="C301" s="4" t="s">
        <v>1852</v>
      </c>
      <c r="D301" s="4" t="s">
        <v>1853</v>
      </c>
      <c r="E301" s="4" t="s">
        <v>1455</v>
      </c>
      <c r="F301" s="4" t="s">
        <v>1456</v>
      </c>
      <c r="G301" s="4" t="s">
        <v>1457</v>
      </c>
      <c r="H301" s="4" t="s">
        <v>1854</v>
      </c>
      <c r="I301" s="4" t="s">
        <v>37</v>
      </c>
      <c r="J301" s="4">
        <v>243</v>
      </c>
      <c r="K301" s="4">
        <v>128200</v>
      </c>
      <c r="L301" s="4">
        <v>127229</v>
      </c>
      <c r="M301" s="4">
        <v>12</v>
      </c>
      <c r="N301" s="4">
        <v>255441</v>
      </c>
      <c r="O301" s="4" t="s">
        <v>51</v>
      </c>
      <c r="P301" s="4" t="s">
        <v>52</v>
      </c>
      <c r="Q301" s="4" t="s">
        <v>1855</v>
      </c>
      <c r="R301" s="4" t="s">
        <v>1856</v>
      </c>
      <c r="S301" s="4" t="s">
        <v>1857</v>
      </c>
      <c r="T301" s="4" t="s">
        <v>43</v>
      </c>
      <c r="U301" s="4">
        <v>63</v>
      </c>
      <c r="V301" s="4">
        <v>2717</v>
      </c>
      <c r="W301" s="4" t="s">
        <v>1858</v>
      </c>
      <c r="X301" s="4" t="s">
        <v>1859</v>
      </c>
      <c r="Y301" s="4" t="s">
        <v>57</v>
      </c>
      <c r="Z301" s="4" t="s">
        <v>1860</v>
      </c>
      <c r="AA301" s="4" t="s">
        <v>37</v>
      </c>
      <c r="AB301" s="4" t="s">
        <v>677</v>
      </c>
      <c r="AC301" s="4" t="s">
        <v>1861</v>
      </c>
      <c r="AD301" s="4" t="s">
        <v>128</v>
      </c>
      <c r="AE301" s="4">
        <v>1</v>
      </c>
      <c r="AF301" s="4">
        <v>48</v>
      </c>
    </row>
    <row r="302" spans="2:32" ht="90.4" customHeight="1" x14ac:dyDescent="0.9">
      <c r="B302" s="4">
        <v>45</v>
      </c>
      <c r="C302" s="4" t="s">
        <v>37</v>
      </c>
      <c r="D302" s="4" t="s">
        <v>37</v>
      </c>
      <c r="E302" s="4" t="s">
        <v>37</v>
      </c>
      <c r="F302" s="4" t="s">
        <v>37</v>
      </c>
      <c r="G302" s="4" t="s">
        <v>37</v>
      </c>
      <c r="H302" s="4" t="s">
        <v>37</v>
      </c>
      <c r="I302" s="4" t="s">
        <v>37</v>
      </c>
      <c r="O302" s="4" t="s">
        <v>60</v>
      </c>
      <c r="P302" s="4" t="s">
        <v>322</v>
      </c>
      <c r="Q302" s="4" t="s">
        <v>1862</v>
      </c>
      <c r="R302" s="4" t="s">
        <v>1863</v>
      </c>
      <c r="S302" s="4" t="s">
        <v>37</v>
      </c>
      <c r="T302" s="4" t="s">
        <v>43</v>
      </c>
      <c r="U302" s="4">
        <v>49</v>
      </c>
      <c r="V302" s="4">
        <v>3338</v>
      </c>
      <c r="W302" s="4" t="s">
        <v>1864</v>
      </c>
      <c r="X302" s="4" t="s">
        <v>1865</v>
      </c>
      <c r="Y302" s="4" t="s">
        <v>327</v>
      </c>
      <c r="Z302" s="4" t="s">
        <v>1866</v>
      </c>
      <c r="AA302" s="4" t="s">
        <v>37</v>
      </c>
      <c r="AB302" s="4" t="s">
        <v>37</v>
      </c>
      <c r="AC302" s="4" t="s">
        <v>37</v>
      </c>
      <c r="AD302" s="4" t="s">
        <v>37</v>
      </c>
      <c r="AE302" s="4">
        <v>2</v>
      </c>
    </row>
    <row r="303" spans="2:32" ht="90.4" customHeight="1" x14ac:dyDescent="0.9">
      <c r="B303" s="4">
        <v>45</v>
      </c>
      <c r="C303" s="4" t="s">
        <v>37</v>
      </c>
      <c r="D303" s="4" t="s">
        <v>37</v>
      </c>
      <c r="E303" s="4" t="s">
        <v>37</v>
      </c>
      <c r="F303" s="4" t="s">
        <v>37</v>
      </c>
      <c r="G303" s="4" t="s">
        <v>37</v>
      </c>
      <c r="H303" s="4" t="s">
        <v>37</v>
      </c>
      <c r="I303" s="4" t="s">
        <v>37</v>
      </c>
      <c r="O303" s="4" t="s">
        <v>68</v>
      </c>
      <c r="P303" s="4" t="s">
        <v>69</v>
      </c>
      <c r="Q303" s="4" t="s">
        <v>1867</v>
      </c>
      <c r="R303" s="4" t="s">
        <v>1868</v>
      </c>
      <c r="S303" s="4" t="s">
        <v>37</v>
      </c>
      <c r="T303" s="4" t="s">
        <v>43</v>
      </c>
      <c r="U303" s="4">
        <v>61</v>
      </c>
      <c r="V303" s="4">
        <v>3351</v>
      </c>
      <c r="W303" s="4" t="s">
        <v>1869</v>
      </c>
      <c r="X303" s="4" t="s">
        <v>1870</v>
      </c>
      <c r="Y303" s="4" t="s">
        <v>75</v>
      </c>
      <c r="Z303" s="4" t="s">
        <v>1871</v>
      </c>
      <c r="AA303" s="4" t="s">
        <v>37</v>
      </c>
      <c r="AB303" s="4" t="s">
        <v>37</v>
      </c>
      <c r="AC303" s="4" t="s">
        <v>37</v>
      </c>
      <c r="AD303" s="4" t="s">
        <v>128</v>
      </c>
      <c r="AE303" s="4">
        <v>3</v>
      </c>
    </row>
    <row r="304" spans="2:32" ht="90.4" customHeight="1" x14ac:dyDescent="0.9">
      <c r="B304" s="4">
        <v>45</v>
      </c>
      <c r="C304" s="4" t="s">
        <v>37</v>
      </c>
      <c r="D304" s="4" t="s">
        <v>37</v>
      </c>
      <c r="E304" s="4" t="s">
        <v>37</v>
      </c>
      <c r="F304" s="4" t="s">
        <v>37</v>
      </c>
      <c r="G304" s="4" t="s">
        <v>37</v>
      </c>
      <c r="H304" s="4" t="s">
        <v>37</v>
      </c>
      <c r="I304" s="4" t="s">
        <v>37</v>
      </c>
      <c r="O304" s="4" t="s">
        <v>38</v>
      </c>
      <c r="P304" s="4" t="s">
        <v>39</v>
      </c>
      <c r="Q304" s="4" t="s">
        <v>1872</v>
      </c>
      <c r="R304" s="4" t="s">
        <v>1873</v>
      </c>
      <c r="S304" s="4" t="s">
        <v>1874</v>
      </c>
      <c r="T304" s="4" t="s">
        <v>43</v>
      </c>
      <c r="U304" s="4">
        <v>66</v>
      </c>
      <c r="V304" s="4">
        <v>3142</v>
      </c>
      <c r="W304" s="4" t="s">
        <v>1875</v>
      </c>
      <c r="X304" s="4" t="s">
        <v>1876</v>
      </c>
      <c r="Y304" s="4" t="s">
        <v>46</v>
      </c>
      <c r="Z304" s="4" t="s">
        <v>1877</v>
      </c>
      <c r="AA304" s="4" t="s">
        <v>37</v>
      </c>
      <c r="AB304" s="4" t="s">
        <v>48</v>
      </c>
      <c r="AC304" s="4" t="s">
        <v>1878</v>
      </c>
      <c r="AD304" s="4" t="s">
        <v>59</v>
      </c>
      <c r="AE304" s="4">
        <v>4</v>
      </c>
    </row>
    <row r="305" spans="2:32" ht="90.4" customHeight="1" x14ac:dyDescent="0.9">
      <c r="B305" s="4">
        <v>45</v>
      </c>
      <c r="C305" s="4" t="s">
        <v>37</v>
      </c>
      <c r="D305" s="4" t="s">
        <v>37</v>
      </c>
      <c r="E305" s="4" t="s">
        <v>37</v>
      </c>
      <c r="F305" s="4" t="s">
        <v>37</v>
      </c>
      <c r="G305" s="4" t="s">
        <v>37</v>
      </c>
      <c r="H305" s="4" t="s">
        <v>37</v>
      </c>
      <c r="I305" s="4" t="s">
        <v>37</v>
      </c>
      <c r="O305" s="4" t="s">
        <v>60</v>
      </c>
      <c r="P305" s="4" t="s">
        <v>437</v>
      </c>
      <c r="Q305" s="4" t="s">
        <v>1879</v>
      </c>
      <c r="R305" s="4" t="s">
        <v>1880</v>
      </c>
      <c r="S305" s="4" t="s">
        <v>37</v>
      </c>
      <c r="T305" s="4" t="s">
        <v>92</v>
      </c>
      <c r="U305" s="4">
        <v>35</v>
      </c>
      <c r="V305" s="4">
        <v>3444</v>
      </c>
      <c r="W305" s="4" t="s">
        <v>1881</v>
      </c>
      <c r="X305" s="4" t="s">
        <v>1882</v>
      </c>
      <c r="Y305" s="4" t="s">
        <v>95</v>
      </c>
      <c r="Z305" s="4" t="s">
        <v>1883</v>
      </c>
      <c r="AA305" s="4" t="s">
        <v>37</v>
      </c>
      <c r="AB305" s="4" t="s">
        <v>37</v>
      </c>
      <c r="AC305" s="4" t="s">
        <v>37</v>
      </c>
      <c r="AD305" s="4" t="s">
        <v>37</v>
      </c>
      <c r="AE305" s="4">
        <v>5</v>
      </c>
    </row>
    <row r="306" spans="2:32" ht="90.4" customHeight="1" x14ac:dyDescent="0.9">
      <c r="B306" s="4">
        <v>45</v>
      </c>
      <c r="C306" s="4" t="s">
        <v>37</v>
      </c>
      <c r="D306" s="4" t="s">
        <v>37</v>
      </c>
      <c r="E306" s="4" t="s">
        <v>37</v>
      </c>
      <c r="F306" s="4" t="s">
        <v>37</v>
      </c>
      <c r="G306" s="4" t="s">
        <v>37</v>
      </c>
      <c r="H306" s="4" t="s">
        <v>37</v>
      </c>
      <c r="I306" s="4" t="s">
        <v>37</v>
      </c>
      <c r="O306" s="4" t="s">
        <v>60</v>
      </c>
      <c r="P306" s="4" t="s">
        <v>1884</v>
      </c>
      <c r="Q306" s="4" t="s">
        <v>1885</v>
      </c>
      <c r="R306" s="4" t="s">
        <v>1886</v>
      </c>
      <c r="S306" s="4" t="s">
        <v>37</v>
      </c>
      <c r="T306" s="4" t="s">
        <v>43</v>
      </c>
      <c r="U306" s="4">
        <v>39</v>
      </c>
      <c r="V306" s="4">
        <v>3336</v>
      </c>
      <c r="W306" s="4" t="s">
        <v>1887</v>
      </c>
      <c r="X306" s="4" t="s">
        <v>1888</v>
      </c>
      <c r="Y306" s="4" t="s">
        <v>1889</v>
      </c>
      <c r="Z306" s="4" t="s">
        <v>1890</v>
      </c>
      <c r="AA306" s="4" t="s">
        <v>37</v>
      </c>
      <c r="AB306" s="4" t="s">
        <v>37</v>
      </c>
      <c r="AC306" s="4" t="s">
        <v>37</v>
      </c>
      <c r="AD306" s="4" t="s">
        <v>37</v>
      </c>
      <c r="AE306" s="4">
        <v>6</v>
      </c>
    </row>
    <row r="307" spans="2:32" ht="90.4" customHeight="1" x14ac:dyDescent="0.9">
      <c r="B307" s="4">
        <v>45</v>
      </c>
      <c r="C307" s="4" t="s">
        <v>37</v>
      </c>
      <c r="D307" s="4" t="s">
        <v>37</v>
      </c>
      <c r="E307" s="4" t="s">
        <v>37</v>
      </c>
      <c r="F307" s="4" t="s">
        <v>37</v>
      </c>
      <c r="G307" s="4" t="s">
        <v>37</v>
      </c>
      <c r="H307" s="4" t="s">
        <v>37</v>
      </c>
      <c r="I307" s="4" t="s">
        <v>37</v>
      </c>
      <c r="O307" s="4" t="s">
        <v>60</v>
      </c>
      <c r="P307" s="4" t="s">
        <v>37</v>
      </c>
      <c r="Q307" s="4" t="s">
        <v>1891</v>
      </c>
      <c r="R307" s="4" t="s">
        <v>1892</v>
      </c>
      <c r="S307" s="4" t="s">
        <v>37</v>
      </c>
      <c r="T307" s="4" t="s">
        <v>43</v>
      </c>
      <c r="U307" s="4">
        <v>36</v>
      </c>
      <c r="V307" s="4">
        <v>2992</v>
      </c>
      <c r="W307" s="4" t="s">
        <v>1893</v>
      </c>
      <c r="X307" s="4" t="s">
        <v>1894</v>
      </c>
      <c r="Y307" s="4" t="s">
        <v>377</v>
      </c>
      <c r="Z307" s="4" t="s">
        <v>1895</v>
      </c>
      <c r="AA307" s="4" t="s">
        <v>1859</v>
      </c>
      <c r="AB307" s="4" t="s">
        <v>37</v>
      </c>
      <c r="AC307" s="4" t="s">
        <v>37</v>
      </c>
      <c r="AD307" s="4" t="s">
        <v>37</v>
      </c>
      <c r="AE307" s="4">
        <v>7</v>
      </c>
    </row>
    <row r="308" spans="2:32" ht="90.4" customHeight="1" x14ac:dyDescent="0.9">
      <c r="B308" s="4">
        <v>45</v>
      </c>
      <c r="C308" s="4" t="s">
        <v>37</v>
      </c>
      <c r="D308" s="4" t="s">
        <v>37</v>
      </c>
      <c r="E308" s="4" t="s">
        <v>37</v>
      </c>
      <c r="F308" s="4" t="s">
        <v>37</v>
      </c>
      <c r="G308" s="4" t="s">
        <v>37</v>
      </c>
      <c r="H308" s="4" t="s">
        <v>37</v>
      </c>
      <c r="I308" s="4" t="s">
        <v>37</v>
      </c>
      <c r="O308" s="4" t="s">
        <v>60</v>
      </c>
      <c r="P308" s="4" t="s">
        <v>37</v>
      </c>
      <c r="Q308" s="4" t="s">
        <v>1896</v>
      </c>
      <c r="R308" s="4" t="s">
        <v>1897</v>
      </c>
      <c r="S308" s="4" t="s">
        <v>37</v>
      </c>
      <c r="T308" s="4" t="s">
        <v>43</v>
      </c>
      <c r="U308" s="4">
        <v>63</v>
      </c>
      <c r="V308" s="4">
        <v>2491</v>
      </c>
      <c r="W308" s="4" t="s">
        <v>1898</v>
      </c>
      <c r="X308" s="4" t="s">
        <v>1899</v>
      </c>
      <c r="Y308" s="4" t="s">
        <v>506</v>
      </c>
      <c r="Z308" s="4" t="s">
        <v>1900</v>
      </c>
      <c r="AA308" s="4" t="s">
        <v>1859</v>
      </c>
      <c r="AB308" s="4" t="s">
        <v>37</v>
      </c>
      <c r="AC308" s="4" t="s">
        <v>37</v>
      </c>
      <c r="AD308" s="4" t="s">
        <v>37</v>
      </c>
      <c r="AE308" s="4">
        <v>8</v>
      </c>
    </row>
    <row r="309" spans="2:32" ht="90.4" customHeight="1" x14ac:dyDescent="0.9">
      <c r="B309" s="4">
        <v>45</v>
      </c>
      <c r="C309" s="4" t="s">
        <v>37</v>
      </c>
      <c r="D309" s="4" t="s">
        <v>37</v>
      </c>
      <c r="E309" s="4" t="s">
        <v>37</v>
      </c>
      <c r="F309" s="4" t="s">
        <v>37</v>
      </c>
      <c r="G309" s="4" t="s">
        <v>37</v>
      </c>
      <c r="H309" s="4" t="s">
        <v>37</v>
      </c>
      <c r="I309" s="4" t="s">
        <v>37</v>
      </c>
      <c r="O309" s="4" t="s">
        <v>60</v>
      </c>
      <c r="P309" s="4" t="s">
        <v>37</v>
      </c>
      <c r="Q309" s="4" t="s">
        <v>1901</v>
      </c>
      <c r="R309" s="4" t="s">
        <v>1902</v>
      </c>
      <c r="S309" s="4" t="s">
        <v>37</v>
      </c>
      <c r="T309" s="4" t="s">
        <v>43</v>
      </c>
      <c r="U309" s="4">
        <v>57</v>
      </c>
      <c r="V309" s="4">
        <v>3515</v>
      </c>
      <c r="W309" s="4" t="s">
        <v>1903</v>
      </c>
      <c r="X309" s="4" t="s">
        <v>1904</v>
      </c>
      <c r="Y309" s="4" t="s">
        <v>863</v>
      </c>
      <c r="Z309" s="4" t="s">
        <v>1905</v>
      </c>
      <c r="AA309" s="4" t="s">
        <v>1876</v>
      </c>
      <c r="AB309" s="4" t="s">
        <v>37</v>
      </c>
      <c r="AC309" s="4" t="s">
        <v>37</v>
      </c>
      <c r="AD309" s="4" t="s">
        <v>37</v>
      </c>
      <c r="AE309" s="4">
        <v>9</v>
      </c>
    </row>
    <row r="310" spans="2:32" ht="90.4" customHeight="1" x14ac:dyDescent="0.9">
      <c r="B310" s="4">
        <v>46</v>
      </c>
      <c r="C310" s="4" t="s">
        <v>1906</v>
      </c>
      <c r="D310" s="4" t="s">
        <v>1907</v>
      </c>
      <c r="E310" s="4" t="s">
        <v>1455</v>
      </c>
      <c r="F310" s="4" t="s">
        <v>1456</v>
      </c>
      <c r="G310" s="4" t="s">
        <v>1457</v>
      </c>
      <c r="H310" s="4" t="s">
        <v>1908</v>
      </c>
      <c r="I310" s="4" t="s">
        <v>37</v>
      </c>
      <c r="J310" s="4">
        <v>241</v>
      </c>
      <c r="K310" s="4">
        <v>122850</v>
      </c>
      <c r="L310" s="4">
        <v>120161</v>
      </c>
      <c r="M310" s="4">
        <v>3</v>
      </c>
      <c r="N310" s="4">
        <v>243014</v>
      </c>
      <c r="O310" s="4" t="s">
        <v>38</v>
      </c>
      <c r="P310" s="4" t="s">
        <v>39</v>
      </c>
      <c r="Q310" s="4" t="s">
        <v>1909</v>
      </c>
      <c r="R310" s="4" t="s">
        <v>1910</v>
      </c>
      <c r="S310" s="4" t="s">
        <v>1911</v>
      </c>
      <c r="T310" s="4" t="s">
        <v>43</v>
      </c>
      <c r="U310" s="4">
        <v>65</v>
      </c>
      <c r="V310" s="4">
        <v>611</v>
      </c>
      <c r="W310" s="4" t="s">
        <v>1912</v>
      </c>
      <c r="X310" s="4" t="s">
        <v>1913</v>
      </c>
      <c r="Y310" s="4" t="s">
        <v>46</v>
      </c>
      <c r="Z310" s="4" t="s">
        <v>1914</v>
      </c>
      <c r="AA310" s="4" t="s">
        <v>37</v>
      </c>
      <c r="AB310" s="4" t="s">
        <v>48</v>
      </c>
      <c r="AC310" s="4" t="s">
        <v>1915</v>
      </c>
      <c r="AD310" s="4" t="s">
        <v>50</v>
      </c>
      <c r="AE310" s="4">
        <v>1</v>
      </c>
      <c r="AF310" s="4">
        <v>30.5</v>
      </c>
    </row>
    <row r="311" spans="2:32" ht="90.4" customHeight="1" x14ac:dyDescent="0.9">
      <c r="B311" s="4">
        <v>46</v>
      </c>
      <c r="C311" s="4" t="s">
        <v>37</v>
      </c>
      <c r="D311" s="4" t="s">
        <v>37</v>
      </c>
      <c r="E311" s="4" t="s">
        <v>37</v>
      </c>
      <c r="F311" s="4" t="s">
        <v>37</v>
      </c>
      <c r="G311" s="4" t="s">
        <v>37</v>
      </c>
      <c r="H311" s="4" t="s">
        <v>37</v>
      </c>
      <c r="I311" s="4" t="s">
        <v>37</v>
      </c>
      <c r="O311" s="4" t="s">
        <v>51</v>
      </c>
      <c r="P311" s="4" t="s">
        <v>52</v>
      </c>
      <c r="Q311" s="4" t="s">
        <v>1916</v>
      </c>
      <c r="R311" s="4" t="s">
        <v>1917</v>
      </c>
      <c r="S311" s="4" t="s">
        <v>37</v>
      </c>
      <c r="T311" s="4" t="s">
        <v>92</v>
      </c>
      <c r="U311" s="4">
        <v>52</v>
      </c>
      <c r="V311" s="4">
        <v>3225</v>
      </c>
      <c r="W311" s="4" t="s">
        <v>1918</v>
      </c>
      <c r="X311" s="4" t="s">
        <v>1919</v>
      </c>
      <c r="Y311" s="4" t="s">
        <v>57</v>
      </c>
      <c r="Z311" s="4" t="s">
        <v>1920</v>
      </c>
      <c r="AA311" s="4" t="s">
        <v>37</v>
      </c>
      <c r="AB311" s="4" t="s">
        <v>37</v>
      </c>
      <c r="AC311" s="4" t="s">
        <v>37</v>
      </c>
      <c r="AD311" s="4" t="s">
        <v>59</v>
      </c>
      <c r="AE311" s="4">
        <v>2</v>
      </c>
    </row>
    <row r="312" spans="2:32" ht="90.4" customHeight="1" x14ac:dyDescent="0.9">
      <c r="B312" s="4">
        <v>46</v>
      </c>
      <c r="C312" s="4" t="s">
        <v>37</v>
      </c>
      <c r="D312" s="4" t="s">
        <v>37</v>
      </c>
      <c r="E312" s="4" t="s">
        <v>37</v>
      </c>
      <c r="F312" s="4" t="s">
        <v>37</v>
      </c>
      <c r="G312" s="4" t="s">
        <v>37</v>
      </c>
      <c r="H312" s="4" t="s">
        <v>37</v>
      </c>
      <c r="I312" s="4" t="s">
        <v>37</v>
      </c>
      <c r="O312" s="4" t="s">
        <v>60</v>
      </c>
      <c r="P312" s="4" t="s">
        <v>307</v>
      </c>
      <c r="Q312" s="4" t="s">
        <v>1921</v>
      </c>
      <c r="R312" s="4" t="s">
        <v>1922</v>
      </c>
      <c r="S312" s="4" t="s">
        <v>37</v>
      </c>
      <c r="T312" s="4" t="s">
        <v>43</v>
      </c>
      <c r="U312" s="4">
        <v>36</v>
      </c>
      <c r="V312" s="4">
        <v>1524</v>
      </c>
      <c r="W312" s="4" t="s">
        <v>1923</v>
      </c>
      <c r="X312" s="4" t="s">
        <v>1924</v>
      </c>
      <c r="Y312" s="4" t="s">
        <v>243</v>
      </c>
      <c r="Z312" s="4" t="s">
        <v>1925</v>
      </c>
      <c r="AA312" s="4" t="s">
        <v>37</v>
      </c>
      <c r="AB312" s="4" t="s">
        <v>37</v>
      </c>
      <c r="AC312" s="4" t="s">
        <v>37</v>
      </c>
      <c r="AD312" s="4" t="s">
        <v>37</v>
      </c>
      <c r="AE312" s="4">
        <v>3</v>
      </c>
    </row>
    <row r="313" spans="2:32" ht="90.4" customHeight="1" x14ac:dyDescent="0.9">
      <c r="B313" s="4">
        <v>46</v>
      </c>
      <c r="C313" s="4" t="s">
        <v>37</v>
      </c>
      <c r="D313" s="4" t="s">
        <v>37</v>
      </c>
      <c r="E313" s="4" t="s">
        <v>37</v>
      </c>
      <c r="F313" s="4" t="s">
        <v>37</v>
      </c>
      <c r="G313" s="4" t="s">
        <v>37</v>
      </c>
      <c r="H313" s="4" t="s">
        <v>37</v>
      </c>
      <c r="I313" s="4" t="s">
        <v>37</v>
      </c>
      <c r="O313" s="4" t="s">
        <v>68</v>
      </c>
      <c r="P313" s="4" t="s">
        <v>698</v>
      </c>
      <c r="Q313" s="4" t="s">
        <v>1926</v>
      </c>
      <c r="R313" s="4" t="s">
        <v>1927</v>
      </c>
      <c r="S313" s="4" t="s">
        <v>37</v>
      </c>
      <c r="T313" s="4" t="s">
        <v>43</v>
      </c>
      <c r="U313" s="4">
        <v>72</v>
      </c>
      <c r="V313" s="4">
        <v>2191</v>
      </c>
      <c r="W313" s="4" t="s">
        <v>1928</v>
      </c>
      <c r="X313" s="4" t="s">
        <v>1929</v>
      </c>
      <c r="Y313" s="4" t="s">
        <v>703</v>
      </c>
      <c r="Z313" s="4" t="s">
        <v>1930</v>
      </c>
      <c r="AA313" s="4" t="s">
        <v>37</v>
      </c>
      <c r="AB313" s="4" t="s">
        <v>37</v>
      </c>
      <c r="AC313" s="4" t="s">
        <v>37</v>
      </c>
      <c r="AD313" s="4" t="s">
        <v>59</v>
      </c>
      <c r="AE313" s="4">
        <v>4</v>
      </c>
    </row>
    <row r="314" spans="2:32" ht="90.4" customHeight="1" x14ac:dyDescent="0.9">
      <c r="B314" s="4">
        <v>46</v>
      </c>
      <c r="C314" s="4" t="s">
        <v>37</v>
      </c>
      <c r="D314" s="4" t="s">
        <v>37</v>
      </c>
      <c r="E314" s="4" t="s">
        <v>37</v>
      </c>
      <c r="F314" s="4" t="s">
        <v>37</v>
      </c>
      <c r="G314" s="4" t="s">
        <v>37</v>
      </c>
      <c r="H314" s="4" t="s">
        <v>37</v>
      </c>
      <c r="I314" s="4" t="s">
        <v>37</v>
      </c>
      <c r="O314" s="4" t="s">
        <v>60</v>
      </c>
      <c r="P314" s="4" t="s">
        <v>37</v>
      </c>
      <c r="Q314" s="4" t="s">
        <v>1931</v>
      </c>
      <c r="R314" s="4" t="s">
        <v>1932</v>
      </c>
      <c r="S314" s="4" t="s">
        <v>37</v>
      </c>
      <c r="T314" s="4" t="s">
        <v>92</v>
      </c>
      <c r="U314" s="4">
        <v>41</v>
      </c>
      <c r="V314" s="4">
        <v>2501</v>
      </c>
      <c r="W314" s="4" t="s">
        <v>1933</v>
      </c>
      <c r="X314" s="4" t="s">
        <v>1934</v>
      </c>
      <c r="Y314" s="4" t="s">
        <v>377</v>
      </c>
      <c r="Z314" s="4" t="s">
        <v>1935</v>
      </c>
      <c r="AA314" s="4" t="s">
        <v>1919</v>
      </c>
      <c r="AB314" s="4" t="s">
        <v>37</v>
      </c>
      <c r="AC314" s="4" t="s">
        <v>37</v>
      </c>
      <c r="AD314" s="4" t="s">
        <v>37</v>
      </c>
      <c r="AE314" s="4">
        <v>5</v>
      </c>
    </row>
    <row r="315" spans="2:32" ht="90.4" customHeight="1" x14ac:dyDescent="0.9">
      <c r="B315" s="4">
        <v>46</v>
      </c>
      <c r="C315" s="4" t="s">
        <v>37</v>
      </c>
      <c r="D315" s="4" t="s">
        <v>37</v>
      </c>
      <c r="E315" s="4" t="s">
        <v>37</v>
      </c>
      <c r="F315" s="4" t="s">
        <v>37</v>
      </c>
      <c r="G315" s="4" t="s">
        <v>37</v>
      </c>
      <c r="H315" s="4" t="s">
        <v>37</v>
      </c>
      <c r="I315" s="4" t="s">
        <v>37</v>
      </c>
      <c r="O315" s="4" t="s">
        <v>60</v>
      </c>
      <c r="P315" s="4" t="s">
        <v>37</v>
      </c>
      <c r="Q315" s="4" t="s">
        <v>1936</v>
      </c>
      <c r="R315" s="4" t="s">
        <v>1937</v>
      </c>
      <c r="S315" s="4" t="s">
        <v>37</v>
      </c>
      <c r="T315" s="4" t="s">
        <v>43</v>
      </c>
      <c r="U315" s="4">
        <v>34</v>
      </c>
      <c r="V315" s="4">
        <v>2641</v>
      </c>
      <c r="W315" s="4" t="s">
        <v>1938</v>
      </c>
      <c r="X315" s="4" t="s">
        <v>1939</v>
      </c>
      <c r="Y315" s="4" t="s">
        <v>1940</v>
      </c>
      <c r="Z315" s="4" t="s">
        <v>1941</v>
      </c>
      <c r="AA315" s="4" t="s">
        <v>37</v>
      </c>
      <c r="AB315" s="4" t="s">
        <v>37</v>
      </c>
      <c r="AC315" s="4" t="s">
        <v>37</v>
      </c>
      <c r="AD315" s="4" t="s">
        <v>37</v>
      </c>
      <c r="AE315" s="4">
        <v>6</v>
      </c>
    </row>
    <row r="316" spans="2:32" ht="90.4" customHeight="1" x14ac:dyDescent="0.9">
      <c r="B316" s="4">
        <v>47</v>
      </c>
      <c r="C316" s="4" t="s">
        <v>1942</v>
      </c>
      <c r="D316" s="4" t="s">
        <v>1943</v>
      </c>
      <c r="E316" s="4" t="s">
        <v>1455</v>
      </c>
      <c r="F316" s="4" t="s">
        <v>1456</v>
      </c>
      <c r="G316" s="4" t="s">
        <v>1457</v>
      </c>
      <c r="H316" s="4" t="s">
        <v>1944</v>
      </c>
      <c r="I316" s="4" t="s">
        <v>37</v>
      </c>
      <c r="J316" s="4">
        <v>218</v>
      </c>
      <c r="K316" s="4">
        <v>103861</v>
      </c>
      <c r="L316" s="4">
        <v>104915</v>
      </c>
      <c r="M316" s="4">
        <v>0</v>
      </c>
      <c r="N316" s="4">
        <v>208776</v>
      </c>
      <c r="O316" s="4" t="s">
        <v>38</v>
      </c>
      <c r="P316" s="4" t="s">
        <v>161</v>
      </c>
      <c r="Q316" s="4" t="s">
        <v>1945</v>
      </c>
      <c r="R316" s="4" t="s">
        <v>1946</v>
      </c>
      <c r="S316" s="4" t="s">
        <v>37</v>
      </c>
      <c r="T316" s="4" t="s">
        <v>43</v>
      </c>
      <c r="U316" s="4">
        <v>40</v>
      </c>
      <c r="V316" s="4">
        <v>3680</v>
      </c>
      <c r="W316" s="4" t="s">
        <v>1947</v>
      </c>
      <c r="X316" s="4" t="s">
        <v>1948</v>
      </c>
      <c r="Y316" s="4" t="s">
        <v>166</v>
      </c>
      <c r="Z316" s="4" t="s">
        <v>1949</v>
      </c>
      <c r="AA316" s="4" t="s">
        <v>37</v>
      </c>
      <c r="AB316" s="4" t="s">
        <v>37</v>
      </c>
      <c r="AC316" s="4" t="s">
        <v>37</v>
      </c>
      <c r="AD316" s="4" t="s">
        <v>160</v>
      </c>
      <c r="AE316" s="4">
        <v>1</v>
      </c>
      <c r="AF316" s="4">
        <v>59.7</v>
      </c>
    </row>
    <row r="317" spans="2:32" ht="90.4" customHeight="1" x14ac:dyDescent="0.9">
      <c r="B317" s="4">
        <v>47</v>
      </c>
      <c r="C317" s="4" t="s">
        <v>37</v>
      </c>
      <c r="D317" s="4" t="s">
        <v>37</v>
      </c>
      <c r="E317" s="4" t="s">
        <v>37</v>
      </c>
      <c r="F317" s="4" t="s">
        <v>37</v>
      </c>
      <c r="G317" s="4" t="s">
        <v>37</v>
      </c>
      <c r="H317" s="4" t="s">
        <v>37</v>
      </c>
      <c r="I317" s="4" t="s">
        <v>37</v>
      </c>
      <c r="O317" s="4" t="s">
        <v>68</v>
      </c>
      <c r="P317" s="4" t="s">
        <v>698</v>
      </c>
      <c r="Q317" s="4" t="s">
        <v>1950</v>
      </c>
      <c r="R317" s="4" t="s">
        <v>1951</v>
      </c>
      <c r="S317" s="4" t="s">
        <v>37</v>
      </c>
      <c r="T317" s="4" t="s">
        <v>43</v>
      </c>
      <c r="U317" s="4">
        <v>50</v>
      </c>
      <c r="V317" s="4">
        <v>3419</v>
      </c>
      <c r="W317" s="4" t="s">
        <v>1952</v>
      </c>
      <c r="X317" s="4" t="s">
        <v>1953</v>
      </c>
      <c r="Y317" s="4" t="s">
        <v>75</v>
      </c>
      <c r="Z317" s="4" t="s">
        <v>1954</v>
      </c>
      <c r="AA317" s="4" t="s">
        <v>37</v>
      </c>
      <c r="AB317" s="4" t="s">
        <v>37</v>
      </c>
      <c r="AC317" s="4" t="s">
        <v>37</v>
      </c>
      <c r="AD317" s="4" t="s">
        <v>50</v>
      </c>
      <c r="AE317" s="4">
        <v>2</v>
      </c>
    </row>
    <row r="318" spans="2:32" ht="90.4" customHeight="1" x14ac:dyDescent="0.9">
      <c r="B318" s="4">
        <v>47</v>
      </c>
      <c r="C318" s="4" t="s">
        <v>37</v>
      </c>
      <c r="D318" s="4" t="s">
        <v>37</v>
      </c>
      <c r="E318" s="4" t="s">
        <v>37</v>
      </c>
      <c r="F318" s="4" t="s">
        <v>37</v>
      </c>
      <c r="G318" s="4" t="s">
        <v>37</v>
      </c>
      <c r="H318" s="4" t="s">
        <v>37</v>
      </c>
      <c r="I318" s="4" t="s">
        <v>37</v>
      </c>
      <c r="O318" s="4" t="s">
        <v>60</v>
      </c>
      <c r="P318" s="4" t="s">
        <v>307</v>
      </c>
      <c r="Q318" s="4" t="s">
        <v>1955</v>
      </c>
      <c r="R318" s="4" t="s">
        <v>1956</v>
      </c>
      <c r="S318" s="4" t="s">
        <v>37</v>
      </c>
      <c r="T318" s="4" t="s">
        <v>43</v>
      </c>
      <c r="U318" s="4">
        <v>55</v>
      </c>
      <c r="V318" s="4">
        <v>3263</v>
      </c>
      <c r="W318" s="4" t="s">
        <v>1957</v>
      </c>
      <c r="X318" s="4" t="s">
        <v>1958</v>
      </c>
      <c r="Y318" s="4" t="s">
        <v>243</v>
      </c>
      <c r="Z318" s="4" t="s">
        <v>1959</v>
      </c>
      <c r="AA318" s="4" t="s">
        <v>37</v>
      </c>
      <c r="AB318" s="4" t="s">
        <v>37</v>
      </c>
      <c r="AC318" s="4" t="s">
        <v>37</v>
      </c>
      <c r="AD318" s="4" t="s">
        <v>37</v>
      </c>
      <c r="AE318" s="4">
        <v>3</v>
      </c>
    </row>
    <row r="319" spans="2:32" ht="90.4" customHeight="1" x14ac:dyDescent="0.9">
      <c r="B319" s="4">
        <v>47</v>
      </c>
      <c r="C319" s="4" t="s">
        <v>37</v>
      </c>
      <c r="D319" s="4" t="s">
        <v>37</v>
      </c>
      <c r="E319" s="4" t="s">
        <v>37</v>
      </c>
      <c r="F319" s="4" t="s">
        <v>37</v>
      </c>
      <c r="G319" s="4" t="s">
        <v>37</v>
      </c>
      <c r="H319" s="4" t="s">
        <v>37</v>
      </c>
      <c r="I319" s="4" t="s">
        <v>37</v>
      </c>
      <c r="O319" s="4" t="s">
        <v>60</v>
      </c>
      <c r="P319" s="4" t="s">
        <v>37</v>
      </c>
      <c r="Q319" s="4" t="s">
        <v>1960</v>
      </c>
      <c r="R319" s="4" t="s">
        <v>1961</v>
      </c>
      <c r="S319" s="4" t="s">
        <v>37</v>
      </c>
      <c r="T319" s="4" t="s">
        <v>43</v>
      </c>
      <c r="U319" s="4">
        <v>52</v>
      </c>
      <c r="V319" s="4">
        <v>3093</v>
      </c>
      <c r="W319" s="4" t="s">
        <v>1962</v>
      </c>
      <c r="X319" s="4" t="s">
        <v>1963</v>
      </c>
      <c r="Y319" s="4" t="s">
        <v>903</v>
      </c>
      <c r="Z319" s="4" t="s">
        <v>1964</v>
      </c>
      <c r="AA319" s="4" t="s">
        <v>1965</v>
      </c>
      <c r="AB319" s="4" t="s">
        <v>37</v>
      </c>
      <c r="AC319" s="4" t="s">
        <v>37</v>
      </c>
      <c r="AD319" s="4" t="s">
        <v>37</v>
      </c>
      <c r="AE319" s="4">
        <v>4</v>
      </c>
    </row>
    <row r="320" spans="2:32" ht="90.4" customHeight="1" x14ac:dyDescent="0.9">
      <c r="B320" s="4">
        <v>47</v>
      </c>
      <c r="C320" s="4" t="s">
        <v>37</v>
      </c>
      <c r="D320" s="4" t="s">
        <v>37</v>
      </c>
      <c r="E320" s="4" t="s">
        <v>37</v>
      </c>
      <c r="F320" s="4" t="s">
        <v>37</v>
      </c>
      <c r="G320" s="4" t="s">
        <v>37</v>
      </c>
      <c r="H320" s="4" t="s">
        <v>37</v>
      </c>
      <c r="I320" s="4" t="s">
        <v>37</v>
      </c>
      <c r="O320" s="4" t="s">
        <v>51</v>
      </c>
      <c r="P320" s="4" t="s">
        <v>1322</v>
      </c>
      <c r="Q320" s="4" t="s">
        <v>1966</v>
      </c>
      <c r="R320" s="4" t="s">
        <v>1967</v>
      </c>
      <c r="S320" s="4" t="s">
        <v>1968</v>
      </c>
      <c r="T320" s="4" t="s">
        <v>43</v>
      </c>
      <c r="U320" s="4">
        <v>58</v>
      </c>
      <c r="V320" s="4">
        <v>972</v>
      </c>
      <c r="W320" s="4" t="s">
        <v>1969</v>
      </c>
      <c r="X320" s="4" t="s">
        <v>1965</v>
      </c>
      <c r="Y320" s="4" t="s">
        <v>101</v>
      </c>
      <c r="Z320" s="4" t="s">
        <v>1970</v>
      </c>
      <c r="AA320" s="4" t="s">
        <v>37</v>
      </c>
      <c r="AB320" s="4" t="s">
        <v>48</v>
      </c>
      <c r="AC320" s="4" t="s">
        <v>1971</v>
      </c>
      <c r="AD320" s="4" t="s">
        <v>128</v>
      </c>
      <c r="AE320" s="4">
        <v>5</v>
      </c>
    </row>
    <row r="321" spans="2:32" ht="90.4" customHeight="1" x14ac:dyDescent="0.9">
      <c r="B321" s="4">
        <v>48</v>
      </c>
      <c r="C321" s="4" t="s">
        <v>1972</v>
      </c>
      <c r="D321" s="4" t="s">
        <v>1973</v>
      </c>
      <c r="E321" s="4" t="s">
        <v>1455</v>
      </c>
      <c r="F321" s="4" t="s">
        <v>1456</v>
      </c>
      <c r="G321" s="4" t="s">
        <v>1457</v>
      </c>
      <c r="H321" s="4" t="s">
        <v>1974</v>
      </c>
      <c r="I321" s="4" t="s">
        <v>37</v>
      </c>
      <c r="J321" s="4">
        <v>219</v>
      </c>
      <c r="K321" s="4">
        <v>107380</v>
      </c>
      <c r="L321" s="4">
        <v>109146</v>
      </c>
      <c r="M321" s="4">
        <v>3</v>
      </c>
      <c r="N321" s="4">
        <v>216529</v>
      </c>
      <c r="O321" s="4" t="s">
        <v>38</v>
      </c>
      <c r="P321" s="4" t="s">
        <v>161</v>
      </c>
      <c r="Q321" s="4" t="s">
        <v>1975</v>
      </c>
      <c r="R321" s="4" t="s">
        <v>1976</v>
      </c>
      <c r="S321" s="4" t="s">
        <v>37</v>
      </c>
      <c r="T321" s="4" t="s">
        <v>43</v>
      </c>
      <c r="U321" s="4">
        <v>47</v>
      </c>
      <c r="V321" s="4">
        <v>1941</v>
      </c>
      <c r="W321" s="4" t="s">
        <v>1977</v>
      </c>
      <c r="X321" s="4" t="s">
        <v>1978</v>
      </c>
      <c r="Y321" s="4" t="s">
        <v>166</v>
      </c>
      <c r="Z321" s="4" t="s">
        <v>1979</v>
      </c>
      <c r="AA321" s="4" t="s">
        <v>37</v>
      </c>
      <c r="AB321" s="4" t="s">
        <v>37</v>
      </c>
      <c r="AC321" s="4" t="s">
        <v>37</v>
      </c>
      <c r="AD321" s="4" t="s">
        <v>50</v>
      </c>
      <c r="AE321" s="4">
        <v>1</v>
      </c>
      <c r="AF321" s="4">
        <v>44.4</v>
      </c>
    </row>
    <row r="322" spans="2:32" ht="90.4" customHeight="1" x14ac:dyDescent="0.9">
      <c r="B322" s="4">
        <v>48</v>
      </c>
      <c r="C322" s="4" t="s">
        <v>37</v>
      </c>
      <c r="D322" s="4" t="s">
        <v>37</v>
      </c>
      <c r="E322" s="4" t="s">
        <v>37</v>
      </c>
      <c r="F322" s="4" t="s">
        <v>37</v>
      </c>
      <c r="G322" s="4" t="s">
        <v>37</v>
      </c>
      <c r="H322" s="4" t="s">
        <v>37</v>
      </c>
      <c r="I322" s="4" t="s">
        <v>37</v>
      </c>
      <c r="O322" s="4" t="s">
        <v>51</v>
      </c>
      <c r="P322" s="4" t="s">
        <v>52</v>
      </c>
      <c r="Q322" s="4" t="s">
        <v>1980</v>
      </c>
      <c r="R322" s="4" t="s">
        <v>1981</v>
      </c>
      <c r="S322" s="4" t="s">
        <v>1982</v>
      </c>
      <c r="T322" s="4" t="s">
        <v>43</v>
      </c>
      <c r="U322" s="4">
        <v>61</v>
      </c>
      <c r="V322" s="4">
        <v>522</v>
      </c>
      <c r="W322" s="4" t="s">
        <v>1983</v>
      </c>
      <c r="X322" s="4" t="s">
        <v>1984</v>
      </c>
      <c r="Y322" s="4" t="s">
        <v>57</v>
      </c>
      <c r="Z322" s="4" t="s">
        <v>1985</v>
      </c>
      <c r="AA322" s="4" t="s">
        <v>37</v>
      </c>
      <c r="AB322" s="4" t="s">
        <v>37</v>
      </c>
      <c r="AC322" s="4" t="s">
        <v>37</v>
      </c>
      <c r="AD322" s="4" t="s">
        <v>225</v>
      </c>
      <c r="AE322" s="4">
        <v>2</v>
      </c>
    </row>
    <row r="323" spans="2:32" ht="90.4" customHeight="1" x14ac:dyDescent="0.9">
      <c r="B323" s="4">
        <v>48</v>
      </c>
      <c r="C323" s="4" t="s">
        <v>37</v>
      </c>
      <c r="D323" s="4" t="s">
        <v>37</v>
      </c>
      <c r="E323" s="4" t="s">
        <v>37</v>
      </c>
      <c r="F323" s="4" t="s">
        <v>37</v>
      </c>
      <c r="G323" s="4" t="s">
        <v>37</v>
      </c>
      <c r="H323" s="4" t="s">
        <v>37</v>
      </c>
      <c r="I323" s="4" t="s">
        <v>37</v>
      </c>
      <c r="O323" s="4" t="s">
        <v>60</v>
      </c>
      <c r="P323" s="4" t="s">
        <v>307</v>
      </c>
      <c r="Q323" s="4" t="s">
        <v>1986</v>
      </c>
      <c r="R323" s="4" t="s">
        <v>1987</v>
      </c>
      <c r="S323" s="4" t="s">
        <v>37</v>
      </c>
      <c r="T323" s="4" t="s">
        <v>43</v>
      </c>
      <c r="U323" s="4">
        <v>52</v>
      </c>
      <c r="V323" s="4">
        <v>2661</v>
      </c>
      <c r="W323" s="4" t="s">
        <v>1988</v>
      </c>
      <c r="X323" s="4" t="s">
        <v>1989</v>
      </c>
      <c r="Y323" s="4" t="s">
        <v>243</v>
      </c>
      <c r="Z323" s="4" t="s">
        <v>1990</v>
      </c>
      <c r="AA323" s="4" t="s">
        <v>37</v>
      </c>
      <c r="AB323" s="4" t="s">
        <v>37</v>
      </c>
      <c r="AC323" s="4" t="s">
        <v>37</v>
      </c>
      <c r="AD323" s="4" t="s">
        <v>37</v>
      </c>
      <c r="AE323" s="4">
        <v>3</v>
      </c>
    </row>
    <row r="324" spans="2:32" ht="90.4" customHeight="1" x14ac:dyDescent="0.9">
      <c r="B324" s="4">
        <v>48</v>
      </c>
      <c r="C324" s="4" t="s">
        <v>37</v>
      </c>
      <c r="D324" s="4" t="s">
        <v>37</v>
      </c>
      <c r="E324" s="4" t="s">
        <v>37</v>
      </c>
      <c r="F324" s="4" t="s">
        <v>37</v>
      </c>
      <c r="G324" s="4" t="s">
        <v>37</v>
      </c>
      <c r="H324" s="4" t="s">
        <v>37</v>
      </c>
      <c r="I324" s="4" t="s">
        <v>37</v>
      </c>
      <c r="O324" s="4" t="s">
        <v>68</v>
      </c>
      <c r="P324" s="4" t="s">
        <v>698</v>
      </c>
      <c r="Q324" s="4" t="s">
        <v>1991</v>
      </c>
      <c r="R324" s="4" t="s">
        <v>1992</v>
      </c>
      <c r="S324" s="4" t="s">
        <v>37</v>
      </c>
      <c r="T324" s="4" t="s">
        <v>43</v>
      </c>
      <c r="U324" s="4">
        <v>50</v>
      </c>
      <c r="V324" s="4">
        <v>2485</v>
      </c>
      <c r="W324" s="4" t="s">
        <v>1993</v>
      </c>
      <c r="X324" s="4" t="s">
        <v>1994</v>
      </c>
      <c r="Y324" s="4" t="s">
        <v>703</v>
      </c>
      <c r="Z324" s="4" t="s">
        <v>1995</v>
      </c>
      <c r="AA324" s="4" t="s">
        <v>37</v>
      </c>
      <c r="AB324" s="4" t="s">
        <v>37</v>
      </c>
      <c r="AC324" s="4" t="s">
        <v>37</v>
      </c>
      <c r="AD324" s="4" t="s">
        <v>59</v>
      </c>
      <c r="AE324" s="4">
        <v>4</v>
      </c>
    </row>
    <row r="325" spans="2:32" ht="90.4" customHeight="1" x14ac:dyDescent="0.9">
      <c r="B325" s="4">
        <v>48</v>
      </c>
      <c r="C325" s="4" t="s">
        <v>37</v>
      </c>
      <c r="D325" s="4" t="s">
        <v>37</v>
      </c>
      <c r="E325" s="4" t="s">
        <v>37</v>
      </c>
      <c r="F325" s="4" t="s">
        <v>37</v>
      </c>
      <c r="G325" s="4" t="s">
        <v>37</v>
      </c>
      <c r="H325" s="4" t="s">
        <v>37</v>
      </c>
      <c r="I325" s="4" t="s">
        <v>37</v>
      </c>
      <c r="O325" s="4" t="s">
        <v>60</v>
      </c>
      <c r="P325" s="4" t="s">
        <v>37</v>
      </c>
      <c r="Q325" s="4" t="s">
        <v>1996</v>
      </c>
      <c r="R325" s="4" t="s">
        <v>1997</v>
      </c>
      <c r="S325" s="4" t="s">
        <v>37</v>
      </c>
      <c r="T325" s="4" t="s">
        <v>43</v>
      </c>
      <c r="U325" s="4">
        <v>45</v>
      </c>
      <c r="V325" s="4">
        <v>2832</v>
      </c>
      <c r="W325" s="4" t="s">
        <v>1998</v>
      </c>
      <c r="X325" s="4" t="s">
        <v>1999</v>
      </c>
      <c r="Y325" s="4" t="s">
        <v>2000</v>
      </c>
      <c r="Z325" s="4" t="s">
        <v>2001</v>
      </c>
      <c r="AA325" s="4" t="s">
        <v>1978</v>
      </c>
      <c r="AB325" s="4" t="s">
        <v>37</v>
      </c>
      <c r="AC325" s="4" t="s">
        <v>37</v>
      </c>
      <c r="AD325" s="4" t="s">
        <v>37</v>
      </c>
      <c r="AE325" s="4">
        <v>5</v>
      </c>
    </row>
    <row r="326" spans="2:32" ht="90.4" customHeight="1" x14ac:dyDescent="0.9">
      <c r="B326" s="4">
        <v>48</v>
      </c>
      <c r="C326" s="4" t="s">
        <v>37</v>
      </c>
      <c r="D326" s="4" t="s">
        <v>37</v>
      </c>
      <c r="E326" s="4" t="s">
        <v>37</v>
      </c>
      <c r="F326" s="4" t="s">
        <v>37</v>
      </c>
      <c r="G326" s="4" t="s">
        <v>37</v>
      </c>
      <c r="H326" s="4" t="s">
        <v>37</v>
      </c>
      <c r="I326" s="4" t="s">
        <v>37</v>
      </c>
      <c r="O326" s="4" t="s">
        <v>60</v>
      </c>
      <c r="P326" s="4" t="s">
        <v>37</v>
      </c>
      <c r="Q326" s="4" t="s">
        <v>2002</v>
      </c>
      <c r="R326" s="4" t="s">
        <v>2003</v>
      </c>
      <c r="S326" s="4" t="s">
        <v>37</v>
      </c>
      <c r="T326" s="4" t="s">
        <v>43</v>
      </c>
      <c r="U326" s="4">
        <v>32</v>
      </c>
      <c r="V326" s="4">
        <v>2134</v>
      </c>
      <c r="W326" s="4" t="s">
        <v>2004</v>
      </c>
      <c r="X326" s="4" t="s">
        <v>2005</v>
      </c>
      <c r="Y326" s="4" t="s">
        <v>1234</v>
      </c>
      <c r="Z326" s="4" t="s">
        <v>2006</v>
      </c>
      <c r="AA326" s="4" t="s">
        <v>1984</v>
      </c>
      <c r="AB326" s="4" t="s">
        <v>37</v>
      </c>
      <c r="AC326" s="4" t="s">
        <v>37</v>
      </c>
      <c r="AD326" s="4" t="s">
        <v>37</v>
      </c>
      <c r="AE326" s="4">
        <v>6</v>
      </c>
    </row>
    <row r="327" spans="2:32" ht="90.4" customHeight="1" x14ac:dyDescent="0.9">
      <c r="B327" s="4">
        <v>48</v>
      </c>
      <c r="C327" s="4" t="s">
        <v>37</v>
      </c>
      <c r="D327" s="4" t="s">
        <v>37</v>
      </c>
      <c r="E327" s="4" t="s">
        <v>37</v>
      </c>
      <c r="F327" s="4" t="s">
        <v>37</v>
      </c>
      <c r="G327" s="4" t="s">
        <v>37</v>
      </c>
      <c r="H327" s="4" t="s">
        <v>37</v>
      </c>
      <c r="I327" s="4" t="s">
        <v>37</v>
      </c>
      <c r="O327" s="4" t="s">
        <v>60</v>
      </c>
      <c r="P327" s="4" t="s">
        <v>37</v>
      </c>
      <c r="Q327" s="4" t="s">
        <v>2007</v>
      </c>
      <c r="R327" s="4" t="s">
        <v>2008</v>
      </c>
      <c r="S327" s="4" t="s">
        <v>37</v>
      </c>
      <c r="T327" s="4" t="s">
        <v>43</v>
      </c>
      <c r="U327" s="4">
        <v>49</v>
      </c>
      <c r="V327" s="4">
        <v>2060</v>
      </c>
      <c r="W327" s="4" t="s">
        <v>2009</v>
      </c>
      <c r="X327" s="4" t="s">
        <v>2010</v>
      </c>
      <c r="Y327" s="4" t="s">
        <v>578</v>
      </c>
      <c r="Z327" s="4" t="s">
        <v>2011</v>
      </c>
      <c r="AA327" s="4" t="s">
        <v>1984</v>
      </c>
      <c r="AB327" s="4" t="s">
        <v>37</v>
      </c>
      <c r="AC327" s="4" t="s">
        <v>37</v>
      </c>
      <c r="AD327" s="4" t="s">
        <v>37</v>
      </c>
      <c r="AE327" s="4">
        <v>7</v>
      </c>
    </row>
    <row r="328" spans="2:32" ht="90.4" customHeight="1" x14ac:dyDescent="0.9">
      <c r="B328" s="4">
        <v>48</v>
      </c>
      <c r="C328" s="4" t="s">
        <v>37</v>
      </c>
      <c r="D328" s="4" t="s">
        <v>37</v>
      </c>
      <c r="E328" s="4" t="s">
        <v>37</v>
      </c>
      <c r="F328" s="4" t="s">
        <v>37</v>
      </c>
      <c r="G328" s="4" t="s">
        <v>37</v>
      </c>
      <c r="H328" s="4" t="s">
        <v>37</v>
      </c>
      <c r="I328" s="4" t="s">
        <v>37</v>
      </c>
      <c r="O328" s="4" t="s">
        <v>60</v>
      </c>
      <c r="P328" s="4" t="s">
        <v>37</v>
      </c>
      <c r="Q328" s="4" t="s">
        <v>2012</v>
      </c>
      <c r="R328" s="4" t="s">
        <v>2013</v>
      </c>
      <c r="S328" s="4" t="s">
        <v>37</v>
      </c>
      <c r="T328" s="4" t="s">
        <v>43</v>
      </c>
      <c r="U328" s="4">
        <v>59</v>
      </c>
      <c r="V328" s="4">
        <v>2248</v>
      </c>
      <c r="W328" s="4" t="s">
        <v>2014</v>
      </c>
      <c r="X328" s="4" t="s">
        <v>2015</v>
      </c>
      <c r="Y328" s="4" t="s">
        <v>986</v>
      </c>
      <c r="Z328" s="4" t="s">
        <v>2016</v>
      </c>
      <c r="AA328" s="4" t="s">
        <v>1984</v>
      </c>
      <c r="AB328" s="4" t="s">
        <v>37</v>
      </c>
      <c r="AC328" s="4" t="s">
        <v>37</v>
      </c>
      <c r="AD328" s="4" t="s">
        <v>37</v>
      </c>
      <c r="AE328" s="4">
        <v>8</v>
      </c>
    </row>
    <row r="329" spans="2:32" ht="90.4" customHeight="1" x14ac:dyDescent="0.9">
      <c r="B329" s="4">
        <v>49</v>
      </c>
      <c r="C329" s="4" t="s">
        <v>2017</v>
      </c>
      <c r="D329" s="4" t="s">
        <v>2018</v>
      </c>
      <c r="E329" s="4" t="s">
        <v>2019</v>
      </c>
      <c r="F329" s="4" t="s">
        <v>2020</v>
      </c>
      <c r="G329" s="4" t="s">
        <v>2021</v>
      </c>
      <c r="H329" s="4" t="s">
        <v>2022</v>
      </c>
      <c r="I329" s="4" t="s">
        <v>37</v>
      </c>
      <c r="J329" s="4">
        <v>218</v>
      </c>
      <c r="K329" s="4">
        <v>100169</v>
      </c>
      <c r="L329" s="4">
        <v>103529</v>
      </c>
      <c r="M329" s="4">
        <v>2</v>
      </c>
      <c r="N329" s="4">
        <v>203700</v>
      </c>
      <c r="O329" s="4" t="s">
        <v>68</v>
      </c>
      <c r="P329" s="4" t="s">
        <v>69</v>
      </c>
      <c r="Q329" s="4" t="s">
        <v>2023</v>
      </c>
      <c r="R329" s="4" t="s">
        <v>2024</v>
      </c>
      <c r="S329" s="4" t="s">
        <v>37</v>
      </c>
      <c r="T329" s="4" t="s">
        <v>43</v>
      </c>
      <c r="U329" s="4">
        <v>61</v>
      </c>
      <c r="V329" s="4">
        <v>2310</v>
      </c>
      <c r="W329" s="4" t="s">
        <v>2025</v>
      </c>
      <c r="X329" s="4" t="s">
        <v>2026</v>
      </c>
      <c r="Y329" s="4" t="s">
        <v>75</v>
      </c>
      <c r="Z329" s="4" t="s">
        <v>2027</v>
      </c>
      <c r="AA329" s="4" t="s">
        <v>37</v>
      </c>
      <c r="AB329" s="4" t="s">
        <v>37</v>
      </c>
      <c r="AC329" s="4" t="s">
        <v>37</v>
      </c>
      <c r="AD329" s="4" t="s">
        <v>77</v>
      </c>
      <c r="AE329" s="4">
        <v>1</v>
      </c>
      <c r="AF329" s="4">
        <v>62.7</v>
      </c>
    </row>
    <row r="330" spans="2:32" ht="90.4" customHeight="1" x14ac:dyDescent="0.9">
      <c r="B330" s="4">
        <v>49</v>
      </c>
      <c r="C330" s="4" t="s">
        <v>37</v>
      </c>
      <c r="D330" s="4" t="s">
        <v>37</v>
      </c>
      <c r="E330" s="4" t="s">
        <v>37</v>
      </c>
      <c r="F330" s="4" t="s">
        <v>37</v>
      </c>
      <c r="G330" s="4" t="s">
        <v>37</v>
      </c>
      <c r="H330" s="4" t="s">
        <v>37</v>
      </c>
      <c r="I330" s="4" t="s">
        <v>37</v>
      </c>
      <c r="O330" s="4" t="s">
        <v>60</v>
      </c>
      <c r="P330" s="4" t="s">
        <v>61</v>
      </c>
      <c r="Q330" s="4" t="s">
        <v>2028</v>
      </c>
      <c r="R330" s="4" t="s">
        <v>2029</v>
      </c>
      <c r="S330" s="4" t="s">
        <v>37</v>
      </c>
      <c r="T330" s="4" t="s">
        <v>92</v>
      </c>
      <c r="U330" s="4">
        <v>30</v>
      </c>
      <c r="V330" s="4">
        <v>3392</v>
      </c>
      <c r="W330" s="4" t="s">
        <v>2030</v>
      </c>
      <c r="X330" s="4" t="s">
        <v>2031</v>
      </c>
      <c r="Y330" s="4" t="s">
        <v>66</v>
      </c>
      <c r="Z330" s="4" t="s">
        <v>2032</v>
      </c>
      <c r="AA330" s="4" t="s">
        <v>37</v>
      </c>
      <c r="AB330" s="4" t="s">
        <v>37</v>
      </c>
      <c r="AC330" s="4" t="s">
        <v>37</v>
      </c>
      <c r="AD330" s="4" t="s">
        <v>37</v>
      </c>
      <c r="AE330" s="4">
        <v>2</v>
      </c>
    </row>
    <row r="331" spans="2:32" ht="90.4" customHeight="1" x14ac:dyDescent="0.9">
      <c r="B331" s="4">
        <v>49</v>
      </c>
      <c r="C331" s="4" t="s">
        <v>37</v>
      </c>
      <c r="D331" s="4" t="s">
        <v>37</v>
      </c>
      <c r="E331" s="4" t="s">
        <v>37</v>
      </c>
      <c r="F331" s="4" t="s">
        <v>37</v>
      </c>
      <c r="G331" s="4" t="s">
        <v>37</v>
      </c>
      <c r="H331" s="4" t="s">
        <v>37</v>
      </c>
      <c r="I331" s="4" t="s">
        <v>37</v>
      </c>
      <c r="O331" s="4" t="s">
        <v>38</v>
      </c>
      <c r="P331" s="4" t="s">
        <v>161</v>
      </c>
      <c r="Q331" s="4" t="s">
        <v>2033</v>
      </c>
      <c r="R331" s="4" t="s">
        <v>2034</v>
      </c>
      <c r="S331" s="4" t="s">
        <v>2035</v>
      </c>
      <c r="T331" s="4" t="s">
        <v>43</v>
      </c>
      <c r="U331" s="4">
        <v>47</v>
      </c>
      <c r="V331" s="4">
        <v>612</v>
      </c>
      <c r="W331" s="4" t="s">
        <v>2036</v>
      </c>
      <c r="X331" s="4" t="s">
        <v>2037</v>
      </c>
      <c r="Y331" s="4" t="s">
        <v>166</v>
      </c>
      <c r="Z331" s="4" t="s">
        <v>2038</v>
      </c>
      <c r="AA331" s="4" t="s">
        <v>37</v>
      </c>
      <c r="AB331" s="4" t="s">
        <v>37</v>
      </c>
      <c r="AC331" s="4" t="s">
        <v>37</v>
      </c>
      <c r="AD331" s="4" t="s">
        <v>160</v>
      </c>
      <c r="AE331" s="4">
        <v>3</v>
      </c>
    </row>
    <row r="332" spans="2:32" ht="90.4" customHeight="1" x14ac:dyDescent="0.9">
      <c r="B332" s="4">
        <v>49</v>
      </c>
      <c r="C332" s="4" t="s">
        <v>37</v>
      </c>
      <c r="D332" s="4" t="s">
        <v>37</v>
      </c>
      <c r="E332" s="4" t="s">
        <v>37</v>
      </c>
      <c r="F332" s="4" t="s">
        <v>37</v>
      </c>
      <c r="G332" s="4" t="s">
        <v>37</v>
      </c>
      <c r="H332" s="4" t="s">
        <v>37</v>
      </c>
      <c r="I332" s="4" t="s">
        <v>37</v>
      </c>
      <c r="O332" s="4" t="s">
        <v>51</v>
      </c>
      <c r="P332" s="4" t="s">
        <v>52</v>
      </c>
      <c r="Q332" s="4" t="s">
        <v>2039</v>
      </c>
      <c r="R332" s="4" t="s">
        <v>2040</v>
      </c>
      <c r="S332" s="4" t="s">
        <v>2041</v>
      </c>
      <c r="T332" s="4" t="s">
        <v>43</v>
      </c>
      <c r="U332" s="4">
        <v>55</v>
      </c>
      <c r="V332" s="4">
        <v>2799</v>
      </c>
      <c r="W332" s="4" t="s">
        <v>2042</v>
      </c>
      <c r="X332" s="4" t="s">
        <v>2043</v>
      </c>
      <c r="Y332" s="4" t="s">
        <v>57</v>
      </c>
      <c r="Z332" s="4" t="s">
        <v>2044</v>
      </c>
      <c r="AA332" s="4" t="s">
        <v>37</v>
      </c>
      <c r="AB332" s="4" t="s">
        <v>48</v>
      </c>
      <c r="AC332" s="4" t="s">
        <v>2045</v>
      </c>
      <c r="AD332" s="4" t="s">
        <v>160</v>
      </c>
      <c r="AE332" s="4">
        <v>4</v>
      </c>
    </row>
    <row r="333" spans="2:32" ht="90.4" customHeight="1" x14ac:dyDescent="0.9">
      <c r="B333" s="4">
        <v>49</v>
      </c>
      <c r="C333" s="4" t="s">
        <v>37</v>
      </c>
      <c r="D333" s="4" t="s">
        <v>37</v>
      </c>
      <c r="E333" s="4" t="s">
        <v>37</v>
      </c>
      <c r="F333" s="4" t="s">
        <v>37</v>
      </c>
      <c r="G333" s="4" t="s">
        <v>37</v>
      </c>
      <c r="H333" s="4" t="s">
        <v>37</v>
      </c>
      <c r="I333" s="4" t="s">
        <v>37</v>
      </c>
      <c r="O333" s="4" t="s">
        <v>60</v>
      </c>
      <c r="P333" s="4" t="s">
        <v>307</v>
      </c>
      <c r="Q333" s="4" t="s">
        <v>2046</v>
      </c>
      <c r="R333" s="4" t="s">
        <v>2047</v>
      </c>
      <c r="S333" s="4" t="s">
        <v>37</v>
      </c>
      <c r="T333" s="4" t="s">
        <v>43</v>
      </c>
      <c r="U333" s="4">
        <v>37</v>
      </c>
      <c r="V333" s="4">
        <v>2494</v>
      </c>
      <c r="W333" s="4" t="s">
        <v>2048</v>
      </c>
      <c r="X333" s="4" t="s">
        <v>2049</v>
      </c>
      <c r="Y333" s="4" t="s">
        <v>243</v>
      </c>
      <c r="Z333" s="4" t="s">
        <v>2050</v>
      </c>
      <c r="AA333" s="4" t="s">
        <v>37</v>
      </c>
      <c r="AB333" s="4" t="s">
        <v>37</v>
      </c>
      <c r="AC333" s="4" t="s">
        <v>37</v>
      </c>
      <c r="AD333" s="4" t="s">
        <v>37</v>
      </c>
      <c r="AE333" s="4">
        <v>5</v>
      </c>
    </row>
    <row r="334" spans="2:32" ht="90.4" customHeight="1" x14ac:dyDescent="0.9">
      <c r="B334" s="4">
        <v>49</v>
      </c>
      <c r="C334" s="4" t="s">
        <v>37</v>
      </c>
      <c r="D334" s="4" t="s">
        <v>37</v>
      </c>
      <c r="E334" s="4" t="s">
        <v>37</v>
      </c>
      <c r="F334" s="4" t="s">
        <v>37</v>
      </c>
      <c r="G334" s="4" t="s">
        <v>37</v>
      </c>
      <c r="H334" s="4" t="s">
        <v>37</v>
      </c>
      <c r="I334" s="4" t="s">
        <v>37</v>
      </c>
      <c r="O334" s="4" t="s">
        <v>60</v>
      </c>
      <c r="P334" s="4" t="s">
        <v>37</v>
      </c>
      <c r="Q334" s="4" t="s">
        <v>2051</v>
      </c>
      <c r="R334" s="4" t="s">
        <v>2052</v>
      </c>
      <c r="S334" s="4" t="s">
        <v>37</v>
      </c>
      <c r="T334" s="4" t="s">
        <v>43</v>
      </c>
      <c r="U334" s="4">
        <v>51</v>
      </c>
      <c r="V334" s="4">
        <v>3268</v>
      </c>
      <c r="W334" s="4" t="s">
        <v>2053</v>
      </c>
      <c r="X334" s="4" t="s">
        <v>2054</v>
      </c>
      <c r="Y334" s="4" t="s">
        <v>82</v>
      </c>
      <c r="Z334" s="4" t="s">
        <v>2055</v>
      </c>
      <c r="AA334" s="4" t="s">
        <v>37</v>
      </c>
      <c r="AB334" s="4" t="s">
        <v>37</v>
      </c>
      <c r="AC334" s="4" t="s">
        <v>37</v>
      </c>
      <c r="AD334" s="4" t="s">
        <v>37</v>
      </c>
      <c r="AE334" s="4">
        <v>6</v>
      </c>
    </row>
    <row r="335" spans="2:32" ht="90.4" customHeight="1" x14ac:dyDescent="0.9">
      <c r="B335" s="4">
        <v>49</v>
      </c>
      <c r="C335" s="4" t="s">
        <v>37</v>
      </c>
      <c r="D335" s="4" t="s">
        <v>37</v>
      </c>
      <c r="E335" s="4" t="s">
        <v>37</v>
      </c>
      <c r="F335" s="4" t="s">
        <v>37</v>
      </c>
      <c r="G335" s="4" t="s">
        <v>37</v>
      </c>
      <c r="H335" s="4" t="s">
        <v>37</v>
      </c>
      <c r="I335" s="4" t="s">
        <v>37</v>
      </c>
      <c r="O335" s="4" t="s">
        <v>60</v>
      </c>
      <c r="P335" s="4" t="s">
        <v>37</v>
      </c>
      <c r="Q335" s="4" t="s">
        <v>2056</v>
      </c>
      <c r="R335" s="4" t="s">
        <v>2057</v>
      </c>
      <c r="S335" s="4" t="s">
        <v>37</v>
      </c>
      <c r="T335" s="4" t="s">
        <v>43</v>
      </c>
      <c r="U335" s="4">
        <v>56</v>
      </c>
      <c r="V335" s="4">
        <v>3072</v>
      </c>
      <c r="W335" s="4" t="s">
        <v>2058</v>
      </c>
      <c r="X335" s="4" t="s">
        <v>2059</v>
      </c>
      <c r="Y335" s="4" t="s">
        <v>2060</v>
      </c>
      <c r="Z335" s="4" t="s">
        <v>2061</v>
      </c>
      <c r="AA335" s="4" t="s">
        <v>2037</v>
      </c>
      <c r="AB335" s="4" t="s">
        <v>37</v>
      </c>
      <c r="AC335" s="4" t="s">
        <v>37</v>
      </c>
      <c r="AD335" s="4" t="s">
        <v>37</v>
      </c>
      <c r="AE335" s="4">
        <v>7</v>
      </c>
    </row>
    <row r="336" spans="2:32" ht="90.4" customHeight="1" x14ac:dyDescent="0.9">
      <c r="B336" s="4">
        <v>49</v>
      </c>
      <c r="C336" s="4" t="s">
        <v>37</v>
      </c>
      <c r="D336" s="4" t="s">
        <v>37</v>
      </c>
      <c r="E336" s="4" t="s">
        <v>37</v>
      </c>
      <c r="F336" s="4" t="s">
        <v>37</v>
      </c>
      <c r="G336" s="4" t="s">
        <v>37</v>
      </c>
      <c r="H336" s="4" t="s">
        <v>37</v>
      </c>
      <c r="I336" s="4" t="s">
        <v>37</v>
      </c>
      <c r="O336" s="4" t="s">
        <v>60</v>
      </c>
      <c r="P336" s="4" t="s">
        <v>37</v>
      </c>
      <c r="Q336" s="4" t="s">
        <v>2062</v>
      </c>
      <c r="R336" s="4" t="s">
        <v>2063</v>
      </c>
      <c r="S336" s="4" t="s">
        <v>37</v>
      </c>
      <c r="T336" s="4" t="s">
        <v>43</v>
      </c>
      <c r="U336" s="4">
        <v>63</v>
      </c>
      <c r="V336" s="4">
        <v>2999</v>
      </c>
      <c r="W336" s="4" t="s">
        <v>2064</v>
      </c>
      <c r="X336" s="4" t="s">
        <v>2065</v>
      </c>
      <c r="Y336" s="4" t="s">
        <v>119</v>
      </c>
      <c r="Z336" s="4" t="s">
        <v>2066</v>
      </c>
      <c r="AA336" s="4" t="s">
        <v>2037</v>
      </c>
      <c r="AB336" s="4" t="s">
        <v>37</v>
      </c>
      <c r="AC336" s="4" t="s">
        <v>37</v>
      </c>
      <c r="AD336" s="4" t="s">
        <v>37</v>
      </c>
      <c r="AE336" s="4">
        <v>8</v>
      </c>
    </row>
    <row r="337" spans="2:32" ht="90.4" customHeight="1" x14ac:dyDescent="0.9">
      <c r="B337" s="4">
        <v>49</v>
      </c>
      <c r="C337" s="4" t="s">
        <v>37</v>
      </c>
      <c r="D337" s="4" t="s">
        <v>37</v>
      </c>
      <c r="E337" s="4" t="s">
        <v>37</v>
      </c>
      <c r="F337" s="4" t="s">
        <v>37</v>
      </c>
      <c r="G337" s="4" t="s">
        <v>37</v>
      </c>
      <c r="H337" s="4" t="s">
        <v>37</v>
      </c>
      <c r="I337" s="4" t="s">
        <v>37</v>
      </c>
      <c r="O337" s="4" t="s">
        <v>60</v>
      </c>
      <c r="P337" s="4" t="s">
        <v>37</v>
      </c>
      <c r="Q337" s="4" t="s">
        <v>2067</v>
      </c>
      <c r="R337" s="4" t="s">
        <v>2068</v>
      </c>
      <c r="S337" s="4" t="s">
        <v>37</v>
      </c>
      <c r="T337" s="4" t="s">
        <v>43</v>
      </c>
      <c r="U337" s="4">
        <v>48</v>
      </c>
      <c r="V337" s="4">
        <v>3546</v>
      </c>
      <c r="W337" s="4" t="s">
        <v>2069</v>
      </c>
      <c r="X337" s="4" t="s">
        <v>2070</v>
      </c>
      <c r="Y337" s="4" t="s">
        <v>377</v>
      </c>
      <c r="Z337" s="4" t="s">
        <v>2071</v>
      </c>
      <c r="AA337" s="4" t="s">
        <v>2043</v>
      </c>
      <c r="AB337" s="4" t="s">
        <v>37</v>
      </c>
      <c r="AC337" s="4" t="s">
        <v>37</v>
      </c>
      <c r="AD337" s="4" t="s">
        <v>37</v>
      </c>
      <c r="AE337" s="4">
        <v>9</v>
      </c>
    </row>
    <row r="338" spans="2:32" ht="90.4" customHeight="1" x14ac:dyDescent="0.9">
      <c r="B338" s="4">
        <v>50</v>
      </c>
      <c r="C338" s="4" t="s">
        <v>2072</v>
      </c>
      <c r="D338" s="4" t="s">
        <v>2073</v>
      </c>
      <c r="E338" s="4" t="s">
        <v>2019</v>
      </c>
      <c r="F338" s="4" t="s">
        <v>2020</v>
      </c>
      <c r="G338" s="4" t="s">
        <v>2021</v>
      </c>
      <c r="H338" s="4" t="s">
        <v>2074</v>
      </c>
      <c r="I338" s="4" t="s">
        <v>37</v>
      </c>
      <c r="J338" s="4">
        <v>222</v>
      </c>
      <c r="K338" s="4">
        <v>104464</v>
      </c>
      <c r="L338" s="4">
        <v>106326</v>
      </c>
      <c r="M338" s="4">
        <v>0</v>
      </c>
      <c r="N338" s="4">
        <v>210790</v>
      </c>
      <c r="O338" s="4" t="s">
        <v>68</v>
      </c>
      <c r="P338" s="4" t="s">
        <v>69</v>
      </c>
      <c r="Q338" s="4" t="s">
        <v>2075</v>
      </c>
      <c r="R338" s="4" t="s">
        <v>2076</v>
      </c>
      <c r="S338" s="4" t="s">
        <v>37</v>
      </c>
      <c r="T338" s="4" t="s">
        <v>43</v>
      </c>
      <c r="U338" s="4">
        <v>55</v>
      </c>
      <c r="V338" s="4">
        <v>2215</v>
      </c>
      <c r="W338" s="4" t="s">
        <v>2077</v>
      </c>
      <c r="X338" s="4" t="s">
        <v>2078</v>
      </c>
      <c r="Y338" s="4" t="s">
        <v>75</v>
      </c>
      <c r="Z338" s="4" t="s">
        <v>2079</v>
      </c>
      <c r="AA338" s="4" t="s">
        <v>37</v>
      </c>
      <c r="AB338" s="4" t="s">
        <v>37</v>
      </c>
      <c r="AC338" s="4" t="s">
        <v>37</v>
      </c>
      <c r="AD338" s="4" t="s">
        <v>160</v>
      </c>
      <c r="AE338" s="4">
        <v>1</v>
      </c>
      <c r="AF338" s="4">
        <v>52.1</v>
      </c>
    </row>
    <row r="339" spans="2:32" ht="90.4" customHeight="1" x14ac:dyDescent="0.9">
      <c r="B339" s="4">
        <v>50</v>
      </c>
      <c r="C339" s="4" t="s">
        <v>37</v>
      </c>
      <c r="D339" s="4" t="s">
        <v>37</v>
      </c>
      <c r="E339" s="4" t="s">
        <v>37</v>
      </c>
      <c r="F339" s="4" t="s">
        <v>37</v>
      </c>
      <c r="G339" s="4" t="s">
        <v>37</v>
      </c>
      <c r="H339" s="4" t="s">
        <v>37</v>
      </c>
      <c r="I339" s="4" t="s">
        <v>37</v>
      </c>
      <c r="O339" s="4" t="s">
        <v>51</v>
      </c>
      <c r="P339" s="4" t="s">
        <v>193</v>
      </c>
      <c r="Q339" s="4" t="s">
        <v>2080</v>
      </c>
      <c r="R339" s="4" t="s">
        <v>2081</v>
      </c>
      <c r="S339" s="4" t="s">
        <v>2082</v>
      </c>
      <c r="T339" s="4" t="s">
        <v>43</v>
      </c>
      <c r="U339" s="4">
        <v>39</v>
      </c>
      <c r="V339" s="4">
        <v>3631</v>
      </c>
      <c r="W339" s="4" t="s">
        <v>2083</v>
      </c>
      <c r="X339" s="4" t="s">
        <v>2084</v>
      </c>
      <c r="Y339" s="4" t="s">
        <v>198</v>
      </c>
      <c r="Z339" s="4" t="s">
        <v>2085</v>
      </c>
      <c r="AA339" s="4" t="s">
        <v>37</v>
      </c>
      <c r="AB339" s="4" t="s">
        <v>48</v>
      </c>
      <c r="AC339" s="4" t="s">
        <v>2086</v>
      </c>
      <c r="AD339" s="4" t="s">
        <v>160</v>
      </c>
      <c r="AE339" s="4">
        <v>2</v>
      </c>
    </row>
    <row r="340" spans="2:32" ht="90.4" customHeight="1" x14ac:dyDescent="0.9">
      <c r="B340" s="4">
        <v>50</v>
      </c>
      <c r="C340" s="4" t="s">
        <v>37</v>
      </c>
      <c r="D340" s="4" t="s">
        <v>37</v>
      </c>
      <c r="E340" s="4" t="s">
        <v>37</v>
      </c>
      <c r="F340" s="4" t="s">
        <v>37</v>
      </c>
      <c r="G340" s="4" t="s">
        <v>37</v>
      </c>
      <c r="H340" s="4" t="s">
        <v>37</v>
      </c>
      <c r="I340" s="4" t="s">
        <v>37</v>
      </c>
      <c r="O340" s="4" t="s">
        <v>38</v>
      </c>
      <c r="P340" s="4" t="s">
        <v>161</v>
      </c>
      <c r="Q340" s="4" t="s">
        <v>2087</v>
      </c>
      <c r="R340" s="4" t="s">
        <v>2088</v>
      </c>
      <c r="S340" s="4" t="s">
        <v>37</v>
      </c>
      <c r="T340" s="4" t="s">
        <v>43</v>
      </c>
      <c r="U340" s="4">
        <v>56</v>
      </c>
      <c r="V340" s="4">
        <v>3758</v>
      </c>
      <c r="W340" s="4" t="s">
        <v>2089</v>
      </c>
      <c r="X340" s="4" t="s">
        <v>2090</v>
      </c>
      <c r="Y340" s="4" t="s">
        <v>166</v>
      </c>
      <c r="Z340" s="4" t="s">
        <v>2091</v>
      </c>
      <c r="AA340" s="4" t="s">
        <v>37</v>
      </c>
      <c r="AB340" s="4" t="s">
        <v>37</v>
      </c>
      <c r="AC340" s="4" t="s">
        <v>37</v>
      </c>
      <c r="AD340" s="4" t="s">
        <v>50</v>
      </c>
      <c r="AE340" s="4">
        <v>3</v>
      </c>
    </row>
    <row r="341" spans="2:32" ht="90.4" customHeight="1" x14ac:dyDescent="0.9">
      <c r="B341" s="4">
        <v>50</v>
      </c>
      <c r="C341" s="4" t="s">
        <v>37</v>
      </c>
      <c r="D341" s="4" t="s">
        <v>37</v>
      </c>
      <c r="E341" s="4" t="s">
        <v>37</v>
      </c>
      <c r="F341" s="4" t="s">
        <v>37</v>
      </c>
      <c r="G341" s="4" t="s">
        <v>37</v>
      </c>
      <c r="H341" s="4" t="s">
        <v>37</v>
      </c>
      <c r="I341" s="4" t="s">
        <v>37</v>
      </c>
      <c r="O341" s="4" t="s">
        <v>60</v>
      </c>
      <c r="P341" s="4" t="s">
        <v>307</v>
      </c>
      <c r="Q341" s="4" t="s">
        <v>2092</v>
      </c>
      <c r="R341" s="4" t="s">
        <v>2093</v>
      </c>
      <c r="S341" s="4" t="s">
        <v>37</v>
      </c>
      <c r="T341" s="4" t="s">
        <v>43</v>
      </c>
      <c r="U341" s="4">
        <v>40</v>
      </c>
      <c r="V341" s="4">
        <v>2600</v>
      </c>
      <c r="W341" s="4" t="s">
        <v>2094</v>
      </c>
      <c r="X341" s="4" t="s">
        <v>2095</v>
      </c>
      <c r="Y341" s="4" t="s">
        <v>243</v>
      </c>
      <c r="Z341" s="4" t="s">
        <v>2096</v>
      </c>
      <c r="AA341" s="4" t="s">
        <v>37</v>
      </c>
      <c r="AB341" s="4" t="s">
        <v>37</v>
      </c>
      <c r="AC341" s="4" t="s">
        <v>37</v>
      </c>
      <c r="AD341" s="4" t="s">
        <v>37</v>
      </c>
      <c r="AE341" s="4">
        <v>4</v>
      </c>
    </row>
    <row r="342" spans="2:32" ht="90.4" customHeight="1" x14ac:dyDescent="0.9">
      <c r="B342" s="4">
        <v>50</v>
      </c>
      <c r="C342" s="4" t="s">
        <v>37</v>
      </c>
      <c r="D342" s="4" t="s">
        <v>37</v>
      </c>
      <c r="E342" s="4" t="s">
        <v>37</v>
      </c>
      <c r="F342" s="4" t="s">
        <v>37</v>
      </c>
      <c r="G342" s="4" t="s">
        <v>37</v>
      </c>
      <c r="H342" s="4" t="s">
        <v>37</v>
      </c>
      <c r="I342" s="4" t="s">
        <v>37</v>
      </c>
      <c r="O342" s="4" t="s">
        <v>60</v>
      </c>
      <c r="P342" s="4" t="s">
        <v>37</v>
      </c>
      <c r="Q342" s="4" t="s">
        <v>2097</v>
      </c>
      <c r="R342" s="4" t="s">
        <v>2098</v>
      </c>
      <c r="S342" s="4" t="s">
        <v>37</v>
      </c>
      <c r="T342" s="4" t="s">
        <v>43</v>
      </c>
      <c r="U342" s="4">
        <v>32</v>
      </c>
      <c r="V342" s="4">
        <v>2913</v>
      </c>
      <c r="W342" s="4" t="s">
        <v>2099</v>
      </c>
      <c r="X342" s="4" t="s">
        <v>2100</v>
      </c>
      <c r="Y342" s="4" t="s">
        <v>567</v>
      </c>
      <c r="Z342" s="4" t="s">
        <v>2101</v>
      </c>
      <c r="AA342" s="4" t="s">
        <v>2084</v>
      </c>
      <c r="AB342" s="4" t="s">
        <v>37</v>
      </c>
      <c r="AC342" s="4" t="s">
        <v>37</v>
      </c>
      <c r="AD342" s="4" t="s">
        <v>37</v>
      </c>
      <c r="AE342" s="4">
        <v>5</v>
      </c>
    </row>
    <row r="343" spans="2:32" ht="90.4" customHeight="1" x14ac:dyDescent="0.9">
      <c r="B343" s="4">
        <v>50</v>
      </c>
      <c r="C343" s="4" t="s">
        <v>37</v>
      </c>
      <c r="D343" s="4" t="s">
        <v>37</v>
      </c>
      <c r="E343" s="4" t="s">
        <v>37</v>
      </c>
      <c r="F343" s="4" t="s">
        <v>37</v>
      </c>
      <c r="G343" s="4" t="s">
        <v>37</v>
      </c>
      <c r="H343" s="4" t="s">
        <v>37</v>
      </c>
      <c r="I343" s="4" t="s">
        <v>37</v>
      </c>
      <c r="O343" s="4" t="s">
        <v>60</v>
      </c>
      <c r="P343" s="4" t="s">
        <v>37</v>
      </c>
      <c r="Q343" s="4" t="s">
        <v>2102</v>
      </c>
      <c r="R343" s="4" t="s">
        <v>2103</v>
      </c>
      <c r="S343" s="4" t="s">
        <v>37</v>
      </c>
      <c r="T343" s="4" t="s">
        <v>43</v>
      </c>
      <c r="U343" s="4">
        <v>48</v>
      </c>
      <c r="V343" s="4">
        <v>2823</v>
      </c>
      <c r="W343" s="4" t="s">
        <v>2104</v>
      </c>
      <c r="X343" s="4" t="s">
        <v>2105</v>
      </c>
      <c r="Y343" s="4" t="s">
        <v>725</v>
      </c>
      <c r="Z343" s="4" t="s">
        <v>2106</v>
      </c>
      <c r="AA343" s="4" t="s">
        <v>2090</v>
      </c>
      <c r="AB343" s="4" t="s">
        <v>37</v>
      </c>
      <c r="AC343" s="4" t="s">
        <v>37</v>
      </c>
      <c r="AD343" s="4" t="s">
        <v>37</v>
      </c>
      <c r="AE343" s="4">
        <v>6</v>
      </c>
    </row>
    <row r="344" spans="2:32" ht="90.4" customHeight="1" x14ac:dyDescent="0.9">
      <c r="B344" s="4">
        <v>50</v>
      </c>
      <c r="C344" s="4" t="s">
        <v>37</v>
      </c>
      <c r="D344" s="4" t="s">
        <v>37</v>
      </c>
      <c r="E344" s="4" t="s">
        <v>37</v>
      </c>
      <c r="F344" s="4" t="s">
        <v>37</v>
      </c>
      <c r="G344" s="4" t="s">
        <v>37</v>
      </c>
      <c r="H344" s="4" t="s">
        <v>37</v>
      </c>
      <c r="I344" s="4" t="s">
        <v>37</v>
      </c>
      <c r="O344" s="4" t="s">
        <v>60</v>
      </c>
      <c r="P344" s="4" t="s">
        <v>37</v>
      </c>
      <c r="Q344" s="4" t="s">
        <v>2107</v>
      </c>
      <c r="R344" s="4" t="s">
        <v>2108</v>
      </c>
      <c r="S344" s="4" t="s">
        <v>37</v>
      </c>
      <c r="T344" s="4" t="s">
        <v>43</v>
      </c>
      <c r="U344" s="4">
        <v>43</v>
      </c>
      <c r="V344" s="4">
        <v>2302</v>
      </c>
      <c r="W344" s="4" t="s">
        <v>2109</v>
      </c>
      <c r="X344" s="4" t="s">
        <v>2110</v>
      </c>
      <c r="Y344" s="4" t="s">
        <v>82</v>
      </c>
      <c r="Z344" s="4" t="s">
        <v>2111</v>
      </c>
      <c r="AA344" s="4" t="s">
        <v>37</v>
      </c>
      <c r="AB344" s="4" t="s">
        <v>37</v>
      </c>
      <c r="AC344" s="4" t="s">
        <v>37</v>
      </c>
      <c r="AD344" s="4" t="s">
        <v>37</v>
      </c>
      <c r="AE344" s="4">
        <v>7</v>
      </c>
    </row>
    <row r="345" spans="2:32" ht="90.4" customHeight="1" x14ac:dyDescent="0.9">
      <c r="B345" s="4">
        <v>51</v>
      </c>
      <c r="C345" s="4" t="s">
        <v>2112</v>
      </c>
      <c r="D345" s="4" t="s">
        <v>2113</v>
      </c>
      <c r="E345" s="4" t="s">
        <v>2019</v>
      </c>
      <c r="F345" s="4" t="s">
        <v>2020</v>
      </c>
      <c r="G345" s="4" t="s">
        <v>2021</v>
      </c>
      <c r="H345" s="4" t="s">
        <v>2114</v>
      </c>
      <c r="I345" s="4" t="s">
        <v>37</v>
      </c>
      <c r="J345" s="4">
        <v>224</v>
      </c>
      <c r="K345" s="4">
        <v>97386</v>
      </c>
      <c r="L345" s="4">
        <v>102232</v>
      </c>
      <c r="M345" s="4">
        <v>2</v>
      </c>
      <c r="N345" s="4">
        <v>199620</v>
      </c>
      <c r="O345" s="4" t="s">
        <v>51</v>
      </c>
      <c r="P345" s="4" t="s">
        <v>52</v>
      </c>
      <c r="Q345" s="4" t="s">
        <v>2115</v>
      </c>
      <c r="R345" s="4" t="s">
        <v>2116</v>
      </c>
      <c r="S345" s="4" t="s">
        <v>2117</v>
      </c>
      <c r="T345" s="4" t="s">
        <v>43</v>
      </c>
      <c r="U345" s="4">
        <v>73</v>
      </c>
      <c r="V345" s="4">
        <v>2751</v>
      </c>
      <c r="W345" s="4" t="s">
        <v>2118</v>
      </c>
      <c r="X345" s="4" t="s">
        <v>2119</v>
      </c>
      <c r="Y345" s="4" t="s">
        <v>57</v>
      </c>
      <c r="Z345" s="4" t="s">
        <v>2120</v>
      </c>
      <c r="AA345" s="4" t="s">
        <v>37</v>
      </c>
      <c r="AB345" s="4" t="s">
        <v>48</v>
      </c>
      <c r="AC345" s="4" t="s">
        <v>2121</v>
      </c>
      <c r="AD345" s="4" t="s">
        <v>238</v>
      </c>
      <c r="AE345" s="4">
        <v>1</v>
      </c>
      <c r="AF345" s="4">
        <v>14.7</v>
      </c>
    </row>
    <row r="346" spans="2:32" ht="90.4" customHeight="1" x14ac:dyDescent="0.9">
      <c r="B346" s="4">
        <v>51</v>
      </c>
      <c r="C346" s="4" t="s">
        <v>37</v>
      </c>
      <c r="D346" s="4" t="s">
        <v>37</v>
      </c>
      <c r="E346" s="4" t="s">
        <v>37</v>
      </c>
      <c r="F346" s="4" t="s">
        <v>37</v>
      </c>
      <c r="G346" s="4" t="s">
        <v>37</v>
      </c>
      <c r="H346" s="4" t="s">
        <v>37</v>
      </c>
      <c r="I346" s="4" t="s">
        <v>37</v>
      </c>
      <c r="O346" s="4" t="s">
        <v>68</v>
      </c>
      <c r="P346" s="4" t="s">
        <v>69</v>
      </c>
      <c r="Q346" s="4" t="s">
        <v>2122</v>
      </c>
      <c r="R346" s="4" t="s">
        <v>2123</v>
      </c>
      <c r="S346" s="4" t="s">
        <v>37</v>
      </c>
      <c r="T346" s="4" t="s">
        <v>43</v>
      </c>
      <c r="U346" s="4">
        <v>36</v>
      </c>
      <c r="V346" s="4">
        <v>1046</v>
      </c>
      <c r="W346" s="4" t="s">
        <v>2124</v>
      </c>
      <c r="X346" s="4" t="s">
        <v>2125</v>
      </c>
      <c r="Y346" s="4" t="s">
        <v>75</v>
      </c>
      <c r="Z346" s="4" t="s">
        <v>2126</v>
      </c>
      <c r="AA346" s="4" t="s">
        <v>37</v>
      </c>
      <c r="AB346" s="4" t="s">
        <v>37</v>
      </c>
      <c r="AC346" s="4" t="s">
        <v>37</v>
      </c>
      <c r="AD346" s="4" t="s">
        <v>160</v>
      </c>
      <c r="AE346" s="4">
        <v>2</v>
      </c>
    </row>
    <row r="347" spans="2:32" ht="90.4" customHeight="1" x14ac:dyDescent="0.9">
      <c r="B347" s="4">
        <v>51</v>
      </c>
      <c r="C347" s="4" t="s">
        <v>37</v>
      </c>
      <c r="D347" s="4" t="s">
        <v>37</v>
      </c>
      <c r="E347" s="4" t="s">
        <v>37</v>
      </c>
      <c r="F347" s="4" t="s">
        <v>37</v>
      </c>
      <c r="G347" s="4" t="s">
        <v>37</v>
      </c>
      <c r="H347" s="4" t="s">
        <v>37</v>
      </c>
      <c r="I347" s="4" t="s">
        <v>37</v>
      </c>
      <c r="O347" s="4" t="s">
        <v>38</v>
      </c>
      <c r="P347" s="4" t="s">
        <v>161</v>
      </c>
      <c r="Q347" s="4" t="s">
        <v>2127</v>
      </c>
      <c r="R347" s="4" t="s">
        <v>2128</v>
      </c>
      <c r="S347" s="4" t="s">
        <v>37</v>
      </c>
      <c r="T347" s="4" t="s">
        <v>43</v>
      </c>
      <c r="U347" s="4">
        <v>63</v>
      </c>
      <c r="V347" s="4">
        <v>1057</v>
      </c>
      <c r="W347" s="4" t="s">
        <v>2129</v>
      </c>
      <c r="X347" s="4" t="s">
        <v>2130</v>
      </c>
      <c r="Y347" s="4" t="s">
        <v>166</v>
      </c>
      <c r="Z347" s="4" t="s">
        <v>2131</v>
      </c>
      <c r="AA347" s="4" t="s">
        <v>37</v>
      </c>
      <c r="AB347" s="4" t="s">
        <v>37</v>
      </c>
      <c r="AC347" s="4" t="s">
        <v>37</v>
      </c>
      <c r="AD347" s="4" t="s">
        <v>128</v>
      </c>
      <c r="AE347" s="4">
        <v>3</v>
      </c>
    </row>
    <row r="348" spans="2:32" ht="90.4" customHeight="1" x14ac:dyDescent="0.9">
      <c r="B348" s="4">
        <v>51</v>
      </c>
      <c r="C348" s="4" t="s">
        <v>37</v>
      </c>
      <c r="D348" s="4" t="s">
        <v>37</v>
      </c>
      <c r="E348" s="4" t="s">
        <v>37</v>
      </c>
      <c r="F348" s="4" t="s">
        <v>37</v>
      </c>
      <c r="G348" s="4" t="s">
        <v>37</v>
      </c>
      <c r="H348" s="4" t="s">
        <v>37</v>
      </c>
      <c r="I348" s="4" t="s">
        <v>37</v>
      </c>
      <c r="O348" s="4" t="s">
        <v>60</v>
      </c>
      <c r="P348" s="4" t="s">
        <v>307</v>
      </c>
      <c r="Q348" s="4" t="s">
        <v>2132</v>
      </c>
      <c r="R348" s="4" t="s">
        <v>2133</v>
      </c>
      <c r="S348" s="4" t="s">
        <v>37</v>
      </c>
      <c r="T348" s="4" t="s">
        <v>43</v>
      </c>
      <c r="U348" s="4">
        <v>50</v>
      </c>
      <c r="V348" s="4">
        <v>3804</v>
      </c>
      <c r="W348" s="4" t="s">
        <v>2134</v>
      </c>
      <c r="X348" s="4" t="s">
        <v>2135</v>
      </c>
      <c r="Y348" s="4" t="s">
        <v>243</v>
      </c>
      <c r="Z348" s="4" t="s">
        <v>2136</v>
      </c>
      <c r="AA348" s="4" t="s">
        <v>37</v>
      </c>
      <c r="AB348" s="4" t="s">
        <v>37</v>
      </c>
      <c r="AC348" s="4" t="s">
        <v>37</v>
      </c>
      <c r="AD348" s="4" t="s">
        <v>37</v>
      </c>
      <c r="AE348" s="4">
        <v>4</v>
      </c>
    </row>
    <row r="349" spans="2:32" ht="90.4" customHeight="1" x14ac:dyDescent="0.9">
      <c r="B349" s="4">
        <v>52</v>
      </c>
      <c r="C349" s="4" t="s">
        <v>2137</v>
      </c>
      <c r="D349" s="4" t="s">
        <v>2138</v>
      </c>
      <c r="E349" s="4" t="s">
        <v>2019</v>
      </c>
      <c r="F349" s="4" t="s">
        <v>2020</v>
      </c>
      <c r="G349" s="4" t="s">
        <v>2021</v>
      </c>
      <c r="H349" s="4" t="s">
        <v>2139</v>
      </c>
      <c r="I349" s="4" t="s">
        <v>37</v>
      </c>
      <c r="J349" s="4">
        <v>238</v>
      </c>
      <c r="K349" s="4">
        <v>101754</v>
      </c>
      <c r="L349" s="4">
        <v>107871</v>
      </c>
      <c r="M349" s="4">
        <v>2</v>
      </c>
      <c r="N349" s="4">
        <v>209627</v>
      </c>
      <c r="O349" s="4" t="s">
        <v>51</v>
      </c>
      <c r="P349" s="4" t="s">
        <v>52</v>
      </c>
      <c r="Q349" s="4" t="s">
        <v>2140</v>
      </c>
      <c r="R349" s="4" t="s">
        <v>2141</v>
      </c>
      <c r="S349" s="4" t="s">
        <v>2142</v>
      </c>
      <c r="T349" s="4" t="s">
        <v>43</v>
      </c>
      <c r="U349" s="4">
        <v>46</v>
      </c>
      <c r="V349" s="4">
        <v>600</v>
      </c>
      <c r="W349" s="4" t="s">
        <v>2143</v>
      </c>
      <c r="X349" s="4" t="s">
        <v>2144</v>
      </c>
      <c r="Y349" s="4" t="s">
        <v>57</v>
      </c>
      <c r="Z349" s="4" t="s">
        <v>2145</v>
      </c>
      <c r="AA349" s="4" t="s">
        <v>37</v>
      </c>
      <c r="AB349" s="4" t="s">
        <v>48</v>
      </c>
      <c r="AC349" s="4" t="s">
        <v>2146</v>
      </c>
      <c r="AD349" s="4" t="s">
        <v>2147</v>
      </c>
      <c r="AE349" s="4">
        <v>1</v>
      </c>
      <c r="AF349" s="4">
        <v>36.5</v>
      </c>
    </row>
    <row r="350" spans="2:32" ht="90.4" customHeight="1" x14ac:dyDescent="0.9">
      <c r="B350" s="4">
        <v>52</v>
      </c>
      <c r="C350" s="4" t="s">
        <v>37</v>
      </c>
      <c r="D350" s="4" t="s">
        <v>37</v>
      </c>
      <c r="E350" s="4" t="s">
        <v>37</v>
      </c>
      <c r="F350" s="4" t="s">
        <v>37</v>
      </c>
      <c r="G350" s="4" t="s">
        <v>37</v>
      </c>
      <c r="H350" s="4" t="s">
        <v>37</v>
      </c>
      <c r="I350" s="4" t="s">
        <v>37</v>
      </c>
      <c r="O350" s="4" t="s">
        <v>60</v>
      </c>
      <c r="P350" s="4" t="s">
        <v>61</v>
      </c>
      <c r="Q350" s="4" t="s">
        <v>2148</v>
      </c>
      <c r="R350" s="4" t="s">
        <v>2149</v>
      </c>
      <c r="S350" s="4" t="s">
        <v>37</v>
      </c>
      <c r="T350" s="4" t="s">
        <v>43</v>
      </c>
      <c r="U350" s="4">
        <v>42</v>
      </c>
      <c r="V350" s="4">
        <v>2358</v>
      </c>
      <c r="W350" s="4" t="s">
        <v>2150</v>
      </c>
      <c r="X350" s="4" t="s">
        <v>2151</v>
      </c>
      <c r="Y350" s="4" t="s">
        <v>66</v>
      </c>
      <c r="Z350" s="4" t="s">
        <v>2152</v>
      </c>
      <c r="AA350" s="4" t="s">
        <v>37</v>
      </c>
      <c r="AB350" s="4" t="s">
        <v>37</v>
      </c>
      <c r="AC350" s="4" t="s">
        <v>37</v>
      </c>
      <c r="AD350" s="4" t="s">
        <v>37</v>
      </c>
      <c r="AE350" s="4">
        <v>2</v>
      </c>
    </row>
    <row r="351" spans="2:32" ht="90.4" customHeight="1" x14ac:dyDescent="0.9">
      <c r="B351" s="4">
        <v>52</v>
      </c>
      <c r="C351" s="4" t="s">
        <v>37</v>
      </c>
      <c r="D351" s="4" t="s">
        <v>37</v>
      </c>
      <c r="E351" s="4" t="s">
        <v>37</v>
      </c>
      <c r="F351" s="4" t="s">
        <v>37</v>
      </c>
      <c r="G351" s="4" t="s">
        <v>37</v>
      </c>
      <c r="H351" s="4" t="s">
        <v>37</v>
      </c>
      <c r="I351" s="4" t="s">
        <v>37</v>
      </c>
      <c r="O351" s="4" t="s">
        <v>68</v>
      </c>
      <c r="P351" s="4" t="s">
        <v>69</v>
      </c>
      <c r="Q351" s="4" t="s">
        <v>2153</v>
      </c>
      <c r="R351" s="4" t="s">
        <v>2154</v>
      </c>
      <c r="S351" s="4" t="s">
        <v>2155</v>
      </c>
      <c r="T351" s="4" t="s">
        <v>43</v>
      </c>
      <c r="U351" s="4">
        <v>68</v>
      </c>
      <c r="V351" s="4">
        <v>2607</v>
      </c>
      <c r="W351" s="4" t="s">
        <v>2156</v>
      </c>
      <c r="X351" s="4" t="s">
        <v>2157</v>
      </c>
      <c r="Y351" s="4" t="s">
        <v>75</v>
      </c>
      <c r="Z351" s="4" t="s">
        <v>2158</v>
      </c>
      <c r="AA351" s="4" t="s">
        <v>37</v>
      </c>
      <c r="AB351" s="4" t="s">
        <v>37</v>
      </c>
      <c r="AC351" s="4" t="s">
        <v>37</v>
      </c>
      <c r="AD351" s="4" t="s">
        <v>77</v>
      </c>
      <c r="AE351" s="4">
        <v>3</v>
      </c>
    </row>
    <row r="352" spans="2:32" ht="90.4" customHeight="1" x14ac:dyDescent="0.9">
      <c r="B352" s="4">
        <v>52</v>
      </c>
      <c r="C352" s="4" t="s">
        <v>37</v>
      </c>
      <c r="D352" s="4" t="s">
        <v>37</v>
      </c>
      <c r="E352" s="4" t="s">
        <v>37</v>
      </c>
      <c r="F352" s="4" t="s">
        <v>37</v>
      </c>
      <c r="G352" s="4" t="s">
        <v>37</v>
      </c>
      <c r="H352" s="4" t="s">
        <v>37</v>
      </c>
      <c r="I352" s="4" t="s">
        <v>37</v>
      </c>
      <c r="O352" s="4" t="s">
        <v>60</v>
      </c>
      <c r="P352" s="4" t="s">
        <v>37</v>
      </c>
      <c r="Q352" s="4" t="s">
        <v>2159</v>
      </c>
      <c r="R352" s="4" t="s">
        <v>2160</v>
      </c>
      <c r="S352" s="4" t="s">
        <v>37</v>
      </c>
      <c r="T352" s="4" t="s">
        <v>43</v>
      </c>
      <c r="U352" s="4">
        <v>54</v>
      </c>
      <c r="V352" s="4">
        <v>1860</v>
      </c>
      <c r="W352" s="4" t="s">
        <v>2161</v>
      </c>
      <c r="X352" s="4" t="s">
        <v>2162</v>
      </c>
      <c r="Y352" s="4" t="s">
        <v>82</v>
      </c>
      <c r="Z352" s="4" t="s">
        <v>2163</v>
      </c>
      <c r="AA352" s="4" t="s">
        <v>37</v>
      </c>
      <c r="AB352" s="4" t="s">
        <v>37</v>
      </c>
      <c r="AC352" s="4" t="s">
        <v>37</v>
      </c>
      <c r="AD352" s="4" t="s">
        <v>37</v>
      </c>
      <c r="AE352" s="4">
        <v>4</v>
      </c>
    </row>
    <row r="353" spans="2:32" ht="90.4" customHeight="1" x14ac:dyDescent="0.9">
      <c r="B353" s="4">
        <v>52</v>
      </c>
      <c r="C353" s="4" t="s">
        <v>37</v>
      </c>
      <c r="D353" s="4" t="s">
        <v>37</v>
      </c>
      <c r="E353" s="4" t="s">
        <v>37</v>
      </c>
      <c r="F353" s="4" t="s">
        <v>37</v>
      </c>
      <c r="G353" s="4" t="s">
        <v>37</v>
      </c>
      <c r="H353" s="4" t="s">
        <v>37</v>
      </c>
      <c r="I353" s="4" t="s">
        <v>37</v>
      </c>
      <c r="O353" s="4" t="s">
        <v>60</v>
      </c>
      <c r="P353" s="4" t="s">
        <v>37</v>
      </c>
      <c r="Q353" s="4" t="s">
        <v>2164</v>
      </c>
      <c r="R353" s="4" t="s">
        <v>2165</v>
      </c>
      <c r="S353" s="4" t="s">
        <v>37</v>
      </c>
      <c r="T353" s="4" t="s">
        <v>43</v>
      </c>
      <c r="U353" s="4">
        <v>49</v>
      </c>
      <c r="V353" s="4">
        <v>2707</v>
      </c>
      <c r="W353" s="4" t="s">
        <v>2166</v>
      </c>
      <c r="X353" s="4" t="s">
        <v>2167</v>
      </c>
      <c r="Y353" s="4" t="s">
        <v>95</v>
      </c>
      <c r="Z353" s="4" t="s">
        <v>2168</v>
      </c>
      <c r="AA353" s="4" t="s">
        <v>2169</v>
      </c>
      <c r="AB353" s="4" t="s">
        <v>37</v>
      </c>
      <c r="AC353" s="4" t="s">
        <v>37</v>
      </c>
      <c r="AD353" s="4" t="s">
        <v>37</v>
      </c>
      <c r="AE353" s="4">
        <v>5</v>
      </c>
    </row>
    <row r="354" spans="2:32" ht="90.4" customHeight="1" x14ac:dyDescent="0.9">
      <c r="B354" s="4">
        <v>52</v>
      </c>
      <c r="C354" s="4" t="s">
        <v>37</v>
      </c>
      <c r="D354" s="4" t="s">
        <v>37</v>
      </c>
      <c r="E354" s="4" t="s">
        <v>37</v>
      </c>
      <c r="F354" s="4" t="s">
        <v>37</v>
      </c>
      <c r="G354" s="4" t="s">
        <v>37</v>
      </c>
      <c r="H354" s="4" t="s">
        <v>37</v>
      </c>
      <c r="I354" s="4" t="s">
        <v>37</v>
      </c>
      <c r="O354" s="4" t="s">
        <v>38</v>
      </c>
      <c r="P354" s="4" t="s">
        <v>356</v>
      </c>
      <c r="Q354" s="4" t="s">
        <v>2170</v>
      </c>
      <c r="R354" s="4" t="s">
        <v>2171</v>
      </c>
      <c r="S354" s="4" t="s">
        <v>2172</v>
      </c>
      <c r="T354" s="4" t="s">
        <v>43</v>
      </c>
      <c r="U354" s="4">
        <v>69</v>
      </c>
      <c r="V354" s="4">
        <v>766</v>
      </c>
      <c r="W354" s="4" t="s">
        <v>2173</v>
      </c>
      <c r="X354" s="4" t="s">
        <v>2169</v>
      </c>
      <c r="Y354" s="4" t="s">
        <v>703</v>
      </c>
      <c r="Z354" s="4" t="s">
        <v>2174</v>
      </c>
      <c r="AA354" s="4" t="s">
        <v>37</v>
      </c>
      <c r="AB354" s="4" t="s">
        <v>37</v>
      </c>
      <c r="AC354" s="4" t="s">
        <v>37</v>
      </c>
      <c r="AD354" s="4" t="s">
        <v>50</v>
      </c>
      <c r="AE354" s="4">
        <v>6</v>
      </c>
    </row>
    <row r="355" spans="2:32" ht="90.4" customHeight="1" x14ac:dyDescent="0.9">
      <c r="B355" s="4">
        <v>53</v>
      </c>
      <c r="C355" s="4" t="s">
        <v>2175</v>
      </c>
      <c r="D355" s="4" t="s">
        <v>2176</v>
      </c>
      <c r="E355" s="4" t="s">
        <v>2019</v>
      </c>
      <c r="F355" s="4" t="s">
        <v>2020</v>
      </c>
      <c r="G355" s="4" t="s">
        <v>2021</v>
      </c>
      <c r="H355" s="4" t="s">
        <v>2177</v>
      </c>
      <c r="I355" s="4" t="s">
        <v>1085</v>
      </c>
      <c r="J355" s="4">
        <v>193</v>
      </c>
      <c r="K355" s="4">
        <v>89813</v>
      </c>
      <c r="L355" s="4">
        <v>92790</v>
      </c>
      <c r="M355" s="4">
        <v>0</v>
      </c>
      <c r="N355" s="4">
        <v>182603</v>
      </c>
      <c r="O355" s="4" t="s">
        <v>60</v>
      </c>
      <c r="P355" s="4" t="s">
        <v>61</v>
      </c>
      <c r="Q355" s="4" t="s">
        <v>2178</v>
      </c>
      <c r="R355" s="4" t="s">
        <v>2179</v>
      </c>
      <c r="S355" s="4" t="s">
        <v>37</v>
      </c>
      <c r="T355" s="4" t="s">
        <v>43</v>
      </c>
      <c r="U355" s="4">
        <v>65</v>
      </c>
      <c r="V355" s="4">
        <v>1768</v>
      </c>
      <c r="W355" s="4" t="s">
        <v>2180</v>
      </c>
      <c r="X355" s="4" t="s">
        <v>2181</v>
      </c>
      <c r="Y355" s="4" t="s">
        <v>66</v>
      </c>
      <c r="Z355" s="4" t="s">
        <v>2182</v>
      </c>
      <c r="AA355" s="4" t="s">
        <v>37</v>
      </c>
      <c r="AB355" s="4" t="s">
        <v>37</v>
      </c>
      <c r="AC355" s="4" t="s">
        <v>37</v>
      </c>
      <c r="AD355" s="4" t="s">
        <v>37</v>
      </c>
      <c r="AE355" s="4">
        <v>1</v>
      </c>
      <c r="AF355" s="4">
        <v>32.9</v>
      </c>
    </row>
    <row r="356" spans="2:32" ht="90.4" customHeight="1" x14ac:dyDescent="0.9">
      <c r="B356" s="4">
        <v>53</v>
      </c>
      <c r="C356" s="4" t="s">
        <v>37</v>
      </c>
      <c r="D356" s="4" t="s">
        <v>37</v>
      </c>
      <c r="E356" s="4" t="s">
        <v>37</v>
      </c>
      <c r="F356" s="4" t="s">
        <v>37</v>
      </c>
      <c r="G356" s="4" t="s">
        <v>37</v>
      </c>
      <c r="H356" s="4" t="s">
        <v>37</v>
      </c>
      <c r="I356" s="4" t="s">
        <v>37</v>
      </c>
      <c r="O356" s="4" t="s">
        <v>38</v>
      </c>
      <c r="P356" s="4" t="s">
        <v>161</v>
      </c>
      <c r="Q356" s="4" t="s">
        <v>2183</v>
      </c>
      <c r="R356" s="4" t="s">
        <v>2184</v>
      </c>
      <c r="S356" s="4" t="s">
        <v>37</v>
      </c>
      <c r="T356" s="4" t="s">
        <v>92</v>
      </c>
      <c r="U356" s="4">
        <v>52</v>
      </c>
      <c r="V356" s="4">
        <v>4766</v>
      </c>
      <c r="W356" s="4" t="s">
        <v>2185</v>
      </c>
      <c r="X356" s="4" t="s">
        <v>2186</v>
      </c>
      <c r="Y356" s="4" t="s">
        <v>166</v>
      </c>
      <c r="Z356" s="4" t="s">
        <v>2187</v>
      </c>
      <c r="AA356" s="4" t="s">
        <v>37</v>
      </c>
      <c r="AB356" s="4" t="s">
        <v>37</v>
      </c>
      <c r="AC356" s="4" t="s">
        <v>37</v>
      </c>
      <c r="AD356" s="4" t="s">
        <v>238</v>
      </c>
      <c r="AE356" s="4">
        <v>2</v>
      </c>
    </row>
    <row r="357" spans="2:32" ht="90.4" customHeight="1" x14ac:dyDescent="0.9">
      <c r="B357" s="4">
        <v>53</v>
      </c>
      <c r="C357" s="4" t="s">
        <v>37</v>
      </c>
      <c r="D357" s="4" t="s">
        <v>37</v>
      </c>
      <c r="E357" s="4" t="s">
        <v>37</v>
      </c>
      <c r="F357" s="4" t="s">
        <v>37</v>
      </c>
      <c r="G357" s="4" t="s">
        <v>37</v>
      </c>
      <c r="H357" s="4" t="s">
        <v>37</v>
      </c>
      <c r="I357" s="4" t="s">
        <v>37</v>
      </c>
      <c r="O357" s="4" t="s">
        <v>68</v>
      </c>
      <c r="P357" s="4" t="s">
        <v>69</v>
      </c>
      <c r="Q357" s="4" t="s">
        <v>2188</v>
      </c>
      <c r="R357" s="4" t="s">
        <v>2189</v>
      </c>
      <c r="S357" s="4" t="s">
        <v>37</v>
      </c>
      <c r="T357" s="4" t="s">
        <v>92</v>
      </c>
      <c r="U357" s="4">
        <v>49</v>
      </c>
      <c r="V357" s="4">
        <v>1617</v>
      </c>
      <c r="W357" s="4" t="s">
        <v>2190</v>
      </c>
      <c r="X357" s="4" t="s">
        <v>2191</v>
      </c>
      <c r="Y357" s="4" t="s">
        <v>75</v>
      </c>
      <c r="Z357" s="4" t="s">
        <v>2192</v>
      </c>
      <c r="AA357" s="4" t="s">
        <v>37</v>
      </c>
      <c r="AB357" s="4" t="s">
        <v>37</v>
      </c>
      <c r="AC357" s="4" t="s">
        <v>37</v>
      </c>
      <c r="AD357" s="4" t="s">
        <v>59</v>
      </c>
      <c r="AE357" s="4">
        <v>3</v>
      </c>
    </row>
    <row r="358" spans="2:32" ht="90.4" customHeight="1" x14ac:dyDescent="0.9">
      <c r="B358" s="4">
        <v>53</v>
      </c>
      <c r="C358" s="4" t="s">
        <v>37</v>
      </c>
      <c r="D358" s="4" t="s">
        <v>37</v>
      </c>
      <c r="E358" s="4" t="s">
        <v>37</v>
      </c>
      <c r="F358" s="4" t="s">
        <v>37</v>
      </c>
      <c r="G358" s="4" t="s">
        <v>37</v>
      </c>
      <c r="H358" s="4" t="s">
        <v>37</v>
      </c>
      <c r="I358" s="4" t="s">
        <v>37</v>
      </c>
      <c r="O358" s="4" t="s">
        <v>51</v>
      </c>
      <c r="P358" s="4" t="s">
        <v>52</v>
      </c>
      <c r="Q358" s="4" t="s">
        <v>2193</v>
      </c>
      <c r="R358" s="4" t="s">
        <v>2194</v>
      </c>
      <c r="S358" s="4" t="s">
        <v>2195</v>
      </c>
      <c r="T358" s="4" t="s">
        <v>92</v>
      </c>
      <c r="U358" s="4">
        <v>55</v>
      </c>
      <c r="V358" s="4">
        <v>641</v>
      </c>
      <c r="W358" s="4" t="s">
        <v>2196</v>
      </c>
      <c r="X358" s="4" t="s">
        <v>2197</v>
      </c>
      <c r="Y358" s="4" t="s">
        <v>57</v>
      </c>
      <c r="Z358" s="4" t="s">
        <v>2198</v>
      </c>
      <c r="AA358" s="4" t="s">
        <v>37</v>
      </c>
      <c r="AB358" s="4" t="s">
        <v>48</v>
      </c>
      <c r="AC358" s="4" t="s">
        <v>2199</v>
      </c>
      <c r="AD358" s="4" t="s">
        <v>160</v>
      </c>
      <c r="AE358" s="4">
        <v>4</v>
      </c>
    </row>
    <row r="359" spans="2:32" ht="90.4" customHeight="1" x14ac:dyDescent="0.9">
      <c r="B359" s="4">
        <v>54</v>
      </c>
      <c r="C359" s="4" t="s">
        <v>2200</v>
      </c>
      <c r="D359" s="4" t="s">
        <v>2201</v>
      </c>
      <c r="E359" s="4" t="s">
        <v>2019</v>
      </c>
      <c r="F359" s="4" t="s">
        <v>2020</v>
      </c>
      <c r="G359" s="4" t="s">
        <v>2021</v>
      </c>
      <c r="H359" s="4" t="s">
        <v>2202</v>
      </c>
      <c r="I359" s="4" t="s">
        <v>37</v>
      </c>
      <c r="J359" s="4">
        <v>220</v>
      </c>
      <c r="K359" s="4">
        <v>101375</v>
      </c>
      <c r="L359" s="4">
        <v>105060</v>
      </c>
      <c r="M359" s="4">
        <v>1</v>
      </c>
      <c r="N359" s="4">
        <v>206436</v>
      </c>
      <c r="O359" s="4" t="s">
        <v>51</v>
      </c>
      <c r="P359" s="4" t="s">
        <v>193</v>
      </c>
      <c r="Q359" s="4" t="s">
        <v>2203</v>
      </c>
      <c r="R359" s="4" t="s">
        <v>2204</v>
      </c>
      <c r="S359" s="4" t="s">
        <v>37</v>
      </c>
      <c r="T359" s="4" t="s">
        <v>43</v>
      </c>
      <c r="U359" s="4">
        <v>64</v>
      </c>
      <c r="V359" s="4">
        <v>674</v>
      </c>
      <c r="W359" s="4" t="s">
        <v>2205</v>
      </c>
      <c r="X359" s="4" t="s">
        <v>2206</v>
      </c>
      <c r="Y359" s="4" t="s">
        <v>198</v>
      </c>
      <c r="Z359" s="4" t="s">
        <v>2207</v>
      </c>
      <c r="AA359" s="4" t="s">
        <v>37</v>
      </c>
      <c r="AB359" s="4" t="s">
        <v>37</v>
      </c>
      <c r="AC359" s="4" t="s">
        <v>37</v>
      </c>
      <c r="AD359" s="4" t="s">
        <v>160</v>
      </c>
      <c r="AE359" s="4">
        <v>1</v>
      </c>
      <c r="AF359" s="4">
        <v>49.3</v>
      </c>
    </row>
    <row r="360" spans="2:32" ht="90.4" customHeight="1" x14ac:dyDescent="0.9">
      <c r="B360" s="4">
        <v>54</v>
      </c>
      <c r="C360" s="4" t="s">
        <v>37</v>
      </c>
      <c r="D360" s="4" t="s">
        <v>37</v>
      </c>
      <c r="E360" s="4" t="s">
        <v>37</v>
      </c>
      <c r="F360" s="4" t="s">
        <v>37</v>
      </c>
      <c r="G360" s="4" t="s">
        <v>37</v>
      </c>
      <c r="H360" s="4" t="s">
        <v>37</v>
      </c>
      <c r="I360" s="4" t="s">
        <v>37</v>
      </c>
      <c r="O360" s="4" t="s">
        <v>38</v>
      </c>
      <c r="P360" s="4" t="s">
        <v>39</v>
      </c>
      <c r="Q360" s="4" t="s">
        <v>2208</v>
      </c>
      <c r="R360" s="4" t="s">
        <v>2209</v>
      </c>
      <c r="S360" s="4" t="s">
        <v>2210</v>
      </c>
      <c r="T360" s="4" t="s">
        <v>43</v>
      </c>
      <c r="U360" s="4">
        <v>56</v>
      </c>
      <c r="V360" s="4">
        <v>1868</v>
      </c>
      <c r="W360" s="4" t="s">
        <v>2211</v>
      </c>
      <c r="X360" s="4" t="s">
        <v>2212</v>
      </c>
      <c r="Y360" s="4" t="s">
        <v>46</v>
      </c>
      <c r="Z360" s="4" t="s">
        <v>2213</v>
      </c>
      <c r="AA360" s="4" t="s">
        <v>37</v>
      </c>
      <c r="AB360" s="4" t="s">
        <v>48</v>
      </c>
      <c r="AC360" s="4" t="s">
        <v>2214</v>
      </c>
      <c r="AD360" s="4" t="s">
        <v>160</v>
      </c>
      <c r="AE360" s="4">
        <v>2</v>
      </c>
    </row>
    <row r="361" spans="2:32" ht="90.4" customHeight="1" x14ac:dyDescent="0.9">
      <c r="B361" s="4">
        <v>54</v>
      </c>
      <c r="C361" s="4" t="s">
        <v>37</v>
      </c>
      <c r="D361" s="4" t="s">
        <v>37</v>
      </c>
      <c r="E361" s="4" t="s">
        <v>37</v>
      </c>
      <c r="F361" s="4" t="s">
        <v>37</v>
      </c>
      <c r="G361" s="4" t="s">
        <v>37</v>
      </c>
      <c r="H361" s="4" t="s">
        <v>37</v>
      </c>
      <c r="I361" s="4" t="s">
        <v>37</v>
      </c>
      <c r="O361" s="4" t="s">
        <v>60</v>
      </c>
      <c r="P361" s="4" t="s">
        <v>307</v>
      </c>
      <c r="Q361" s="4" t="s">
        <v>2215</v>
      </c>
      <c r="R361" s="4" t="s">
        <v>2216</v>
      </c>
      <c r="S361" s="4" t="s">
        <v>37</v>
      </c>
      <c r="T361" s="4" t="s">
        <v>92</v>
      </c>
      <c r="U361" s="4">
        <v>39</v>
      </c>
      <c r="V361" s="4">
        <v>1395</v>
      </c>
      <c r="W361" s="4" t="s">
        <v>2217</v>
      </c>
      <c r="X361" s="4" t="s">
        <v>2218</v>
      </c>
      <c r="Y361" s="4" t="s">
        <v>243</v>
      </c>
      <c r="Z361" s="4" t="s">
        <v>2219</v>
      </c>
      <c r="AA361" s="4" t="s">
        <v>37</v>
      </c>
      <c r="AB361" s="4" t="s">
        <v>37</v>
      </c>
      <c r="AC361" s="4" t="s">
        <v>37</v>
      </c>
      <c r="AD361" s="4" t="s">
        <v>37</v>
      </c>
      <c r="AE361" s="4">
        <v>3</v>
      </c>
    </row>
    <row r="362" spans="2:32" ht="90.4" customHeight="1" x14ac:dyDescent="0.9">
      <c r="B362" s="4">
        <v>54</v>
      </c>
      <c r="C362" s="4" t="s">
        <v>37</v>
      </c>
      <c r="D362" s="4" t="s">
        <v>37</v>
      </c>
      <c r="E362" s="4" t="s">
        <v>37</v>
      </c>
      <c r="F362" s="4" t="s">
        <v>37</v>
      </c>
      <c r="G362" s="4" t="s">
        <v>37</v>
      </c>
      <c r="H362" s="4" t="s">
        <v>37</v>
      </c>
      <c r="I362" s="4" t="s">
        <v>37</v>
      </c>
      <c r="O362" s="4" t="s">
        <v>68</v>
      </c>
      <c r="P362" s="4" t="s">
        <v>698</v>
      </c>
      <c r="Q362" s="4" t="s">
        <v>2220</v>
      </c>
      <c r="R362" s="4" t="s">
        <v>2221</v>
      </c>
      <c r="S362" s="4" t="s">
        <v>37</v>
      </c>
      <c r="T362" s="4" t="s">
        <v>43</v>
      </c>
      <c r="U362" s="4">
        <v>55</v>
      </c>
      <c r="V362" s="4">
        <v>1290</v>
      </c>
      <c r="W362" s="4" t="s">
        <v>2222</v>
      </c>
      <c r="X362" s="4" t="s">
        <v>2223</v>
      </c>
      <c r="Y362" s="4" t="s">
        <v>703</v>
      </c>
      <c r="Z362" s="4" t="s">
        <v>2224</v>
      </c>
      <c r="AA362" s="4" t="s">
        <v>37</v>
      </c>
      <c r="AB362" s="4" t="s">
        <v>37</v>
      </c>
      <c r="AC362" s="4" t="s">
        <v>37</v>
      </c>
      <c r="AD362" s="4" t="s">
        <v>59</v>
      </c>
      <c r="AE362" s="4">
        <v>4</v>
      </c>
    </row>
    <row r="363" spans="2:32" ht="90.4" customHeight="1" x14ac:dyDescent="0.9">
      <c r="B363" s="4">
        <v>54</v>
      </c>
      <c r="C363" s="4" t="s">
        <v>37</v>
      </c>
      <c r="D363" s="4" t="s">
        <v>37</v>
      </c>
      <c r="E363" s="4" t="s">
        <v>37</v>
      </c>
      <c r="F363" s="4" t="s">
        <v>37</v>
      </c>
      <c r="G363" s="4" t="s">
        <v>37</v>
      </c>
      <c r="H363" s="4" t="s">
        <v>37</v>
      </c>
      <c r="I363" s="4" t="s">
        <v>37</v>
      </c>
      <c r="O363" s="4" t="s">
        <v>60</v>
      </c>
      <c r="P363" s="4" t="s">
        <v>37</v>
      </c>
      <c r="Q363" s="4" t="s">
        <v>2225</v>
      </c>
      <c r="R363" s="4" t="s">
        <v>2226</v>
      </c>
      <c r="S363" s="4" t="s">
        <v>37</v>
      </c>
      <c r="T363" s="4" t="s">
        <v>43</v>
      </c>
      <c r="U363" s="4">
        <v>55</v>
      </c>
      <c r="V363" s="4">
        <v>1837</v>
      </c>
      <c r="W363" s="4" t="s">
        <v>2227</v>
      </c>
      <c r="X363" s="4" t="s">
        <v>2228</v>
      </c>
      <c r="Y363" s="4" t="s">
        <v>377</v>
      </c>
      <c r="Z363" s="4" t="s">
        <v>2229</v>
      </c>
      <c r="AA363" s="4" t="s">
        <v>2206</v>
      </c>
      <c r="AB363" s="4" t="s">
        <v>37</v>
      </c>
      <c r="AC363" s="4" t="s">
        <v>37</v>
      </c>
      <c r="AD363" s="4" t="s">
        <v>37</v>
      </c>
      <c r="AE363" s="4">
        <v>5</v>
      </c>
    </row>
    <row r="364" spans="2:32" ht="90.4" customHeight="1" x14ac:dyDescent="0.9">
      <c r="B364" s="4">
        <v>54</v>
      </c>
      <c r="C364" s="4" t="s">
        <v>37</v>
      </c>
      <c r="D364" s="4" t="s">
        <v>37</v>
      </c>
      <c r="E364" s="4" t="s">
        <v>37</v>
      </c>
      <c r="F364" s="4" t="s">
        <v>37</v>
      </c>
      <c r="G364" s="4" t="s">
        <v>37</v>
      </c>
      <c r="H364" s="4" t="s">
        <v>37</v>
      </c>
      <c r="I364" s="4" t="s">
        <v>37</v>
      </c>
      <c r="O364" s="4" t="s">
        <v>60</v>
      </c>
      <c r="P364" s="4" t="s">
        <v>37</v>
      </c>
      <c r="Q364" s="4" t="s">
        <v>2230</v>
      </c>
      <c r="R364" s="4" t="s">
        <v>2231</v>
      </c>
      <c r="S364" s="4" t="s">
        <v>37</v>
      </c>
      <c r="T364" s="4" t="s">
        <v>43</v>
      </c>
      <c r="U364" s="4">
        <v>47</v>
      </c>
      <c r="V364" s="4">
        <v>1852</v>
      </c>
      <c r="W364" s="4" t="s">
        <v>2232</v>
      </c>
      <c r="X364" s="4" t="s">
        <v>2233</v>
      </c>
      <c r="Y364" s="4" t="s">
        <v>2234</v>
      </c>
      <c r="Z364" s="4" t="s">
        <v>2235</v>
      </c>
      <c r="AA364" s="4" t="s">
        <v>2212</v>
      </c>
      <c r="AB364" s="4" t="s">
        <v>37</v>
      </c>
      <c r="AC364" s="4" t="s">
        <v>37</v>
      </c>
      <c r="AD364" s="4" t="s">
        <v>37</v>
      </c>
      <c r="AE364" s="4">
        <v>6</v>
      </c>
    </row>
    <row r="365" spans="2:32" ht="90.4" customHeight="1" x14ac:dyDescent="0.9">
      <c r="B365" s="4">
        <v>54</v>
      </c>
      <c r="C365" s="4" t="s">
        <v>37</v>
      </c>
      <c r="D365" s="4" t="s">
        <v>37</v>
      </c>
      <c r="E365" s="4" t="s">
        <v>37</v>
      </c>
      <c r="F365" s="4" t="s">
        <v>37</v>
      </c>
      <c r="G365" s="4" t="s">
        <v>37</v>
      </c>
      <c r="H365" s="4" t="s">
        <v>37</v>
      </c>
      <c r="I365" s="4" t="s">
        <v>37</v>
      </c>
      <c r="O365" s="4" t="s">
        <v>60</v>
      </c>
      <c r="P365" s="4" t="s">
        <v>37</v>
      </c>
      <c r="Q365" s="4" t="s">
        <v>2236</v>
      </c>
      <c r="R365" s="4" t="s">
        <v>2237</v>
      </c>
      <c r="S365" s="4" t="s">
        <v>37</v>
      </c>
      <c r="T365" s="4" t="s">
        <v>43</v>
      </c>
      <c r="U365" s="4">
        <v>43</v>
      </c>
      <c r="V365" s="4">
        <v>1795</v>
      </c>
      <c r="W365" s="4" t="s">
        <v>2238</v>
      </c>
      <c r="X365" s="4" t="s">
        <v>2239</v>
      </c>
      <c r="Y365" s="4" t="s">
        <v>942</v>
      </c>
      <c r="Z365" s="4" t="s">
        <v>2240</v>
      </c>
      <c r="AA365" s="4" t="s">
        <v>2212</v>
      </c>
      <c r="AB365" s="4" t="s">
        <v>37</v>
      </c>
      <c r="AC365" s="4" t="s">
        <v>37</v>
      </c>
      <c r="AD365" s="4" t="s">
        <v>37</v>
      </c>
      <c r="AE365" s="4">
        <v>7</v>
      </c>
    </row>
    <row r="366" spans="2:32" ht="90.4" customHeight="1" x14ac:dyDescent="0.9">
      <c r="B366" s="4">
        <v>55</v>
      </c>
      <c r="C366" s="4" t="s">
        <v>2241</v>
      </c>
      <c r="D366" s="4" t="s">
        <v>2242</v>
      </c>
      <c r="E366" s="4" t="s">
        <v>2019</v>
      </c>
      <c r="F366" s="4" t="s">
        <v>2020</v>
      </c>
      <c r="G366" s="4" t="s">
        <v>2021</v>
      </c>
      <c r="H366" s="4" t="s">
        <v>2243</v>
      </c>
      <c r="I366" s="4" t="s">
        <v>37</v>
      </c>
      <c r="J366" s="4">
        <v>246</v>
      </c>
      <c r="K366" s="4">
        <v>95268</v>
      </c>
      <c r="L366" s="4">
        <v>100156</v>
      </c>
      <c r="M366" s="4">
        <v>5</v>
      </c>
      <c r="N366" s="4">
        <v>195429</v>
      </c>
      <c r="O366" s="4" t="s">
        <v>68</v>
      </c>
      <c r="P366" s="4" t="s">
        <v>69</v>
      </c>
      <c r="Q366" s="4" t="s">
        <v>2244</v>
      </c>
      <c r="R366" s="4" t="s">
        <v>2245</v>
      </c>
      <c r="S366" s="4" t="s">
        <v>37</v>
      </c>
      <c r="T366" s="4" t="s">
        <v>43</v>
      </c>
      <c r="U366" s="4">
        <v>52</v>
      </c>
      <c r="V366" s="4">
        <v>1536</v>
      </c>
      <c r="W366" s="4" t="s">
        <v>2246</v>
      </c>
      <c r="X366" s="4" t="s">
        <v>2247</v>
      </c>
      <c r="Y366" s="4" t="s">
        <v>75</v>
      </c>
      <c r="Z366" s="4" t="s">
        <v>2248</v>
      </c>
      <c r="AA366" s="4" t="s">
        <v>37</v>
      </c>
      <c r="AB366" s="4" t="s">
        <v>37</v>
      </c>
      <c r="AC366" s="4" t="s">
        <v>37</v>
      </c>
      <c r="AD366" s="4" t="s">
        <v>77</v>
      </c>
      <c r="AE366" s="4">
        <v>1</v>
      </c>
      <c r="AF366" s="4">
        <v>21.8</v>
      </c>
    </row>
    <row r="367" spans="2:32" ht="90.4" customHeight="1" x14ac:dyDescent="0.9">
      <c r="B367" s="4">
        <v>55</v>
      </c>
      <c r="C367" s="4" t="s">
        <v>37</v>
      </c>
      <c r="D367" s="4" t="s">
        <v>37</v>
      </c>
      <c r="E367" s="4" t="s">
        <v>37</v>
      </c>
      <c r="F367" s="4" t="s">
        <v>37</v>
      </c>
      <c r="G367" s="4" t="s">
        <v>37</v>
      </c>
      <c r="H367" s="4" t="s">
        <v>37</v>
      </c>
      <c r="I367" s="4" t="s">
        <v>37</v>
      </c>
      <c r="O367" s="4" t="s">
        <v>51</v>
      </c>
      <c r="P367" s="4" t="s">
        <v>52</v>
      </c>
      <c r="Q367" s="4" t="s">
        <v>2249</v>
      </c>
      <c r="R367" s="4" t="s">
        <v>2250</v>
      </c>
      <c r="S367" s="4" t="s">
        <v>2251</v>
      </c>
      <c r="T367" s="4" t="s">
        <v>43</v>
      </c>
      <c r="U367" s="4">
        <v>74</v>
      </c>
      <c r="V367" s="4">
        <v>634</v>
      </c>
      <c r="W367" s="4" t="s">
        <v>2252</v>
      </c>
      <c r="X367" s="4" t="s">
        <v>2253</v>
      </c>
      <c r="Y367" s="4" t="s">
        <v>57</v>
      </c>
      <c r="Z367" s="4" t="s">
        <v>2254</v>
      </c>
      <c r="AA367" s="4" t="s">
        <v>37</v>
      </c>
      <c r="AB367" s="4" t="s">
        <v>48</v>
      </c>
      <c r="AC367" s="4" t="s">
        <v>2255</v>
      </c>
      <c r="AD367" s="4" t="s">
        <v>128</v>
      </c>
      <c r="AE367" s="4">
        <v>2</v>
      </c>
    </row>
    <row r="368" spans="2:32" ht="90.4" customHeight="1" x14ac:dyDescent="0.9">
      <c r="B368" s="4">
        <v>55</v>
      </c>
      <c r="C368" s="4" t="s">
        <v>37</v>
      </c>
      <c r="D368" s="4" t="s">
        <v>37</v>
      </c>
      <c r="E368" s="4" t="s">
        <v>37</v>
      </c>
      <c r="F368" s="4" t="s">
        <v>37</v>
      </c>
      <c r="G368" s="4" t="s">
        <v>37</v>
      </c>
      <c r="H368" s="4" t="s">
        <v>37</v>
      </c>
      <c r="I368" s="4" t="s">
        <v>37</v>
      </c>
      <c r="O368" s="4" t="s">
        <v>60</v>
      </c>
      <c r="P368" s="4" t="s">
        <v>61</v>
      </c>
      <c r="Q368" s="4" t="s">
        <v>2256</v>
      </c>
      <c r="R368" s="4" t="s">
        <v>2257</v>
      </c>
      <c r="S368" s="4" t="s">
        <v>37</v>
      </c>
      <c r="T368" s="4" t="s">
        <v>43</v>
      </c>
      <c r="U368" s="4">
        <v>40</v>
      </c>
      <c r="V368" s="4">
        <v>2199</v>
      </c>
      <c r="W368" s="4" t="s">
        <v>2258</v>
      </c>
      <c r="X368" s="4" t="s">
        <v>2259</v>
      </c>
      <c r="Y368" s="4" t="s">
        <v>66</v>
      </c>
      <c r="Z368" s="4" t="s">
        <v>2260</v>
      </c>
      <c r="AA368" s="4" t="s">
        <v>37</v>
      </c>
      <c r="AB368" s="4" t="s">
        <v>37</v>
      </c>
      <c r="AC368" s="4" t="s">
        <v>37</v>
      </c>
      <c r="AD368" s="4" t="s">
        <v>37</v>
      </c>
      <c r="AE368" s="4">
        <v>3</v>
      </c>
    </row>
    <row r="369" spans="2:32" ht="90.4" customHeight="1" x14ac:dyDescent="0.9">
      <c r="B369" s="4">
        <v>55</v>
      </c>
      <c r="C369" s="4" t="s">
        <v>37</v>
      </c>
      <c r="D369" s="4" t="s">
        <v>37</v>
      </c>
      <c r="E369" s="4" t="s">
        <v>37</v>
      </c>
      <c r="F369" s="4" t="s">
        <v>37</v>
      </c>
      <c r="G369" s="4" t="s">
        <v>37</v>
      </c>
      <c r="H369" s="4" t="s">
        <v>37</v>
      </c>
      <c r="I369" s="4" t="s">
        <v>37</v>
      </c>
      <c r="O369" s="4" t="s">
        <v>60</v>
      </c>
      <c r="P369" s="4" t="s">
        <v>322</v>
      </c>
      <c r="Q369" s="4" t="s">
        <v>2261</v>
      </c>
      <c r="R369" s="4" t="s">
        <v>2262</v>
      </c>
      <c r="S369" s="4" t="s">
        <v>37</v>
      </c>
      <c r="T369" s="4" t="s">
        <v>43</v>
      </c>
      <c r="U369" s="4">
        <v>40</v>
      </c>
      <c r="V369" s="4">
        <v>3429</v>
      </c>
      <c r="W369" s="4" t="s">
        <v>2263</v>
      </c>
      <c r="X369" s="4" t="s">
        <v>2264</v>
      </c>
      <c r="Y369" s="4" t="s">
        <v>327</v>
      </c>
      <c r="Z369" s="4" t="s">
        <v>2265</v>
      </c>
      <c r="AA369" s="4" t="s">
        <v>37</v>
      </c>
      <c r="AB369" s="4" t="s">
        <v>37</v>
      </c>
      <c r="AC369" s="4" t="s">
        <v>37</v>
      </c>
      <c r="AD369" s="4" t="s">
        <v>37</v>
      </c>
      <c r="AE369" s="4">
        <v>4</v>
      </c>
    </row>
    <row r="370" spans="2:32" ht="90.4" customHeight="1" x14ac:dyDescent="0.9">
      <c r="B370" s="4">
        <v>55</v>
      </c>
      <c r="C370" s="4" t="s">
        <v>37</v>
      </c>
      <c r="D370" s="4" t="s">
        <v>37</v>
      </c>
      <c r="E370" s="4" t="s">
        <v>37</v>
      </c>
      <c r="F370" s="4" t="s">
        <v>37</v>
      </c>
      <c r="G370" s="4" t="s">
        <v>37</v>
      </c>
      <c r="H370" s="4" t="s">
        <v>37</v>
      </c>
      <c r="I370" s="4" t="s">
        <v>37</v>
      </c>
      <c r="O370" s="4" t="s">
        <v>38</v>
      </c>
      <c r="P370" s="4" t="s">
        <v>161</v>
      </c>
      <c r="Q370" s="4" t="s">
        <v>2266</v>
      </c>
      <c r="R370" s="4" t="s">
        <v>2267</v>
      </c>
      <c r="S370" s="4" t="s">
        <v>37</v>
      </c>
      <c r="T370" s="4" t="s">
        <v>43</v>
      </c>
      <c r="U370" s="4">
        <v>52</v>
      </c>
      <c r="V370" s="4">
        <v>1223</v>
      </c>
      <c r="W370" s="4" t="s">
        <v>2268</v>
      </c>
      <c r="X370" s="4" t="s">
        <v>2269</v>
      </c>
      <c r="Y370" s="4" t="s">
        <v>166</v>
      </c>
      <c r="Z370" s="4" t="s">
        <v>2270</v>
      </c>
      <c r="AA370" s="4" t="s">
        <v>37</v>
      </c>
      <c r="AB370" s="4" t="s">
        <v>37</v>
      </c>
      <c r="AC370" s="4" t="s">
        <v>37</v>
      </c>
      <c r="AD370" s="4" t="s">
        <v>77</v>
      </c>
      <c r="AE370" s="4">
        <v>5</v>
      </c>
    </row>
    <row r="371" spans="2:32" ht="90.4" customHeight="1" x14ac:dyDescent="0.9">
      <c r="B371" s="4">
        <v>55</v>
      </c>
      <c r="C371" s="4" t="s">
        <v>37</v>
      </c>
      <c r="D371" s="4" t="s">
        <v>37</v>
      </c>
      <c r="E371" s="4" t="s">
        <v>37</v>
      </c>
      <c r="F371" s="4" t="s">
        <v>37</v>
      </c>
      <c r="G371" s="4" t="s">
        <v>37</v>
      </c>
      <c r="H371" s="4" t="s">
        <v>37</v>
      </c>
      <c r="I371" s="4" t="s">
        <v>37</v>
      </c>
      <c r="O371" s="4" t="s">
        <v>60</v>
      </c>
      <c r="P371" s="4" t="s">
        <v>437</v>
      </c>
      <c r="Q371" s="4" t="s">
        <v>2271</v>
      </c>
      <c r="R371" s="4" t="s">
        <v>2272</v>
      </c>
      <c r="S371" s="4" t="s">
        <v>37</v>
      </c>
      <c r="T371" s="4" t="s">
        <v>43</v>
      </c>
      <c r="U371" s="4">
        <v>43</v>
      </c>
      <c r="V371" s="4">
        <v>605</v>
      </c>
      <c r="W371" s="4" t="s">
        <v>2273</v>
      </c>
      <c r="X371" s="4" t="s">
        <v>2274</v>
      </c>
      <c r="Y371" s="4" t="s">
        <v>95</v>
      </c>
      <c r="Z371" s="4" t="s">
        <v>2275</v>
      </c>
      <c r="AA371" s="4" t="s">
        <v>37</v>
      </c>
      <c r="AB371" s="4" t="s">
        <v>37</v>
      </c>
      <c r="AC371" s="4" t="s">
        <v>37</v>
      </c>
      <c r="AD371" s="4" t="s">
        <v>37</v>
      </c>
      <c r="AE371" s="4">
        <v>6</v>
      </c>
    </row>
    <row r="372" spans="2:32" ht="90.4" customHeight="1" x14ac:dyDescent="0.9">
      <c r="B372" s="4">
        <v>56</v>
      </c>
      <c r="C372" s="4" t="s">
        <v>2019</v>
      </c>
      <c r="D372" s="4" t="s">
        <v>2276</v>
      </c>
      <c r="E372" s="4" t="s">
        <v>2019</v>
      </c>
      <c r="F372" s="4" t="s">
        <v>2020</v>
      </c>
      <c r="G372" s="4" t="s">
        <v>2021</v>
      </c>
      <c r="H372" s="4" t="s">
        <v>2277</v>
      </c>
      <c r="I372" s="4" t="s">
        <v>37</v>
      </c>
      <c r="J372" s="4">
        <v>219</v>
      </c>
      <c r="K372" s="4">
        <v>85649</v>
      </c>
      <c r="L372" s="4">
        <v>90572</v>
      </c>
      <c r="M372" s="4">
        <v>3</v>
      </c>
      <c r="N372" s="4">
        <v>176224</v>
      </c>
      <c r="O372" s="4" t="s">
        <v>60</v>
      </c>
      <c r="P372" s="4" t="s">
        <v>322</v>
      </c>
      <c r="Q372" s="4" t="s">
        <v>2278</v>
      </c>
      <c r="R372" s="4" t="s">
        <v>2279</v>
      </c>
      <c r="S372" s="4" t="s">
        <v>37</v>
      </c>
      <c r="T372" s="4" t="s">
        <v>43</v>
      </c>
      <c r="U372" s="4">
        <v>38</v>
      </c>
      <c r="V372" s="4">
        <v>1541</v>
      </c>
      <c r="W372" s="4" t="s">
        <v>2280</v>
      </c>
      <c r="X372" s="4" t="s">
        <v>2281</v>
      </c>
      <c r="Y372" s="4" t="s">
        <v>327</v>
      </c>
      <c r="Z372" s="4" t="s">
        <v>2282</v>
      </c>
      <c r="AA372" s="4" t="s">
        <v>37</v>
      </c>
      <c r="AB372" s="4" t="s">
        <v>37</v>
      </c>
      <c r="AC372" s="4" t="s">
        <v>37</v>
      </c>
      <c r="AD372" s="4" t="s">
        <v>37</v>
      </c>
      <c r="AE372" s="4">
        <v>1</v>
      </c>
      <c r="AF372" s="4">
        <v>58.9</v>
      </c>
    </row>
    <row r="373" spans="2:32" ht="90.4" customHeight="1" x14ac:dyDescent="0.9">
      <c r="B373" s="4">
        <v>56</v>
      </c>
      <c r="C373" s="4" t="s">
        <v>37</v>
      </c>
      <c r="D373" s="4" t="s">
        <v>37</v>
      </c>
      <c r="E373" s="4" t="s">
        <v>37</v>
      </c>
      <c r="F373" s="4" t="s">
        <v>37</v>
      </c>
      <c r="G373" s="4" t="s">
        <v>37</v>
      </c>
      <c r="H373" s="4" t="s">
        <v>37</v>
      </c>
      <c r="I373" s="4" t="s">
        <v>37</v>
      </c>
      <c r="O373" s="4" t="s">
        <v>60</v>
      </c>
      <c r="P373" s="4" t="s">
        <v>61</v>
      </c>
      <c r="Q373" s="4" t="s">
        <v>2283</v>
      </c>
      <c r="R373" s="4" t="s">
        <v>2284</v>
      </c>
      <c r="S373" s="4" t="s">
        <v>37</v>
      </c>
      <c r="T373" s="4" t="s">
        <v>43</v>
      </c>
      <c r="U373" s="4">
        <v>51</v>
      </c>
      <c r="V373" s="4">
        <v>3277</v>
      </c>
      <c r="W373" s="4" t="s">
        <v>2285</v>
      </c>
      <c r="X373" s="4" t="s">
        <v>2286</v>
      </c>
      <c r="Y373" s="4" t="s">
        <v>66</v>
      </c>
      <c r="Z373" s="4" t="s">
        <v>2287</v>
      </c>
      <c r="AA373" s="4" t="s">
        <v>37</v>
      </c>
      <c r="AB373" s="4" t="s">
        <v>37</v>
      </c>
      <c r="AC373" s="4" t="s">
        <v>37</v>
      </c>
      <c r="AD373" s="4" t="s">
        <v>37</v>
      </c>
      <c r="AE373" s="4">
        <v>2</v>
      </c>
    </row>
    <row r="374" spans="2:32" ht="90.4" customHeight="1" x14ac:dyDescent="0.9">
      <c r="B374" s="4">
        <v>56</v>
      </c>
      <c r="C374" s="4" t="s">
        <v>37</v>
      </c>
      <c r="D374" s="4" t="s">
        <v>37</v>
      </c>
      <c r="E374" s="4" t="s">
        <v>37</v>
      </c>
      <c r="F374" s="4" t="s">
        <v>37</v>
      </c>
      <c r="G374" s="4" t="s">
        <v>37</v>
      </c>
      <c r="H374" s="4" t="s">
        <v>37</v>
      </c>
      <c r="I374" s="4" t="s">
        <v>37</v>
      </c>
      <c r="O374" s="4" t="s">
        <v>38</v>
      </c>
      <c r="P374" s="4" t="s">
        <v>161</v>
      </c>
      <c r="Q374" s="4" t="s">
        <v>2288</v>
      </c>
      <c r="R374" s="4" t="s">
        <v>2289</v>
      </c>
      <c r="S374" s="4" t="s">
        <v>2290</v>
      </c>
      <c r="T374" s="4" t="s">
        <v>43</v>
      </c>
      <c r="U374" s="4">
        <v>45</v>
      </c>
      <c r="V374" s="4">
        <v>700</v>
      </c>
      <c r="W374" s="4" t="s">
        <v>2291</v>
      </c>
      <c r="X374" s="4" t="s">
        <v>2292</v>
      </c>
      <c r="Y374" s="4" t="s">
        <v>166</v>
      </c>
      <c r="Z374" s="4" t="s">
        <v>2293</v>
      </c>
      <c r="AA374" s="4" t="s">
        <v>37</v>
      </c>
      <c r="AB374" s="4" t="s">
        <v>37</v>
      </c>
      <c r="AC374" s="4" t="s">
        <v>37</v>
      </c>
      <c r="AD374" s="4" t="s">
        <v>50</v>
      </c>
      <c r="AE374" s="4">
        <v>3</v>
      </c>
    </row>
    <row r="375" spans="2:32" ht="90.4" customHeight="1" x14ac:dyDescent="0.9">
      <c r="B375" s="4">
        <v>56</v>
      </c>
      <c r="C375" s="4" t="s">
        <v>37</v>
      </c>
      <c r="D375" s="4" t="s">
        <v>37</v>
      </c>
      <c r="E375" s="4" t="s">
        <v>37</v>
      </c>
      <c r="F375" s="4" t="s">
        <v>37</v>
      </c>
      <c r="G375" s="4" t="s">
        <v>37</v>
      </c>
      <c r="H375" s="4" t="s">
        <v>37</v>
      </c>
      <c r="I375" s="4" t="s">
        <v>37</v>
      </c>
      <c r="O375" s="4" t="s">
        <v>68</v>
      </c>
      <c r="P375" s="4" t="s">
        <v>69</v>
      </c>
      <c r="Q375" s="4" t="s">
        <v>2294</v>
      </c>
      <c r="R375" s="4" t="s">
        <v>2295</v>
      </c>
      <c r="S375" s="4" t="s">
        <v>37</v>
      </c>
      <c r="T375" s="4" t="s">
        <v>92</v>
      </c>
      <c r="U375" s="4">
        <v>52</v>
      </c>
      <c r="V375" s="4">
        <v>1873</v>
      </c>
      <c r="W375" s="4" t="s">
        <v>2296</v>
      </c>
      <c r="X375" s="4" t="s">
        <v>2297</v>
      </c>
      <c r="Y375" s="4" t="s">
        <v>75</v>
      </c>
      <c r="Z375" s="4" t="s">
        <v>2298</v>
      </c>
      <c r="AA375" s="4" t="s">
        <v>37</v>
      </c>
      <c r="AB375" s="4" t="s">
        <v>37</v>
      </c>
      <c r="AC375" s="4" t="s">
        <v>37</v>
      </c>
      <c r="AD375" s="4" t="s">
        <v>77</v>
      </c>
      <c r="AE375" s="4">
        <v>4</v>
      </c>
    </row>
    <row r="376" spans="2:32" ht="90.4" customHeight="1" x14ac:dyDescent="0.9">
      <c r="B376" s="4">
        <v>56</v>
      </c>
      <c r="C376" s="4" t="s">
        <v>37</v>
      </c>
      <c r="D376" s="4" t="s">
        <v>37</v>
      </c>
      <c r="E376" s="4" t="s">
        <v>37</v>
      </c>
      <c r="F376" s="4" t="s">
        <v>37</v>
      </c>
      <c r="G376" s="4" t="s">
        <v>37</v>
      </c>
      <c r="H376" s="4" t="s">
        <v>37</v>
      </c>
      <c r="I376" s="4" t="s">
        <v>37</v>
      </c>
      <c r="O376" s="4" t="s">
        <v>51</v>
      </c>
      <c r="P376" s="4" t="s">
        <v>1322</v>
      </c>
      <c r="Q376" s="4" t="s">
        <v>2299</v>
      </c>
      <c r="R376" s="4" t="s">
        <v>2300</v>
      </c>
      <c r="S376" s="4" t="s">
        <v>37</v>
      </c>
      <c r="T376" s="4" t="s">
        <v>43</v>
      </c>
      <c r="U376" s="4">
        <v>51</v>
      </c>
      <c r="V376" s="4">
        <v>813</v>
      </c>
      <c r="W376" s="4" t="s">
        <v>2301</v>
      </c>
      <c r="X376" s="4" t="s">
        <v>2302</v>
      </c>
      <c r="Y376" s="4" t="s">
        <v>343</v>
      </c>
      <c r="Z376" s="4" t="s">
        <v>2303</v>
      </c>
      <c r="AA376" s="4" t="s">
        <v>37</v>
      </c>
      <c r="AB376" s="4" t="s">
        <v>37</v>
      </c>
      <c r="AC376" s="4" t="s">
        <v>37</v>
      </c>
      <c r="AD376" s="4" t="s">
        <v>77</v>
      </c>
      <c r="AE376" s="4">
        <v>5</v>
      </c>
    </row>
    <row r="377" spans="2:32" ht="90.4" customHeight="1" x14ac:dyDescent="0.9">
      <c r="B377" s="4">
        <v>56</v>
      </c>
      <c r="C377" s="4" t="s">
        <v>37</v>
      </c>
      <c r="D377" s="4" t="s">
        <v>37</v>
      </c>
      <c r="E377" s="4" t="s">
        <v>37</v>
      </c>
      <c r="F377" s="4" t="s">
        <v>37</v>
      </c>
      <c r="G377" s="4" t="s">
        <v>37</v>
      </c>
      <c r="H377" s="4" t="s">
        <v>37</v>
      </c>
      <c r="I377" s="4" t="s">
        <v>37</v>
      </c>
      <c r="O377" s="4" t="s">
        <v>60</v>
      </c>
      <c r="P377" s="4" t="s">
        <v>37</v>
      </c>
      <c r="Q377" s="4" t="s">
        <v>2304</v>
      </c>
      <c r="R377" s="4" t="s">
        <v>2305</v>
      </c>
      <c r="S377" s="4" t="s">
        <v>37</v>
      </c>
      <c r="T377" s="4" t="s">
        <v>43</v>
      </c>
      <c r="U377" s="4">
        <v>59</v>
      </c>
      <c r="V377" s="4">
        <v>3079</v>
      </c>
      <c r="W377" s="4" t="s">
        <v>2306</v>
      </c>
      <c r="X377" s="4" t="s">
        <v>2307</v>
      </c>
      <c r="Y377" s="4" t="s">
        <v>703</v>
      </c>
      <c r="Z377" s="4" t="s">
        <v>2308</v>
      </c>
      <c r="AA377" s="4" t="s">
        <v>37</v>
      </c>
      <c r="AB377" s="4" t="s">
        <v>37</v>
      </c>
      <c r="AC377" s="4" t="s">
        <v>37</v>
      </c>
      <c r="AD377" s="4" t="s">
        <v>37</v>
      </c>
      <c r="AE377" s="4">
        <v>6</v>
      </c>
    </row>
    <row r="378" spans="2:32" ht="90.4" customHeight="1" x14ac:dyDescent="0.9">
      <c r="B378" s="4">
        <v>56</v>
      </c>
      <c r="C378" s="4" t="s">
        <v>37</v>
      </c>
      <c r="D378" s="4" t="s">
        <v>37</v>
      </c>
      <c r="E378" s="4" t="s">
        <v>37</v>
      </c>
      <c r="F378" s="4" t="s">
        <v>37</v>
      </c>
      <c r="G378" s="4" t="s">
        <v>37</v>
      </c>
      <c r="H378" s="4" t="s">
        <v>37</v>
      </c>
      <c r="I378" s="4" t="s">
        <v>37</v>
      </c>
      <c r="O378" s="4" t="s">
        <v>60</v>
      </c>
      <c r="P378" s="4" t="s">
        <v>37</v>
      </c>
      <c r="Q378" s="4" t="s">
        <v>2309</v>
      </c>
      <c r="R378" s="4" t="s">
        <v>2310</v>
      </c>
      <c r="S378" s="4" t="s">
        <v>37</v>
      </c>
      <c r="T378" s="4" t="s">
        <v>43</v>
      </c>
      <c r="U378" s="4">
        <v>41</v>
      </c>
      <c r="V378" s="4">
        <v>3433</v>
      </c>
      <c r="W378" s="4" t="s">
        <v>2311</v>
      </c>
      <c r="X378" s="4" t="s">
        <v>2312</v>
      </c>
      <c r="Y378" s="4" t="s">
        <v>88</v>
      </c>
      <c r="Z378" s="4" t="s">
        <v>2313</v>
      </c>
      <c r="AA378" s="4" t="s">
        <v>37</v>
      </c>
      <c r="AB378" s="4" t="s">
        <v>37</v>
      </c>
      <c r="AC378" s="4" t="s">
        <v>37</v>
      </c>
      <c r="AD378" s="4" t="s">
        <v>37</v>
      </c>
      <c r="AE378" s="4">
        <v>7</v>
      </c>
    </row>
    <row r="379" spans="2:32" ht="90.4" customHeight="1" x14ac:dyDescent="0.9">
      <c r="B379" s="4">
        <v>57</v>
      </c>
      <c r="C379" s="4" t="s">
        <v>2314</v>
      </c>
      <c r="D379" s="4" t="s">
        <v>2315</v>
      </c>
      <c r="E379" s="4" t="s">
        <v>2019</v>
      </c>
      <c r="F379" s="4" t="s">
        <v>2020</v>
      </c>
      <c r="G379" s="4" t="s">
        <v>2021</v>
      </c>
      <c r="H379" s="4" t="s">
        <v>2316</v>
      </c>
      <c r="I379" s="4" t="s">
        <v>1085</v>
      </c>
      <c r="J379" s="4">
        <v>177</v>
      </c>
      <c r="K379" s="4">
        <v>81127</v>
      </c>
      <c r="L379" s="4">
        <v>83803</v>
      </c>
      <c r="M379" s="4">
        <v>0</v>
      </c>
      <c r="N379" s="4">
        <v>164930</v>
      </c>
      <c r="O379" s="4" t="s">
        <v>60</v>
      </c>
      <c r="P379" s="4" t="s">
        <v>61</v>
      </c>
      <c r="Q379" s="4" t="s">
        <v>2317</v>
      </c>
      <c r="R379" s="4" t="s">
        <v>2318</v>
      </c>
      <c r="S379" s="4" t="s">
        <v>37</v>
      </c>
      <c r="T379" s="4" t="s">
        <v>43</v>
      </c>
      <c r="U379" s="4">
        <v>40</v>
      </c>
      <c r="V379" s="4">
        <v>1887</v>
      </c>
      <c r="W379" s="4" t="s">
        <v>2319</v>
      </c>
      <c r="X379" s="4" t="s">
        <v>2320</v>
      </c>
      <c r="Y379" s="4" t="s">
        <v>66</v>
      </c>
      <c r="Z379" s="4" t="s">
        <v>2321</v>
      </c>
      <c r="AA379" s="4" t="s">
        <v>37</v>
      </c>
      <c r="AB379" s="4" t="s">
        <v>37</v>
      </c>
      <c r="AC379" s="4" t="s">
        <v>37</v>
      </c>
      <c r="AD379" s="4" t="s">
        <v>37</v>
      </c>
      <c r="AE379" s="4">
        <v>1</v>
      </c>
      <c r="AF379" s="4">
        <v>16.8</v>
      </c>
    </row>
    <row r="380" spans="2:32" ht="90.4" customHeight="1" x14ac:dyDescent="0.9">
      <c r="B380" s="4">
        <v>57</v>
      </c>
      <c r="C380" s="4" t="s">
        <v>37</v>
      </c>
      <c r="D380" s="4" t="s">
        <v>37</v>
      </c>
      <c r="E380" s="4" t="s">
        <v>37</v>
      </c>
      <c r="F380" s="4" t="s">
        <v>37</v>
      </c>
      <c r="G380" s="4" t="s">
        <v>37</v>
      </c>
      <c r="H380" s="4" t="s">
        <v>37</v>
      </c>
      <c r="I380" s="4" t="s">
        <v>37</v>
      </c>
      <c r="O380" s="4" t="s">
        <v>38</v>
      </c>
      <c r="P380" s="4" t="s">
        <v>161</v>
      </c>
      <c r="Q380" s="4" t="s">
        <v>2322</v>
      </c>
      <c r="R380" s="4" t="s">
        <v>2323</v>
      </c>
      <c r="S380" s="4" t="s">
        <v>37</v>
      </c>
      <c r="T380" s="4" t="s">
        <v>43</v>
      </c>
      <c r="U380" s="4">
        <v>56</v>
      </c>
      <c r="V380" s="4">
        <v>524</v>
      </c>
      <c r="W380" s="4" t="s">
        <v>2324</v>
      </c>
      <c r="X380" s="4" t="s">
        <v>2325</v>
      </c>
      <c r="Y380" s="4" t="s">
        <v>166</v>
      </c>
      <c r="Z380" s="4" t="s">
        <v>2326</v>
      </c>
      <c r="AA380" s="4" t="s">
        <v>37</v>
      </c>
      <c r="AB380" s="4" t="s">
        <v>37</v>
      </c>
      <c r="AC380" s="4" t="s">
        <v>37</v>
      </c>
      <c r="AD380" s="4" t="s">
        <v>160</v>
      </c>
      <c r="AE380" s="4">
        <v>2</v>
      </c>
    </row>
    <row r="381" spans="2:32" ht="90.4" customHeight="1" x14ac:dyDescent="0.9">
      <c r="B381" s="4">
        <v>57</v>
      </c>
      <c r="C381" s="4" t="s">
        <v>37</v>
      </c>
      <c r="D381" s="4" t="s">
        <v>37</v>
      </c>
      <c r="E381" s="4" t="s">
        <v>37</v>
      </c>
      <c r="F381" s="4" t="s">
        <v>37</v>
      </c>
      <c r="G381" s="4" t="s">
        <v>37</v>
      </c>
      <c r="H381" s="4" t="s">
        <v>37</v>
      </c>
      <c r="I381" s="4" t="s">
        <v>37</v>
      </c>
      <c r="O381" s="4" t="s">
        <v>51</v>
      </c>
      <c r="P381" s="4" t="s">
        <v>52</v>
      </c>
      <c r="Q381" s="4" t="s">
        <v>2327</v>
      </c>
      <c r="R381" s="4" t="s">
        <v>2328</v>
      </c>
      <c r="S381" s="4" t="s">
        <v>2329</v>
      </c>
      <c r="T381" s="4" t="s">
        <v>43</v>
      </c>
      <c r="U381" s="4">
        <v>43</v>
      </c>
      <c r="V381" s="4">
        <v>703</v>
      </c>
      <c r="W381" s="4" t="s">
        <v>2330</v>
      </c>
      <c r="X381" s="4" t="s">
        <v>2331</v>
      </c>
      <c r="Y381" s="4" t="s">
        <v>57</v>
      </c>
      <c r="Z381" s="4" t="s">
        <v>2332</v>
      </c>
      <c r="AA381" s="4" t="s">
        <v>37</v>
      </c>
      <c r="AB381" s="4" t="s">
        <v>48</v>
      </c>
      <c r="AC381" s="4" t="s">
        <v>2333</v>
      </c>
      <c r="AD381" s="4" t="s">
        <v>59</v>
      </c>
      <c r="AE381" s="4">
        <v>3</v>
      </c>
    </row>
    <row r="382" spans="2:32" ht="90.4" customHeight="1" x14ac:dyDescent="0.9">
      <c r="B382" s="4">
        <v>57</v>
      </c>
      <c r="C382" s="4" t="s">
        <v>37</v>
      </c>
      <c r="D382" s="4" t="s">
        <v>37</v>
      </c>
      <c r="E382" s="4" t="s">
        <v>37</v>
      </c>
      <c r="F382" s="4" t="s">
        <v>37</v>
      </c>
      <c r="G382" s="4" t="s">
        <v>37</v>
      </c>
      <c r="H382" s="4" t="s">
        <v>37</v>
      </c>
      <c r="I382" s="4" t="s">
        <v>37</v>
      </c>
      <c r="O382" s="4" t="s">
        <v>68</v>
      </c>
      <c r="P382" s="4" t="s">
        <v>69</v>
      </c>
      <c r="Q382" s="4" t="s">
        <v>2334</v>
      </c>
      <c r="R382" s="4" t="s">
        <v>2335</v>
      </c>
      <c r="S382" s="4" t="s">
        <v>37</v>
      </c>
      <c r="T382" s="4" t="s">
        <v>43</v>
      </c>
      <c r="U382" s="4">
        <v>41</v>
      </c>
      <c r="V382" s="4">
        <v>2015</v>
      </c>
      <c r="W382" s="4" t="s">
        <v>2336</v>
      </c>
      <c r="X382" s="4" t="s">
        <v>2337</v>
      </c>
      <c r="Y382" s="4" t="s">
        <v>75</v>
      </c>
      <c r="Z382" s="4" t="s">
        <v>2338</v>
      </c>
      <c r="AA382" s="4" t="s">
        <v>37</v>
      </c>
      <c r="AB382" s="4" t="s">
        <v>37</v>
      </c>
      <c r="AC382" s="4" t="s">
        <v>37</v>
      </c>
      <c r="AD382" s="4" t="s">
        <v>59</v>
      </c>
      <c r="AE382" s="4">
        <v>4</v>
      </c>
    </row>
    <row r="383" spans="2:32" ht="90.4" customHeight="1" x14ac:dyDescent="0.9">
      <c r="B383" s="4">
        <v>58</v>
      </c>
      <c r="C383" s="4" t="s">
        <v>2339</v>
      </c>
      <c r="D383" s="4" t="s">
        <v>2340</v>
      </c>
      <c r="E383" s="4" t="s">
        <v>2019</v>
      </c>
      <c r="F383" s="4" t="s">
        <v>2020</v>
      </c>
      <c r="G383" s="4" t="s">
        <v>2021</v>
      </c>
      <c r="H383" s="4" t="s">
        <v>2341</v>
      </c>
      <c r="I383" s="4" t="s">
        <v>37</v>
      </c>
      <c r="J383" s="4">
        <v>202</v>
      </c>
      <c r="K383" s="4">
        <v>83908</v>
      </c>
      <c r="L383" s="4">
        <v>88104</v>
      </c>
      <c r="M383" s="4">
        <v>3</v>
      </c>
      <c r="N383" s="4">
        <v>172015</v>
      </c>
      <c r="O383" s="4" t="s">
        <v>68</v>
      </c>
      <c r="P383" s="4" t="s">
        <v>69</v>
      </c>
      <c r="Q383" s="4" t="s">
        <v>2342</v>
      </c>
      <c r="R383" s="4" t="s">
        <v>2343</v>
      </c>
      <c r="S383" s="4" t="s">
        <v>37</v>
      </c>
      <c r="T383" s="4" t="s">
        <v>43</v>
      </c>
      <c r="U383" s="4">
        <v>49</v>
      </c>
      <c r="V383" s="4">
        <v>2128</v>
      </c>
      <c r="W383" s="4" t="s">
        <v>2344</v>
      </c>
      <c r="X383" s="4" t="s">
        <v>2345</v>
      </c>
      <c r="Y383" s="4" t="s">
        <v>75</v>
      </c>
      <c r="Z383" s="4" t="s">
        <v>2346</v>
      </c>
      <c r="AA383" s="4" t="s">
        <v>37</v>
      </c>
      <c r="AB383" s="4" t="s">
        <v>37</v>
      </c>
      <c r="AC383" s="4" t="s">
        <v>37</v>
      </c>
      <c r="AD383" s="4" t="s">
        <v>160</v>
      </c>
      <c r="AE383" s="4">
        <v>1</v>
      </c>
      <c r="AF383" s="4">
        <v>38.700000000000003</v>
      </c>
    </row>
    <row r="384" spans="2:32" ht="90.4" customHeight="1" x14ac:dyDescent="0.9">
      <c r="B384" s="4">
        <v>58</v>
      </c>
      <c r="C384" s="4" t="s">
        <v>37</v>
      </c>
      <c r="D384" s="4" t="s">
        <v>37</v>
      </c>
      <c r="E384" s="4" t="s">
        <v>37</v>
      </c>
      <c r="F384" s="4" t="s">
        <v>37</v>
      </c>
      <c r="G384" s="4" t="s">
        <v>37</v>
      </c>
      <c r="H384" s="4" t="s">
        <v>37</v>
      </c>
      <c r="I384" s="4" t="s">
        <v>37</v>
      </c>
      <c r="O384" s="4" t="s">
        <v>38</v>
      </c>
      <c r="P384" s="4" t="s">
        <v>161</v>
      </c>
      <c r="Q384" s="4" t="s">
        <v>2347</v>
      </c>
      <c r="R384" s="4" t="s">
        <v>2348</v>
      </c>
      <c r="S384" s="4" t="s">
        <v>37</v>
      </c>
      <c r="T384" s="4" t="s">
        <v>43</v>
      </c>
      <c r="U384" s="4">
        <v>50</v>
      </c>
      <c r="V384" s="4">
        <v>677</v>
      </c>
      <c r="W384" s="4" t="s">
        <v>2349</v>
      </c>
      <c r="X384" s="4" t="s">
        <v>2350</v>
      </c>
      <c r="Y384" s="4" t="s">
        <v>166</v>
      </c>
      <c r="Z384" s="4" t="s">
        <v>2351</v>
      </c>
      <c r="AA384" s="4" t="s">
        <v>37</v>
      </c>
      <c r="AB384" s="4" t="s">
        <v>37</v>
      </c>
      <c r="AC384" s="4" t="s">
        <v>37</v>
      </c>
      <c r="AD384" s="4" t="s">
        <v>160</v>
      </c>
      <c r="AE384" s="4">
        <v>2</v>
      </c>
    </row>
    <row r="385" spans="2:32" ht="90.4" customHeight="1" x14ac:dyDescent="0.9">
      <c r="B385" s="4">
        <v>58</v>
      </c>
      <c r="C385" s="4" t="s">
        <v>37</v>
      </c>
      <c r="D385" s="4" t="s">
        <v>37</v>
      </c>
      <c r="E385" s="4" t="s">
        <v>37</v>
      </c>
      <c r="F385" s="4" t="s">
        <v>37</v>
      </c>
      <c r="G385" s="4" t="s">
        <v>37</v>
      </c>
      <c r="H385" s="4" t="s">
        <v>37</v>
      </c>
      <c r="I385" s="4" t="s">
        <v>37</v>
      </c>
      <c r="O385" s="4" t="s">
        <v>51</v>
      </c>
      <c r="P385" s="4" t="s">
        <v>2352</v>
      </c>
      <c r="Q385" s="4" t="s">
        <v>2353</v>
      </c>
      <c r="R385" s="4" t="s">
        <v>2354</v>
      </c>
      <c r="S385" s="4" t="s">
        <v>37</v>
      </c>
      <c r="T385" s="4" t="s">
        <v>43</v>
      </c>
      <c r="U385" s="4">
        <v>51</v>
      </c>
      <c r="V385" s="4">
        <v>447</v>
      </c>
      <c r="W385" s="4" t="s">
        <v>2355</v>
      </c>
      <c r="X385" s="4" t="s">
        <v>2356</v>
      </c>
      <c r="Y385" s="4" t="s">
        <v>343</v>
      </c>
      <c r="Z385" s="4" t="s">
        <v>2357</v>
      </c>
      <c r="AA385" s="4" t="s">
        <v>37</v>
      </c>
      <c r="AB385" s="4" t="s">
        <v>37</v>
      </c>
      <c r="AC385" s="4" t="s">
        <v>37</v>
      </c>
      <c r="AD385" s="4" t="s">
        <v>238</v>
      </c>
      <c r="AE385" s="4">
        <v>3</v>
      </c>
    </row>
    <row r="386" spans="2:32" ht="90.4" customHeight="1" x14ac:dyDescent="0.9">
      <c r="B386" s="4">
        <v>58</v>
      </c>
      <c r="C386" s="4" t="s">
        <v>37</v>
      </c>
      <c r="D386" s="4" t="s">
        <v>37</v>
      </c>
      <c r="E386" s="4" t="s">
        <v>37</v>
      </c>
      <c r="F386" s="4" t="s">
        <v>37</v>
      </c>
      <c r="G386" s="4" t="s">
        <v>37</v>
      </c>
      <c r="H386" s="4" t="s">
        <v>37</v>
      </c>
      <c r="I386" s="4" t="s">
        <v>37</v>
      </c>
      <c r="O386" s="4" t="s">
        <v>60</v>
      </c>
      <c r="P386" s="4" t="s">
        <v>37</v>
      </c>
      <c r="Q386" s="4" t="s">
        <v>2358</v>
      </c>
      <c r="R386" s="4" t="s">
        <v>2359</v>
      </c>
      <c r="S386" s="4" t="s">
        <v>37</v>
      </c>
      <c r="T386" s="4" t="s">
        <v>43</v>
      </c>
      <c r="U386" s="4">
        <v>65</v>
      </c>
      <c r="V386" s="4">
        <v>43</v>
      </c>
      <c r="W386" s="4" t="s">
        <v>2360</v>
      </c>
      <c r="X386" s="4" t="s">
        <v>2361</v>
      </c>
      <c r="Y386" s="4" t="s">
        <v>1395</v>
      </c>
      <c r="Z386" s="4" t="s">
        <v>2362</v>
      </c>
      <c r="AA386" s="4" t="s">
        <v>2356</v>
      </c>
      <c r="AB386" s="4" t="s">
        <v>37</v>
      </c>
      <c r="AC386" s="4" t="s">
        <v>37</v>
      </c>
      <c r="AD386" s="4" t="s">
        <v>37</v>
      </c>
      <c r="AE386" s="4">
        <v>4</v>
      </c>
    </row>
    <row r="387" spans="2:32" ht="90.4" customHeight="1" x14ac:dyDescent="0.9">
      <c r="B387" s="4">
        <v>58</v>
      </c>
      <c r="C387" s="4" t="s">
        <v>37</v>
      </c>
      <c r="D387" s="4" t="s">
        <v>37</v>
      </c>
      <c r="E387" s="4" t="s">
        <v>37</v>
      </c>
      <c r="F387" s="4" t="s">
        <v>37</v>
      </c>
      <c r="G387" s="4" t="s">
        <v>37</v>
      </c>
      <c r="H387" s="4" t="s">
        <v>37</v>
      </c>
      <c r="I387" s="4" t="s">
        <v>37</v>
      </c>
      <c r="O387" s="4" t="s">
        <v>60</v>
      </c>
      <c r="P387" s="4" t="s">
        <v>37</v>
      </c>
      <c r="Q387" s="4" t="s">
        <v>2363</v>
      </c>
      <c r="R387" s="4" t="s">
        <v>2364</v>
      </c>
      <c r="S387" s="4" t="s">
        <v>37</v>
      </c>
      <c r="T387" s="4" t="s">
        <v>43</v>
      </c>
      <c r="U387" s="4">
        <v>49</v>
      </c>
      <c r="V387" s="4">
        <v>37</v>
      </c>
      <c r="W387" s="4" t="s">
        <v>2365</v>
      </c>
      <c r="X387" s="4" t="s">
        <v>2366</v>
      </c>
      <c r="Y387" s="4" t="s">
        <v>82</v>
      </c>
      <c r="Z387" s="4" t="s">
        <v>2367</v>
      </c>
      <c r="AA387" s="4" t="s">
        <v>37</v>
      </c>
      <c r="AB387" s="4" t="s">
        <v>37</v>
      </c>
      <c r="AC387" s="4" t="s">
        <v>37</v>
      </c>
      <c r="AD387" s="4" t="s">
        <v>37</v>
      </c>
      <c r="AE387" s="4">
        <v>5</v>
      </c>
    </row>
    <row r="388" spans="2:32" ht="90.4" customHeight="1" x14ac:dyDescent="0.9">
      <c r="B388" s="4">
        <v>58</v>
      </c>
      <c r="C388" s="4" t="s">
        <v>37</v>
      </c>
      <c r="D388" s="4" t="s">
        <v>37</v>
      </c>
      <c r="E388" s="4" t="s">
        <v>37</v>
      </c>
      <c r="F388" s="4" t="s">
        <v>37</v>
      </c>
      <c r="G388" s="4" t="s">
        <v>37</v>
      </c>
      <c r="H388" s="4" t="s">
        <v>37</v>
      </c>
      <c r="I388" s="4" t="s">
        <v>37</v>
      </c>
      <c r="O388" s="4" t="s">
        <v>60</v>
      </c>
      <c r="P388" s="4" t="s">
        <v>37</v>
      </c>
      <c r="Q388" s="4" t="s">
        <v>2368</v>
      </c>
      <c r="R388" s="4" t="s">
        <v>2369</v>
      </c>
      <c r="S388" s="4" t="s">
        <v>37</v>
      </c>
      <c r="T388" s="4" t="s">
        <v>43</v>
      </c>
      <c r="U388" s="4">
        <v>31</v>
      </c>
      <c r="V388" s="4">
        <v>2193</v>
      </c>
      <c r="W388" s="4" t="s">
        <v>2370</v>
      </c>
      <c r="X388" s="4" t="s">
        <v>2371</v>
      </c>
      <c r="Y388" s="4" t="s">
        <v>2372</v>
      </c>
      <c r="Z388" s="4" t="s">
        <v>2373</v>
      </c>
      <c r="AA388" s="4" t="s">
        <v>2350</v>
      </c>
      <c r="AB388" s="4" t="s">
        <v>37</v>
      </c>
      <c r="AC388" s="4" t="s">
        <v>37</v>
      </c>
      <c r="AD388" s="4" t="s">
        <v>37</v>
      </c>
      <c r="AE388" s="4">
        <v>6</v>
      </c>
    </row>
    <row r="389" spans="2:32" ht="90.4" customHeight="1" x14ac:dyDescent="0.9">
      <c r="B389" s="4">
        <v>59</v>
      </c>
      <c r="C389" s="4" t="s">
        <v>2374</v>
      </c>
      <c r="D389" s="4" t="s">
        <v>2375</v>
      </c>
      <c r="E389" s="4" t="s">
        <v>2019</v>
      </c>
      <c r="F389" s="4" t="s">
        <v>2020</v>
      </c>
      <c r="G389" s="4" t="s">
        <v>2021</v>
      </c>
      <c r="H389" s="4" t="s">
        <v>2376</v>
      </c>
      <c r="I389" s="4" t="s">
        <v>37</v>
      </c>
      <c r="J389" s="4">
        <v>207</v>
      </c>
      <c r="K389" s="4">
        <v>90054</v>
      </c>
      <c r="L389" s="4">
        <v>91635</v>
      </c>
      <c r="M389" s="4">
        <v>1</v>
      </c>
      <c r="N389" s="4">
        <v>181690</v>
      </c>
      <c r="O389" s="4" t="s">
        <v>38</v>
      </c>
      <c r="P389" s="4" t="s">
        <v>161</v>
      </c>
      <c r="Q389" s="4" t="s">
        <v>2377</v>
      </c>
      <c r="R389" s="4" t="s">
        <v>2378</v>
      </c>
      <c r="S389" s="4" t="s">
        <v>37</v>
      </c>
      <c r="T389" s="4" t="s">
        <v>43</v>
      </c>
      <c r="U389" s="4">
        <v>67</v>
      </c>
      <c r="V389" s="4">
        <v>1667</v>
      </c>
      <c r="W389" s="4" t="s">
        <v>2379</v>
      </c>
      <c r="X389" s="4" t="s">
        <v>2380</v>
      </c>
      <c r="Y389" s="4" t="s">
        <v>166</v>
      </c>
      <c r="Z389" s="4" t="s">
        <v>2381</v>
      </c>
      <c r="AA389" s="4" t="s">
        <v>37</v>
      </c>
      <c r="AB389" s="4" t="s">
        <v>37</v>
      </c>
      <c r="AC389" s="4" t="s">
        <v>37</v>
      </c>
      <c r="AD389" s="4" t="s">
        <v>59</v>
      </c>
      <c r="AE389" s="4">
        <v>1</v>
      </c>
      <c r="AF389" s="4">
        <v>35.6</v>
      </c>
    </row>
    <row r="390" spans="2:32" ht="90.4" customHeight="1" x14ac:dyDescent="0.9">
      <c r="B390" s="4">
        <v>59</v>
      </c>
      <c r="C390" s="4" t="s">
        <v>37</v>
      </c>
      <c r="D390" s="4" t="s">
        <v>37</v>
      </c>
      <c r="E390" s="4" t="s">
        <v>37</v>
      </c>
      <c r="F390" s="4" t="s">
        <v>37</v>
      </c>
      <c r="G390" s="4" t="s">
        <v>37</v>
      </c>
      <c r="H390" s="4" t="s">
        <v>37</v>
      </c>
      <c r="I390" s="4" t="s">
        <v>37</v>
      </c>
      <c r="O390" s="4" t="s">
        <v>51</v>
      </c>
      <c r="P390" s="4" t="s">
        <v>52</v>
      </c>
      <c r="Q390" s="4" t="s">
        <v>2382</v>
      </c>
      <c r="R390" s="4" t="s">
        <v>2383</v>
      </c>
      <c r="S390" s="4" t="s">
        <v>37</v>
      </c>
      <c r="T390" s="4" t="s">
        <v>43</v>
      </c>
      <c r="U390" s="4">
        <v>51</v>
      </c>
      <c r="V390" s="4">
        <v>799</v>
      </c>
      <c r="W390" s="4" t="s">
        <v>2384</v>
      </c>
      <c r="X390" s="4" t="s">
        <v>2385</v>
      </c>
      <c r="Y390" s="4" t="s">
        <v>57</v>
      </c>
      <c r="Z390" s="4" t="s">
        <v>2386</v>
      </c>
      <c r="AA390" s="4" t="s">
        <v>37</v>
      </c>
      <c r="AB390" s="4" t="s">
        <v>37</v>
      </c>
      <c r="AC390" s="4" t="s">
        <v>37</v>
      </c>
      <c r="AD390" s="4" t="s">
        <v>160</v>
      </c>
      <c r="AE390" s="4">
        <v>2</v>
      </c>
    </row>
    <row r="391" spans="2:32" ht="90.4" customHeight="1" x14ac:dyDescent="0.9">
      <c r="B391" s="4">
        <v>59</v>
      </c>
      <c r="C391" s="4" t="s">
        <v>37</v>
      </c>
      <c r="D391" s="4" t="s">
        <v>37</v>
      </c>
      <c r="E391" s="4" t="s">
        <v>37</v>
      </c>
      <c r="F391" s="4" t="s">
        <v>37</v>
      </c>
      <c r="G391" s="4" t="s">
        <v>37</v>
      </c>
      <c r="H391" s="4" t="s">
        <v>37</v>
      </c>
      <c r="I391" s="4" t="s">
        <v>37</v>
      </c>
      <c r="O391" s="4" t="s">
        <v>68</v>
      </c>
      <c r="P391" s="4" t="s">
        <v>698</v>
      </c>
      <c r="Q391" s="4" t="s">
        <v>2387</v>
      </c>
      <c r="R391" s="4" t="s">
        <v>2388</v>
      </c>
      <c r="S391" s="4" t="s">
        <v>37</v>
      </c>
      <c r="T391" s="4" t="s">
        <v>43</v>
      </c>
      <c r="U391" s="4">
        <v>47</v>
      </c>
      <c r="V391" s="4">
        <v>670</v>
      </c>
      <c r="W391" s="4" t="s">
        <v>2389</v>
      </c>
      <c r="X391" s="4" t="s">
        <v>2390</v>
      </c>
      <c r="Y391" s="4" t="s">
        <v>703</v>
      </c>
      <c r="Z391" s="4" t="s">
        <v>2391</v>
      </c>
      <c r="AA391" s="4" t="s">
        <v>37</v>
      </c>
      <c r="AB391" s="4" t="s">
        <v>37</v>
      </c>
      <c r="AC391" s="4" t="s">
        <v>37</v>
      </c>
      <c r="AD391" s="4" t="s">
        <v>238</v>
      </c>
      <c r="AE391" s="4">
        <v>3</v>
      </c>
    </row>
    <row r="392" spans="2:32" ht="90.4" customHeight="1" x14ac:dyDescent="0.9">
      <c r="B392" s="4">
        <v>59</v>
      </c>
      <c r="C392" s="4" t="s">
        <v>37</v>
      </c>
      <c r="D392" s="4" t="s">
        <v>37</v>
      </c>
      <c r="E392" s="4" t="s">
        <v>37</v>
      </c>
      <c r="F392" s="4" t="s">
        <v>37</v>
      </c>
      <c r="G392" s="4" t="s">
        <v>37</v>
      </c>
      <c r="H392" s="4" t="s">
        <v>37</v>
      </c>
      <c r="I392" s="4" t="s">
        <v>37</v>
      </c>
      <c r="O392" s="4" t="s">
        <v>60</v>
      </c>
      <c r="P392" s="4" t="s">
        <v>307</v>
      </c>
      <c r="Q392" s="4" t="s">
        <v>2392</v>
      </c>
      <c r="R392" s="4" t="s">
        <v>2393</v>
      </c>
      <c r="S392" s="4" t="s">
        <v>37</v>
      </c>
      <c r="T392" s="4" t="s">
        <v>43</v>
      </c>
      <c r="U392" s="4">
        <v>31</v>
      </c>
      <c r="V392" s="4">
        <v>1999</v>
      </c>
      <c r="W392" s="4" t="s">
        <v>2394</v>
      </c>
      <c r="X392" s="4" t="s">
        <v>2395</v>
      </c>
      <c r="Y392" s="4" t="s">
        <v>243</v>
      </c>
      <c r="Z392" s="4" t="s">
        <v>2396</v>
      </c>
      <c r="AA392" s="4" t="s">
        <v>37</v>
      </c>
      <c r="AB392" s="4" t="s">
        <v>37</v>
      </c>
      <c r="AC392" s="4" t="s">
        <v>37</v>
      </c>
      <c r="AD392" s="4" t="s">
        <v>37</v>
      </c>
      <c r="AE392" s="4">
        <v>4</v>
      </c>
    </row>
    <row r="393" spans="2:32" ht="90.4" customHeight="1" x14ac:dyDescent="0.9">
      <c r="B393" s="4">
        <v>59</v>
      </c>
      <c r="C393" s="4" t="s">
        <v>37</v>
      </c>
      <c r="D393" s="4" t="s">
        <v>37</v>
      </c>
      <c r="E393" s="4" t="s">
        <v>37</v>
      </c>
      <c r="F393" s="4" t="s">
        <v>37</v>
      </c>
      <c r="G393" s="4" t="s">
        <v>37</v>
      </c>
      <c r="H393" s="4" t="s">
        <v>37</v>
      </c>
      <c r="I393" s="4" t="s">
        <v>37</v>
      </c>
      <c r="O393" s="4" t="s">
        <v>60</v>
      </c>
      <c r="P393" s="4" t="s">
        <v>37</v>
      </c>
      <c r="Q393" s="4" t="s">
        <v>2397</v>
      </c>
      <c r="R393" s="4" t="s">
        <v>2398</v>
      </c>
      <c r="S393" s="4" t="s">
        <v>37</v>
      </c>
      <c r="T393" s="4" t="s">
        <v>43</v>
      </c>
      <c r="U393" s="4">
        <v>56</v>
      </c>
      <c r="V393" s="4">
        <v>1856</v>
      </c>
      <c r="W393" s="4" t="s">
        <v>2399</v>
      </c>
      <c r="X393" s="4" t="s">
        <v>2400</v>
      </c>
      <c r="Y393" s="4" t="s">
        <v>82</v>
      </c>
      <c r="Z393" s="4" t="s">
        <v>2401</v>
      </c>
      <c r="AA393" s="4" t="s">
        <v>37</v>
      </c>
      <c r="AB393" s="4" t="s">
        <v>37</v>
      </c>
      <c r="AC393" s="4" t="s">
        <v>37</v>
      </c>
      <c r="AD393" s="4" t="s">
        <v>37</v>
      </c>
      <c r="AE393" s="4">
        <v>5</v>
      </c>
    </row>
    <row r="394" spans="2:32" ht="90.4" customHeight="1" x14ac:dyDescent="0.9">
      <c r="B394" s="4">
        <v>59</v>
      </c>
      <c r="C394" s="4" t="s">
        <v>37</v>
      </c>
      <c r="D394" s="4" t="s">
        <v>37</v>
      </c>
      <c r="E394" s="4" t="s">
        <v>37</v>
      </c>
      <c r="F394" s="4" t="s">
        <v>37</v>
      </c>
      <c r="G394" s="4" t="s">
        <v>37</v>
      </c>
      <c r="H394" s="4" t="s">
        <v>37</v>
      </c>
      <c r="I394" s="4" t="s">
        <v>37</v>
      </c>
      <c r="O394" s="4" t="s">
        <v>60</v>
      </c>
      <c r="P394" s="4" t="s">
        <v>37</v>
      </c>
      <c r="Q394" s="4" t="s">
        <v>2402</v>
      </c>
      <c r="R394" s="4" t="s">
        <v>2403</v>
      </c>
      <c r="S394" s="4" t="s">
        <v>37</v>
      </c>
      <c r="T394" s="4" t="s">
        <v>43</v>
      </c>
      <c r="U394" s="4">
        <v>58</v>
      </c>
      <c r="V394" s="4">
        <v>874</v>
      </c>
      <c r="W394" s="4" t="s">
        <v>2404</v>
      </c>
      <c r="X394" s="4" t="s">
        <v>2405</v>
      </c>
      <c r="Y394" s="4" t="s">
        <v>354</v>
      </c>
      <c r="Z394" s="4" t="s">
        <v>2406</v>
      </c>
      <c r="AA394" s="4" t="s">
        <v>37</v>
      </c>
      <c r="AB394" s="4" t="s">
        <v>37</v>
      </c>
      <c r="AC394" s="4" t="s">
        <v>37</v>
      </c>
      <c r="AD394" s="4" t="s">
        <v>37</v>
      </c>
      <c r="AE394" s="4">
        <v>6</v>
      </c>
    </row>
    <row r="395" spans="2:32" ht="90.4" customHeight="1" x14ac:dyDescent="0.9">
      <c r="B395" s="4">
        <v>60</v>
      </c>
      <c r="C395" s="4" t="s">
        <v>2407</v>
      </c>
      <c r="D395" s="4" t="s">
        <v>2408</v>
      </c>
      <c r="E395" s="4" t="s">
        <v>2019</v>
      </c>
      <c r="F395" s="4" t="s">
        <v>2020</v>
      </c>
      <c r="G395" s="4" t="s">
        <v>2021</v>
      </c>
      <c r="H395" s="4" t="s">
        <v>2409</v>
      </c>
      <c r="I395" s="4" t="s">
        <v>37</v>
      </c>
      <c r="J395" s="4">
        <v>174</v>
      </c>
      <c r="K395" s="4">
        <v>81649</v>
      </c>
      <c r="L395" s="4">
        <v>84007</v>
      </c>
      <c r="M395" s="4">
        <v>1</v>
      </c>
      <c r="N395" s="4">
        <v>165657</v>
      </c>
      <c r="O395" s="4" t="s">
        <v>60</v>
      </c>
      <c r="P395" s="4" t="s">
        <v>61</v>
      </c>
      <c r="Q395" s="4" t="s">
        <v>2410</v>
      </c>
      <c r="R395" s="4" t="s">
        <v>2411</v>
      </c>
      <c r="S395" s="4" t="s">
        <v>37</v>
      </c>
      <c r="T395" s="4" t="s">
        <v>43</v>
      </c>
      <c r="U395" s="4">
        <v>63</v>
      </c>
      <c r="V395" s="4">
        <v>4110</v>
      </c>
      <c r="W395" s="4" t="s">
        <v>2412</v>
      </c>
      <c r="X395" s="4" t="s">
        <v>2413</v>
      </c>
      <c r="Y395" s="4" t="s">
        <v>66</v>
      </c>
      <c r="Z395" s="4" t="s">
        <v>2414</v>
      </c>
      <c r="AA395" s="4" t="s">
        <v>37</v>
      </c>
      <c r="AB395" s="4" t="s">
        <v>37</v>
      </c>
      <c r="AC395" s="4" t="s">
        <v>37</v>
      </c>
      <c r="AD395" s="4" t="s">
        <v>37</v>
      </c>
      <c r="AE395" s="4">
        <v>1</v>
      </c>
      <c r="AF395" s="4">
        <v>9.4</v>
      </c>
    </row>
    <row r="396" spans="2:32" ht="90.4" customHeight="1" x14ac:dyDescent="0.9">
      <c r="B396" s="4">
        <v>60</v>
      </c>
      <c r="C396" s="4" t="s">
        <v>37</v>
      </c>
      <c r="D396" s="4" t="s">
        <v>37</v>
      </c>
      <c r="E396" s="4" t="s">
        <v>37</v>
      </c>
      <c r="F396" s="4" t="s">
        <v>37</v>
      </c>
      <c r="G396" s="4" t="s">
        <v>37</v>
      </c>
      <c r="H396" s="4" t="s">
        <v>37</v>
      </c>
      <c r="I396" s="4" t="s">
        <v>37</v>
      </c>
      <c r="O396" s="4" t="s">
        <v>68</v>
      </c>
      <c r="P396" s="4" t="s">
        <v>69</v>
      </c>
      <c r="Q396" s="4" t="s">
        <v>2415</v>
      </c>
      <c r="R396" s="4" t="s">
        <v>2416</v>
      </c>
      <c r="S396" s="4" t="s">
        <v>37</v>
      </c>
      <c r="T396" s="4" t="s">
        <v>43</v>
      </c>
      <c r="U396" s="4">
        <v>46</v>
      </c>
      <c r="V396" s="4">
        <v>4041</v>
      </c>
      <c r="W396" s="4" t="s">
        <v>2417</v>
      </c>
      <c r="X396" s="4" t="s">
        <v>2418</v>
      </c>
      <c r="Y396" s="4" t="s">
        <v>75</v>
      </c>
      <c r="Z396" s="4" t="s">
        <v>2419</v>
      </c>
      <c r="AA396" s="4" t="s">
        <v>37</v>
      </c>
      <c r="AB396" s="4" t="s">
        <v>37</v>
      </c>
      <c r="AC396" s="4" t="s">
        <v>37</v>
      </c>
      <c r="AD396" s="4" t="s">
        <v>77</v>
      </c>
      <c r="AE396" s="4">
        <v>2</v>
      </c>
    </row>
    <row r="397" spans="2:32" ht="90.4" customHeight="1" x14ac:dyDescent="0.9">
      <c r="B397" s="4">
        <v>60</v>
      </c>
      <c r="C397" s="4" t="s">
        <v>37</v>
      </c>
      <c r="D397" s="4" t="s">
        <v>37</v>
      </c>
      <c r="E397" s="4" t="s">
        <v>37</v>
      </c>
      <c r="F397" s="4" t="s">
        <v>37</v>
      </c>
      <c r="G397" s="4" t="s">
        <v>37</v>
      </c>
      <c r="H397" s="4" t="s">
        <v>37</v>
      </c>
      <c r="I397" s="4" t="s">
        <v>37</v>
      </c>
      <c r="O397" s="4" t="s">
        <v>38</v>
      </c>
      <c r="P397" s="4" t="s">
        <v>161</v>
      </c>
      <c r="Q397" s="4" t="s">
        <v>2420</v>
      </c>
      <c r="R397" s="4" t="s">
        <v>2421</v>
      </c>
      <c r="S397" s="4" t="s">
        <v>37</v>
      </c>
      <c r="T397" s="4" t="s">
        <v>43</v>
      </c>
      <c r="U397" s="4">
        <v>43</v>
      </c>
      <c r="V397" s="4">
        <v>3191</v>
      </c>
      <c r="W397" s="4" t="s">
        <v>2422</v>
      </c>
      <c r="X397" s="4" t="s">
        <v>2423</v>
      </c>
      <c r="Y397" s="4" t="s">
        <v>166</v>
      </c>
      <c r="Z397" s="4" t="s">
        <v>2424</v>
      </c>
      <c r="AA397" s="4" t="s">
        <v>37</v>
      </c>
      <c r="AB397" s="4" t="s">
        <v>37</v>
      </c>
      <c r="AC397" s="4" t="s">
        <v>37</v>
      </c>
      <c r="AD397" s="4" t="s">
        <v>238</v>
      </c>
      <c r="AE397" s="4">
        <v>3</v>
      </c>
    </row>
    <row r="398" spans="2:32" ht="90.4" customHeight="1" x14ac:dyDescent="0.9">
      <c r="B398" s="4">
        <v>60</v>
      </c>
      <c r="C398" s="4" t="s">
        <v>37</v>
      </c>
      <c r="D398" s="4" t="s">
        <v>37</v>
      </c>
      <c r="E398" s="4" t="s">
        <v>37</v>
      </c>
      <c r="F398" s="4" t="s">
        <v>37</v>
      </c>
      <c r="G398" s="4" t="s">
        <v>37</v>
      </c>
      <c r="H398" s="4" t="s">
        <v>37</v>
      </c>
      <c r="I398" s="4" t="s">
        <v>37</v>
      </c>
      <c r="O398" s="4" t="s">
        <v>51</v>
      </c>
      <c r="P398" s="4" t="s">
        <v>52</v>
      </c>
      <c r="Q398" s="4" t="s">
        <v>2425</v>
      </c>
      <c r="R398" s="4" t="s">
        <v>2426</v>
      </c>
      <c r="S398" s="4" t="s">
        <v>37</v>
      </c>
      <c r="T398" s="4" t="s">
        <v>43</v>
      </c>
      <c r="U398" s="4">
        <v>46</v>
      </c>
      <c r="V398" s="4">
        <v>772</v>
      </c>
      <c r="W398" s="4" t="s">
        <v>2427</v>
      </c>
      <c r="X398" s="4" t="s">
        <v>2428</v>
      </c>
      <c r="Y398" s="4" t="s">
        <v>57</v>
      </c>
      <c r="Z398" s="4" t="s">
        <v>2429</v>
      </c>
      <c r="AA398" s="4" t="s">
        <v>37</v>
      </c>
      <c r="AB398" s="4" t="s">
        <v>37</v>
      </c>
      <c r="AC398" s="4" t="s">
        <v>37</v>
      </c>
      <c r="AD398" s="4" t="s">
        <v>59</v>
      </c>
      <c r="AE398" s="4">
        <v>4</v>
      </c>
    </row>
    <row r="399" spans="2:32" ht="90.4" customHeight="1" x14ac:dyDescent="0.9">
      <c r="B399" s="4">
        <v>60</v>
      </c>
      <c r="C399" s="4" t="s">
        <v>37</v>
      </c>
      <c r="D399" s="4" t="s">
        <v>37</v>
      </c>
      <c r="E399" s="4" t="s">
        <v>37</v>
      </c>
      <c r="F399" s="4" t="s">
        <v>37</v>
      </c>
      <c r="G399" s="4" t="s">
        <v>37</v>
      </c>
      <c r="H399" s="4" t="s">
        <v>37</v>
      </c>
      <c r="I399" s="4" t="s">
        <v>37</v>
      </c>
      <c r="O399" s="4" t="s">
        <v>60</v>
      </c>
      <c r="P399" s="4" t="s">
        <v>37</v>
      </c>
      <c r="Q399" s="4" t="s">
        <v>2430</v>
      </c>
      <c r="R399" s="4" t="s">
        <v>2431</v>
      </c>
      <c r="S399" s="4" t="s">
        <v>37</v>
      </c>
      <c r="T399" s="4" t="s">
        <v>43</v>
      </c>
      <c r="U399" s="4">
        <v>37</v>
      </c>
      <c r="V399" s="4">
        <v>3678</v>
      </c>
      <c r="W399" s="4" t="s">
        <v>2432</v>
      </c>
      <c r="X399" s="4" t="s">
        <v>2433</v>
      </c>
      <c r="Y399" s="4" t="s">
        <v>1563</v>
      </c>
      <c r="Z399" s="4" t="s">
        <v>2434</v>
      </c>
      <c r="AA399" s="4" t="s">
        <v>2423</v>
      </c>
      <c r="AB399" s="4" t="s">
        <v>37</v>
      </c>
      <c r="AC399" s="4" t="s">
        <v>37</v>
      </c>
      <c r="AD399" s="4" t="s">
        <v>37</v>
      </c>
      <c r="AE399" s="4">
        <v>5</v>
      </c>
    </row>
    <row r="400" spans="2:32" ht="90.4" customHeight="1" x14ac:dyDescent="0.9">
      <c r="B400" s="4">
        <v>61</v>
      </c>
      <c r="C400" s="4" t="s">
        <v>2435</v>
      </c>
      <c r="D400" s="4" t="s">
        <v>2436</v>
      </c>
      <c r="E400" s="4" t="s">
        <v>2437</v>
      </c>
      <c r="F400" s="4" t="s">
        <v>2438</v>
      </c>
      <c r="G400" s="4" t="s">
        <v>2439</v>
      </c>
      <c r="H400" s="4" t="s">
        <v>2440</v>
      </c>
      <c r="I400" s="4" t="s">
        <v>1085</v>
      </c>
      <c r="J400" s="4">
        <v>218</v>
      </c>
      <c r="K400" s="4">
        <v>98768</v>
      </c>
      <c r="L400" s="4">
        <v>105188</v>
      </c>
      <c r="M400" s="4">
        <v>0</v>
      </c>
      <c r="N400" s="4">
        <v>203956</v>
      </c>
      <c r="O400" s="4" t="s">
        <v>51</v>
      </c>
      <c r="P400" s="4" t="s">
        <v>52</v>
      </c>
      <c r="Q400" s="4" t="s">
        <v>2441</v>
      </c>
      <c r="R400" s="4" t="s">
        <v>2442</v>
      </c>
      <c r="S400" s="4" t="s">
        <v>2443</v>
      </c>
      <c r="T400" s="4" t="s">
        <v>43</v>
      </c>
      <c r="U400" s="4">
        <v>52</v>
      </c>
      <c r="V400" s="4">
        <v>3489</v>
      </c>
      <c r="W400" s="4" t="s">
        <v>2444</v>
      </c>
      <c r="X400" s="4" t="s">
        <v>2445</v>
      </c>
      <c r="Y400" s="4" t="s">
        <v>57</v>
      </c>
      <c r="Z400" s="4" t="s">
        <v>2446</v>
      </c>
      <c r="AA400" s="4" t="s">
        <v>37</v>
      </c>
      <c r="AB400" s="4" t="s">
        <v>48</v>
      </c>
      <c r="AC400" s="4" t="s">
        <v>2447</v>
      </c>
      <c r="AD400" s="4" t="s">
        <v>77</v>
      </c>
      <c r="AE400" s="4">
        <v>1</v>
      </c>
      <c r="AF400" s="4">
        <v>20.8</v>
      </c>
    </row>
    <row r="401" spans="2:32" ht="90.4" customHeight="1" x14ac:dyDescent="0.9">
      <c r="B401" s="4">
        <v>61</v>
      </c>
      <c r="C401" s="4" t="s">
        <v>37</v>
      </c>
      <c r="D401" s="4" t="s">
        <v>37</v>
      </c>
      <c r="E401" s="4" t="s">
        <v>37</v>
      </c>
      <c r="F401" s="4" t="s">
        <v>37</v>
      </c>
      <c r="G401" s="4" t="s">
        <v>37</v>
      </c>
      <c r="H401" s="4" t="s">
        <v>37</v>
      </c>
      <c r="I401" s="4" t="s">
        <v>37</v>
      </c>
      <c r="O401" s="4" t="s">
        <v>68</v>
      </c>
      <c r="P401" s="4" t="s">
        <v>69</v>
      </c>
      <c r="Q401" s="4" t="s">
        <v>2448</v>
      </c>
      <c r="R401" s="4" t="s">
        <v>2449</v>
      </c>
      <c r="S401" s="4" t="s">
        <v>2450</v>
      </c>
      <c r="T401" s="4" t="s">
        <v>43</v>
      </c>
      <c r="U401" s="4">
        <v>50</v>
      </c>
      <c r="V401" s="4">
        <v>4280</v>
      </c>
      <c r="W401" s="4" t="s">
        <v>2451</v>
      </c>
      <c r="X401" s="4" t="s">
        <v>2452</v>
      </c>
      <c r="Y401" s="4" t="s">
        <v>75</v>
      </c>
      <c r="Z401" s="4" t="s">
        <v>2453</v>
      </c>
      <c r="AA401" s="4" t="s">
        <v>37</v>
      </c>
      <c r="AB401" s="4" t="s">
        <v>37</v>
      </c>
      <c r="AC401" s="4" t="s">
        <v>37</v>
      </c>
      <c r="AD401" s="4" t="s">
        <v>59</v>
      </c>
      <c r="AE401" s="4">
        <v>2</v>
      </c>
    </row>
    <row r="402" spans="2:32" ht="90.4" customHeight="1" x14ac:dyDescent="0.9">
      <c r="B402" s="4">
        <v>61</v>
      </c>
      <c r="C402" s="4" t="s">
        <v>37</v>
      </c>
      <c r="D402" s="4" t="s">
        <v>37</v>
      </c>
      <c r="E402" s="4" t="s">
        <v>37</v>
      </c>
      <c r="F402" s="4" t="s">
        <v>37</v>
      </c>
      <c r="G402" s="4" t="s">
        <v>37</v>
      </c>
      <c r="H402" s="4" t="s">
        <v>37</v>
      </c>
      <c r="I402" s="4" t="s">
        <v>37</v>
      </c>
      <c r="O402" s="4" t="s">
        <v>60</v>
      </c>
      <c r="P402" s="4" t="s">
        <v>322</v>
      </c>
      <c r="Q402" s="4" t="s">
        <v>2454</v>
      </c>
      <c r="R402" s="4" t="s">
        <v>2455</v>
      </c>
      <c r="S402" s="4" t="s">
        <v>37</v>
      </c>
      <c r="T402" s="4" t="s">
        <v>43</v>
      </c>
      <c r="U402" s="4">
        <v>61</v>
      </c>
      <c r="V402" s="4">
        <v>3939</v>
      </c>
      <c r="W402" s="4" t="s">
        <v>2456</v>
      </c>
      <c r="X402" s="4" t="s">
        <v>2457</v>
      </c>
      <c r="Y402" s="4" t="s">
        <v>327</v>
      </c>
      <c r="Z402" s="4" t="s">
        <v>2458</v>
      </c>
      <c r="AA402" s="4" t="s">
        <v>37</v>
      </c>
      <c r="AB402" s="4" t="s">
        <v>37</v>
      </c>
      <c r="AC402" s="4" t="s">
        <v>37</v>
      </c>
      <c r="AD402" s="4" t="s">
        <v>37</v>
      </c>
      <c r="AE402" s="4">
        <v>3</v>
      </c>
    </row>
    <row r="403" spans="2:32" ht="90.4" customHeight="1" x14ac:dyDescent="0.9">
      <c r="B403" s="4">
        <v>61</v>
      </c>
      <c r="C403" s="4" t="s">
        <v>37</v>
      </c>
      <c r="D403" s="4" t="s">
        <v>37</v>
      </c>
      <c r="E403" s="4" t="s">
        <v>37</v>
      </c>
      <c r="F403" s="4" t="s">
        <v>37</v>
      </c>
      <c r="G403" s="4" t="s">
        <v>37</v>
      </c>
      <c r="H403" s="4" t="s">
        <v>37</v>
      </c>
      <c r="I403" s="4" t="s">
        <v>37</v>
      </c>
      <c r="O403" s="4" t="s">
        <v>60</v>
      </c>
      <c r="P403" s="4" t="s">
        <v>307</v>
      </c>
      <c r="Q403" s="4" t="s">
        <v>2459</v>
      </c>
      <c r="R403" s="4" t="s">
        <v>2460</v>
      </c>
      <c r="S403" s="4" t="s">
        <v>37</v>
      </c>
      <c r="T403" s="4" t="s">
        <v>43</v>
      </c>
      <c r="U403" s="4">
        <v>45</v>
      </c>
      <c r="V403" s="4">
        <v>3775</v>
      </c>
      <c r="W403" s="4" t="s">
        <v>2461</v>
      </c>
      <c r="X403" s="4" t="s">
        <v>2462</v>
      </c>
      <c r="Y403" s="4" t="s">
        <v>243</v>
      </c>
      <c r="Z403" s="4" t="s">
        <v>2463</v>
      </c>
      <c r="AA403" s="4" t="s">
        <v>37</v>
      </c>
      <c r="AB403" s="4" t="s">
        <v>37</v>
      </c>
      <c r="AC403" s="4" t="s">
        <v>37</v>
      </c>
      <c r="AD403" s="4" t="s">
        <v>37</v>
      </c>
      <c r="AE403" s="4">
        <v>4</v>
      </c>
    </row>
    <row r="404" spans="2:32" ht="90.4" customHeight="1" x14ac:dyDescent="0.9">
      <c r="B404" s="4">
        <v>61</v>
      </c>
      <c r="C404" s="4" t="s">
        <v>37</v>
      </c>
      <c r="D404" s="4" t="s">
        <v>37</v>
      </c>
      <c r="E404" s="4" t="s">
        <v>37</v>
      </c>
      <c r="F404" s="4" t="s">
        <v>37</v>
      </c>
      <c r="G404" s="4" t="s">
        <v>37</v>
      </c>
      <c r="H404" s="4" t="s">
        <v>37</v>
      </c>
      <c r="I404" s="4" t="s">
        <v>37</v>
      </c>
      <c r="O404" s="4" t="s">
        <v>38</v>
      </c>
      <c r="P404" s="4" t="s">
        <v>2464</v>
      </c>
      <c r="Q404" s="4" t="s">
        <v>2465</v>
      </c>
      <c r="R404" s="4" t="s">
        <v>2466</v>
      </c>
      <c r="S404" s="4" t="s">
        <v>37</v>
      </c>
      <c r="T404" s="4" t="s">
        <v>43</v>
      </c>
      <c r="U404" s="4">
        <v>47</v>
      </c>
      <c r="V404" s="4">
        <v>3265</v>
      </c>
      <c r="W404" s="4" t="s">
        <v>2467</v>
      </c>
      <c r="X404" s="4" t="s">
        <v>2468</v>
      </c>
      <c r="Y404" s="4" t="s">
        <v>82</v>
      </c>
      <c r="Z404" s="4" t="s">
        <v>2469</v>
      </c>
      <c r="AA404" s="4" t="s">
        <v>37</v>
      </c>
      <c r="AB404" s="4" t="s">
        <v>37</v>
      </c>
      <c r="AC404" s="4" t="s">
        <v>37</v>
      </c>
      <c r="AD404" s="4" t="s">
        <v>50</v>
      </c>
      <c r="AE404" s="4">
        <v>5</v>
      </c>
    </row>
    <row r="405" spans="2:32" ht="90.4" customHeight="1" x14ac:dyDescent="0.9">
      <c r="B405" s="4">
        <v>62</v>
      </c>
      <c r="C405" s="4" t="s">
        <v>2470</v>
      </c>
      <c r="D405" s="4" t="s">
        <v>2471</v>
      </c>
      <c r="E405" s="4" t="s">
        <v>2437</v>
      </c>
      <c r="F405" s="4" t="s">
        <v>2438</v>
      </c>
      <c r="G405" s="4" t="s">
        <v>2439</v>
      </c>
      <c r="H405" s="4" t="s">
        <v>2472</v>
      </c>
      <c r="I405" s="4" t="s">
        <v>37</v>
      </c>
      <c r="J405" s="4">
        <v>206</v>
      </c>
      <c r="K405" s="4">
        <v>95639</v>
      </c>
      <c r="L405" s="4">
        <v>101199</v>
      </c>
      <c r="M405" s="4">
        <v>1</v>
      </c>
      <c r="N405" s="4">
        <v>196839</v>
      </c>
      <c r="O405" s="4" t="s">
        <v>38</v>
      </c>
      <c r="P405" s="4" t="s">
        <v>161</v>
      </c>
      <c r="Q405" s="4" t="s">
        <v>2473</v>
      </c>
      <c r="R405" s="4" t="s">
        <v>2474</v>
      </c>
      <c r="S405" s="4" t="s">
        <v>37</v>
      </c>
      <c r="T405" s="4" t="s">
        <v>43</v>
      </c>
      <c r="U405" s="4">
        <v>60</v>
      </c>
      <c r="V405" s="4">
        <v>3927</v>
      </c>
      <c r="W405" s="4" t="s">
        <v>2475</v>
      </c>
      <c r="X405" s="4" t="s">
        <v>2476</v>
      </c>
      <c r="Y405" s="4" t="s">
        <v>166</v>
      </c>
      <c r="Z405" s="4" t="s">
        <v>2477</v>
      </c>
      <c r="AA405" s="4" t="s">
        <v>37</v>
      </c>
      <c r="AB405" s="4" t="s">
        <v>37</v>
      </c>
      <c r="AC405" s="4" t="s">
        <v>37</v>
      </c>
      <c r="AD405" s="4" t="s">
        <v>50</v>
      </c>
      <c r="AE405" s="4">
        <v>1</v>
      </c>
      <c r="AF405" s="4">
        <v>46.3</v>
      </c>
    </row>
    <row r="406" spans="2:32" ht="90.4" customHeight="1" x14ac:dyDescent="0.9">
      <c r="B406" s="4">
        <v>62</v>
      </c>
      <c r="C406" s="4" t="s">
        <v>37</v>
      </c>
      <c r="D406" s="4" t="s">
        <v>37</v>
      </c>
      <c r="E406" s="4" t="s">
        <v>37</v>
      </c>
      <c r="F406" s="4" t="s">
        <v>37</v>
      </c>
      <c r="G406" s="4" t="s">
        <v>37</v>
      </c>
      <c r="H406" s="4" t="s">
        <v>37</v>
      </c>
      <c r="I406" s="4" t="s">
        <v>37</v>
      </c>
      <c r="O406" s="4" t="s">
        <v>51</v>
      </c>
      <c r="P406" s="4" t="s">
        <v>52</v>
      </c>
      <c r="Q406" s="4" t="s">
        <v>2478</v>
      </c>
      <c r="R406" s="4" t="s">
        <v>2479</v>
      </c>
      <c r="S406" s="4" t="s">
        <v>2480</v>
      </c>
      <c r="T406" s="4" t="s">
        <v>43</v>
      </c>
      <c r="U406" s="4">
        <v>69</v>
      </c>
      <c r="V406" s="4">
        <v>4082</v>
      </c>
      <c r="W406" s="4" t="s">
        <v>2481</v>
      </c>
      <c r="X406" s="4" t="s">
        <v>2482</v>
      </c>
      <c r="Y406" s="4" t="s">
        <v>57</v>
      </c>
      <c r="Z406" s="4" t="s">
        <v>2483</v>
      </c>
      <c r="AA406" s="4" t="s">
        <v>37</v>
      </c>
      <c r="AB406" s="4" t="s">
        <v>48</v>
      </c>
      <c r="AC406" s="4" t="s">
        <v>2484</v>
      </c>
      <c r="AD406" s="4" t="s">
        <v>77</v>
      </c>
      <c r="AE406" s="4">
        <v>2</v>
      </c>
    </row>
    <row r="407" spans="2:32" ht="90.4" customHeight="1" x14ac:dyDescent="0.9">
      <c r="B407" s="4">
        <v>62</v>
      </c>
      <c r="C407" s="4" t="s">
        <v>37</v>
      </c>
      <c r="D407" s="4" t="s">
        <v>37</v>
      </c>
      <c r="E407" s="4" t="s">
        <v>37</v>
      </c>
      <c r="F407" s="4" t="s">
        <v>37</v>
      </c>
      <c r="G407" s="4" t="s">
        <v>37</v>
      </c>
      <c r="H407" s="4" t="s">
        <v>37</v>
      </c>
      <c r="I407" s="4" t="s">
        <v>37</v>
      </c>
      <c r="O407" s="4" t="s">
        <v>60</v>
      </c>
      <c r="P407" s="4" t="s">
        <v>322</v>
      </c>
      <c r="Q407" s="4" t="s">
        <v>2485</v>
      </c>
      <c r="R407" s="4" t="s">
        <v>2486</v>
      </c>
      <c r="S407" s="4" t="s">
        <v>37</v>
      </c>
      <c r="T407" s="4" t="s">
        <v>43</v>
      </c>
      <c r="U407" s="4">
        <v>58</v>
      </c>
      <c r="V407" s="4">
        <v>4464</v>
      </c>
      <c r="W407" s="4" t="s">
        <v>2487</v>
      </c>
      <c r="X407" s="4" t="s">
        <v>2488</v>
      </c>
      <c r="Y407" s="4" t="s">
        <v>327</v>
      </c>
      <c r="Z407" s="4" t="s">
        <v>2489</v>
      </c>
      <c r="AA407" s="4" t="s">
        <v>37</v>
      </c>
      <c r="AB407" s="4" t="s">
        <v>37</v>
      </c>
      <c r="AC407" s="4" t="s">
        <v>37</v>
      </c>
      <c r="AD407" s="4" t="s">
        <v>37</v>
      </c>
      <c r="AE407" s="4">
        <v>3</v>
      </c>
    </row>
    <row r="408" spans="2:32" ht="90.4" customHeight="1" x14ac:dyDescent="0.9">
      <c r="B408" s="4">
        <v>62</v>
      </c>
      <c r="C408" s="4" t="s">
        <v>37</v>
      </c>
      <c r="D408" s="4" t="s">
        <v>37</v>
      </c>
      <c r="E408" s="4" t="s">
        <v>37</v>
      </c>
      <c r="F408" s="4" t="s">
        <v>37</v>
      </c>
      <c r="G408" s="4" t="s">
        <v>37</v>
      </c>
      <c r="H408" s="4" t="s">
        <v>37</v>
      </c>
      <c r="I408" s="4" t="s">
        <v>37</v>
      </c>
      <c r="O408" s="4" t="s">
        <v>68</v>
      </c>
      <c r="P408" s="4" t="s">
        <v>698</v>
      </c>
      <c r="Q408" s="4" t="s">
        <v>2490</v>
      </c>
      <c r="R408" s="4" t="s">
        <v>2491</v>
      </c>
      <c r="S408" s="4" t="s">
        <v>37</v>
      </c>
      <c r="T408" s="4" t="s">
        <v>43</v>
      </c>
      <c r="U408" s="4">
        <v>44</v>
      </c>
      <c r="V408" s="4">
        <v>4362</v>
      </c>
      <c r="W408" s="4" t="s">
        <v>2492</v>
      </c>
      <c r="X408" s="4" t="s">
        <v>2493</v>
      </c>
      <c r="Y408" s="4" t="s">
        <v>703</v>
      </c>
      <c r="Z408" s="4" t="s">
        <v>2494</v>
      </c>
      <c r="AA408" s="4" t="s">
        <v>37</v>
      </c>
      <c r="AB408" s="4" t="s">
        <v>37</v>
      </c>
      <c r="AC408" s="4" t="s">
        <v>37</v>
      </c>
      <c r="AD408" s="4" t="s">
        <v>77</v>
      </c>
      <c r="AE408" s="4">
        <v>4</v>
      </c>
    </row>
    <row r="409" spans="2:32" ht="90.4" customHeight="1" x14ac:dyDescent="0.9">
      <c r="B409" s="4">
        <v>63</v>
      </c>
      <c r="C409" s="4" t="s">
        <v>2495</v>
      </c>
      <c r="D409" s="4" t="s">
        <v>2496</v>
      </c>
      <c r="E409" s="4" t="s">
        <v>2437</v>
      </c>
      <c r="F409" s="4" t="s">
        <v>2438</v>
      </c>
      <c r="G409" s="4" t="s">
        <v>2439</v>
      </c>
      <c r="H409" s="4" t="s">
        <v>2497</v>
      </c>
      <c r="I409" s="4" t="s">
        <v>37</v>
      </c>
      <c r="J409" s="4">
        <v>232</v>
      </c>
      <c r="K409" s="4">
        <v>106573</v>
      </c>
      <c r="L409" s="4">
        <v>112128</v>
      </c>
      <c r="M409" s="4">
        <v>3</v>
      </c>
      <c r="N409" s="4">
        <v>218704</v>
      </c>
      <c r="O409" s="4" t="s">
        <v>51</v>
      </c>
      <c r="P409" s="4" t="s">
        <v>52</v>
      </c>
      <c r="Q409" s="4" t="s">
        <v>2498</v>
      </c>
      <c r="R409" s="4" t="s">
        <v>2499</v>
      </c>
      <c r="S409" s="4" t="s">
        <v>2500</v>
      </c>
      <c r="T409" s="4" t="s">
        <v>43</v>
      </c>
      <c r="U409" s="4">
        <v>56</v>
      </c>
      <c r="V409" s="4">
        <v>697</v>
      </c>
      <c r="W409" s="4" t="s">
        <v>2501</v>
      </c>
      <c r="X409" s="4" t="s">
        <v>2502</v>
      </c>
      <c r="Y409" s="4" t="s">
        <v>57</v>
      </c>
      <c r="Z409" s="4" t="s">
        <v>2503</v>
      </c>
      <c r="AA409" s="4" t="s">
        <v>37</v>
      </c>
      <c r="AB409" s="4" t="s">
        <v>48</v>
      </c>
      <c r="AC409" s="4" t="s">
        <v>2504</v>
      </c>
      <c r="AD409" s="4" t="s">
        <v>59</v>
      </c>
      <c r="AE409" s="4">
        <v>1</v>
      </c>
      <c r="AF409" s="4">
        <v>38.200000000000003</v>
      </c>
    </row>
    <row r="410" spans="2:32" ht="90.4" customHeight="1" x14ac:dyDescent="0.9">
      <c r="B410" s="4">
        <v>63</v>
      </c>
      <c r="C410" s="4" t="s">
        <v>37</v>
      </c>
      <c r="D410" s="4" t="s">
        <v>37</v>
      </c>
      <c r="E410" s="4" t="s">
        <v>37</v>
      </c>
      <c r="F410" s="4" t="s">
        <v>37</v>
      </c>
      <c r="G410" s="4" t="s">
        <v>37</v>
      </c>
      <c r="H410" s="4" t="s">
        <v>37</v>
      </c>
      <c r="I410" s="4" t="s">
        <v>37</v>
      </c>
      <c r="O410" s="4" t="s">
        <v>38</v>
      </c>
      <c r="P410" s="4" t="s">
        <v>39</v>
      </c>
      <c r="Q410" s="4" t="s">
        <v>2505</v>
      </c>
      <c r="R410" s="4" t="s">
        <v>2506</v>
      </c>
      <c r="S410" s="4" t="s">
        <v>37</v>
      </c>
      <c r="T410" s="4" t="s">
        <v>43</v>
      </c>
      <c r="U410" s="4">
        <v>63</v>
      </c>
      <c r="V410" s="4">
        <v>613</v>
      </c>
      <c r="W410" s="4" t="s">
        <v>2507</v>
      </c>
      <c r="X410" s="4" t="s">
        <v>2508</v>
      </c>
      <c r="Y410" s="4" t="s">
        <v>46</v>
      </c>
      <c r="Z410" s="4" t="s">
        <v>2509</v>
      </c>
      <c r="AA410" s="4" t="s">
        <v>37</v>
      </c>
      <c r="AB410" s="4" t="s">
        <v>37</v>
      </c>
      <c r="AC410" s="4" t="s">
        <v>37</v>
      </c>
      <c r="AD410" s="4" t="s">
        <v>238</v>
      </c>
      <c r="AE410" s="4">
        <v>2</v>
      </c>
    </row>
    <row r="411" spans="2:32" ht="90.4" customHeight="1" x14ac:dyDescent="0.9">
      <c r="B411" s="4">
        <v>63</v>
      </c>
      <c r="C411" s="4" t="s">
        <v>37</v>
      </c>
      <c r="D411" s="4" t="s">
        <v>37</v>
      </c>
      <c r="E411" s="4" t="s">
        <v>37</v>
      </c>
      <c r="F411" s="4" t="s">
        <v>37</v>
      </c>
      <c r="G411" s="4" t="s">
        <v>37</v>
      </c>
      <c r="H411" s="4" t="s">
        <v>37</v>
      </c>
      <c r="I411" s="4" t="s">
        <v>37</v>
      </c>
      <c r="O411" s="4" t="s">
        <v>68</v>
      </c>
      <c r="P411" s="4" t="s">
        <v>69</v>
      </c>
      <c r="Q411" s="4" t="s">
        <v>2510</v>
      </c>
      <c r="R411" s="4" t="s">
        <v>2511</v>
      </c>
      <c r="S411" s="4" t="s">
        <v>37</v>
      </c>
      <c r="T411" s="4" t="s">
        <v>43</v>
      </c>
      <c r="U411" s="4">
        <v>64</v>
      </c>
      <c r="V411" s="4">
        <v>2003</v>
      </c>
      <c r="W411" s="4" t="s">
        <v>2512</v>
      </c>
      <c r="X411" s="4" t="s">
        <v>2513</v>
      </c>
      <c r="Y411" s="4" t="s">
        <v>75</v>
      </c>
      <c r="Z411" s="4" t="s">
        <v>2514</v>
      </c>
      <c r="AA411" s="4" t="s">
        <v>37</v>
      </c>
      <c r="AB411" s="4" t="s">
        <v>37</v>
      </c>
      <c r="AC411" s="4" t="s">
        <v>37</v>
      </c>
      <c r="AD411" s="4" t="s">
        <v>160</v>
      </c>
      <c r="AE411" s="4">
        <v>3</v>
      </c>
    </row>
    <row r="412" spans="2:32" ht="90.4" customHeight="1" x14ac:dyDescent="0.9">
      <c r="B412" s="4">
        <v>63</v>
      </c>
      <c r="C412" s="4" t="s">
        <v>37</v>
      </c>
      <c r="D412" s="4" t="s">
        <v>37</v>
      </c>
      <c r="E412" s="4" t="s">
        <v>37</v>
      </c>
      <c r="F412" s="4" t="s">
        <v>37</v>
      </c>
      <c r="G412" s="4" t="s">
        <v>37</v>
      </c>
      <c r="H412" s="4" t="s">
        <v>37</v>
      </c>
      <c r="I412" s="4" t="s">
        <v>37</v>
      </c>
      <c r="O412" s="4" t="s">
        <v>60</v>
      </c>
      <c r="P412" s="4" t="s">
        <v>322</v>
      </c>
      <c r="Q412" s="4" t="s">
        <v>2515</v>
      </c>
      <c r="R412" s="4" t="s">
        <v>2516</v>
      </c>
      <c r="S412" s="4" t="s">
        <v>37</v>
      </c>
      <c r="T412" s="4" t="s">
        <v>43</v>
      </c>
      <c r="U412" s="4">
        <v>57</v>
      </c>
      <c r="V412" s="4">
        <v>2539</v>
      </c>
      <c r="W412" s="4" t="s">
        <v>2517</v>
      </c>
      <c r="X412" s="4" t="s">
        <v>2518</v>
      </c>
      <c r="Y412" s="4" t="s">
        <v>327</v>
      </c>
      <c r="Z412" s="4" t="s">
        <v>2519</v>
      </c>
      <c r="AA412" s="4" t="s">
        <v>37</v>
      </c>
      <c r="AB412" s="4" t="s">
        <v>37</v>
      </c>
      <c r="AC412" s="4" t="s">
        <v>37</v>
      </c>
      <c r="AD412" s="4" t="s">
        <v>37</v>
      </c>
      <c r="AE412" s="4">
        <v>4</v>
      </c>
    </row>
    <row r="413" spans="2:32" ht="90.4" customHeight="1" x14ac:dyDescent="0.9">
      <c r="B413" s="4">
        <v>63</v>
      </c>
      <c r="C413" s="4" t="s">
        <v>37</v>
      </c>
      <c r="D413" s="4" t="s">
        <v>37</v>
      </c>
      <c r="E413" s="4" t="s">
        <v>37</v>
      </c>
      <c r="F413" s="4" t="s">
        <v>37</v>
      </c>
      <c r="G413" s="4" t="s">
        <v>37</v>
      </c>
      <c r="H413" s="4" t="s">
        <v>37</v>
      </c>
      <c r="I413" s="4" t="s">
        <v>37</v>
      </c>
      <c r="O413" s="4" t="s">
        <v>60</v>
      </c>
      <c r="P413" s="4" t="s">
        <v>307</v>
      </c>
      <c r="Q413" s="4" t="s">
        <v>2520</v>
      </c>
      <c r="R413" s="4" t="s">
        <v>2521</v>
      </c>
      <c r="S413" s="4" t="s">
        <v>37</v>
      </c>
      <c r="T413" s="4" t="s">
        <v>43</v>
      </c>
      <c r="U413" s="4">
        <v>55</v>
      </c>
      <c r="V413" s="4">
        <v>1654</v>
      </c>
      <c r="W413" s="4" t="s">
        <v>2522</v>
      </c>
      <c r="X413" s="4" t="s">
        <v>2523</v>
      </c>
      <c r="Y413" s="4" t="s">
        <v>243</v>
      </c>
      <c r="Z413" s="4" t="s">
        <v>2524</v>
      </c>
      <c r="AA413" s="4" t="s">
        <v>37</v>
      </c>
      <c r="AB413" s="4" t="s">
        <v>37</v>
      </c>
      <c r="AC413" s="4" t="s">
        <v>37</v>
      </c>
      <c r="AD413" s="4" t="s">
        <v>37</v>
      </c>
      <c r="AE413" s="4">
        <v>5</v>
      </c>
    </row>
    <row r="414" spans="2:32" ht="90.4" customHeight="1" x14ac:dyDescent="0.9">
      <c r="B414" s="4">
        <v>63</v>
      </c>
      <c r="C414" s="4" t="s">
        <v>37</v>
      </c>
      <c r="D414" s="4" t="s">
        <v>37</v>
      </c>
      <c r="E414" s="4" t="s">
        <v>37</v>
      </c>
      <c r="F414" s="4" t="s">
        <v>37</v>
      </c>
      <c r="G414" s="4" t="s">
        <v>37</v>
      </c>
      <c r="H414" s="4" t="s">
        <v>37</v>
      </c>
      <c r="I414" s="4" t="s">
        <v>37</v>
      </c>
      <c r="O414" s="4" t="s">
        <v>60</v>
      </c>
      <c r="P414" s="4" t="s">
        <v>437</v>
      </c>
      <c r="Q414" s="4" t="s">
        <v>2525</v>
      </c>
      <c r="R414" s="4" t="s">
        <v>2526</v>
      </c>
      <c r="S414" s="4" t="s">
        <v>37</v>
      </c>
      <c r="T414" s="4" t="s">
        <v>43</v>
      </c>
      <c r="U414" s="4">
        <v>72</v>
      </c>
      <c r="V414" s="4">
        <v>4625</v>
      </c>
      <c r="W414" s="4" t="s">
        <v>2527</v>
      </c>
      <c r="X414" s="4" t="s">
        <v>2528</v>
      </c>
      <c r="Y414" s="4" t="s">
        <v>95</v>
      </c>
      <c r="Z414" s="4" t="s">
        <v>2529</v>
      </c>
      <c r="AA414" s="4" t="s">
        <v>37</v>
      </c>
      <c r="AB414" s="4" t="s">
        <v>37</v>
      </c>
      <c r="AC414" s="4" t="s">
        <v>37</v>
      </c>
      <c r="AD414" s="4" t="s">
        <v>37</v>
      </c>
      <c r="AE414" s="4">
        <v>6</v>
      </c>
    </row>
    <row r="415" spans="2:32" ht="90.4" customHeight="1" x14ac:dyDescent="0.9">
      <c r="B415" s="4">
        <v>64</v>
      </c>
      <c r="C415" s="4" t="s">
        <v>2530</v>
      </c>
      <c r="D415" s="4" t="s">
        <v>2531</v>
      </c>
      <c r="E415" s="4" t="s">
        <v>2437</v>
      </c>
      <c r="F415" s="4" t="s">
        <v>2438</v>
      </c>
      <c r="G415" s="4" t="s">
        <v>2439</v>
      </c>
      <c r="H415" s="4" t="s">
        <v>2532</v>
      </c>
      <c r="I415" s="4" t="s">
        <v>37</v>
      </c>
      <c r="J415" s="4">
        <v>235</v>
      </c>
      <c r="K415" s="4">
        <v>108724</v>
      </c>
      <c r="L415" s="4">
        <v>113553</v>
      </c>
      <c r="M415" s="4">
        <v>1</v>
      </c>
      <c r="N415" s="4">
        <v>222278</v>
      </c>
      <c r="O415" s="4" t="s">
        <v>68</v>
      </c>
      <c r="P415" s="4" t="s">
        <v>69</v>
      </c>
      <c r="Q415" s="4" t="s">
        <v>2533</v>
      </c>
      <c r="R415" s="4" t="s">
        <v>2534</v>
      </c>
      <c r="S415" s="4" t="s">
        <v>37</v>
      </c>
      <c r="T415" s="4" t="s">
        <v>43</v>
      </c>
      <c r="U415" s="4">
        <v>47</v>
      </c>
      <c r="V415" s="4">
        <v>3049</v>
      </c>
      <c r="W415" s="4" t="s">
        <v>2535</v>
      </c>
      <c r="X415" s="4" t="s">
        <v>2536</v>
      </c>
      <c r="Y415" s="4" t="s">
        <v>75</v>
      </c>
      <c r="Z415" s="4" t="s">
        <v>2537</v>
      </c>
      <c r="AA415" s="4" t="s">
        <v>37</v>
      </c>
      <c r="AB415" s="4" t="s">
        <v>37</v>
      </c>
      <c r="AC415" s="4" t="s">
        <v>37</v>
      </c>
      <c r="AD415" s="4" t="s">
        <v>160</v>
      </c>
      <c r="AE415" s="4">
        <v>1</v>
      </c>
      <c r="AF415" s="4">
        <v>51.3</v>
      </c>
    </row>
    <row r="416" spans="2:32" ht="90.4" customHeight="1" x14ac:dyDescent="0.9">
      <c r="B416" s="4">
        <v>64</v>
      </c>
      <c r="C416" s="4" t="s">
        <v>37</v>
      </c>
      <c r="D416" s="4" t="s">
        <v>37</v>
      </c>
      <c r="E416" s="4" t="s">
        <v>37</v>
      </c>
      <c r="F416" s="4" t="s">
        <v>37</v>
      </c>
      <c r="G416" s="4" t="s">
        <v>37</v>
      </c>
      <c r="H416" s="4" t="s">
        <v>37</v>
      </c>
      <c r="I416" s="4" t="s">
        <v>37</v>
      </c>
      <c r="O416" s="4" t="s">
        <v>60</v>
      </c>
      <c r="P416" s="4" t="s">
        <v>322</v>
      </c>
      <c r="Q416" s="4" t="s">
        <v>2538</v>
      </c>
      <c r="R416" s="4" t="s">
        <v>2539</v>
      </c>
      <c r="S416" s="4" t="s">
        <v>37</v>
      </c>
      <c r="T416" s="4" t="s">
        <v>43</v>
      </c>
      <c r="U416" s="4">
        <v>68</v>
      </c>
      <c r="V416" s="4">
        <v>529</v>
      </c>
      <c r="W416" s="4" t="s">
        <v>2540</v>
      </c>
      <c r="X416" s="4" t="s">
        <v>2541</v>
      </c>
      <c r="Y416" s="4" t="s">
        <v>327</v>
      </c>
      <c r="Z416" s="4" t="s">
        <v>2542</v>
      </c>
      <c r="AA416" s="4" t="s">
        <v>37</v>
      </c>
      <c r="AB416" s="4" t="s">
        <v>37</v>
      </c>
      <c r="AC416" s="4" t="s">
        <v>37</v>
      </c>
      <c r="AD416" s="4" t="s">
        <v>37</v>
      </c>
      <c r="AE416" s="4">
        <v>2</v>
      </c>
    </row>
    <row r="417" spans="2:32" ht="90.4" customHeight="1" x14ac:dyDescent="0.9">
      <c r="B417" s="4">
        <v>64</v>
      </c>
      <c r="C417" s="4" t="s">
        <v>37</v>
      </c>
      <c r="D417" s="4" t="s">
        <v>37</v>
      </c>
      <c r="E417" s="4" t="s">
        <v>37</v>
      </c>
      <c r="F417" s="4" t="s">
        <v>37</v>
      </c>
      <c r="G417" s="4" t="s">
        <v>37</v>
      </c>
      <c r="H417" s="4" t="s">
        <v>37</v>
      </c>
      <c r="I417" s="4" t="s">
        <v>37</v>
      </c>
      <c r="O417" s="4" t="s">
        <v>38</v>
      </c>
      <c r="P417" s="4" t="s">
        <v>161</v>
      </c>
      <c r="Q417" s="4" t="s">
        <v>2543</v>
      </c>
      <c r="R417" s="4" t="s">
        <v>2544</v>
      </c>
      <c r="S417" s="4" t="s">
        <v>2545</v>
      </c>
      <c r="T417" s="4" t="s">
        <v>43</v>
      </c>
      <c r="U417" s="4">
        <v>65</v>
      </c>
      <c r="V417" s="4">
        <v>50</v>
      </c>
      <c r="W417" s="4" t="s">
        <v>2546</v>
      </c>
      <c r="X417" s="4" t="s">
        <v>2547</v>
      </c>
      <c r="Y417" s="4" t="s">
        <v>166</v>
      </c>
      <c r="Z417" s="4" t="s">
        <v>2548</v>
      </c>
      <c r="AA417" s="4" t="s">
        <v>37</v>
      </c>
      <c r="AB417" s="4" t="s">
        <v>37</v>
      </c>
      <c r="AC417" s="4" t="s">
        <v>37</v>
      </c>
      <c r="AD417" s="4" t="s">
        <v>50</v>
      </c>
      <c r="AE417" s="4">
        <v>3</v>
      </c>
    </row>
    <row r="418" spans="2:32" ht="90.4" customHeight="1" x14ac:dyDescent="0.9">
      <c r="B418" s="4">
        <v>64</v>
      </c>
      <c r="C418" s="4" t="s">
        <v>37</v>
      </c>
      <c r="D418" s="4" t="s">
        <v>37</v>
      </c>
      <c r="E418" s="4" t="s">
        <v>37</v>
      </c>
      <c r="F418" s="4" t="s">
        <v>37</v>
      </c>
      <c r="G418" s="4" t="s">
        <v>37</v>
      </c>
      <c r="H418" s="4" t="s">
        <v>37</v>
      </c>
      <c r="I418" s="4" t="s">
        <v>37</v>
      </c>
      <c r="O418" s="4" t="s">
        <v>51</v>
      </c>
      <c r="P418" s="4" t="s">
        <v>52</v>
      </c>
      <c r="Q418" s="4" t="s">
        <v>2549</v>
      </c>
      <c r="R418" s="4" t="s">
        <v>2550</v>
      </c>
      <c r="S418" s="4" t="s">
        <v>2551</v>
      </c>
      <c r="T418" s="4" t="s">
        <v>43</v>
      </c>
      <c r="U418" s="4">
        <v>70</v>
      </c>
      <c r="V418" s="4">
        <v>3674</v>
      </c>
      <c r="W418" s="4" t="s">
        <v>2552</v>
      </c>
      <c r="X418" s="4" t="s">
        <v>2553</v>
      </c>
      <c r="Y418" s="4" t="s">
        <v>57</v>
      </c>
      <c r="Z418" s="4" t="s">
        <v>2554</v>
      </c>
      <c r="AA418" s="4" t="s">
        <v>37</v>
      </c>
      <c r="AB418" s="4" t="s">
        <v>37</v>
      </c>
      <c r="AC418" s="4" t="s">
        <v>37</v>
      </c>
      <c r="AD418" s="4" t="s">
        <v>77</v>
      </c>
      <c r="AE418" s="4">
        <v>4</v>
      </c>
    </row>
    <row r="419" spans="2:32" ht="90.4" customHeight="1" x14ac:dyDescent="0.9">
      <c r="B419" s="4">
        <v>64</v>
      </c>
      <c r="C419" s="4" t="s">
        <v>37</v>
      </c>
      <c r="D419" s="4" t="s">
        <v>37</v>
      </c>
      <c r="E419" s="4" t="s">
        <v>37</v>
      </c>
      <c r="F419" s="4" t="s">
        <v>37</v>
      </c>
      <c r="G419" s="4" t="s">
        <v>37</v>
      </c>
      <c r="H419" s="4" t="s">
        <v>37</v>
      </c>
      <c r="I419" s="4" t="s">
        <v>37</v>
      </c>
      <c r="O419" s="4" t="s">
        <v>60</v>
      </c>
      <c r="P419" s="4" t="s">
        <v>307</v>
      </c>
      <c r="Q419" s="4" t="s">
        <v>2555</v>
      </c>
      <c r="R419" s="4" t="s">
        <v>2556</v>
      </c>
      <c r="S419" s="4" t="s">
        <v>37</v>
      </c>
      <c r="T419" s="4" t="s">
        <v>43</v>
      </c>
      <c r="U419" s="4">
        <v>44</v>
      </c>
      <c r="V419" s="4">
        <v>3641</v>
      </c>
      <c r="W419" s="4" t="s">
        <v>2557</v>
      </c>
      <c r="X419" s="4" t="s">
        <v>2558</v>
      </c>
      <c r="Y419" s="4" t="s">
        <v>243</v>
      </c>
      <c r="Z419" s="4" t="s">
        <v>2559</v>
      </c>
      <c r="AA419" s="4" t="s">
        <v>37</v>
      </c>
      <c r="AB419" s="4" t="s">
        <v>37</v>
      </c>
      <c r="AC419" s="4" t="s">
        <v>37</v>
      </c>
      <c r="AD419" s="4" t="s">
        <v>37</v>
      </c>
      <c r="AE419" s="4">
        <v>5</v>
      </c>
    </row>
    <row r="420" spans="2:32" ht="90.4" customHeight="1" x14ac:dyDescent="0.9">
      <c r="B420" s="4">
        <v>64</v>
      </c>
      <c r="C420" s="4" t="s">
        <v>37</v>
      </c>
      <c r="D420" s="4" t="s">
        <v>37</v>
      </c>
      <c r="E420" s="4" t="s">
        <v>37</v>
      </c>
      <c r="F420" s="4" t="s">
        <v>37</v>
      </c>
      <c r="G420" s="4" t="s">
        <v>37</v>
      </c>
      <c r="H420" s="4" t="s">
        <v>37</v>
      </c>
      <c r="I420" s="4" t="s">
        <v>37</v>
      </c>
      <c r="O420" s="4" t="s">
        <v>60</v>
      </c>
      <c r="P420" s="4" t="s">
        <v>2560</v>
      </c>
      <c r="Q420" s="4" t="s">
        <v>2561</v>
      </c>
      <c r="R420" s="4" t="s">
        <v>2562</v>
      </c>
      <c r="S420" s="4" t="s">
        <v>37</v>
      </c>
      <c r="T420" s="4" t="s">
        <v>43</v>
      </c>
      <c r="U420" s="4">
        <v>47</v>
      </c>
      <c r="V420" s="4">
        <v>3270</v>
      </c>
      <c r="W420" s="4" t="s">
        <v>2563</v>
      </c>
      <c r="X420" s="4" t="s">
        <v>2564</v>
      </c>
      <c r="Y420" s="4" t="s">
        <v>119</v>
      </c>
      <c r="Z420" s="4" t="s">
        <v>2565</v>
      </c>
      <c r="AA420" s="4" t="s">
        <v>37</v>
      </c>
      <c r="AB420" s="4" t="s">
        <v>37</v>
      </c>
      <c r="AC420" s="4" t="s">
        <v>37</v>
      </c>
      <c r="AD420" s="4" t="s">
        <v>37</v>
      </c>
      <c r="AE420" s="4">
        <v>6</v>
      </c>
    </row>
    <row r="421" spans="2:32" ht="90.4" customHeight="1" x14ac:dyDescent="0.9">
      <c r="B421" s="4">
        <v>64</v>
      </c>
      <c r="C421" s="4" t="s">
        <v>37</v>
      </c>
      <c r="D421" s="4" t="s">
        <v>37</v>
      </c>
      <c r="E421" s="4" t="s">
        <v>37</v>
      </c>
      <c r="F421" s="4" t="s">
        <v>37</v>
      </c>
      <c r="G421" s="4" t="s">
        <v>37</v>
      </c>
      <c r="H421" s="4" t="s">
        <v>37</v>
      </c>
      <c r="I421" s="4" t="s">
        <v>37</v>
      </c>
      <c r="O421" s="4" t="s">
        <v>60</v>
      </c>
      <c r="P421" s="4" t="s">
        <v>37</v>
      </c>
      <c r="Q421" s="4" t="s">
        <v>2566</v>
      </c>
      <c r="R421" s="4" t="s">
        <v>2567</v>
      </c>
      <c r="S421" s="4" t="s">
        <v>37</v>
      </c>
      <c r="T421" s="4" t="s">
        <v>43</v>
      </c>
      <c r="U421" s="4">
        <v>63</v>
      </c>
      <c r="V421" s="4">
        <v>2223</v>
      </c>
      <c r="W421" s="4" t="s">
        <v>2568</v>
      </c>
      <c r="X421" s="4" t="s">
        <v>2569</v>
      </c>
      <c r="Y421" s="4" t="s">
        <v>82</v>
      </c>
      <c r="Z421" s="4" t="s">
        <v>2570</v>
      </c>
      <c r="AA421" s="4" t="s">
        <v>37</v>
      </c>
      <c r="AB421" s="4" t="s">
        <v>37</v>
      </c>
      <c r="AC421" s="4" t="s">
        <v>37</v>
      </c>
      <c r="AD421" s="4" t="s">
        <v>37</v>
      </c>
      <c r="AE421" s="4">
        <v>7</v>
      </c>
    </row>
    <row r="422" spans="2:32" ht="90.4" customHeight="1" x14ac:dyDescent="0.9">
      <c r="B422" s="4">
        <v>64</v>
      </c>
      <c r="C422" s="4" t="s">
        <v>37</v>
      </c>
      <c r="D422" s="4" t="s">
        <v>37</v>
      </c>
      <c r="E422" s="4" t="s">
        <v>37</v>
      </c>
      <c r="F422" s="4" t="s">
        <v>37</v>
      </c>
      <c r="G422" s="4" t="s">
        <v>37</v>
      </c>
      <c r="H422" s="4" t="s">
        <v>37</v>
      </c>
      <c r="I422" s="4" t="s">
        <v>37</v>
      </c>
      <c r="O422" s="4" t="s">
        <v>60</v>
      </c>
      <c r="P422" s="4" t="s">
        <v>37</v>
      </c>
      <c r="Q422" s="4" t="s">
        <v>2571</v>
      </c>
      <c r="R422" s="4" t="s">
        <v>2572</v>
      </c>
      <c r="S422" s="4" t="s">
        <v>37</v>
      </c>
      <c r="T422" s="4" t="s">
        <v>43</v>
      </c>
      <c r="U422" s="4">
        <v>75</v>
      </c>
      <c r="V422" s="4">
        <v>3169</v>
      </c>
      <c r="W422" s="4" t="s">
        <v>2573</v>
      </c>
      <c r="X422" s="4" t="s">
        <v>2574</v>
      </c>
      <c r="Y422" s="4" t="s">
        <v>107</v>
      </c>
      <c r="Z422" s="4" t="s">
        <v>2575</v>
      </c>
      <c r="AA422" s="4" t="s">
        <v>2547</v>
      </c>
      <c r="AB422" s="4" t="s">
        <v>37</v>
      </c>
      <c r="AC422" s="4" t="s">
        <v>37</v>
      </c>
      <c r="AD422" s="4" t="s">
        <v>37</v>
      </c>
      <c r="AE422" s="4">
        <v>8</v>
      </c>
    </row>
    <row r="423" spans="2:32" ht="90.4" customHeight="1" x14ac:dyDescent="0.9">
      <c r="B423" s="4">
        <v>64</v>
      </c>
      <c r="C423" s="4" t="s">
        <v>37</v>
      </c>
      <c r="D423" s="4" t="s">
        <v>37</v>
      </c>
      <c r="E423" s="4" t="s">
        <v>37</v>
      </c>
      <c r="F423" s="4" t="s">
        <v>37</v>
      </c>
      <c r="G423" s="4" t="s">
        <v>37</v>
      </c>
      <c r="H423" s="4" t="s">
        <v>37</v>
      </c>
      <c r="I423" s="4" t="s">
        <v>37</v>
      </c>
      <c r="O423" s="4" t="s">
        <v>60</v>
      </c>
      <c r="P423" s="4" t="s">
        <v>37</v>
      </c>
      <c r="Q423" s="4" t="s">
        <v>2576</v>
      </c>
      <c r="R423" s="4" t="s">
        <v>2577</v>
      </c>
      <c r="S423" s="4" t="s">
        <v>37</v>
      </c>
      <c r="T423" s="4" t="s">
        <v>43</v>
      </c>
      <c r="U423" s="4">
        <v>65</v>
      </c>
      <c r="V423" s="4">
        <v>3099</v>
      </c>
      <c r="W423" s="4" t="s">
        <v>2578</v>
      </c>
      <c r="X423" s="4" t="s">
        <v>2579</v>
      </c>
      <c r="Y423" s="4" t="s">
        <v>177</v>
      </c>
      <c r="Z423" s="4" t="s">
        <v>2580</v>
      </c>
      <c r="AA423" s="4" t="s">
        <v>2553</v>
      </c>
      <c r="AB423" s="4" t="s">
        <v>37</v>
      </c>
      <c r="AC423" s="4" t="s">
        <v>37</v>
      </c>
      <c r="AD423" s="4" t="s">
        <v>37</v>
      </c>
      <c r="AE423" s="4">
        <v>9</v>
      </c>
    </row>
    <row r="424" spans="2:32" ht="90.4" customHeight="1" x14ac:dyDescent="0.9">
      <c r="B424" s="4">
        <v>64</v>
      </c>
      <c r="C424" s="4" t="s">
        <v>37</v>
      </c>
      <c r="D424" s="4" t="s">
        <v>37</v>
      </c>
      <c r="E424" s="4" t="s">
        <v>37</v>
      </c>
      <c r="F424" s="4" t="s">
        <v>37</v>
      </c>
      <c r="G424" s="4" t="s">
        <v>37</v>
      </c>
      <c r="H424" s="4" t="s">
        <v>37</v>
      </c>
      <c r="I424" s="4" t="s">
        <v>37</v>
      </c>
      <c r="O424" s="4" t="s">
        <v>60</v>
      </c>
      <c r="P424" s="4" t="s">
        <v>37</v>
      </c>
      <c r="Q424" s="4" t="s">
        <v>2581</v>
      </c>
      <c r="R424" s="4" t="s">
        <v>2582</v>
      </c>
      <c r="S424" s="4" t="s">
        <v>37</v>
      </c>
      <c r="T424" s="4" t="s">
        <v>43</v>
      </c>
      <c r="U424" s="4">
        <v>39</v>
      </c>
      <c r="V424" s="4">
        <v>2804</v>
      </c>
      <c r="W424" s="4" t="s">
        <v>2583</v>
      </c>
      <c r="X424" s="4" t="s">
        <v>2584</v>
      </c>
      <c r="Y424" s="4" t="s">
        <v>459</v>
      </c>
      <c r="Z424" s="4" t="s">
        <v>2585</v>
      </c>
      <c r="AA424" s="4" t="s">
        <v>37</v>
      </c>
      <c r="AB424" s="4" t="s">
        <v>37</v>
      </c>
      <c r="AC424" s="4" t="s">
        <v>37</v>
      </c>
      <c r="AD424" s="4" t="s">
        <v>37</v>
      </c>
      <c r="AE424" s="4">
        <v>10</v>
      </c>
    </row>
    <row r="425" spans="2:32" ht="90.4" customHeight="1" x14ac:dyDescent="0.9">
      <c r="B425" s="4">
        <v>65</v>
      </c>
      <c r="C425" s="4" t="s">
        <v>2586</v>
      </c>
      <c r="D425" s="4" t="s">
        <v>2587</v>
      </c>
      <c r="E425" s="4" t="s">
        <v>2437</v>
      </c>
      <c r="F425" s="4" t="s">
        <v>2438</v>
      </c>
      <c r="G425" s="4" t="s">
        <v>2439</v>
      </c>
      <c r="H425" s="4" t="s">
        <v>2588</v>
      </c>
      <c r="I425" s="4" t="s">
        <v>37</v>
      </c>
      <c r="J425" s="4">
        <v>231</v>
      </c>
      <c r="K425" s="4">
        <v>97422</v>
      </c>
      <c r="L425" s="4">
        <v>104361</v>
      </c>
      <c r="M425" s="4">
        <v>3</v>
      </c>
      <c r="N425" s="4">
        <v>201786</v>
      </c>
      <c r="O425" s="4" t="s">
        <v>68</v>
      </c>
      <c r="P425" s="4" t="s">
        <v>69</v>
      </c>
      <c r="Q425" s="4" t="s">
        <v>2589</v>
      </c>
      <c r="R425" s="4" t="s">
        <v>2590</v>
      </c>
      <c r="S425" s="4" t="s">
        <v>37</v>
      </c>
      <c r="T425" s="4" t="s">
        <v>43</v>
      </c>
      <c r="U425" s="4">
        <v>44</v>
      </c>
      <c r="V425" s="4">
        <v>3974</v>
      </c>
      <c r="W425" s="4" t="s">
        <v>2591</v>
      </c>
      <c r="X425" s="4" t="s">
        <v>2592</v>
      </c>
      <c r="Y425" s="4" t="s">
        <v>75</v>
      </c>
      <c r="Z425" s="4" t="s">
        <v>2593</v>
      </c>
      <c r="AA425" s="4" t="s">
        <v>37</v>
      </c>
      <c r="AB425" s="4" t="s">
        <v>37</v>
      </c>
      <c r="AC425" s="4" t="s">
        <v>37</v>
      </c>
      <c r="AD425" s="4" t="s">
        <v>160</v>
      </c>
      <c r="AE425" s="4">
        <v>1</v>
      </c>
      <c r="AF425" s="4">
        <v>58.6</v>
      </c>
    </row>
    <row r="426" spans="2:32" ht="90.4" customHeight="1" x14ac:dyDescent="0.9">
      <c r="B426" s="4">
        <v>65</v>
      </c>
      <c r="C426" s="4" t="s">
        <v>37</v>
      </c>
      <c r="D426" s="4" t="s">
        <v>37</v>
      </c>
      <c r="E426" s="4" t="s">
        <v>37</v>
      </c>
      <c r="F426" s="4" t="s">
        <v>37</v>
      </c>
      <c r="G426" s="4" t="s">
        <v>37</v>
      </c>
      <c r="H426" s="4" t="s">
        <v>37</v>
      </c>
      <c r="I426" s="4" t="s">
        <v>37</v>
      </c>
      <c r="O426" s="4" t="s">
        <v>60</v>
      </c>
      <c r="P426" s="4" t="s">
        <v>322</v>
      </c>
      <c r="Q426" s="4" t="s">
        <v>2594</v>
      </c>
      <c r="R426" s="4" t="s">
        <v>2595</v>
      </c>
      <c r="S426" s="4" t="s">
        <v>37</v>
      </c>
      <c r="T426" s="4" t="s">
        <v>43</v>
      </c>
      <c r="U426" s="4">
        <v>37</v>
      </c>
      <c r="V426" s="4">
        <v>625</v>
      </c>
      <c r="W426" s="4" t="s">
        <v>2596</v>
      </c>
      <c r="X426" s="4" t="s">
        <v>2597</v>
      </c>
      <c r="Y426" s="4" t="s">
        <v>327</v>
      </c>
      <c r="Z426" s="4" t="s">
        <v>2598</v>
      </c>
      <c r="AA426" s="4" t="s">
        <v>37</v>
      </c>
      <c r="AB426" s="4" t="s">
        <v>37</v>
      </c>
      <c r="AC426" s="4" t="s">
        <v>37</v>
      </c>
      <c r="AD426" s="4" t="s">
        <v>37</v>
      </c>
      <c r="AE426" s="4">
        <v>2</v>
      </c>
    </row>
    <row r="427" spans="2:32" ht="90.4" customHeight="1" x14ac:dyDescent="0.9">
      <c r="B427" s="4">
        <v>65</v>
      </c>
      <c r="C427" s="4" t="s">
        <v>37</v>
      </c>
      <c r="D427" s="4" t="s">
        <v>37</v>
      </c>
      <c r="E427" s="4" t="s">
        <v>37</v>
      </c>
      <c r="F427" s="4" t="s">
        <v>37</v>
      </c>
      <c r="G427" s="4" t="s">
        <v>37</v>
      </c>
      <c r="H427" s="4" t="s">
        <v>37</v>
      </c>
      <c r="I427" s="4" t="s">
        <v>37</v>
      </c>
      <c r="O427" s="4" t="s">
        <v>38</v>
      </c>
      <c r="P427" s="4" t="s">
        <v>161</v>
      </c>
      <c r="Q427" s="4" t="s">
        <v>2599</v>
      </c>
      <c r="R427" s="4" t="s">
        <v>2600</v>
      </c>
      <c r="S427" s="4" t="s">
        <v>37</v>
      </c>
      <c r="T427" s="4" t="s">
        <v>43</v>
      </c>
      <c r="U427" s="4">
        <v>38</v>
      </c>
      <c r="V427" s="4">
        <v>3341</v>
      </c>
      <c r="W427" s="4" t="s">
        <v>2601</v>
      </c>
      <c r="X427" s="4" t="s">
        <v>2602</v>
      </c>
      <c r="Y427" s="4" t="s">
        <v>166</v>
      </c>
      <c r="Z427" s="4" t="s">
        <v>2603</v>
      </c>
      <c r="AA427" s="4" t="s">
        <v>37</v>
      </c>
      <c r="AB427" s="4" t="s">
        <v>37</v>
      </c>
      <c r="AC427" s="4" t="s">
        <v>37</v>
      </c>
      <c r="AD427" s="4" t="s">
        <v>160</v>
      </c>
      <c r="AE427" s="4">
        <v>3</v>
      </c>
    </row>
    <row r="428" spans="2:32" ht="90.4" customHeight="1" x14ac:dyDescent="0.9">
      <c r="B428" s="4">
        <v>65</v>
      </c>
      <c r="C428" s="4" t="s">
        <v>37</v>
      </c>
      <c r="D428" s="4" t="s">
        <v>37</v>
      </c>
      <c r="E428" s="4" t="s">
        <v>37</v>
      </c>
      <c r="F428" s="4" t="s">
        <v>37</v>
      </c>
      <c r="G428" s="4" t="s">
        <v>37</v>
      </c>
      <c r="H428" s="4" t="s">
        <v>37</v>
      </c>
      <c r="I428" s="4" t="s">
        <v>37</v>
      </c>
      <c r="O428" s="4" t="s">
        <v>60</v>
      </c>
      <c r="P428" s="4" t="s">
        <v>61</v>
      </c>
      <c r="Q428" s="4" t="s">
        <v>2604</v>
      </c>
      <c r="R428" s="4" t="s">
        <v>2605</v>
      </c>
      <c r="S428" s="4" t="s">
        <v>37</v>
      </c>
      <c r="T428" s="4" t="s">
        <v>43</v>
      </c>
      <c r="U428" s="4">
        <v>70</v>
      </c>
      <c r="V428" s="4">
        <v>701</v>
      </c>
      <c r="W428" s="4" t="s">
        <v>2606</v>
      </c>
      <c r="X428" s="4" t="s">
        <v>2607</v>
      </c>
      <c r="Y428" s="4" t="s">
        <v>66</v>
      </c>
      <c r="Z428" s="4" t="s">
        <v>2608</v>
      </c>
      <c r="AA428" s="4" t="s">
        <v>37</v>
      </c>
      <c r="AB428" s="4" t="s">
        <v>37</v>
      </c>
      <c r="AC428" s="4" t="s">
        <v>37</v>
      </c>
      <c r="AD428" s="4" t="s">
        <v>37</v>
      </c>
      <c r="AE428" s="4">
        <v>4</v>
      </c>
    </row>
    <row r="429" spans="2:32" ht="90.4" customHeight="1" x14ac:dyDescent="0.9">
      <c r="B429" s="4">
        <v>65</v>
      </c>
      <c r="C429" s="4" t="s">
        <v>37</v>
      </c>
      <c r="D429" s="4" t="s">
        <v>37</v>
      </c>
      <c r="E429" s="4" t="s">
        <v>37</v>
      </c>
      <c r="F429" s="4" t="s">
        <v>37</v>
      </c>
      <c r="G429" s="4" t="s">
        <v>37</v>
      </c>
      <c r="H429" s="4" t="s">
        <v>37</v>
      </c>
      <c r="I429" s="4" t="s">
        <v>37</v>
      </c>
      <c r="O429" s="4" t="s">
        <v>51</v>
      </c>
      <c r="P429" s="4" t="s">
        <v>52</v>
      </c>
      <c r="Q429" s="4" t="s">
        <v>2609</v>
      </c>
      <c r="R429" s="4" t="s">
        <v>2610</v>
      </c>
      <c r="S429" s="4" t="s">
        <v>2611</v>
      </c>
      <c r="T429" s="4" t="s">
        <v>43</v>
      </c>
      <c r="U429" s="4">
        <v>54</v>
      </c>
      <c r="V429" s="4">
        <v>1444</v>
      </c>
      <c r="W429" s="4" t="s">
        <v>2612</v>
      </c>
      <c r="X429" s="4" t="s">
        <v>2613</v>
      </c>
      <c r="Y429" s="4" t="s">
        <v>57</v>
      </c>
      <c r="Z429" s="4" t="s">
        <v>2614</v>
      </c>
      <c r="AA429" s="4" t="s">
        <v>37</v>
      </c>
      <c r="AB429" s="4" t="s">
        <v>48</v>
      </c>
      <c r="AC429" s="4" t="s">
        <v>2615</v>
      </c>
      <c r="AD429" s="4" t="s">
        <v>238</v>
      </c>
      <c r="AE429" s="4">
        <v>5</v>
      </c>
    </row>
    <row r="430" spans="2:32" ht="90.4" customHeight="1" x14ac:dyDescent="0.9">
      <c r="B430" s="4">
        <v>66</v>
      </c>
      <c r="C430" s="4" t="s">
        <v>2616</v>
      </c>
      <c r="D430" s="4" t="s">
        <v>2617</v>
      </c>
      <c r="E430" s="4" t="s">
        <v>2437</v>
      </c>
      <c r="F430" s="4" t="s">
        <v>2438</v>
      </c>
      <c r="G430" s="4" t="s">
        <v>2439</v>
      </c>
      <c r="H430" s="4" t="s">
        <v>2618</v>
      </c>
      <c r="I430" s="4" t="s">
        <v>37</v>
      </c>
      <c r="J430" s="4">
        <v>215</v>
      </c>
      <c r="K430" s="4">
        <v>91397</v>
      </c>
      <c r="L430" s="4">
        <v>96997</v>
      </c>
      <c r="M430" s="4">
        <v>1</v>
      </c>
      <c r="N430" s="4">
        <v>188395</v>
      </c>
      <c r="O430" s="4" t="s">
        <v>60</v>
      </c>
      <c r="P430" s="4" t="s">
        <v>322</v>
      </c>
      <c r="Q430" s="4" t="s">
        <v>2619</v>
      </c>
      <c r="R430" s="4" t="s">
        <v>2620</v>
      </c>
      <c r="S430" s="4" t="s">
        <v>37</v>
      </c>
      <c r="T430" s="4" t="s">
        <v>43</v>
      </c>
      <c r="U430" s="4">
        <v>51</v>
      </c>
      <c r="V430" s="4">
        <v>1769</v>
      </c>
      <c r="W430" s="4" t="s">
        <v>2621</v>
      </c>
      <c r="X430" s="4" t="s">
        <v>2622</v>
      </c>
      <c r="Y430" s="4" t="s">
        <v>327</v>
      </c>
      <c r="Z430" s="4" t="s">
        <v>2623</v>
      </c>
      <c r="AA430" s="4" t="s">
        <v>37</v>
      </c>
      <c r="AB430" s="4" t="s">
        <v>37</v>
      </c>
      <c r="AC430" s="4" t="s">
        <v>37</v>
      </c>
      <c r="AD430" s="4" t="s">
        <v>37</v>
      </c>
      <c r="AE430" s="4">
        <v>1</v>
      </c>
      <c r="AF430" s="4">
        <v>50.1</v>
      </c>
    </row>
    <row r="431" spans="2:32" ht="90.4" customHeight="1" x14ac:dyDescent="0.9">
      <c r="B431" s="4">
        <v>66</v>
      </c>
      <c r="C431" s="4" t="s">
        <v>37</v>
      </c>
      <c r="D431" s="4" t="s">
        <v>37</v>
      </c>
      <c r="E431" s="4" t="s">
        <v>37</v>
      </c>
      <c r="F431" s="4" t="s">
        <v>37</v>
      </c>
      <c r="G431" s="4" t="s">
        <v>37</v>
      </c>
      <c r="H431" s="4" t="s">
        <v>37</v>
      </c>
      <c r="I431" s="4" t="s">
        <v>37</v>
      </c>
      <c r="O431" s="4" t="s">
        <v>68</v>
      </c>
      <c r="P431" s="4" t="s">
        <v>69</v>
      </c>
      <c r="Q431" s="4" t="s">
        <v>2624</v>
      </c>
      <c r="R431" s="4" t="s">
        <v>2625</v>
      </c>
      <c r="S431" s="4" t="s">
        <v>37</v>
      </c>
      <c r="T431" s="4" t="s">
        <v>43</v>
      </c>
      <c r="U431" s="4">
        <v>52</v>
      </c>
      <c r="V431" s="4">
        <v>1625</v>
      </c>
      <c r="W431" s="4" t="s">
        <v>2626</v>
      </c>
      <c r="X431" s="4" t="s">
        <v>2627</v>
      </c>
      <c r="Y431" s="4" t="s">
        <v>75</v>
      </c>
      <c r="Z431" s="4" t="s">
        <v>2628</v>
      </c>
      <c r="AA431" s="4" t="s">
        <v>37</v>
      </c>
      <c r="AB431" s="4" t="s">
        <v>37</v>
      </c>
      <c r="AC431" s="4" t="s">
        <v>37</v>
      </c>
      <c r="AD431" s="4" t="s">
        <v>77</v>
      </c>
      <c r="AE431" s="4">
        <v>2</v>
      </c>
    </row>
    <row r="432" spans="2:32" ht="90.4" customHeight="1" x14ac:dyDescent="0.9">
      <c r="B432" s="4">
        <v>66</v>
      </c>
      <c r="C432" s="4" t="s">
        <v>37</v>
      </c>
      <c r="D432" s="4" t="s">
        <v>37</v>
      </c>
      <c r="E432" s="4" t="s">
        <v>37</v>
      </c>
      <c r="F432" s="4" t="s">
        <v>37</v>
      </c>
      <c r="G432" s="4" t="s">
        <v>37</v>
      </c>
      <c r="H432" s="4" t="s">
        <v>37</v>
      </c>
      <c r="I432" s="4" t="s">
        <v>37</v>
      </c>
      <c r="O432" s="4" t="s">
        <v>51</v>
      </c>
      <c r="P432" s="4" t="s">
        <v>193</v>
      </c>
      <c r="Q432" s="4" t="s">
        <v>2629</v>
      </c>
      <c r="R432" s="4" t="s">
        <v>2630</v>
      </c>
      <c r="S432" s="4" t="s">
        <v>2631</v>
      </c>
      <c r="T432" s="4" t="s">
        <v>43</v>
      </c>
      <c r="U432" s="4">
        <v>52</v>
      </c>
      <c r="V432" s="4">
        <v>716</v>
      </c>
      <c r="W432" s="4" t="s">
        <v>2632</v>
      </c>
      <c r="X432" s="4" t="s">
        <v>2633</v>
      </c>
      <c r="Y432" s="4" t="s">
        <v>198</v>
      </c>
      <c r="Z432" s="4" t="s">
        <v>2634</v>
      </c>
      <c r="AA432" s="4" t="s">
        <v>37</v>
      </c>
      <c r="AB432" s="4" t="s">
        <v>48</v>
      </c>
      <c r="AC432" s="4" t="s">
        <v>2635</v>
      </c>
      <c r="AD432" s="4" t="s">
        <v>59</v>
      </c>
      <c r="AE432" s="4">
        <v>3</v>
      </c>
    </row>
    <row r="433" spans="2:32" ht="90.4" customHeight="1" x14ac:dyDescent="0.9">
      <c r="B433" s="4">
        <v>66</v>
      </c>
      <c r="C433" s="4" t="s">
        <v>37</v>
      </c>
      <c r="D433" s="4" t="s">
        <v>37</v>
      </c>
      <c r="E433" s="4" t="s">
        <v>37</v>
      </c>
      <c r="F433" s="4" t="s">
        <v>37</v>
      </c>
      <c r="G433" s="4" t="s">
        <v>37</v>
      </c>
      <c r="H433" s="4" t="s">
        <v>37</v>
      </c>
      <c r="I433" s="4" t="s">
        <v>37</v>
      </c>
      <c r="O433" s="4" t="s">
        <v>38</v>
      </c>
      <c r="P433" s="4" t="s">
        <v>161</v>
      </c>
      <c r="Q433" s="4" t="s">
        <v>2636</v>
      </c>
      <c r="R433" s="4" t="s">
        <v>2637</v>
      </c>
      <c r="S433" s="4" t="s">
        <v>37</v>
      </c>
      <c r="T433" s="4" t="s">
        <v>43</v>
      </c>
      <c r="U433" s="4">
        <v>55</v>
      </c>
      <c r="V433" s="4">
        <v>519</v>
      </c>
      <c r="W433" s="4" t="s">
        <v>2638</v>
      </c>
      <c r="X433" s="4" t="s">
        <v>2639</v>
      </c>
      <c r="Y433" s="4" t="s">
        <v>166</v>
      </c>
      <c r="Z433" s="4" t="s">
        <v>2640</v>
      </c>
      <c r="AA433" s="4" t="s">
        <v>37</v>
      </c>
      <c r="AB433" s="4" t="s">
        <v>37</v>
      </c>
      <c r="AC433" s="4" t="s">
        <v>37</v>
      </c>
      <c r="AD433" s="4" t="s">
        <v>77</v>
      </c>
      <c r="AE433" s="4">
        <v>4</v>
      </c>
    </row>
    <row r="434" spans="2:32" ht="90.4" customHeight="1" x14ac:dyDescent="0.9">
      <c r="B434" s="4">
        <v>66</v>
      </c>
      <c r="C434" s="4" t="s">
        <v>37</v>
      </c>
      <c r="D434" s="4" t="s">
        <v>37</v>
      </c>
      <c r="E434" s="4" t="s">
        <v>37</v>
      </c>
      <c r="F434" s="4" t="s">
        <v>37</v>
      </c>
      <c r="G434" s="4" t="s">
        <v>37</v>
      </c>
      <c r="H434" s="4" t="s">
        <v>37</v>
      </c>
      <c r="I434" s="4" t="s">
        <v>37</v>
      </c>
      <c r="O434" s="4" t="s">
        <v>60</v>
      </c>
      <c r="P434" s="4" t="s">
        <v>37</v>
      </c>
      <c r="Q434" s="4" t="s">
        <v>2641</v>
      </c>
      <c r="R434" s="4" t="s">
        <v>2642</v>
      </c>
      <c r="S434" s="4" t="s">
        <v>37</v>
      </c>
      <c r="T434" s="4" t="s">
        <v>43</v>
      </c>
      <c r="U434" s="4">
        <v>28</v>
      </c>
      <c r="V434" s="4">
        <v>1477</v>
      </c>
      <c r="W434" s="4" t="s">
        <v>2643</v>
      </c>
      <c r="X434" s="4" t="s">
        <v>2644</v>
      </c>
      <c r="Y434" s="4" t="s">
        <v>970</v>
      </c>
      <c r="Z434" s="4" t="s">
        <v>2645</v>
      </c>
      <c r="AA434" s="4" t="s">
        <v>37</v>
      </c>
      <c r="AB434" s="4" t="s">
        <v>37</v>
      </c>
      <c r="AC434" s="4" t="s">
        <v>37</v>
      </c>
      <c r="AD434" s="4" t="s">
        <v>37</v>
      </c>
      <c r="AE434" s="4">
        <v>5</v>
      </c>
    </row>
    <row r="435" spans="2:32" ht="90.4" customHeight="1" x14ac:dyDescent="0.9">
      <c r="B435" s="4">
        <v>67</v>
      </c>
      <c r="C435" s="4" t="s">
        <v>2437</v>
      </c>
      <c r="D435" s="4" t="s">
        <v>2646</v>
      </c>
      <c r="E435" s="4" t="s">
        <v>2437</v>
      </c>
      <c r="F435" s="4" t="s">
        <v>2438</v>
      </c>
      <c r="G435" s="4" t="s">
        <v>2439</v>
      </c>
      <c r="H435" s="4" t="s">
        <v>2647</v>
      </c>
      <c r="I435" s="4" t="s">
        <v>37</v>
      </c>
      <c r="J435" s="4">
        <v>209</v>
      </c>
      <c r="K435" s="4">
        <v>76635</v>
      </c>
      <c r="L435" s="4">
        <v>84589</v>
      </c>
      <c r="M435" s="4">
        <v>1</v>
      </c>
      <c r="N435" s="4">
        <v>161225</v>
      </c>
      <c r="O435" s="4" t="s">
        <v>68</v>
      </c>
      <c r="P435" s="4" t="s">
        <v>69</v>
      </c>
      <c r="Q435" s="4" t="s">
        <v>2648</v>
      </c>
      <c r="R435" s="4" t="s">
        <v>2649</v>
      </c>
      <c r="S435" s="4" t="s">
        <v>37</v>
      </c>
      <c r="T435" s="4" t="s">
        <v>92</v>
      </c>
      <c r="U435" s="4">
        <v>65</v>
      </c>
      <c r="V435" s="4">
        <v>724</v>
      </c>
      <c r="W435" s="4" t="s">
        <v>2650</v>
      </c>
      <c r="X435" s="4" t="s">
        <v>2651</v>
      </c>
      <c r="Y435" s="4" t="s">
        <v>75</v>
      </c>
      <c r="Z435" s="4" t="s">
        <v>2652</v>
      </c>
      <c r="AA435" s="4" t="s">
        <v>37</v>
      </c>
      <c r="AB435" s="4" t="s">
        <v>37</v>
      </c>
      <c r="AC435" s="4" t="s">
        <v>37</v>
      </c>
      <c r="AD435" s="4" t="s">
        <v>77</v>
      </c>
      <c r="AE435" s="4">
        <v>1</v>
      </c>
      <c r="AF435" s="4">
        <v>73.7</v>
      </c>
    </row>
    <row r="436" spans="2:32" ht="90.4" customHeight="1" x14ac:dyDescent="0.9">
      <c r="B436" s="4">
        <v>67</v>
      </c>
      <c r="C436" s="4" t="s">
        <v>37</v>
      </c>
      <c r="D436" s="4" t="s">
        <v>37</v>
      </c>
      <c r="E436" s="4" t="s">
        <v>37</v>
      </c>
      <c r="F436" s="4" t="s">
        <v>37</v>
      </c>
      <c r="G436" s="4" t="s">
        <v>37</v>
      </c>
      <c r="H436" s="4" t="s">
        <v>37</v>
      </c>
      <c r="I436" s="4" t="s">
        <v>37</v>
      </c>
      <c r="O436" s="4" t="s">
        <v>38</v>
      </c>
      <c r="P436" s="4" t="s">
        <v>161</v>
      </c>
      <c r="Q436" s="4" t="s">
        <v>2653</v>
      </c>
      <c r="R436" s="4" t="s">
        <v>2654</v>
      </c>
      <c r="S436" s="4" t="s">
        <v>2655</v>
      </c>
      <c r="T436" s="4" t="s">
        <v>43</v>
      </c>
      <c r="U436" s="4">
        <v>63</v>
      </c>
      <c r="V436" s="4">
        <v>1114</v>
      </c>
      <c r="W436" s="4" t="s">
        <v>2656</v>
      </c>
      <c r="X436" s="4" t="s">
        <v>2657</v>
      </c>
      <c r="Y436" s="4" t="s">
        <v>166</v>
      </c>
      <c r="Z436" s="4" t="s">
        <v>2658</v>
      </c>
      <c r="AA436" s="4" t="s">
        <v>37</v>
      </c>
      <c r="AB436" s="4" t="s">
        <v>37</v>
      </c>
      <c r="AC436" s="4" t="s">
        <v>37</v>
      </c>
      <c r="AD436" s="4" t="s">
        <v>59</v>
      </c>
      <c r="AE436" s="4">
        <v>2</v>
      </c>
    </row>
    <row r="437" spans="2:32" ht="90.4" customHeight="1" x14ac:dyDescent="0.9">
      <c r="B437" s="4">
        <v>67</v>
      </c>
      <c r="C437" s="4" t="s">
        <v>37</v>
      </c>
      <c r="D437" s="4" t="s">
        <v>37</v>
      </c>
      <c r="E437" s="4" t="s">
        <v>37</v>
      </c>
      <c r="F437" s="4" t="s">
        <v>37</v>
      </c>
      <c r="G437" s="4" t="s">
        <v>37</v>
      </c>
      <c r="H437" s="4" t="s">
        <v>37</v>
      </c>
      <c r="I437" s="4" t="s">
        <v>37</v>
      </c>
      <c r="O437" s="4" t="s">
        <v>51</v>
      </c>
      <c r="P437" s="4" t="s">
        <v>193</v>
      </c>
      <c r="Q437" s="4" t="s">
        <v>2659</v>
      </c>
      <c r="R437" s="4" t="s">
        <v>2660</v>
      </c>
      <c r="S437" s="4" t="s">
        <v>2661</v>
      </c>
      <c r="T437" s="4" t="s">
        <v>43</v>
      </c>
      <c r="U437" s="4">
        <v>66</v>
      </c>
      <c r="V437" s="4">
        <v>1109</v>
      </c>
      <c r="W437" s="4" t="s">
        <v>2662</v>
      </c>
      <c r="X437" s="4" t="s">
        <v>2663</v>
      </c>
      <c r="Y437" s="4" t="s">
        <v>198</v>
      </c>
      <c r="Z437" s="4" t="s">
        <v>2664</v>
      </c>
      <c r="AA437" s="4" t="s">
        <v>37</v>
      </c>
      <c r="AB437" s="4" t="s">
        <v>37</v>
      </c>
      <c r="AC437" s="4" t="s">
        <v>37</v>
      </c>
      <c r="AD437" s="4" t="s">
        <v>160</v>
      </c>
      <c r="AE437" s="4">
        <v>3</v>
      </c>
    </row>
    <row r="438" spans="2:32" ht="90.4" customHeight="1" x14ac:dyDescent="0.9">
      <c r="B438" s="4">
        <v>67</v>
      </c>
      <c r="C438" s="4" t="s">
        <v>37</v>
      </c>
      <c r="D438" s="4" t="s">
        <v>37</v>
      </c>
      <c r="E438" s="4" t="s">
        <v>37</v>
      </c>
      <c r="F438" s="4" t="s">
        <v>37</v>
      </c>
      <c r="G438" s="4" t="s">
        <v>37</v>
      </c>
      <c r="H438" s="4" t="s">
        <v>37</v>
      </c>
      <c r="I438" s="4" t="s">
        <v>37</v>
      </c>
      <c r="O438" s="4" t="s">
        <v>60</v>
      </c>
      <c r="P438" s="4" t="s">
        <v>322</v>
      </c>
      <c r="Q438" s="4" t="s">
        <v>2665</v>
      </c>
      <c r="R438" s="4" t="s">
        <v>2666</v>
      </c>
      <c r="S438" s="4" t="s">
        <v>37</v>
      </c>
      <c r="T438" s="4" t="s">
        <v>92</v>
      </c>
      <c r="U438" s="4">
        <v>53</v>
      </c>
      <c r="V438" s="4">
        <v>2244</v>
      </c>
      <c r="W438" s="4" t="s">
        <v>2667</v>
      </c>
      <c r="X438" s="4" t="s">
        <v>2668</v>
      </c>
      <c r="Y438" s="4" t="s">
        <v>327</v>
      </c>
      <c r="Z438" s="4" t="s">
        <v>2669</v>
      </c>
      <c r="AA438" s="4" t="s">
        <v>37</v>
      </c>
      <c r="AB438" s="4" t="s">
        <v>37</v>
      </c>
      <c r="AC438" s="4" t="s">
        <v>37</v>
      </c>
      <c r="AD438" s="4" t="s">
        <v>37</v>
      </c>
      <c r="AE438" s="4">
        <v>4</v>
      </c>
    </row>
    <row r="439" spans="2:32" ht="90.4" customHeight="1" x14ac:dyDescent="0.9">
      <c r="B439" s="4">
        <v>67</v>
      </c>
      <c r="C439" s="4" t="s">
        <v>37</v>
      </c>
      <c r="D439" s="4" t="s">
        <v>37</v>
      </c>
      <c r="E439" s="4" t="s">
        <v>37</v>
      </c>
      <c r="F439" s="4" t="s">
        <v>37</v>
      </c>
      <c r="G439" s="4" t="s">
        <v>37</v>
      </c>
      <c r="H439" s="4" t="s">
        <v>37</v>
      </c>
      <c r="I439" s="4" t="s">
        <v>37</v>
      </c>
      <c r="O439" s="4" t="s">
        <v>60</v>
      </c>
      <c r="P439" s="4" t="s">
        <v>61</v>
      </c>
      <c r="Q439" s="4" t="s">
        <v>2670</v>
      </c>
      <c r="R439" s="4" t="s">
        <v>2671</v>
      </c>
      <c r="S439" s="4" t="s">
        <v>37</v>
      </c>
      <c r="T439" s="4" t="s">
        <v>43</v>
      </c>
      <c r="U439" s="4">
        <v>60</v>
      </c>
      <c r="V439" s="4">
        <v>831</v>
      </c>
      <c r="W439" s="4" t="s">
        <v>2672</v>
      </c>
      <c r="X439" s="4" t="s">
        <v>2673</v>
      </c>
      <c r="Y439" s="4" t="s">
        <v>66</v>
      </c>
      <c r="Z439" s="4" t="s">
        <v>2674</v>
      </c>
      <c r="AA439" s="4" t="s">
        <v>37</v>
      </c>
      <c r="AB439" s="4" t="s">
        <v>37</v>
      </c>
      <c r="AC439" s="4" t="s">
        <v>37</v>
      </c>
      <c r="AD439" s="4" t="s">
        <v>37</v>
      </c>
      <c r="AE439" s="4">
        <v>5</v>
      </c>
    </row>
    <row r="440" spans="2:32" ht="90.4" customHeight="1" x14ac:dyDescent="0.9">
      <c r="B440" s="4">
        <v>67</v>
      </c>
      <c r="C440" s="4" t="s">
        <v>37</v>
      </c>
      <c r="D440" s="4" t="s">
        <v>37</v>
      </c>
      <c r="E440" s="4" t="s">
        <v>37</v>
      </c>
      <c r="F440" s="4" t="s">
        <v>37</v>
      </c>
      <c r="G440" s="4" t="s">
        <v>37</v>
      </c>
      <c r="H440" s="4" t="s">
        <v>37</v>
      </c>
      <c r="I440" s="4" t="s">
        <v>37</v>
      </c>
      <c r="O440" s="4" t="s">
        <v>60</v>
      </c>
      <c r="P440" s="4" t="s">
        <v>2675</v>
      </c>
      <c r="Q440" s="4" t="s">
        <v>2676</v>
      </c>
      <c r="R440" s="4" t="s">
        <v>2677</v>
      </c>
      <c r="S440" s="4" t="s">
        <v>37</v>
      </c>
      <c r="T440" s="4" t="s">
        <v>43</v>
      </c>
      <c r="U440" s="4">
        <v>27</v>
      </c>
      <c r="V440" s="4">
        <v>2180</v>
      </c>
      <c r="W440" s="4" t="s">
        <v>2678</v>
      </c>
      <c r="X440" s="4" t="s">
        <v>2679</v>
      </c>
      <c r="Y440" s="4" t="s">
        <v>696</v>
      </c>
      <c r="Z440" s="4" t="s">
        <v>2680</v>
      </c>
      <c r="AA440" s="4" t="s">
        <v>37</v>
      </c>
      <c r="AB440" s="4" t="s">
        <v>37</v>
      </c>
      <c r="AC440" s="4" t="s">
        <v>37</v>
      </c>
      <c r="AD440" s="4" t="s">
        <v>37</v>
      </c>
      <c r="AE440" s="4">
        <v>6</v>
      </c>
    </row>
    <row r="441" spans="2:32" ht="90.4" customHeight="1" x14ac:dyDescent="0.9">
      <c r="B441" s="4">
        <v>67</v>
      </c>
      <c r="C441" s="4" t="s">
        <v>37</v>
      </c>
      <c r="D441" s="4" t="s">
        <v>37</v>
      </c>
      <c r="E441" s="4" t="s">
        <v>37</v>
      </c>
      <c r="F441" s="4" t="s">
        <v>37</v>
      </c>
      <c r="G441" s="4" t="s">
        <v>37</v>
      </c>
      <c r="H441" s="4" t="s">
        <v>37</v>
      </c>
      <c r="I441" s="4" t="s">
        <v>37</v>
      </c>
      <c r="O441" s="4" t="s">
        <v>60</v>
      </c>
      <c r="P441" s="4" t="s">
        <v>37</v>
      </c>
      <c r="Q441" s="4" t="s">
        <v>2681</v>
      </c>
      <c r="R441" s="4" t="s">
        <v>2682</v>
      </c>
      <c r="S441" s="4" t="s">
        <v>37</v>
      </c>
      <c r="T441" s="4" t="s">
        <v>43</v>
      </c>
      <c r="U441" s="4">
        <v>56</v>
      </c>
      <c r="V441" s="4">
        <v>2233</v>
      </c>
      <c r="W441" s="4" t="s">
        <v>2683</v>
      </c>
      <c r="X441" s="4" t="s">
        <v>2684</v>
      </c>
      <c r="Y441" s="4" t="s">
        <v>107</v>
      </c>
      <c r="Z441" s="4" t="s">
        <v>2685</v>
      </c>
      <c r="AA441" s="4" t="s">
        <v>2657</v>
      </c>
      <c r="AB441" s="4" t="s">
        <v>37</v>
      </c>
      <c r="AC441" s="4" t="s">
        <v>37</v>
      </c>
      <c r="AD441" s="4" t="s">
        <v>37</v>
      </c>
      <c r="AE441" s="4">
        <v>7</v>
      </c>
    </row>
    <row r="442" spans="2:32" ht="90.4" customHeight="1" x14ac:dyDescent="0.9">
      <c r="B442" s="4">
        <v>68</v>
      </c>
      <c r="C442" s="4" t="s">
        <v>2686</v>
      </c>
      <c r="D442" s="4" t="s">
        <v>2687</v>
      </c>
      <c r="E442" s="4" t="s">
        <v>2437</v>
      </c>
      <c r="F442" s="4" t="s">
        <v>2438</v>
      </c>
      <c r="G442" s="4" t="s">
        <v>2439</v>
      </c>
      <c r="H442" s="4" t="s">
        <v>2688</v>
      </c>
      <c r="I442" s="4" t="s">
        <v>1085</v>
      </c>
      <c r="J442" s="4">
        <v>225</v>
      </c>
      <c r="K442" s="4">
        <v>97846</v>
      </c>
      <c r="L442" s="4">
        <v>105580</v>
      </c>
      <c r="M442" s="4">
        <v>1</v>
      </c>
      <c r="N442" s="4">
        <v>203427</v>
      </c>
      <c r="O442" s="4" t="s">
        <v>51</v>
      </c>
      <c r="P442" s="4" t="s">
        <v>193</v>
      </c>
      <c r="Q442" s="4" t="s">
        <v>2689</v>
      </c>
      <c r="R442" s="4" t="s">
        <v>2690</v>
      </c>
      <c r="S442" s="4" t="s">
        <v>2691</v>
      </c>
      <c r="T442" s="4" t="s">
        <v>92</v>
      </c>
      <c r="U442" s="4">
        <v>52</v>
      </c>
      <c r="V442" s="4">
        <v>539</v>
      </c>
      <c r="W442" s="4" t="s">
        <v>2692</v>
      </c>
      <c r="X442" s="4" t="s">
        <v>2693</v>
      </c>
      <c r="Y442" s="4" t="s">
        <v>198</v>
      </c>
      <c r="Z442" s="4" t="s">
        <v>2694</v>
      </c>
      <c r="AA442" s="4" t="s">
        <v>37</v>
      </c>
      <c r="AB442" s="4" t="s">
        <v>37</v>
      </c>
      <c r="AC442" s="4" t="s">
        <v>37</v>
      </c>
      <c r="AD442" s="4" t="s">
        <v>77</v>
      </c>
      <c r="AE442" s="4">
        <v>1</v>
      </c>
      <c r="AF442" s="4">
        <v>20</v>
      </c>
    </row>
    <row r="443" spans="2:32" ht="90.4" customHeight="1" x14ac:dyDescent="0.9">
      <c r="B443" s="4">
        <v>68</v>
      </c>
      <c r="C443" s="4" t="s">
        <v>37</v>
      </c>
      <c r="D443" s="4" t="s">
        <v>37</v>
      </c>
      <c r="E443" s="4" t="s">
        <v>37</v>
      </c>
      <c r="F443" s="4" t="s">
        <v>37</v>
      </c>
      <c r="G443" s="4" t="s">
        <v>37</v>
      </c>
      <c r="H443" s="4" t="s">
        <v>37</v>
      </c>
      <c r="I443" s="4" t="s">
        <v>37</v>
      </c>
      <c r="O443" s="4" t="s">
        <v>68</v>
      </c>
      <c r="P443" s="4" t="s">
        <v>69</v>
      </c>
      <c r="Q443" s="4" t="s">
        <v>2695</v>
      </c>
      <c r="R443" s="4" t="s">
        <v>2696</v>
      </c>
      <c r="S443" s="4" t="s">
        <v>2697</v>
      </c>
      <c r="T443" s="4" t="s">
        <v>43</v>
      </c>
      <c r="U443" s="4">
        <v>67</v>
      </c>
      <c r="V443" s="4">
        <v>2238</v>
      </c>
      <c r="W443" s="4" t="s">
        <v>2698</v>
      </c>
      <c r="X443" s="4" t="s">
        <v>2699</v>
      </c>
      <c r="Y443" s="4" t="s">
        <v>75</v>
      </c>
      <c r="Z443" s="4" t="s">
        <v>2700</v>
      </c>
      <c r="AA443" s="4" t="s">
        <v>37</v>
      </c>
      <c r="AB443" s="4" t="s">
        <v>2701</v>
      </c>
      <c r="AC443" s="4" t="s">
        <v>2702</v>
      </c>
      <c r="AD443" s="4" t="s">
        <v>59</v>
      </c>
      <c r="AE443" s="4">
        <v>2</v>
      </c>
    </row>
    <row r="444" spans="2:32" ht="90.4" customHeight="1" x14ac:dyDescent="0.9">
      <c r="B444" s="4">
        <v>68</v>
      </c>
      <c r="C444" s="4" t="s">
        <v>37</v>
      </c>
      <c r="D444" s="4" t="s">
        <v>37</v>
      </c>
      <c r="E444" s="4" t="s">
        <v>37</v>
      </c>
      <c r="F444" s="4" t="s">
        <v>37</v>
      </c>
      <c r="G444" s="4" t="s">
        <v>37</v>
      </c>
      <c r="H444" s="4" t="s">
        <v>37</v>
      </c>
      <c r="I444" s="4" t="s">
        <v>37</v>
      </c>
      <c r="O444" s="4" t="s">
        <v>38</v>
      </c>
      <c r="P444" s="4" t="s">
        <v>161</v>
      </c>
      <c r="Q444" s="4" t="s">
        <v>2703</v>
      </c>
      <c r="R444" s="4" t="s">
        <v>2704</v>
      </c>
      <c r="S444" s="4" t="s">
        <v>37</v>
      </c>
      <c r="T444" s="4" t="s">
        <v>43</v>
      </c>
      <c r="U444" s="4">
        <v>45</v>
      </c>
      <c r="V444" s="4">
        <v>1988</v>
      </c>
      <c r="W444" s="4" t="s">
        <v>2705</v>
      </c>
      <c r="X444" s="4" t="s">
        <v>2706</v>
      </c>
      <c r="Y444" s="4" t="s">
        <v>166</v>
      </c>
      <c r="Z444" s="4" t="s">
        <v>2707</v>
      </c>
      <c r="AA444" s="4" t="s">
        <v>37</v>
      </c>
      <c r="AB444" s="4" t="s">
        <v>37</v>
      </c>
      <c r="AC444" s="4" t="s">
        <v>37</v>
      </c>
      <c r="AD444" s="4" t="s">
        <v>59</v>
      </c>
      <c r="AE444" s="4">
        <v>3</v>
      </c>
    </row>
    <row r="445" spans="2:32" ht="90.4" customHeight="1" x14ac:dyDescent="0.9">
      <c r="B445" s="4">
        <v>69</v>
      </c>
      <c r="C445" s="4" t="s">
        <v>2708</v>
      </c>
      <c r="D445" s="4" t="s">
        <v>2709</v>
      </c>
      <c r="E445" s="4" t="s">
        <v>2437</v>
      </c>
      <c r="F445" s="4" t="s">
        <v>2438</v>
      </c>
      <c r="G445" s="4" t="s">
        <v>2439</v>
      </c>
      <c r="H445" s="4" t="s">
        <v>2710</v>
      </c>
      <c r="I445" s="4" t="s">
        <v>37</v>
      </c>
      <c r="J445" s="4">
        <v>191</v>
      </c>
      <c r="K445" s="4">
        <v>88067</v>
      </c>
      <c r="L445" s="4">
        <v>94646</v>
      </c>
      <c r="M445" s="4">
        <v>3</v>
      </c>
      <c r="N445" s="4">
        <v>182716</v>
      </c>
      <c r="O445" s="4" t="s">
        <v>60</v>
      </c>
      <c r="P445" s="4" t="s">
        <v>322</v>
      </c>
      <c r="Q445" s="4" t="s">
        <v>2711</v>
      </c>
      <c r="R445" s="4" t="s">
        <v>2712</v>
      </c>
      <c r="S445" s="4" t="s">
        <v>37</v>
      </c>
      <c r="T445" s="4" t="s">
        <v>43</v>
      </c>
      <c r="U445" s="4">
        <v>61</v>
      </c>
      <c r="V445" s="4">
        <v>1070</v>
      </c>
      <c r="W445" s="4" t="s">
        <v>2713</v>
      </c>
      <c r="X445" s="4" t="s">
        <v>2714</v>
      </c>
      <c r="Y445" s="4" t="s">
        <v>327</v>
      </c>
      <c r="Z445" s="4" t="s">
        <v>2715</v>
      </c>
      <c r="AA445" s="4" t="s">
        <v>37</v>
      </c>
      <c r="AB445" s="4" t="s">
        <v>37</v>
      </c>
      <c r="AC445" s="4" t="s">
        <v>37</v>
      </c>
      <c r="AD445" s="4" t="s">
        <v>37</v>
      </c>
      <c r="AE445" s="4">
        <v>1</v>
      </c>
      <c r="AF445" s="4">
        <v>20.2</v>
      </c>
    </row>
    <row r="446" spans="2:32" ht="90.4" customHeight="1" x14ac:dyDescent="0.9">
      <c r="B446" s="4">
        <v>69</v>
      </c>
      <c r="C446" s="4" t="s">
        <v>37</v>
      </c>
      <c r="D446" s="4" t="s">
        <v>37</v>
      </c>
      <c r="E446" s="4" t="s">
        <v>37</v>
      </c>
      <c r="F446" s="4" t="s">
        <v>37</v>
      </c>
      <c r="G446" s="4" t="s">
        <v>37</v>
      </c>
      <c r="H446" s="4" t="s">
        <v>37</v>
      </c>
      <c r="I446" s="4" t="s">
        <v>37</v>
      </c>
      <c r="O446" s="4" t="s">
        <v>38</v>
      </c>
      <c r="P446" s="4" t="s">
        <v>161</v>
      </c>
      <c r="Q446" s="4" t="s">
        <v>2716</v>
      </c>
      <c r="R446" s="4" t="s">
        <v>2717</v>
      </c>
      <c r="S446" s="4" t="s">
        <v>37</v>
      </c>
      <c r="T446" s="4" t="s">
        <v>43</v>
      </c>
      <c r="U446" s="4">
        <v>64</v>
      </c>
      <c r="V446" s="4">
        <v>942</v>
      </c>
      <c r="W446" s="4" t="s">
        <v>2718</v>
      </c>
      <c r="X446" s="4" t="s">
        <v>2719</v>
      </c>
      <c r="Y446" s="4" t="s">
        <v>166</v>
      </c>
      <c r="Z446" s="4" t="s">
        <v>2720</v>
      </c>
      <c r="AA446" s="4" t="s">
        <v>37</v>
      </c>
      <c r="AB446" s="4" t="s">
        <v>37</v>
      </c>
      <c r="AC446" s="4" t="s">
        <v>37</v>
      </c>
      <c r="AD446" s="4" t="s">
        <v>160</v>
      </c>
      <c r="AE446" s="4">
        <v>2</v>
      </c>
    </row>
    <row r="447" spans="2:32" ht="90.4" customHeight="1" x14ac:dyDescent="0.9">
      <c r="B447" s="4">
        <v>69</v>
      </c>
      <c r="C447" s="4" t="s">
        <v>37</v>
      </c>
      <c r="D447" s="4" t="s">
        <v>37</v>
      </c>
      <c r="E447" s="4" t="s">
        <v>37</v>
      </c>
      <c r="F447" s="4" t="s">
        <v>37</v>
      </c>
      <c r="G447" s="4" t="s">
        <v>37</v>
      </c>
      <c r="H447" s="4" t="s">
        <v>37</v>
      </c>
      <c r="I447" s="4" t="s">
        <v>37</v>
      </c>
      <c r="O447" s="4" t="s">
        <v>51</v>
      </c>
      <c r="P447" s="4" t="s">
        <v>193</v>
      </c>
      <c r="Q447" s="4" t="s">
        <v>2721</v>
      </c>
      <c r="R447" s="4" t="s">
        <v>2722</v>
      </c>
      <c r="S447" s="4" t="s">
        <v>37</v>
      </c>
      <c r="T447" s="4" t="s">
        <v>43</v>
      </c>
      <c r="U447" s="4">
        <v>63</v>
      </c>
      <c r="V447" s="4">
        <v>4220</v>
      </c>
      <c r="W447" s="4" t="s">
        <v>2723</v>
      </c>
      <c r="X447" s="4" t="s">
        <v>2724</v>
      </c>
      <c r="Y447" s="4" t="s">
        <v>198</v>
      </c>
      <c r="Z447" s="4" t="s">
        <v>2725</v>
      </c>
      <c r="AA447" s="4" t="s">
        <v>37</v>
      </c>
      <c r="AB447" s="4" t="s">
        <v>37</v>
      </c>
      <c r="AC447" s="4" t="s">
        <v>37</v>
      </c>
      <c r="AD447" s="4" t="s">
        <v>50</v>
      </c>
      <c r="AE447" s="4">
        <v>3</v>
      </c>
    </row>
    <row r="448" spans="2:32" ht="90.4" customHeight="1" x14ac:dyDescent="0.9">
      <c r="B448" s="4">
        <v>69</v>
      </c>
      <c r="C448" s="4" t="s">
        <v>37</v>
      </c>
      <c r="D448" s="4" t="s">
        <v>37</v>
      </c>
      <c r="E448" s="4" t="s">
        <v>37</v>
      </c>
      <c r="F448" s="4" t="s">
        <v>37</v>
      </c>
      <c r="G448" s="4" t="s">
        <v>37</v>
      </c>
      <c r="H448" s="4" t="s">
        <v>37</v>
      </c>
      <c r="I448" s="4" t="s">
        <v>37</v>
      </c>
      <c r="O448" s="4" t="s">
        <v>68</v>
      </c>
      <c r="P448" s="4" t="s">
        <v>698</v>
      </c>
      <c r="Q448" s="4" t="s">
        <v>2726</v>
      </c>
      <c r="R448" s="4" t="s">
        <v>2727</v>
      </c>
      <c r="S448" s="4" t="s">
        <v>37</v>
      </c>
      <c r="T448" s="4" t="s">
        <v>43</v>
      </c>
      <c r="U448" s="4">
        <v>62</v>
      </c>
      <c r="V448" s="4">
        <v>3839</v>
      </c>
      <c r="W448" s="4" t="s">
        <v>2728</v>
      </c>
      <c r="X448" s="4" t="s">
        <v>2729</v>
      </c>
      <c r="Y448" s="4" t="s">
        <v>703</v>
      </c>
      <c r="Z448" s="4" t="s">
        <v>2730</v>
      </c>
      <c r="AA448" s="4" t="s">
        <v>37</v>
      </c>
      <c r="AB448" s="4" t="s">
        <v>37</v>
      </c>
      <c r="AC448" s="4" t="s">
        <v>37</v>
      </c>
      <c r="AD448" s="4" t="s">
        <v>128</v>
      </c>
      <c r="AE448" s="4">
        <v>4</v>
      </c>
    </row>
    <row r="449" spans="2:32" ht="90.4" customHeight="1" x14ac:dyDescent="0.9">
      <c r="B449" s="4">
        <v>69</v>
      </c>
      <c r="C449" s="4" t="s">
        <v>37</v>
      </c>
      <c r="D449" s="4" t="s">
        <v>37</v>
      </c>
      <c r="E449" s="4" t="s">
        <v>37</v>
      </c>
      <c r="F449" s="4" t="s">
        <v>37</v>
      </c>
      <c r="G449" s="4" t="s">
        <v>37</v>
      </c>
      <c r="H449" s="4" t="s">
        <v>37</v>
      </c>
      <c r="I449" s="4" t="s">
        <v>37</v>
      </c>
      <c r="O449" s="4" t="s">
        <v>60</v>
      </c>
      <c r="P449" s="4" t="s">
        <v>691</v>
      </c>
      <c r="Q449" s="4" t="s">
        <v>2731</v>
      </c>
      <c r="R449" s="4" t="s">
        <v>2732</v>
      </c>
      <c r="S449" s="4" t="s">
        <v>37</v>
      </c>
      <c r="T449" s="4" t="s">
        <v>43</v>
      </c>
      <c r="U449" s="4">
        <v>47</v>
      </c>
      <c r="V449" s="4">
        <v>3969</v>
      </c>
      <c r="W449" s="4" t="s">
        <v>2733</v>
      </c>
      <c r="X449" s="4" t="s">
        <v>2734</v>
      </c>
      <c r="Y449" s="4" t="s">
        <v>82</v>
      </c>
      <c r="Z449" s="4" t="s">
        <v>2735</v>
      </c>
      <c r="AA449" s="4" t="s">
        <v>37</v>
      </c>
      <c r="AB449" s="4" t="s">
        <v>37</v>
      </c>
      <c r="AC449" s="4" t="s">
        <v>37</v>
      </c>
      <c r="AD449" s="4" t="s">
        <v>37</v>
      </c>
      <c r="AE449" s="4">
        <v>5</v>
      </c>
    </row>
    <row r="450" spans="2:32" ht="90.4" customHeight="1" x14ac:dyDescent="0.9">
      <c r="B450" s="4">
        <v>69</v>
      </c>
      <c r="C450" s="4" t="s">
        <v>37</v>
      </c>
      <c r="D450" s="4" t="s">
        <v>37</v>
      </c>
      <c r="E450" s="4" t="s">
        <v>37</v>
      </c>
      <c r="F450" s="4" t="s">
        <v>37</v>
      </c>
      <c r="G450" s="4" t="s">
        <v>37</v>
      </c>
      <c r="H450" s="4" t="s">
        <v>37</v>
      </c>
      <c r="I450" s="4" t="s">
        <v>37</v>
      </c>
      <c r="O450" s="4" t="s">
        <v>60</v>
      </c>
      <c r="P450" s="4" t="s">
        <v>307</v>
      </c>
      <c r="Q450" s="4" t="s">
        <v>2736</v>
      </c>
      <c r="R450" s="4" t="s">
        <v>2737</v>
      </c>
      <c r="S450" s="4" t="s">
        <v>37</v>
      </c>
      <c r="T450" s="4" t="s">
        <v>43</v>
      </c>
      <c r="U450" s="4">
        <v>48</v>
      </c>
      <c r="V450" s="4">
        <v>3657</v>
      </c>
      <c r="W450" s="4" t="s">
        <v>2738</v>
      </c>
      <c r="X450" s="4" t="s">
        <v>2739</v>
      </c>
      <c r="Y450" s="4" t="s">
        <v>243</v>
      </c>
      <c r="Z450" s="4" t="s">
        <v>2740</v>
      </c>
      <c r="AA450" s="4" t="s">
        <v>37</v>
      </c>
      <c r="AB450" s="4" t="s">
        <v>37</v>
      </c>
      <c r="AC450" s="4" t="s">
        <v>37</v>
      </c>
      <c r="AD450" s="4" t="s">
        <v>37</v>
      </c>
      <c r="AE450" s="4">
        <v>6</v>
      </c>
    </row>
    <row r="451" spans="2:32" ht="90.4" customHeight="1" x14ac:dyDescent="0.9">
      <c r="B451" s="4">
        <v>70</v>
      </c>
      <c r="C451" s="4" t="s">
        <v>2741</v>
      </c>
      <c r="D451" s="4" t="s">
        <v>2742</v>
      </c>
      <c r="E451" s="4" t="s">
        <v>2437</v>
      </c>
      <c r="F451" s="4" t="s">
        <v>2438</v>
      </c>
      <c r="G451" s="4" t="s">
        <v>2439</v>
      </c>
      <c r="H451" s="4" t="s">
        <v>2743</v>
      </c>
      <c r="I451" s="4" t="s">
        <v>37</v>
      </c>
      <c r="J451" s="4">
        <v>223</v>
      </c>
      <c r="K451" s="4">
        <v>93943</v>
      </c>
      <c r="L451" s="4">
        <v>100647</v>
      </c>
      <c r="M451" s="4">
        <v>2</v>
      </c>
      <c r="N451" s="4">
        <v>194592</v>
      </c>
      <c r="O451" s="4" t="s">
        <v>60</v>
      </c>
      <c r="P451" s="4" t="s">
        <v>61</v>
      </c>
      <c r="Q451" s="4" t="s">
        <v>2744</v>
      </c>
      <c r="R451" s="4" t="s">
        <v>2745</v>
      </c>
      <c r="S451" s="4" t="s">
        <v>37</v>
      </c>
      <c r="T451" s="4" t="s">
        <v>92</v>
      </c>
      <c r="U451" s="4">
        <v>68</v>
      </c>
      <c r="V451" s="4">
        <v>579</v>
      </c>
      <c r="W451" s="4" t="s">
        <v>2746</v>
      </c>
      <c r="X451" s="4" t="s">
        <v>2747</v>
      </c>
      <c r="Y451" s="4" t="s">
        <v>66</v>
      </c>
      <c r="Z451" s="4" t="s">
        <v>2748</v>
      </c>
      <c r="AA451" s="4" t="s">
        <v>37</v>
      </c>
      <c r="AB451" s="4" t="s">
        <v>37</v>
      </c>
      <c r="AC451" s="4" t="s">
        <v>37</v>
      </c>
      <c r="AD451" s="4" t="s">
        <v>37</v>
      </c>
      <c r="AE451" s="4">
        <v>1</v>
      </c>
      <c r="AF451" s="4">
        <v>69</v>
      </c>
    </row>
    <row r="452" spans="2:32" ht="90.4" customHeight="1" x14ac:dyDescent="0.9">
      <c r="B452" s="4">
        <v>70</v>
      </c>
      <c r="C452" s="4" t="s">
        <v>37</v>
      </c>
      <c r="D452" s="4" t="s">
        <v>37</v>
      </c>
      <c r="E452" s="4" t="s">
        <v>37</v>
      </c>
      <c r="F452" s="4" t="s">
        <v>37</v>
      </c>
      <c r="G452" s="4" t="s">
        <v>37</v>
      </c>
      <c r="H452" s="4" t="s">
        <v>37</v>
      </c>
      <c r="I452" s="4" t="s">
        <v>37</v>
      </c>
      <c r="O452" s="4" t="s">
        <v>38</v>
      </c>
      <c r="P452" s="4" t="s">
        <v>210</v>
      </c>
      <c r="Q452" s="4" t="s">
        <v>2749</v>
      </c>
      <c r="R452" s="4" t="s">
        <v>2750</v>
      </c>
      <c r="S452" s="4" t="s">
        <v>2751</v>
      </c>
      <c r="T452" s="4" t="s">
        <v>43</v>
      </c>
      <c r="U452" s="4">
        <v>67</v>
      </c>
      <c r="V452" s="4">
        <v>1171</v>
      </c>
      <c r="W452" s="4" t="s">
        <v>2752</v>
      </c>
      <c r="X452" s="4" t="s">
        <v>2753</v>
      </c>
      <c r="Y452" s="4" t="s">
        <v>215</v>
      </c>
      <c r="Z452" s="4" t="s">
        <v>2754</v>
      </c>
      <c r="AA452" s="4" t="s">
        <v>37</v>
      </c>
      <c r="AB452" s="4" t="s">
        <v>37</v>
      </c>
      <c r="AC452" s="4" t="s">
        <v>37</v>
      </c>
      <c r="AD452" s="4" t="s">
        <v>160</v>
      </c>
      <c r="AE452" s="4">
        <v>2</v>
      </c>
    </row>
    <row r="453" spans="2:32" ht="90.4" customHeight="1" x14ac:dyDescent="0.9">
      <c r="B453" s="4">
        <v>70</v>
      </c>
      <c r="C453" s="4" t="s">
        <v>37</v>
      </c>
      <c r="D453" s="4" t="s">
        <v>37</v>
      </c>
      <c r="E453" s="4" t="s">
        <v>37</v>
      </c>
      <c r="F453" s="4" t="s">
        <v>37</v>
      </c>
      <c r="G453" s="4" t="s">
        <v>37</v>
      </c>
      <c r="H453" s="4" t="s">
        <v>37</v>
      </c>
      <c r="I453" s="4" t="s">
        <v>37</v>
      </c>
      <c r="O453" s="4" t="s">
        <v>51</v>
      </c>
      <c r="P453" s="4" t="s">
        <v>52</v>
      </c>
      <c r="Q453" s="4" t="s">
        <v>2755</v>
      </c>
      <c r="R453" s="4" t="s">
        <v>2756</v>
      </c>
      <c r="S453" s="4" t="s">
        <v>2757</v>
      </c>
      <c r="T453" s="4" t="s">
        <v>92</v>
      </c>
      <c r="U453" s="4">
        <v>58</v>
      </c>
      <c r="V453" s="4">
        <v>1307</v>
      </c>
      <c r="W453" s="4" t="s">
        <v>2758</v>
      </c>
      <c r="X453" s="4" t="s">
        <v>2759</v>
      </c>
      <c r="Y453" s="4" t="s">
        <v>57</v>
      </c>
      <c r="Z453" s="4" t="s">
        <v>2760</v>
      </c>
      <c r="AA453" s="4" t="s">
        <v>37</v>
      </c>
      <c r="AB453" s="4" t="s">
        <v>48</v>
      </c>
      <c r="AC453" s="4" t="s">
        <v>2761</v>
      </c>
      <c r="AD453" s="4" t="s">
        <v>77</v>
      </c>
      <c r="AE453" s="4">
        <v>3</v>
      </c>
    </row>
    <row r="454" spans="2:32" ht="90.4" customHeight="1" x14ac:dyDescent="0.9">
      <c r="B454" s="4">
        <v>70</v>
      </c>
      <c r="C454" s="4" t="s">
        <v>37</v>
      </c>
      <c r="D454" s="4" t="s">
        <v>37</v>
      </c>
      <c r="E454" s="4" t="s">
        <v>37</v>
      </c>
      <c r="F454" s="4" t="s">
        <v>37</v>
      </c>
      <c r="G454" s="4" t="s">
        <v>37</v>
      </c>
      <c r="H454" s="4" t="s">
        <v>37</v>
      </c>
      <c r="I454" s="4" t="s">
        <v>37</v>
      </c>
      <c r="O454" s="4" t="s">
        <v>60</v>
      </c>
      <c r="P454" s="4" t="s">
        <v>322</v>
      </c>
      <c r="Q454" s="4" t="s">
        <v>2762</v>
      </c>
      <c r="R454" s="4" t="s">
        <v>2763</v>
      </c>
      <c r="S454" s="4" t="s">
        <v>37</v>
      </c>
      <c r="T454" s="4" t="s">
        <v>43</v>
      </c>
      <c r="U454" s="4">
        <v>58</v>
      </c>
      <c r="V454" s="4">
        <v>1269</v>
      </c>
      <c r="W454" s="4" t="s">
        <v>2764</v>
      </c>
      <c r="X454" s="4" t="s">
        <v>2765</v>
      </c>
      <c r="Y454" s="4" t="s">
        <v>327</v>
      </c>
      <c r="Z454" s="4" t="s">
        <v>2766</v>
      </c>
      <c r="AA454" s="4" t="s">
        <v>37</v>
      </c>
      <c r="AB454" s="4" t="s">
        <v>37</v>
      </c>
      <c r="AC454" s="4" t="s">
        <v>37</v>
      </c>
      <c r="AD454" s="4" t="s">
        <v>37</v>
      </c>
      <c r="AE454" s="4">
        <v>4</v>
      </c>
    </row>
    <row r="455" spans="2:32" ht="90.4" customHeight="1" x14ac:dyDescent="0.9">
      <c r="B455" s="4">
        <v>70</v>
      </c>
      <c r="C455" s="4" t="s">
        <v>37</v>
      </c>
      <c r="D455" s="4" t="s">
        <v>37</v>
      </c>
      <c r="E455" s="4" t="s">
        <v>37</v>
      </c>
      <c r="F455" s="4" t="s">
        <v>37</v>
      </c>
      <c r="G455" s="4" t="s">
        <v>37</v>
      </c>
      <c r="H455" s="4" t="s">
        <v>37</v>
      </c>
      <c r="I455" s="4" t="s">
        <v>37</v>
      </c>
      <c r="O455" s="4" t="s">
        <v>68</v>
      </c>
      <c r="P455" s="4" t="s">
        <v>69</v>
      </c>
      <c r="Q455" s="4" t="s">
        <v>2767</v>
      </c>
      <c r="R455" s="4" t="s">
        <v>2768</v>
      </c>
      <c r="S455" s="4" t="s">
        <v>37</v>
      </c>
      <c r="T455" s="4" t="s">
        <v>43</v>
      </c>
      <c r="U455" s="4">
        <v>61</v>
      </c>
      <c r="V455" s="4">
        <v>441</v>
      </c>
      <c r="W455" s="4" t="s">
        <v>2769</v>
      </c>
      <c r="X455" s="4" t="s">
        <v>2770</v>
      </c>
      <c r="Y455" s="4" t="s">
        <v>75</v>
      </c>
      <c r="Z455" s="4" t="s">
        <v>2771</v>
      </c>
      <c r="AA455" s="4" t="s">
        <v>37</v>
      </c>
      <c r="AB455" s="4" t="s">
        <v>37</v>
      </c>
      <c r="AC455" s="4" t="s">
        <v>37</v>
      </c>
      <c r="AD455" s="4" t="s">
        <v>59</v>
      </c>
      <c r="AE455" s="4">
        <v>5</v>
      </c>
    </row>
    <row r="456" spans="2:32" ht="90.4" customHeight="1" x14ac:dyDescent="0.9">
      <c r="B456" s="4">
        <v>70</v>
      </c>
      <c r="C456" s="4" t="s">
        <v>37</v>
      </c>
      <c r="D456" s="4" t="s">
        <v>37</v>
      </c>
      <c r="E456" s="4" t="s">
        <v>37</v>
      </c>
      <c r="F456" s="4" t="s">
        <v>37</v>
      </c>
      <c r="G456" s="4" t="s">
        <v>37</v>
      </c>
      <c r="H456" s="4" t="s">
        <v>37</v>
      </c>
      <c r="I456" s="4" t="s">
        <v>37</v>
      </c>
      <c r="O456" s="4" t="s">
        <v>60</v>
      </c>
      <c r="P456" s="4" t="s">
        <v>37</v>
      </c>
      <c r="Q456" s="4" t="s">
        <v>2772</v>
      </c>
      <c r="R456" s="4" t="s">
        <v>2773</v>
      </c>
      <c r="S456" s="4" t="s">
        <v>37</v>
      </c>
      <c r="T456" s="4" t="s">
        <v>43</v>
      </c>
      <c r="U456" s="4">
        <v>51</v>
      </c>
      <c r="V456" s="4">
        <v>1889</v>
      </c>
      <c r="W456" s="4" t="s">
        <v>2774</v>
      </c>
      <c r="X456" s="4" t="s">
        <v>2775</v>
      </c>
      <c r="Y456" s="4" t="s">
        <v>1889</v>
      </c>
      <c r="Z456" s="4" t="s">
        <v>2776</v>
      </c>
      <c r="AA456" s="4" t="s">
        <v>37</v>
      </c>
      <c r="AB456" s="4" t="s">
        <v>37</v>
      </c>
      <c r="AC456" s="4" t="s">
        <v>37</v>
      </c>
      <c r="AD456" s="4" t="s">
        <v>37</v>
      </c>
      <c r="AE456" s="4">
        <v>6</v>
      </c>
    </row>
    <row r="457" spans="2:32" ht="90.4" customHeight="1" x14ac:dyDescent="0.9">
      <c r="B457" s="4">
        <v>70</v>
      </c>
      <c r="C457" s="4" t="s">
        <v>37</v>
      </c>
      <c r="D457" s="4" t="s">
        <v>37</v>
      </c>
      <c r="E457" s="4" t="s">
        <v>37</v>
      </c>
      <c r="F457" s="4" t="s">
        <v>37</v>
      </c>
      <c r="G457" s="4" t="s">
        <v>37</v>
      </c>
      <c r="H457" s="4" t="s">
        <v>37</v>
      </c>
      <c r="I457" s="4" t="s">
        <v>37</v>
      </c>
      <c r="O457" s="4" t="s">
        <v>60</v>
      </c>
      <c r="P457" s="4" t="s">
        <v>37</v>
      </c>
      <c r="Q457" s="4" t="s">
        <v>2777</v>
      </c>
      <c r="R457" s="4" t="s">
        <v>2778</v>
      </c>
      <c r="S457" s="4" t="s">
        <v>37</v>
      </c>
      <c r="T457" s="4" t="s">
        <v>43</v>
      </c>
      <c r="U457" s="4">
        <v>63</v>
      </c>
      <c r="V457" s="4">
        <v>2021</v>
      </c>
      <c r="W457" s="4" t="s">
        <v>2779</v>
      </c>
      <c r="X457" s="4" t="s">
        <v>2780</v>
      </c>
      <c r="Y457" s="4" t="s">
        <v>2781</v>
      </c>
      <c r="Z457" s="4" t="s">
        <v>2782</v>
      </c>
      <c r="AA457" s="4" t="s">
        <v>37</v>
      </c>
      <c r="AB457" s="4" t="s">
        <v>37</v>
      </c>
      <c r="AC457" s="4" t="s">
        <v>37</v>
      </c>
      <c r="AD457" s="4" t="s">
        <v>37</v>
      </c>
      <c r="AE457" s="4">
        <v>7</v>
      </c>
    </row>
    <row r="458" spans="2:32" ht="90.4" customHeight="1" x14ac:dyDescent="0.9">
      <c r="B458" s="4">
        <v>71</v>
      </c>
      <c r="C458" s="4" t="s">
        <v>2783</v>
      </c>
      <c r="D458" s="4" t="s">
        <v>2784</v>
      </c>
      <c r="E458" s="4" t="s">
        <v>2437</v>
      </c>
      <c r="F458" s="4" t="s">
        <v>2438</v>
      </c>
      <c r="G458" s="4" t="s">
        <v>2439</v>
      </c>
      <c r="H458" s="4" t="s">
        <v>2785</v>
      </c>
      <c r="I458" s="4" t="s">
        <v>37</v>
      </c>
      <c r="J458" s="4">
        <v>225</v>
      </c>
      <c r="K458" s="4">
        <v>94385</v>
      </c>
      <c r="L458" s="4">
        <v>97992</v>
      </c>
      <c r="M458" s="4">
        <v>0</v>
      </c>
      <c r="N458" s="4">
        <v>192377</v>
      </c>
      <c r="O458" s="4" t="s">
        <v>60</v>
      </c>
      <c r="P458" s="4" t="s">
        <v>322</v>
      </c>
      <c r="Q458" s="4" t="s">
        <v>2786</v>
      </c>
      <c r="R458" s="4" t="s">
        <v>2787</v>
      </c>
      <c r="S458" s="4" t="s">
        <v>37</v>
      </c>
      <c r="T458" s="4" t="s">
        <v>43</v>
      </c>
      <c r="U458" s="4">
        <v>44</v>
      </c>
      <c r="V458" s="4">
        <v>1739</v>
      </c>
      <c r="W458" s="4" t="s">
        <v>2788</v>
      </c>
      <c r="X458" s="4" t="s">
        <v>2789</v>
      </c>
      <c r="Y458" s="4" t="s">
        <v>327</v>
      </c>
      <c r="Z458" s="4" t="s">
        <v>2790</v>
      </c>
      <c r="AA458" s="4" t="s">
        <v>37</v>
      </c>
      <c r="AB458" s="4" t="s">
        <v>37</v>
      </c>
      <c r="AC458" s="4" t="s">
        <v>37</v>
      </c>
      <c r="AD458" s="4" t="s">
        <v>37</v>
      </c>
      <c r="AE458" s="4">
        <v>1</v>
      </c>
      <c r="AF458" s="4">
        <v>15.4</v>
      </c>
    </row>
    <row r="459" spans="2:32" ht="90.4" customHeight="1" x14ac:dyDescent="0.9">
      <c r="B459" s="4">
        <v>71</v>
      </c>
      <c r="C459" s="4" t="s">
        <v>37</v>
      </c>
      <c r="D459" s="4" t="s">
        <v>37</v>
      </c>
      <c r="E459" s="4" t="s">
        <v>37</v>
      </c>
      <c r="F459" s="4" t="s">
        <v>37</v>
      </c>
      <c r="G459" s="4" t="s">
        <v>37</v>
      </c>
      <c r="H459" s="4" t="s">
        <v>37</v>
      </c>
      <c r="I459" s="4" t="s">
        <v>37</v>
      </c>
      <c r="O459" s="4" t="s">
        <v>68</v>
      </c>
      <c r="P459" s="4" t="s">
        <v>69</v>
      </c>
      <c r="Q459" s="4" t="s">
        <v>2791</v>
      </c>
      <c r="R459" s="4" t="s">
        <v>2792</v>
      </c>
      <c r="S459" s="4" t="s">
        <v>37</v>
      </c>
      <c r="T459" s="4" t="s">
        <v>43</v>
      </c>
      <c r="U459" s="4">
        <v>57</v>
      </c>
      <c r="V459" s="4">
        <v>2497</v>
      </c>
      <c r="W459" s="4" t="s">
        <v>2793</v>
      </c>
      <c r="X459" s="4" t="s">
        <v>2794</v>
      </c>
      <c r="Y459" s="4" t="s">
        <v>75</v>
      </c>
      <c r="Z459" s="4" t="s">
        <v>2795</v>
      </c>
      <c r="AA459" s="4" t="s">
        <v>37</v>
      </c>
      <c r="AB459" s="4" t="s">
        <v>37</v>
      </c>
      <c r="AC459" s="4" t="s">
        <v>37</v>
      </c>
      <c r="AD459" s="4" t="s">
        <v>59</v>
      </c>
      <c r="AE459" s="4">
        <v>2</v>
      </c>
    </row>
    <row r="460" spans="2:32" ht="90.4" customHeight="1" x14ac:dyDescent="0.9">
      <c r="B460" s="4">
        <v>71</v>
      </c>
      <c r="C460" s="4" t="s">
        <v>37</v>
      </c>
      <c r="D460" s="4" t="s">
        <v>37</v>
      </c>
      <c r="E460" s="4" t="s">
        <v>37</v>
      </c>
      <c r="F460" s="4" t="s">
        <v>37</v>
      </c>
      <c r="G460" s="4" t="s">
        <v>37</v>
      </c>
      <c r="H460" s="4" t="s">
        <v>37</v>
      </c>
      <c r="I460" s="4" t="s">
        <v>37</v>
      </c>
      <c r="O460" s="4" t="s">
        <v>60</v>
      </c>
      <c r="P460" s="4" t="s">
        <v>61</v>
      </c>
      <c r="Q460" s="4" t="s">
        <v>2796</v>
      </c>
      <c r="R460" s="4" t="s">
        <v>2797</v>
      </c>
      <c r="S460" s="4" t="s">
        <v>37</v>
      </c>
      <c r="T460" s="4" t="s">
        <v>43</v>
      </c>
      <c r="U460" s="4">
        <v>58</v>
      </c>
      <c r="V460" s="4">
        <v>46</v>
      </c>
      <c r="W460" s="4" t="s">
        <v>2798</v>
      </c>
      <c r="X460" s="4" t="s">
        <v>2799</v>
      </c>
      <c r="Y460" s="4" t="s">
        <v>66</v>
      </c>
      <c r="Z460" s="4" t="s">
        <v>2800</v>
      </c>
      <c r="AA460" s="4" t="s">
        <v>37</v>
      </c>
      <c r="AB460" s="4" t="s">
        <v>37</v>
      </c>
      <c r="AC460" s="4" t="s">
        <v>37</v>
      </c>
      <c r="AD460" s="4" t="s">
        <v>37</v>
      </c>
      <c r="AE460" s="4">
        <v>3</v>
      </c>
    </row>
    <row r="461" spans="2:32" ht="90.4" customHeight="1" x14ac:dyDescent="0.9">
      <c r="B461" s="4">
        <v>71</v>
      </c>
      <c r="C461" s="4" t="s">
        <v>37</v>
      </c>
      <c r="D461" s="4" t="s">
        <v>37</v>
      </c>
      <c r="E461" s="4" t="s">
        <v>37</v>
      </c>
      <c r="F461" s="4" t="s">
        <v>37</v>
      </c>
      <c r="G461" s="4" t="s">
        <v>37</v>
      </c>
      <c r="H461" s="4" t="s">
        <v>37</v>
      </c>
      <c r="I461" s="4" t="s">
        <v>37</v>
      </c>
      <c r="O461" s="4" t="s">
        <v>38</v>
      </c>
      <c r="P461" s="4" t="s">
        <v>161</v>
      </c>
      <c r="Q461" s="4" t="s">
        <v>2801</v>
      </c>
      <c r="R461" s="4" t="s">
        <v>2802</v>
      </c>
      <c r="S461" s="4" t="s">
        <v>37</v>
      </c>
      <c r="T461" s="4" t="s">
        <v>43</v>
      </c>
      <c r="U461" s="4">
        <v>64</v>
      </c>
      <c r="V461" s="4">
        <v>721</v>
      </c>
      <c r="W461" s="4" t="s">
        <v>2803</v>
      </c>
      <c r="X461" s="4" t="s">
        <v>2804</v>
      </c>
      <c r="Y461" s="4" t="s">
        <v>166</v>
      </c>
      <c r="Z461" s="4" t="s">
        <v>2805</v>
      </c>
      <c r="AA461" s="4" t="s">
        <v>37</v>
      </c>
      <c r="AB461" s="4" t="s">
        <v>37</v>
      </c>
      <c r="AC461" s="4" t="s">
        <v>37</v>
      </c>
      <c r="AD461" s="4" t="s">
        <v>77</v>
      </c>
      <c r="AE461" s="4">
        <v>4</v>
      </c>
    </row>
    <row r="462" spans="2:32" ht="90.4" customHeight="1" x14ac:dyDescent="0.9">
      <c r="B462" s="4">
        <v>71</v>
      </c>
      <c r="C462" s="4" t="s">
        <v>37</v>
      </c>
      <c r="D462" s="4" t="s">
        <v>37</v>
      </c>
      <c r="E462" s="4" t="s">
        <v>37</v>
      </c>
      <c r="F462" s="4" t="s">
        <v>37</v>
      </c>
      <c r="G462" s="4" t="s">
        <v>37</v>
      </c>
      <c r="H462" s="4" t="s">
        <v>37</v>
      </c>
      <c r="I462" s="4" t="s">
        <v>37</v>
      </c>
      <c r="O462" s="4" t="s">
        <v>51</v>
      </c>
      <c r="P462" s="4" t="s">
        <v>52</v>
      </c>
      <c r="Q462" s="4" t="s">
        <v>2806</v>
      </c>
      <c r="R462" s="4" t="s">
        <v>2807</v>
      </c>
      <c r="S462" s="4" t="s">
        <v>2808</v>
      </c>
      <c r="T462" s="4" t="s">
        <v>43</v>
      </c>
      <c r="U462" s="4">
        <v>58</v>
      </c>
      <c r="V462" s="4">
        <v>637</v>
      </c>
      <c r="W462" s="4" t="s">
        <v>2809</v>
      </c>
      <c r="X462" s="4" t="s">
        <v>2810</v>
      </c>
      <c r="Y462" s="4" t="s">
        <v>57</v>
      </c>
      <c r="Z462" s="4" t="s">
        <v>2811</v>
      </c>
      <c r="AA462" s="4" t="s">
        <v>37</v>
      </c>
      <c r="AB462" s="4" t="s">
        <v>48</v>
      </c>
      <c r="AC462" s="4" t="s">
        <v>2812</v>
      </c>
      <c r="AD462" s="4" t="s">
        <v>225</v>
      </c>
      <c r="AE462" s="4">
        <v>5</v>
      </c>
    </row>
    <row r="463" spans="2:32" ht="90.4" customHeight="1" x14ac:dyDescent="0.9">
      <c r="B463" s="4">
        <v>71</v>
      </c>
      <c r="C463" s="4" t="s">
        <v>37</v>
      </c>
      <c r="D463" s="4" t="s">
        <v>37</v>
      </c>
      <c r="E463" s="4" t="s">
        <v>37</v>
      </c>
      <c r="F463" s="4" t="s">
        <v>37</v>
      </c>
      <c r="G463" s="4" t="s">
        <v>37</v>
      </c>
      <c r="H463" s="4" t="s">
        <v>37</v>
      </c>
      <c r="I463" s="4" t="s">
        <v>37</v>
      </c>
      <c r="O463" s="4" t="s">
        <v>60</v>
      </c>
      <c r="P463" s="4" t="s">
        <v>37</v>
      </c>
      <c r="Q463" s="4" t="s">
        <v>2813</v>
      </c>
      <c r="R463" s="4" t="s">
        <v>2814</v>
      </c>
      <c r="S463" s="4" t="s">
        <v>37</v>
      </c>
      <c r="T463" s="4" t="s">
        <v>43</v>
      </c>
      <c r="U463" s="4">
        <v>58</v>
      </c>
      <c r="V463" s="4">
        <v>2047</v>
      </c>
      <c r="W463" s="4" t="s">
        <v>2815</v>
      </c>
      <c r="X463" s="4" t="s">
        <v>2816</v>
      </c>
      <c r="Y463" s="4" t="s">
        <v>107</v>
      </c>
      <c r="Z463" s="4" t="s">
        <v>2817</v>
      </c>
      <c r="AA463" s="4" t="s">
        <v>37</v>
      </c>
      <c r="AB463" s="4" t="s">
        <v>37</v>
      </c>
      <c r="AC463" s="4" t="s">
        <v>37</v>
      </c>
      <c r="AD463" s="4" t="s">
        <v>37</v>
      </c>
      <c r="AE463" s="4">
        <v>6</v>
      </c>
    </row>
    <row r="464" spans="2:32" ht="90.4" customHeight="1" x14ac:dyDescent="0.9">
      <c r="B464" s="4">
        <v>72</v>
      </c>
      <c r="C464" s="4" t="s">
        <v>2818</v>
      </c>
      <c r="D464" s="4" t="s">
        <v>2819</v>
      </c>
      <c r="E464" s="4" t="s">
        <v>2437</v>
      </c>
      <c r="F464" s="4" t="s">
        <v>2438</v>
      </c>
      <c r="G464" s="4" t="s">
        <v>2439</v>
      </c>
      <c r="H464" s="4" t="s">
        <v>2820</v>
      </c>
      <c r="I464" s="4" t="s">
        <v>37</v>
      </c>
      <c r="J464" s="4">
        <v>219</v>
      </c>
      <c r="K464" s="4">
        <v>87562</v>
      </c>
      <c r="L464" s="4">
        <v>91645</v>
      </c>
      <c r="M464" s="4">
        <v>1</v>
      </c>
      <c r="N464" s="4">
        <v>179208</v>
      </c>
      <c r="O464" s="4" t="s">
        <v>60</v>
      </c>
      <c r="P464" s="4" t="s">
        <v>61</v>
      </c>
      <c r="Q464" s="4" t="s">
        <v>2821</v>
      </c>
      <c r="R464" s="4" t="s">
        <v>2822</v>
      </c>
      <c r="S464" s="4" t="s">
        <v>37</v>
      </c>
      <c r="T464" s="4" t="s">
        <v>43</v>
      </c>
      <c r="U464" s="4">
        <v>56</v>
      </c>
      <c r="V464" s="4">
        <v>943</v>
      </c>
      <c r="W464" s="4" t="s">
        <v>2823</v>
      </c>
      <c r="X464" s="4" t="s">
        <v>2824</v>
      </c>
      <c r="Y464" s="4" t="s">
        <v>66</v>
      </c>
      <c r="Z464" s="4" t="s">
        <v>2825</v>
      </c>
      <c r="AA464" s="4" t="s">
        <v>37</v>
      </c>
      <c r="AB464" s="4" t="s">
        <v>37</v>
      </c>
      <c r="AC464" s="4" t="s">
        <v>37</v>
      </c>
      <c r="AD464" s="4" t="s">
        <v>37</v>
      </c>
      <c r="AE464" s="4">
        <v>1</v>
      </c>
      <c r="AF464" s="4">
        <v>69.2</v>
      </c>
    </row>
    <row r="465" spans="2:32" ht="90.4" customHeight="1" x14ac:dyDescent="0.9">
      <c r="B465" s="4">
        <v>72</v>
      </c>
      <c r="C465" s="4" t="s">
        <v>37</v>
      </c>
      <c r="D465" s="4" t="s">
        <v>37</v>
      </c>
      <c r="E465" s="4" t="s">
        <v>37</v>
      </c>
      <c r="F465" s="4" t="s">
        <v>37</v>
      </c>
      <c r="G465" s="4" t="s">
        <v>37</v>
      </c>
      <c r="H465" s="4" t="s">
        <v>37</v>
      </c>
      <c r="I465" s="4" t="s">
        <v>37</v>
      </c>
      <c r="O465" s="4" t="s">
        <v>51</v>
      </c>
      <c r="P465" s="4" t="s">
        <v>387</v>
      </c>
      <c r="Q465" s="4" t="s">
        <v>2826</v>
      </c>
      <c r="R465" s="4" t="s">
        <v>2827</v>
      </c>
      <c r="S465" s="4" t="s">
        <v>37</v>
      </c>
      <c r="T465" s="4" t="s">
        <v>43</v>
      </c>
      <c r="U465" s="4">
        <v>59</v>
      </c>
      <c r="V465" s="4">
        <v>959</v>
      </c>
      <c r="W465" s="4" t="s">
        <v>2828</v>
      </c>
      <c r="X465" s="4" t="s">
        <v>2829</v>
      </c>
      <c r="Y465" s="4" t="s">
        <v>392</v>
      </c>
      <c r="Z465" s="4" t="s">
        <v>2830</v>
      </c>
      <c r="AA465" s="4" t="s">
        <v>37</v>
      </c>
      <c r="AB465" s="4" t="s">
        <v>37</v>
      </c>
      <c r="AC465" s="4" t="s">
        <v>37</v>
      </c>
      <c r="AD465" s="4" t="s">
        <v>59</v>
      </c>
      <c r="AE465" s="4">
        <v>2</v>
      </c>
    </row>
    <row r="466" spans="2:32" ht="90.4" customHeight="1" x14ac:dyDescent="0.9">
      <c r="B466" s="4">
        <v>72</v>
      </c>
      <c r="C466" s="4" t="s">
        <v>37</v>
      </c>
      <c r="D466" s="4" t="s">
        <v>37</v>
      </c>
      <c r="E466" s="4" t="s">
        <v>37</v>
      </c>
      <c r="F466" s="4" t="s">
        <v>37</v>
      </c>
      <c r="G466" s="4" t="s">
        <v>37</v>
      </c>
      <c r="H466" s="4" t="s">
        <v>37</v>
      </c>
      <c r="I466" s="4" t="s">
        <v>37</v>
      </c>
      <c r="O466" s="4" t="s">
        <v>60</v>
      </c>
      <c r="P466" s="4" t="s">
        <v>322</v>
      </c>
      <c r="Q466" s="4" t="s">
        <v>2831</v>
      </c>
      <c r="R466" s="4" t="s">
        <v>2832</v>
      </c>
      <c r="S466" s="4" t="s">
        <v>37</v>
      </c>
      <c r="T466" s="4" t="s">
        <v>43</v>
      </c>
      <c r="U466" s="4">
        <v>69</v>
      </c>
      <c r="V466" s="4">
        <v>2495</v>
      </c>
      <c r="W466" s="4" t="s">
        <v>2833</v>
      </c>
      <c r="X466" s="4" t="s">
        <v>2834</v>
      </c>
      <c r="Y466" s="4" t="s">
        <v>327</v>
      </c>
      <c r="Z466" s="4" t="s">
        <v>2835</v>
      </c>
      <c r="AA466" s="4" t="s">
        <v>37</v>
      </c>
      <c r="AB466" s="4" t="s">
        <v>37</v>
      </c>
      <c r="AC466" s="4" t="s">
        <v>37</v>
      </c>
      <c r="AD466" s="4" t="s">
        <v>37</v>
      </c>
      <c r="AE466" s="4">
        <v>3</v>
      </c>
    </row>
    <row r="467" spans="2:32" ht="90.4" customHeight="1" x14ac:dyDescent="0.9">
      <c r="B467" s="4">
        <v>72</v>
      </c>
      <c r="C467" s="4" t="s">
        <v>37</v>
      </c>
      <c r="D467" s="4" t="s">
        <v>37</v>
      </c>
      <c r="E467" s="4" t="s">
        <v>37</v>
      </c>
      <c r="F467" s="4" t="s">
        <v>37</v>
      </c>
      <c r="G467" s="4" t="s">
        <v>37</v>
      </c>
      <c r="H467" s="4" t="s">
        <v>37</v>
      </c>
      <c r="I467" s="4" t="s">
        <v>37</v>
      </c>
      <c r="O467" s="4" t="s">
        <v>38</v>
      </c>
      <c r="P467" s="4" t="s">
        <v>161</v>
      </c>
      <c r="Q467" s="4" t="s">
        <v>2836</v>
      </c>
      <c r="R467" s="4" t="s">
        <v>2837</v>
      </c>
      <c r="S467" s="4" t="s">
        <v>2838</v>
      </c>
      <c r="T467" s="4" t="s">
        <v>43</v>
      </c>
      <c r="U467" s="4">
        <v>47</v>
      </c>
      <c r="V467" s="4">
        <v>850</v>
      </c>
      <c r="W467" s="4" t="s">
        <v>2839</v>
      </c>
      <c r="X467" s="4" t="s">
        <v>2840</v>
      </c>
      <c r="Y467" s="4" t="s">
        <v>166</v>
      </c>
      <c r="Z467" s="4" t="s">
        <v>2841</v>
      </c>
      <c r="AA467" s="4" t="s">
        <v>37</v>
      </c>
      <c r="AB467" s="4" t="s">
        <v>48</v>
      </c>
      <c r="AC467" s="4" t="s">
        <v>2842</v>
      </c>
      <c r="AD467" s="4" t="s">
        <v>77</v>
      </c>
      <c r="AE467" s="4">
        <v>4</v>
      </c>
    </row>
    <row r="468" spans="2:32" ht="90.4" customHeight="1" x14ac:dyDescent="0.9">
      <c r="B468" s="4">
        <v>72</v>
      </c>
      <c r="C468" s="4" t="s">
        <v>37</v>
      </c>
      <c r="D468" s="4" t="s">
        <v>37</v>
      </c>
      <c r="E468" s="4" t="s">
        <v>37</v>
      </c>
      <c r="F468" s="4" t="s">
        <v>37</v>
      </c>
      <c r="G468" s="4" t="s">
        <v>37</v>
      </c>
      <c r="H468" s="4" t="s">
        <v>37</v>
      </c>
      <c r="I468" s="4" t="s">
        <v>37</v>
      </c>
      <c r="O468" s="4" t="s">
        <v>68</v>
      </c>
      <c r="P468" s="4" t="s">
        <v>231</v>
      </c>
      <c r="Q468" s="4" t="s">
        <v>2843</v>
      </c>
      <c r="R468" s="4" t="s">
        <v>2844</v>
      </c>
      <c r="S468" s="4" t="s">
        <v>37</v>
      </c>
      <c r="T468" s="4" t="s">
        <v>43</v>
      </c>
      <c r="U468" s="4">
        <v>62</v>
      </c>
      <c r="V468" s="4">
        <v>888</v>
      </c>
      <c r="W468" s="4" t="s">
        <v>2845</v>
      </c>
      <c r="X468" s="4" t="s">
        <v>2846</v>
      </c>
      <c r="Y468" s="4" t="s">
        <v>236</v>
      </c>
      <c r="Z468" s="4" t="s">
        <v>2847</v>
      </c>
      <c r="AA468" s="4" t="s">
        <v>37</v>
      </c>
      <c r="AB468" s="4" t="s">
        <v>37</v>
      </c>
      <c r="AC468" s="4" t="s">
        <v>37</v>
      </c>
      <c r="AD468" s="4" t="s">
        <v>160</v>
      </c>
      <c r="AE468" s="4">
        <v>5</v>
      </c>
    </row>
    <row r="469" spans="2:32" ht="90.4" customHeight="1" x14ac:dyDescent="0.9">
      <c r="B469" s="4">
        <v>72</v>
      </c>
      <c r="C469" s="4" t="s">
        <v>37</v>
      </c>
      <c r="D469" s="4" t="s">
        <v>37</v>
      </c>
      <c r="E469" s="4" t="s">
        <v>37</v>
      </c>
      <c r="F469" s="4" t="s">
        <v>37</v>
      </c>
      <c r="G469" s="4" t="s">
        <v>37</v>
      </c>
      <c r="H469" s="4" t="s">
        <v>37</v>
      </c>
      <c r="I469" s="4" t="s">
        <v>37</v>
      </c>
      <c r="O469" s="4" t="s">
        <v>60</v>
      </c>
      <c r="P469" s="4" t="s">
        <v>37</v>
      </c>
      <c r="Q469" s="4" t="s">
        <v>2848</v>
      </c>
      <c r="R469" s="4" t="s">
        <v>2849</v>
      </c>
      <c r="S469" s="4" t="s">
        <v>37</v>
      </c>
      <c r="T469" s="4" t="s">
        <v>43</v>
      </c>
      <c r="U469" s="4">
        <v>34</v>
      </c>
      <c r="V469" s="4">
        <v>2370</v>
      </c>
      <c r="W469" s="4" t="s">
        <v>2850</v>
      </c>
      <c r="X469" s="4" t="s">
        <v>2851</v>
      </c>
      <c r="Y469" s="4" t="s">
        <v>82</v>
      </c>
      <c r="Z469" s="4" t="s">
        <v>2852</v>
      </c>
      <c r="AA469" s="4" t="s">
        <v>37</v>
      </c>
      <c r="AB469" s="4" t="s">
        <v>37</v>
      </c>
      <c r="AC469" s="4" t="s">
        <v>37</v>
      </c>
      <c r="AD469" s="4" t="s">
        <v>37</v>
      </c>
      <c r="AE469" s="4">
        <v>6</v>
      </c>
    </row>
    <row r="470" spans="2:32" ht="90.4" customHeight="1" x14ac:dyDescent="0.9">
      <c r="B470" s="4">
        <v>72</v>
      </c>
      <c r="C470" s="4" t="s">
        <v>37</v>
      </c>
      <c r="D470" s="4" t="s">
        <v>37</v>
      </c>
      <c r="E470" s="4" t="s">
        <v>37</v>
      </c>
      <c r="F470" s="4" t="s">
        <v>37</v>
      </c>
      <c r="G470" s="4" t="s">
        <v>37</v>
      </c>
      <c r="H470" s="4" t="s">
        <v>37</v>
      </c>
      <c r="I470" s="4" t="s">
        <v>37</v>
      </c>
      <c r="O470" s="4" t="s">
        <v>60</v>
      </c>
      <c r="P470" s="4" t="s">
        <v>37</v>
      </c>
      <c r="Q470" s="4" t="s">
        <v>2853</v>
      </c>
      <c r="R470" s="4" t="s">
        <v>2854</v>
      </c>
      <c r="S470" s="4" t="s">
        <v>37</v>
      </c>
      <c r="T470" s="4" t="s">
        <v>43</v>
      </c>
      <c r="U470" s="4">
        <v>49</v>
      </c>
      <c r="V470" s="4">
        <v>2605</v>
      </c>
      <c r="W470" s="4" t="s">
        <v>2855</v>
      </c>
      <c r="X470" s="4" t="s">
        <v>2856</v>
      </c>
      <c r="Y470" s="4" t="s">
        <v>415</v>
      </c>
      <c r="Z470" s="4" t="s">
        <v>2857</v>
      </c>
      <c r="AA470" s="4" t="s">
        <v>2829</v>
      </c>
      <c r="AB470" s="4" t="s">
        <v>37</v>
      </c>
      <c r="AC470" s="4" t="s">
        <v>37</v>
      </c>
      <c r="AD470" s="4" t="s">
        <v>37</v>
      </c>
      <c r="AE470" s="4">
        <v>7</v>
      </c>
    </row>
    <row r="471" spans="2:32" ht="90.4" customHeight="1" x14ac:dyDescent="0.9">
      <c r="B471" s="4">
        <v>73</v>
      </c>
      <c r="C471" s="4" t="s">
        <v>2858</v>
      </c>
      <c r="D471" s="4" t="s">
        <v>2859</v>
      </c>
      <c r="E471" s="4" t="s">
        <v>2437</v>
      </c>
      <c r="F471" s="4" t="s">
        <v>2438</v>
      </c>
      <c r="G471" s="4" t="s">
        <v>2439</v>
      </c>
      <c r="H471" s="4" t="s">
        <v>2860</v>
      </c>
      <c r="I471" s="4" t="s">
        <v>37</v>
      </c>
      <c r="J471" s="4">
        <v>208</v>
      </c>
      <c r="K471" s="4">
        <v>91157</v>
      </c>
      <c r="L471" s="4">
        <v>96055</v>
      </c>
      <c r="M471" s="4">
        <v>0</v>
      </c>
      <c r="N471" s="4">
        <v>187212</v>
      </c>
      <c r="O471" s="4" t="s">
        <v>38</v>
      </c>
      <c r="P471" s="4" t="s">
        <v>161</v>
      </c>
      <c r="Q471" s="4" t="s">
        <v>2861</v>
      </c>
      <c r="R471" s="4" t="s">
        <v>2862</v>
      </c>
      <c r="S471" s="4" t="s">
        <v>37</v>
      </c>
      <c r="T471" s="4" t="s">
        <v>43</v>
      </c>
      <c r="U471" s="4">
        <v>37</v>
      </c>
      <c r="V471" s="4">
        <v>4194</v>
      </c>
      <c r="W471" s="4" t="s">
        <v>2863</v>
      </c>
      <c r="X471" s="4" t="s">
        <v>2864</v>
      </c>
      <c r="Y471" s="4" t="s">
        <v>166</v>
      </c>
      <c r="Z471" s="4" t="s">
        <v>2865</v>
      </c>
      <c r="AA471" s="4" t="s">
        <v>37</v>
      </c>
      <c r="AB471" s="4" t="s">
        <v>37</v>
      </c>
      <c r="AC471" s="4" t="s">
        <v>37</v>
      </c>
      <c r="AD471" s="4" t="s">
        <v>160</v>
      </c>
      <c r="AE471" s="4">
        <v>1</v>
      </c>
      <c r="AF471" s="4">
        <v>44.4</v>
      </c>
    </row>
    <row r="472" spans="2:32" ht="90.4" customHeight="1" x14ac:dyDescent="0.9">
      <c r="B472" s="4">
        <v>73</v>
      </c>
      <c r="C472" s="4" t="s">
        <v>37</v>
      </c>
      <c r="D472" s="4" t="s">
        <v>37</v>
      </c>
      <c r="E472" s="4" t="s">
        <v>37</v>
      </c>
      <c r="F472" s="4" t="s">
        <v>37</v>
      </c>
      <c r="G472" s="4" t="s">
        <v>37</v>
      </c>
      <c r="H472" s="4" t="s">
        <v>37</v>
      </c>
      <c r="I472" s="4" t="s">
        <v>37</v>
      </c>
      <c r="O472" s="4" t="s">
        <v>60</v>
      </c>
      <c r="P472" s="4" t="s">
        <v>322</v>
      </c>
      <c r="Q472" s="4" t="s">
        <v>2866</v>
      </c>
      <c r="R472" s="4" t="s">
        <v>2867</v>
      </c>
      <c r="S472" s="4" t="s">
        <v>37</v>
      </c>
      <c r="T472" s="4" t="s">
        <v>43</v>
      </c>
      <c r="U472" s="4">
        <v>52</v>
      </c>
      <c r="V472" s="4">
        <v>974</v>
      </c>
      <c r="W472" s="4" t="s">
        <v>2868</v>
      </c>
      <c r="X472" s="4" t="s">
        <v>2869</v>
      </c>
      <c r="Y472" s="4" t="s">
        <v>327</v>
      </c>
      <c r="Z472" s="4" t="s">
        <v>2870</v>
      </c>
      <c r="AA472" s="4" t="s">
        <v>37</v>
      </c>
      <c r="AB472" s="4" t="s">
        <v>37</v>
      </c>
      <c r="AC472" s="4" t="s">
        <v>37</v>
      </c>
      <c r="AD472" s="4" t="s">
        <v>37</v>
      </c>
      <c r="AE472" s="4">
        <v>2</v>
      </c>
    </row>
    <row r="473" spans="2:32" ht="90.4" customHeight="1" x14ac:dyDescent="0.9">
      <c r="B473" s="4">
        <v>73</v>
      </c>
      <c r="C473" s="4" t="s">
        <v>37</v>
      </c>
      <c r="D473" s="4" t="s">
        <v>37</v>
      </c>
      <c r="E473" s="4" t="s">
        <v>37</v>
      </c>
      <c r="F473" s="4" t="s">
        <v>37</v>
      </c>
      <c r="G473" s="4" t="s">
        <v>37</v>
      </c>
      <c r="H473" s="4" t="s">
        <v>37</v>
      </c>
      <c r="I473" s="4" t="s">
        <v>37</v>
      </c>
      <c r="O473" s="4" t="s">
        <v>60</v>
      </c>
      <c r="P473" s="4" t="s">
        <v>61</v>
      </c>
      <c r="Q473" s="4" t="s">
        <v>2871</v>
      </c>
      <c r="R473" s="4" t="s">
        <v>2872</v>
      </c>
      <c r="S473" s="4" t="s">
        <v>37</v>
      </c>
      <c r="T473" s="4" t="s">
        <v>43</v>
      </c>
      <c r="U473" s="4">
        <v>57</v>
      </c>
      <c r="V473" s="4">
        <v>1099</v>
      </c>
      <c r="W473" s="4" t="s">
        <v>2873</v>
      </c>
      <c r="X473" s="4" t="s">
        <v>2874</v>
      </c>
      <c r="Y473" s="4" t="s">
        <v>66</v>
      </c>
      <c r="Z473" s="4" t="s">
        <v>2875</v>
      </c>
      <c r="AA473" s="4" t="s">
        <v>37</v>
      </c>
      <c r="AB473" s="4" t="s">
        <v>37</v>
      </c>
      <c r="AC473" s="4" t="s">
        <v>37</v>
      </c>
      <c r="AD473" s="4" t="s">
        <v>37</v>
      </c>
      <c r="AE473" s="4">
        <v>3</v>
      </c>
    </row>
    <row r="474" spans="2:32" ht="90.4" customHeight="1" x14ac:dyDescent="0.9">
      <c r="B474" s="4">
        <v>73</v>
      </c>
      <c r="C474" s="4" t="s">
        <v>37</v>
      </c>
      <c r="D474" s="4" t="s">
        <v>37</v>
      </c>
      <c r="E474" s="4" t="s">
        <v>37</v>
      </c>
      <c r="F474" s="4" t="s">
        <v>37</v>
      </c>
      <c r="G474" s="4" t="s">
        <v>37</v>
      </c>
      <c r="H474" s="4" t="s">
        <v>37</v>
      </c>
      <c r="I474" s="4" t="s">
        <v>37</v>
      </c>
      <c r="O474" s="4" t="s">
        <v>51</v>
      </c>
      <c r="P474" s="4" t="s">
        <v>193</v>
      </c>
      <c r="Q474" s="4" t="s">
        <v>2876</v>
      </c>
      <c r="R474" s="4" t="s">
        <v>2877</v>
      </c>
      <c r="S474" s="4" t="s">
        <v>2878</v>
      </c>
      <c r="T474" s="4" t="s">
        <v>43</v>
      </c>
      <c r="U474" s="4">
        <v>56</v>
      </c>
      <c r="V474" s="4">
        <v>1039</v>
      </c>
      <c r="W474" s="4" t="s">
        <v>2879</v>
      </c>
      <c r="X474" s="4" t="s">
        <v>2880</v>
      </c>
      <c r="Y474" s="4" t="s">
        <v>198</v>
      </c>
      <c r="Z474" s="4" t="s">
        <v>2881</v>
      </c>
      <c r="AA474" s="4" t="s">
        <v>37</v>
      </c>
      <c r="AB474" s="4" t="s">
        <v>48</v>
      </c>
      <c r="AC474" s="4" t="s">
        <v>2882</v>
      </c>
      <c r="AD474" s="4" t="s">
        <v>160</v>
      </c>
      <c r="AE474" s="4">
        <v>4</v>
      </c>
    </row>
    <row r="475" spans="2:32" ht="90.4" customHeight="1" x14ac:dyDescent="0.9">
      <c r="B475" s="4">
        <v>73</v>
      </c>
      <c r="C475" s="4" t="s">
        <v>37</v>
      </c>
      <c r="D475" s="4" t="s">
        <v>37</v>
      </c>
      <c r="E475" s="4" t="s">
        <v>37</v>
      </c>
      <c r="F475" s="4" t="s">
        <v>37</v>
      </c>
      <c r="G475" s="4" t="s">
        <v>37</v>
      </c>
      <c r="H475" s="4" t="s">
        <v>37</v>
      </c>
      <c r="I475" s="4" t="s">
        <v>37</v>
      </c>
      <c r="O475" s="4" t="s">
        <v>68</v>
      </c>
      <c r="P475" s="4" t="s">
        <v>231</v>
      </c>
      <c r="Q475" s="4" t="s">
        <v>2883</v>
      </c>
      <c r="R475" s="4" t="s">
        <v>2884</v>
      </c>
      <c r="S475" s="4" t="s">
        <v>37</v>
      </c>
      <c r="T475" s="4" t="s">
        <v>43</v>
      </c>
      <c r="U475" s="4">
        <v>50</v>
      </c>
      <c r="V475" s="4">
        <v>4073</v>
      </c>
      <c r="W475" s="4" t="s">
        <v>2885</v>
      </c>
      <c r="X475" s="4" t="s">
        <v>2886</v>
      </c>
      <c r="Y475" s="4" t="s">
        <v>236</v>
      </c>
      <c r="Z475" s="4" t="s">
        <v>2887</v>
      </c>
      <c r="AA475" s="4" t="s">
        <v>37</v>
      </c>
      <c r="AB475" s="4" t="s">
        <v>37</v>
      </c>
      <c r="AC475" s="4" t="s">
        <v>37</v>
      </c>
      <c r="AD475" s="4" t="s">
        <v>225</v>
      </c>
      <c r="AE475" s="4">
        <v>5</v>
      </c>
    </row>
    <row r="476" spans="2:32" ht="90.4" customHeight="1" x14ac:dyDescent="0.9">
      <c r="B476" s="4">
        <v>73</v>
      </c>
      <c r="C476" s="4" t="s">
        <v>37</v>
      </c>
      <c r="D476" s="4" t="s">
        <v>37</v>
      </c>
      <c r="E476" s="4" t="s">
        <v>37</v>
      </c>
      <c r="F476" s="4" t="s">
        <v>37</v>
      </c>
      <c r="G476" s="4" t="s">
        <v>37</v>
      </c>
      <c r="H476" s="4" t="s">
        <v>37</v>
      </c>
      <c r="I476" s="4" t="s">
        <v>37</v>
      </c>
      <c r="O476" s="4" t="s">
        <v>60</v>
      </c>
      <c r="P476" s="4" t="s">
        <v>37</v>
      </c>
      <c r="Q476" s="4" t="s">
        <v>2888</v>
      </c>
      <c r="R476" s="4" t="s">
        <v>2889</v>
      </c>
      <c r="S476" s="4" t="s">
        <v>37</v>
      </c>
      <c r="T476" s="4" t="s">
        <v>43</v>
      </c>
      <c r="U476" s="4">
        <v>48</v>
      </c>
      <c r="V476" s="4">
        <v>1062</v>
      </c>
      <c r="W476" s="4" t="s">
        <v>2890</v>
      </c>
      <c r="X476" s="4" t="s">
        <v>2891</v>
      </c>
      <c r="Y476" s="4" t="s">
        <v>95</v>
      </c>
      <c r="Z476" s="4" t="s">
        <v>2892</v>
      </c>
      <c r="AA476" s="4" t="s">
        <v>37</v>
      </c>
      <c r="AB476" s="4" t="s">
        <v>37</v>
      </c>
      <c r="AC476" s="4" t="s">
        <v>37</v>
      </c>
      <c r="AD476" s="4" t="s">
        <v>37</v>
      </c>
      <c r="AE476" s="4">
        <v>6</v>
      </c>
    </row>
    <row r="477" spans="2:32" ht="90.4" customHeight="1" x14ac:dyDescent="0.9">
      <c r="B477" s="4">
        <v>74</v>
      </c>
      <c r="C477" s="4" t="s">
        <v>2893</v>
      </c>
      <c r="D477" s="4" t="s">
        <v>2894</v>
      </c>
      <c r="E477" s="4" t="s">
        <v>2895</v>
      </c>
      <c r="F477" s="4" t="s">
        <v>2896</v>
      </c>
      <c r="G477" s="4" t="s">
        <v>2897</v>
      </c>
      <c r="H477" s="4" t="s">
        <v>2898</v>
      </c>
      <c r="I477" s="4" t="s">
        <v>37</v>
      </c>
      <c r="J477" s="4">
        <v>202</v>
      </c>
      <c r="K477" s="4">
        <v>88529</v>
      </c>
      <c r="L477" s="4">
        <v>91768</v>
      </c>
      <c r="M477" s="4">
        <v>2</v>
      </c>
      <c r="N477" s="4">
        <v>180299</v>
      </c>
      <c r="O477" s="4" t="s">
        <v>60</v>
      </c>
      <c r="P477" s="4" t="s">
        <v>61</v>
      </c>
      <c r="Q477" s="4" t="s">
        <v>2899</v>
      </c>
      <c r="R477" s="4" t="s">
        <v>2900</v>
      </c>
      <c r="S477" s="4" t="s">
        <v>37</v>
      </c>
      <c r="T477" s="4" t="s">
        <v>43</v>
      </c>
      <c r="U477" s="4">
        <v>37</v>
      </c>
      <c r="V477" s="4">
        <v>4086</v>
      </c>
      <c r="W477" s="4" t="s">
        <v>2901</v>
      </c>
      <c r="X477" s="4" t="s">
        <v>2902</v>
      </c>
      <c r="Y477" s="4" t="s">
        <v>66</v>
      </c>
      <c r="Z477" s="4" t="s">
        <v>2903</v>
      </c>
      <c r="AA477" s="4" t="s">
        <v>37</v>
      </c>
      <c r="AB477" s="4" t="s">
        <v>37</v>
      </c>
      <c r="AC477" s="4" t="s">
        <v>37</v>
      </c>
      <c r="AD477" s="4" t="s">
        <v>37</v>
      </c>
      <c r="AE477" s="4">
        <v>1</v>
      </c>
      <c r="AF477" s="4">
        <v>63.8</v>
      </c>
    </row>
    <row r="478" spans="2:32" ht="90.4" customHeight="1" x14ac:dyDescent="0.9">
      <c r="B478" s="4">
        <v>74</v>
      </c>
      <c r="C478" s="4" t="s">
        <v>37</v>
      </c>
      <c r="D478" s="4" t="s">
        <v>37</v>
      </c>
      <c r="E478" s="4" t="s">
        <v>37</v>
      </c>
      <c r="F478" s="4" t="s">
        <v>37</v>
      </c>
      <c r="G478" s="4" t="s">
        <v>37</v>
      </c>
      <c r="H478" s="4" t="s">
        <v>37</v>
      </c>
      <c r="I478" s="4" t="s">
        <v>37</v>
      </c>
      <c r="O478" s="4" t="s">
        <v>51</v>
      </c>
      <c r="P478" s="4" t="s">
        <v>387</v>
      </c>
      <c r="Q478" s="4" t="s">
        <v>2904</v>
      </c>
      <c r="R478" s="4" t="s">
        <v>2905</v>
      </c>
      <c r="S478" s="4" t="s">
        <v>37</v>
      </c>
      <c r="T478" s="4" t="s">
        <v>43</v>
      </c>
      <c r="U478" s="4">
        <v>55</v>
      </c>
      <c r="V478" s="4">
        <v>1065</v>
      </c>
      <c r="W478" s="4" t="s">
        <v>2906</v>
      </c>
      <c r="X478" s="4" t="s">
        <v>2907</v>
      </c>
      <c r="Y478" s="4" t="s">
        <v>392</v>
      </c>
      <c r="Z478" s="4" t="s">
        <v>2908</v>
      </c>
      <c r="AA478" s="4" t="s">
        <v>37</v>
      </c>
      <c r="AB478" s="4" t="s">
        <v>37</v>
      </c>
      <c r="AC478" s="4" t="s">
        <v>37</v>
      </c>
      <c r="AD478" s="4" t="s">
        <v>160</v>
      </c>
      <c r="AE478" s="4">
        <v>2</v>
      </c>
    </row>
    <row r="479" spans="2:32" ht="90.4" customHeight="1" x14ac:dyDescent="0.9">
      <c r="B479" s="4">
        <v>74</v>
      </c>
      <c r="C479" s="4" t="s">
        <v>37</v>
      </c>
      <c r="D479" s="4" t="s">
        <v>37</v>
      </c>
      <c r="E479" s="4" t="s">
        <v>37</v>
      </c>
      <c r="F479" s="4" t="s">
        <v>37</v>
      </c>
      <c r="G479" s="4" t="s">
        <v>37</v>
      </c>
      <c r="H479" s="4" t="s">
        <v>37</v>
      </c>
      <c r="I479" s="4" t="s">
        <v>37</v>
      </c>
      <c r="O479" s="4" t="s">
        <v>38</v>
      </c>
      <c r="P479" s="4" t="s">
        <v>161</v>
      </c>
      <c r="Q479" s="4" t="s">
        <v>2909</v>
      </c>
      <c r="R479" s="4" t="s">
        <v>2910</v>
      </c>
      <c r="S479" s="4" t="s">
        <v>37</v>
      </c>
      <c r="T479" s="4" t="s">
        <v>43</v>
      </c>
      <c r="U479" s="4">
        <v>48</v>
      </c>
      <c r="V479" s="4">
        <v>3832</v>
      </c>
      <c r="W479" s="4" t="s">
        <v>2911</v>
      </c>
      <c r="X479" s="4" t="s">
        <v>2912</v>
      </c>
      <c r="Y479" s="4" t="s">
        <v>166</v>
      </c>
      <c r="Z479" s="4" t="s">
        <v>2913</v>
      </c>
      <c r="AA479" s="4" t="s">
        <v>37</v>
      </c>
      <c r="AB479" s="4" t="s">
        <v>37</v>
      </c>
      <c r="AC479" s="4" t="s">
        <v>37</v>
      </c>
      <c r="AD479" s="4" t="s">
        <v>77</v>
      </c>
      <c r="AE479" s="4">
        <v>3</v>
      </c>
    </row>
    <row r="480" spans="2:32" ht="90.4" customHeight="1" x14ac:dyDescent="0.9">
      <c r="B480" s="4">
        <v>74</v>
      </c>
      <c r="C480" s="4" t="s">
        <v>37</v>
      </c>
      <c r="D480" s="4" t="s">
        <v>37</v>
      </c>
      <c r="E480" s="4" t="s">
        <v>37</v>
      </c>
      <c r="F480" s="4" t="s">
        <v>37</v>
      </c>
      <c r="G480" s="4" t="s">
        <v>37</v>
      </c>
      <c r="H480" s="4" t="s">
        <v>37</v>
      </c>
      <c r="I480" s="4" t="s">
        <v>37</v>
      </c>
      <c r="O480" s="4" t="s">
        <v>68</v>
      </c>
      <c r="P480" s="4" t="s">
        <v>231</v>
      </c>
      <c r="Q480" s="4" t="s">
        <v>2914</v>
      </c>
      <c r="R480" s="4" t="s">
        <v>2915</v>
      </c>
      <c r="S480" s="4" t="s">
        <v>37</v>
      </c>
      <c r="T480" s="4" t="s">
        <v>43</v>
      </c>
      <c r="U480" s="4">
        <v>53</v>
      </c>
      <c r="V480" s="4">
        <v>3651</v>
      </c>
      <c r="W480" s="4" t="s">
        <v>2916</v>
      </c>
      <c r="X480" s="4" t="s">
        <v>2917</v>
      </c>
      <c r="Y480" s="4" t="s">
        <v>236</v>
      </c>
      <c r="Z480" s="4" t="s">
        <v>2918</v>
      </c>
      <c r="AA480" s="4" t="s">
        <v>37</v>
      </c>
      <c r="AB480" s="4" t="s">
        <v>37</v>
      </c>
      <c r="AC480" s="4" t="s">
        <v>37</v>
      </c>
      <c r="AD480" s="4" t="s">
        <v>128</v>
      </c>
      <c r="AE480" s="4">
        <v>4</v>
      </c>
    </row>
    <row r="481" spans="2:32" ht="90.4" customHeight="1" x14ac:dyDescent="0.9">
      <c r="B481" s="4">
        <v>74</v>
      </c>
      <c r="C481" s="4" t="s">
        <v>37</v>
      </c>
      <c r="D481" s="4" t="s">
        <v>37</v>
      </c>
      <c r="E481" s="4" t="s">
        <v>37</v>
      </c>
      <c r="F481" s="4" t="s">
        <v>37</v>
      </c>
      <c r="G481" s="4" t="s">
        <v>37</v>
      </c>
      <c r="H481" s="4" t="s">
        <v>37</v>
      </c>
      <c r="I481" s="4" t="s">
        <v>37</v>
      </c>
      <c r="O481" s="4" t="s">
        <v>60</v>
      </c>
      <c r="P481" s="4" t="s">
        <v>37</v>
      </c>
      <c r="Q481" s="4" t="s">
        <v>2919</v>
      </c>
      <c r="R481" s="4" t="s">
        <v>2920</v>
      </c>
      <c r="S481" s="4" t="s">
        <v>37</v>
      </c>
      <c r="T481" s="4" t="s">
        <v>43</v>
      </c>
      <c r="U481" s="4">
        <v>29</v>
      </c>
      <c r="V481" s="4">
        <v>4267</v>
      </c>
      <c r="W481" s="4" t="s">
        <v>2921</v>
      </c>
      <c r="X481" s="4" t="s">
        <v>2922</v>
      </c>
      <c r="Y481" s="4" t="s">
        <v>88</v>
      </c>
      <c r="Z481" s="4" t="s">
        <v>2923</v>
      </c>
      <c r="AA481" s="4" t="s">
        <v>37</v>
      </c>
      <c r="AB481" s="4" t="s">
        <v>37</v>
      </c>
      <c r="AC481" s="4" t="s">
        <v>37</v>
      </c>
      <c r="AD481" s="4" t="s">
        <v>37</v>
      </c>
      <c r="AE481" s="4">
        <v>5</v>
      </c>
    </row>
    <row r="482" spans="2:32" ht="90.4" customHeight="1" x14ac:dyDescent="0.9">
      <c r="B482" s="4">
        <v>74</v>
      </c>
      <c r="C482" s="4" t="s">
        <v>37</v>
      </c>
      <c r="D482" s="4" t="s">
        <v>37</v>
      </c>
      <c r="E482" s="4" t="s">
        <v>37</v>
      </c>
      <c r="F482" s="4" t="s">
        <v>37</v>
      </c>
      <c r="G482" s="4" t="s">
        <v>37</v>
      </c>
      <c r="H482" s="4" t="s">
        <v>37</v>
      </c>
      <c r="I482" s="4" t="s">
        <v>37</v>
      </c>
      <c r="O482" s="4" t="s">
        <v>60</v>
      </c>
      <c r="P482" s="4" t="s">
        <v>37</v>
      </c>
      <c r="Q482" s="4" t="s">
        <v>2924</v>
      </c>
      <c r="R482" s="4" t="s">
        <v>2925</v>
      </c>
      <c r="S482" s="4" t="s">
        <v>37</v>
      </c>
      <c r="T482" s="4" t="s">
        <v>43</v>
      </c>
      <c r="U482" s="4">
        <v>65</v>
      </c>
      <c r="V482" s="4">
        <v>59</v>
      </c>
      <c r="W482" s="4" t="s">
        <v>2926</v>
      </c>
      <c r="X482" s="4" t="s">
        <v>2927</v>
      </c>
      <c r="Y482" s="4" t="s">
        <v>82</v>
      </c>
      <c r="Z482" s="4" t="s">
        <v>2928</v>
      </c>
      <c r="AA482" s="4" t="s">
        <v>37</v>
      </c>
      <c r="AB482" s="4" t="s">
        <v>37</v>
      </c>
      <c r="AC482" s="4" t="s">
        <v>37</v>
      </c>
      <c r="AD482" s="4" t="s">
        <v>37</v>
      </c>
      <c r="AE482" s="4">
        <v>6</v>
      </c>
    </row>
    <row r="483" spans="2:32" ht="90.4" customHeight="1" x14ac:dyDescent="0.9">
      <c r="B483" s="4">
        <v>75</v>
      </c>
      <c r="C483" s="4" t="s">
        <v>2929</v>
      </c>
      <c r="D483" s="4" t="s">
        <v>2930</v>
      </c>
      <c r="E483" s="4" t="s">
        <v>2895</v>
      </c>
      <c r="F483" s="4" t="s">
        <v>2896</v>
      </c>
      <c r="G483" s="4" t="s">
        <v>2897</v>
      </c>
      <c r="H483" s="4" t="s">
        <v>2931</v>
      </c>
      <c r="I483" s="4" t="s">
        <v>37</v>
      </c>
      <c r="J483" s="4">
        <v>217</v>
      </c>
      <c r="K483" s="4">
        <v>84010</v>
      </c>
      <c r="L483" s="4">
        <v>86393</v>
      </c>
      <c r="M483" s="4">
        <v>1</v>
      </c>
      <c r="N483" s="4">
        <v>170404</v>
      </c>
      <c r="O483" s="4" t="s">
        <v>51</v>
      </c>
      <c r="P483" s="4" t="s">
        <v>52</v>
      </c>
      <c r="Q483" s="4" t="s">
        <v>2932</v>
      </c>
      <c r="R483" s="4" t="s">
        <v>2933</v>
      </c>
      <c r="S483" s="4" t="s">
        <v>2934</v>
      </c>
      <c r="T483" s="4" t="s">
        <v>43</v>
      </c>
      <c r="U483" s="4">
        <v>59</v>
      </c>
      <c r="V483" s="4">
        <v>4727</v>
      </c>
      <c r="W483" s="4" t="s">
        <v>2935</v>
      </c>
      <c r="X483" s="4" t="s">
        <v>2936</v>
      </c>
      <c r="Y483" s="4" t="s">
        <v>57</v>
      </c>
      <c r="Z483" s="4" t="s">
        <v>2937</v>
      </c>
      <c r="AA483" s="4" t="s">
        <v>37</v>
      </c>
      <c r="AB483" s="4" t="s">
        <v>37</v>
      </c>
      <c r="AC483" s="4" t="s">
        <v>37</v>
      </c>
      <c r="AD483" s="4" t="s">
        <v>77</v>
      </c>
      <c r="AE483" s="4">
        <v>1</v>
      </c>
      <c r="AF483" s="4">
        <v>45.7</v>
      </c>
    </row>
    <row r="484" spans="2:32" ht="90.4" customHeight="1" x14ac:dyDescent="0.9">
      <c r="B484" s="4">
        <v>75</v>
      </c>
      <c r="C484" s="4" t="s">
        <v>37</v>
      </c>
      <c r="D484" s="4" t="s">
        <v>37</v>
      </c>
      <c r="E484" s="4" t="s">
        <v>37</v>
      </c>
      <c r="F484" s="4" t="s">
        <v>37</v>
      </c>
      <c r="G484" s="4" t="s">
        <v>37</v>
      </c>
      <c r="H484" s="4" t="s">
        <v>37</v>
      </c>
      <c r="I484" s="4" t="s">
        <v>37</v>
      </c>
      <c r="O484" s="4" t="s">
        <v>38</v>
      </c>
      <c r="P484" s="4" t="s">
        <v>161</v>
      </c>
      <c r="Q484" s="4" t="s">
        <v>2938</v>
      </c>
      <c r="R484" s="4" t="s">
        <v>2939</v>
      </c>
      <c r="S484" s="4" t="s">
        <v>2940</v>
      </c>
      <c r="T484" s="4" t="s">
        <v>43</v>
      </c>
      <c r="U484" s="4">
        <v>43</v>
      </c>
      <c r="V484" s="4">
        <v>686</v>
      </c>
      <c r="W484" s="4" t="s">
        <v>2941</v>
      </c>
      <c r="X484" s="4" t="s">
        <v>2942</v>
      </c>
      <c r="Y484" s="4" t="s">
        <v>166</v>
      </c>
      <c r="Z484" s="4" t="s">
        <v>2943</v>
      </c>
      <c r="AA484" s="4" t="s">
        <v>37</v>
      </c>
      <c r="AB484" s="4" t="s">
        <v>48</v>
      </c>
      <c r="AC484" s="4" t="s">
        <v>2944</v>
      </c>
      <c r="AD484" s="4" t="s">
        <v>238</v>
      </c>
      <c r="AE484" s="4">
        <v>2</v>
      </c>
    </row>
    <row r="485" spans="2:32" ht="90.4" customHeight="1" x14ac:dyDescent="0.9">
      <c r="B485" s="4">
        <v>75</v>
      </c>
      <c r="C485" s="4" t="s">
        <v>37</v>
      </c>
      <c r="D485" s="4" t="s">
        <v>37</v>
      </c>
      <c r="E485" s="4" t="s">
        <v>37</v>
      </c>
      <c r="F485" s="4" t="s">
        <v>37</v>
      </c>
      <c r="G485" s="4" t="s">
        <v>37</v>
      </c>
      <c r="H485" s="4" t="s">
        <v>37</v>
      </c>
      <c r="I485" s="4" t="s">
        <v>37</v>
      </c>
      <c r="O485" s="4" t="s">
        <v>68</v>
      </c>
      <c r="P485" s="4" t="s">
        <v>231</v>
      </c>
      <c r="Q485" s="4" t="s">
        <v>2945</v>
      </c>
      <c r="R485" s="4" t="s">
        <v>2946</v>
      </c>
      <c r="S485" s="4" t="s">
        <v>37</v>
      </c>
      <c r="T485" s="4" t="s">
        <v>43</v>
      </c>
      <c r="U485" s="4">
        <v>49</v>
      </c>
      <c r="V485" s="4">
        <v>4736</v>
      </c>
      <c r="W485" s="4" t="s">
        <v>2947</v>
      </c>
      <c r="X485" s="4" t="s">
        <v>2948</v>
      </c>
      <c r="Y485" s="4" t="s">
        <v>236</v>
      </c>
      <c r="Z485" s="4" t="s">
        <v>2949</v>
      </c>
      <c r="AA485" s="4" t="s">
        <v>37</v>
      </c>
      <c r="AB485" s="4" t="s">
        <v>37</v>
      </c>
      <c r="AC485" s="4" t="s">
        <v>37</v>
      </c>
      <c r="AD485" s="4" t="s">
        <v>160</v>
      </c>
      <c r="AE485" s="4">
        <v>3</v>
      </c>
    </row>
    <row r="486" spans="2:32" ht="90.4" customHeight="1" x14ac:dyDescent="0.9">
      <c r="B486" s="4">
        <v>75</v>
      </c>
      <c r="C486" s="4" t="s">
        <v>37</v>
      </c>
      <c r="D486" s="4" t="s">
        <v>37</v>
      </c>
      <c r="E486" s="4" t="s">
        <v>37</v>
      </c>
      <c r="F486" s="4" t="s">
        <v>37</v>
      </c>
      <c r="G486" s="4" t="s">
        <v>37</v>
      </c>
      <c r="H486" s="4" t="s">
        <v>37</v>
      </c>
      <c r="I486" s="4" t="s">
        <v>37</v>
      </c>
      <c r="O486" s="4" t="s">
        <v>60</v>
      </c>
      <c r="P486" s="4" t="s">
        <v>437</v>
      </c>
      <c r="Q486" s="4" t="s">
        <v>2950</v>
      </c>
      <c r="R486" s="4" t="s">
        <v>2951</v>
      </c>
      <c r="S486" s="4" t="s">
        <v>37</v>
      </c>
      <c r="T486" s="4" t="s">
        <v>43</v>
      </c>
      <c r="U486" s="4">
        <v>48</v>
      </c>
      <c r="V486" s="4">
        <v>1642</v>
      </c>
      <c r="W486" s="4" t="s">
        <v>2952</v>
      </c>
      <c r="X486" s="4" t="s">
        <v>2953</v>
      </c>
      <c r="Y486" s="4" t="s">
        <v>95</v>
      </c>
      <c r="Z486" s="4" t="s">
        <v>2954</v>
      </c>
      <c r="AA486" s="4" t="s">
        <v>37</v>
      </c>
      <c r="AB486" s="4" t="s">
        <v>37</v>
      </c>
      <c r="AC486" s="4" t="s">
        <v>37</v>
      </c>
      <c r="AD486" s="4" t="s">
        <v>37</v>
      </c>
      <c r="AE486" s="4">
        <v>4</v>
      </c>
    </row>
    <row r="487" spans="2:32" ht="90.4" customHeight="1" x14ac:dyDescent="0.9">
      <c r="B487" s="4">
        <v>75</v>
      </c>
      <c r="C487" s="4" t="s">
        <v>37</v>
      </c>
      <c r="D487" s="4" t="s">
        <v>37</v>
      </c>
      <c r="E487" s="4" t="s">
        <v>37</v>
      </c>
      <c r="F487" s="4" t="s">
        <v>37</v>
      </c>
      <c r="G487" s="4" t="s">
        <v>37</v>
      </c>
      <c r="H487" s="4" t="s">
        <v>37</v>
      </c>
      <c r="I487" s="4" t="s">
        <v>37</v>
      </c>
      <c r="O487" s="4" t="s">
        <v>60</v>
      </c>
      <c r="P487" s="4" t="s">
        <v>37</v>
      </c>
      <c r="Q487" s="4" t="s">
        <v>2955</v>
      </c>
      <c r="R487" s="4" t="s">
        <v>2956</v>
      </c>
      <c r="S487" s="4" t="s">
        <v>37</v>
      </c>
      <c r="T487" s="4" t="s">
        <v>43</v>
      </c>
      <c r="U487" s="4">
        <v>50</v>
      </c>
      <c r="V487" s="4">
        <v>1697</v>
      </c>
      <c r="W487" s="4" t="s">
        <v>2957</v>
      </c>
      <c r="X487" s="4" t="s">
        <v>2958</v>
      </c>
      <c r="Y487" s="4" t="s">
        <v>88</v>
      </c>
      <c r="Z487" s="4" t="s">
        <v>2959</v>
      </c>
      <c r="AA487" s="4" t="s">
        <v>2936</v>
      </c>
      <c r="AB487" s="4" t="s">
        <v>37</v>
      </c>
      <c r="AC487" s="4" t="s">
        <v>37</v>
      </c>
      <c r="AD487" s="4" t="s">
        <v>37</v>
      </c>
      <c r="AE487" s="4">
        <v>5</v>
      </c>
    </row>
    <row r="488" spans="2:32" ht="90.4" customHeight="1" x14ac:dyDescent="0.9">
      <c r="B488" s="4">
        <v>75</v>
      </c>
      <c r="C488" s="4" t="s">
        <v>37</v>
      </c>
      <c r="D488" s="4" t="s">
        <v>37</v>
      </c>
      <c r="E488" s="4" t="s">
        <v>37</v>
      </c>
      <c r="F488" s="4" t="s">
        <v>37</v>
      </c>
      <c r="G488" s="4" t="s">
        <v>37</v>
      </c>
      <c r="H488" s="4" t="s">
        <v>37</v>
      </c>
      <c r="I488" s="4" t="s">
        <v>37</v>
      </c>
      <c r="O488" s="4" t="s">
        <v>60</v>
      </c>
      <c r="P488" s="4" t="s">
        <v>37</v>
      </c>
      <c r="Q488" s="4" t="s">
        <v>2960</v>
      </c>
      <c r="R488" s="4" t="s">
        <v>2961</v>
      </c>
      <c r="S488" s="4" t="s">
        <v>37</v>
      </c>
      <c r="T488" s="4" t="s">
        <v>43</v>
      </c>
      <c r="U488" s="4">
        <v>53</v>
      </c>
      <c r="V488" s="4">
        <v>4738</v>
      </c>
      <c r="W488" s="4" t="s">
        <v>2962</v>
      </c>
      <c r="X488" s="4" t="s">
        <v>2963</v>
      </c>
      <c r="Y488" s="4" t="s">
        <v>909</v>
      </c>
      <c r="Z488" s="4" t="s">
        <v>2964</v>
      </c>
      <c r="AA488" s="4" t="s">
        <v>37</v>
      </c>
      <c r="AB488" s="4" t="s">
        <v>37</v>
      </c>
      <c r="AC488" s="4" t="s">
        <v>37</v>
      </c>
      <c r="AD488" s="4" t="s">
        <v>37</v>
      </c>
      <c r="AE488" s="4">
        <v>6</v>
      </c>
    </row>
    <row r="489" spans="2:32" ht="90.4" customHeight="1" x14ac:dyDescent="0.9">
      <c r="B489" s="4">
        <v>75</v>
      </c>
      <c r="C489" s="4" t="s">
        <v>37</v>
      </c>
      <c r="D489" s="4" t="s">
        <v>37</v>
      </c>
      <c r="E489" s="4" t="s">
        <v>37</v>
      </c>
      <c r="F489" s="4" t="s">
        <v>37</v>
      </c>
      <c r="G489" s="4" t="s">
        <v>37</v>
      </c>
      <c r="H489" s="4" t="s">
        <v>37</v>
      </c>
      <c r="I489" s="4" t="s">
        <v>37</v>
      </c>
      <c r="O489" s="4" t="s">
        <v>60</v>
      </c>
      <c r="P489" s="4" t="s">
        <v>37</v>
      </c>
      <c r="Q489" s="4" t="s">
        <v>2965</v>
      </c>
      <c r="R489" s="4" t="s">
        <v>2966</v>
      </c>
      <c r="S489" s="4" t="s">
        <v>37</v>
      </c>
      <c r="T489" s="4" t="s">
        <v>43</v>
      </c>
      <c r="U489" s="4">
        <v>59</v>
      </c>
      <c r="V489" s="4">
        <v>2148</v>
      </c>
      <c r="W489" s="4" t="s">
        <v>2967</v>
      </c>
      <c r="X489" s="4" t="s">
        <v>2968</v>
      </c>
      <c r="Y489" s="4" t="s">
        <v>2969</v>
      </c>
      <c r="Z489" s="4" t="s">
        <v>2970</v>
      </c>
      <c r="AA489" s="4" t="s">
        <v>37</v>
      </c>
      <c r="AB489" s="4" t="s">
        <v>37</v>
      </c>
      <c r="AC489" s="4" t="s">
        <v>37</v>
      </c>
      <c r="AD489" s="4" t="s">
        <v>37</v>
      </c>
      <c r="AE489" s="4">
        <v>7</v>
      </c>
    </row>
    <row r="490" spans="2:32" ht="90.4" customHeight="1" x14ac:dyDescent="0.9">
      <c r="B490" s="4">
        <v>76</v>
      </c>
      <c r="C490" s="4" t="s">
        <v>2971</v>
      </c>
      <c r="D490" s="4" t="s">
        <v>2972</v>
      </c>
      <c r="E490" s="4" t="s">
        <v>2895</v>
      </c>
      <c r="F490" s="4" t="s">
        <v>2896</v>
      </c>
      <c r="G490" s="4" t="s">
        <v>2897</v>
      </c>
      <c r="H490" s="4" t="s">
        <v>2973</v>
      </c>
      <c r="I490" s="4" t="s">
        <v>37</v>
      </c>
      <c r="J490" s="4">
        <v>248</v>
      </c>
      <c r="K490" s="4">
        <v>94500</v>
      </c>
      <c r="L490" s="4">
        <v>99855</v>
      </c>
      <c r="M490" s="4">
        <v>5</v>
      </c>
      <c r="N490" s="4">
        <v>194360</v>
      </c>
      <c r="O490" s="4" t="s">
        <v>38</v>
      </c>
      <c r="P490" s="4" t="s">
        <v>161</v>
      </c>
      <c r="Q490" s="4" t="s">
        <v>2974</v>
      </c>
      <c r="R490" s="4" t="s">
        <v>2975</v>
      </c>
      <c r="S490" s="4" t="s">
        <v>2976</v>
      </c>
      <c r="T490" s="4" t="s">
        <v>43</v>
      </c>
      <c r="U490" s="4">
        <v>51</v>
      </c>
      <c r="V490" s="4">
        <v>822</v>
      </c>
      <c r="W490" s="4" t="s">
        <v>2977</v>
      </c>
      <c r="X490" s="4" t="s">
        <v>2978</v>
      </c>
      <c r="Y490" s="4" t="s">
        <v>166</v>
      </c>
      <c r="Z490" s="4" t="s">
        <v>2979</v>
      </c>
      <c r="AA490" s="4" t="s">
        <v>37</v>
      </c>
      <c r="AB490" s="4" t="s">
        <v>48</v>
      </c>
      <c r="AC490" s="4" t="s">
        <v>2980</v>
      </c>
      <c r="AD490" s="4" t="s">
        <v>59</v>
      </c>
      <c r="AE490" s="4">
        <v>1</v>
      </c>
      <c r="AF490" s="4">
        <v>29.4</v>
      </c>
    </row>
    <row r="491" spans="2:32" ht="90.4" customHeight="1" x14ac:dyDescent="0.9">
      <c r="B491" s="4">
        <v>76</v>
      </c>
      <c r="C491" s="4" t="s">
        <v>37</v>
      </c>
      <c r="D491" s="4" t="s">
        <v>37</v>
      </c>
      <c r="E491" s="4" t="s">
        <v>37</v>
      </c>
      <c r="F491" s="4" t="s">
        <v>37</v>
      </c>
      <c r="G491" s="4" t="s">
        <v>37</v>
      </c>
      <c r="H491" s="4" t="s">
        <v>37</v>
      </c>
      <c r="I491" s="4" t="s">
        <v>37</v>
      </c>
      <c r="O491" s="4" t="s">
        <v>51</v>
      </c>
      <c r="P491" s="4" t="s">
        <v>52</v>
      </c>
      <c r="Q491" s="4" t="s">
        <v>2981</v>
      </c>
      <c r="R491" s="4" t="s">
        <v>2982</v>
      </c>
      <c r="S491" s="4" t="s">
        <v>2983</v>
      </c>
      <c r="T491" s="4" t="s">
        <v>43</v>
      </c>
      <c r="U491" s="4">
        <v>61</v>
      </c>
      <c r="V491" s="4">
        <v>736</v>
      </c>
      <c r="W491" s="4" t="s">
        <v>2984</v>
      </c>
      <c r="X491" s="4" t="s">
        <v>2985</v>
      </c>
      <c r="Y491" s="4" t="s">
        <v>57</v>
      </c>
      <c r="Z491" s="4" t="s">
        <v>2986</v>
      </c>
      <c r="AA491" s="4" t="s">
        <v>37</v>
      </c>
      <c r="AB491" s="4" t="s">
        <v>37</v>
      </c>
      <c r="AC491" s="4" t="s">
        <v>37</v>
      </c>
      <c r="AD491" s="4" t="s">
        <v>59</v>
      </c>
      <c r="AE491" s="4">
        <v>2</v>
      </c>
    </row>
    <row r="492" spans="2:32" ht="90.4" customHeight="1" x14ac:dyDescent="0.9">
      <c r="B492" s="4">
        <v>76</v>
      </c>
      <c r="C492" s="4" t="s">
        <v>37</v>
      </c>
      <c r="D492" s="4" t="s">
        <v>37</v>
      </c>
      <c r="E492" s="4" t="s">
        <v>37</v>
      </c>
      <c r="F492" s="4" t="s">
        <v>37</v>
      </c>
      <c r="G492" s="4" t="s">
        <v>37</v>
      </c>
      <c r="H492" s="4" t="s">
        <v>37</v>
      </c>
      <c r="I492" s="4" t="s">
        <v>37</v>
      </c>
      <c r="O492" s="4" t="s">
        <v>68</v>
      </c>
      <c r="P492" s="4" t="s">
        <v>69</v>
      </c>
      <c r="Q492" s="4" t="s">
        <v>2987</v>
      </c>
      <c r="R492" s="4" t="s">
        <v>2988</v>
      </c>
      <c r="S492" s="4" t="s">
        <v>37</v>
      </c>
      <c r="T492" s="4" t="s">
        <v>43</v>
      </c>
      <c r="U492" s="4">
        <v>59</v>
      </c>
      <c r="V492" s="4">
        <v>1904</v>
      </c>
      <c r="W492" s="4" t="s">
        <v>2989</v>
      </c>
      <c r="X492" s="4" t="s">
        <v>2990</v>
      </c>
      <c r="Y492" s="4" t="s">
        <v>75</v>
      </c>
      <c r="Z492" s="4" t="s">
        <v>2991</v>
      </c>
      <c r="AA492" s="4" t="s">
        <v>37</v>
      </c>
      <c r="AB492" s="4" t="s">
        <v>37</v>
      </c>
      <c r="AC492" s="4" t="s">
        <v>37</v>
      </c>
      <c r="AD492" s="4" t="s">
        <v>59</v>
      </c>
      <c r="AE492" s="4">
        <v>3</v>
      </c>
    </row>
    <row r="493" spans="2:32" ht="90.4" customHeight="1" x14ac:dyDescent="0.9">
      <c r="B493" s="4">
        <v>76</v>
      </c>
      <c r="C493" s="4" t="s">
        <v>37</v>
      </c>
      <c r="D493" s="4" t="s">
        <v>37</v>
      </c>
      <c r="E493" s="4" t="s">
        <v>37</v>
      </c>
      <c r="F493" s="4" t="s">
        <v>37</v>
      </c>
      <c r="G493" s="4" t="s">
        <v>37</v>
      </c>
      <c r="H493" s="4" t="s">
        <v>37</v>
      </c>
      <c r="I493" s="4" t="s">
        <v>37</v>
      </c>
      <c r="O493" s="4" t="s">
        <v>60</v>
      </c>
      <c r="P493" s="4" t="s">
        <v>322</v>
      </c>
      <c r="Q493" s="4" t="s">
        <v>2992</v>
      </c>
      <c r="R493" s="4" t="s">
        <v>2993</v>
      </c>
      <c r="S493" s="4" t="s">
        <v>37</v>
      </c>
      <c r="T493" s="4" t="s">
        <v>43</v>
      </c>
      <c r="U493" s="4">
        <v>37</v>
      </c>
      <c r="V493" s="4">
        <v>2068</v>
      </c>
      <c r="W493" s="4" t="s">
        <v>2994</v>
      </c>
      <c r="X493" s="4" t="s">
        <v>2995</v>
      </c>
      <c r="Y493" s="4" t="s">
        <v>327</v>
      </c>
      <c r="Z493" s="4" t="s">
        <v>2996</v>
      </c>
      <c r="AA493" s="4" t="s">
        <v>37</v>
      </c>
      <c r="AB493" s="4" t="s">
        <v>37</v>
      </c>
      <c r="AC493" s="4" t="s">
        <v>37</v>
      </c>
      <c r="AD493" s="4" t="s">
        <v>37</v>
      </c>
      <c r="AE493" s="4">
        <v>4</v>
      </c>
    </row>
    <row r="494" spans="2:32" ht="90.4" customHeight="1" x14ac:dyDescent="0.9">
      <c r="B494" s="4">
        <v>77</v>
      </c>
      <c r="C494" s="4" t="s">
        <v>2997</v>
      </c>
      <c r="D494" s="4" t="s">
        <v>2998</v>
      </c>
      <c r="E494" s="4" t="s">
        <v>2895</v>
      </c>
      <c r="F494" s="4" t="s">
        <v>2896</v>
      </c>
      <c r="G494" s="4" t="s">
        <v>2897</v>
      </c>
      <c r="H494" s="4" t="s">
        <v>2999</v>
      </c>
      <c r="I494" s="4" t="s">
        <v>37</v>
      </c>
      <c r="J494" s="4">
        <v>218</v>
      </c>
      <c r="K494" s="4">
        <v>95734</v>
      </c>
      <c r="L494" s="4">
        <v>101976</v>
      </c>
      <c r="M494" s="4">
        <v>2</v>
      </c>
      <c r="N494" s="4">
        <v>197712</v>
      </c>
      <c r="O494" s="4" t="s">
        <v>38</v>
      </c>
      <c r="P494" s="4" t="s">
        <v>39</v>
      </c>
      <c r="Q494" s="4" t="s">
        <v>3000</v>
      </c>
      <c r="R494" s="4" t="s">
        <v>3001</v>
      </c>
      <c r="S494" s="4" t="s">
        <v>37</v>
      </c>
      <c r="T494" s="4" t="s">
        <v>43</v>
      </c>
      <c r="U494" s="4">
        <v>49</v>
      </c>
      <c r="V494" s="4">
        <v>25</v>
      </c>
      <c r="W494" s="4" t="s">
        <v>3002</v>
      </c>
      <c r="X494" s="4" t="s">
        <v>3003</v>
      </c>
      <c r="Y494" s="4" t="s">
        <v>46</v>
      </c>
      <c r="Z494" s="4" t="s">
        <v>3004</v>
      </c>
      <c r="AA494" s="4" t="s">
        <v>37</v>
      </c>
      <c r="AB494" s="4" t="s">
        <v>37</v>
      </c>
      <c r="AC494" s="4" t="s">
        <v>37</v>
      </c>
      <c r="AD494" s="4" t="s">
        <v>160</v>
      </c>
      <c r="AE494" s="4">
        <v>1</v>
      </c>
      <c r="AF494" s="4">
        <v>48.9</v>
      </c>
    </row>
    <row r="495" spans="2:32" ht="90.4" customHeight="1" x14ac:dyDescent="0.9">
      <c r="B495" s="4">
        <v>77</v>
      </c>
      <c r="C495" s="4" t="s">
        <v>37</v>
      </c>
      <c r="D495" s="4" t="s">
        <v>37</v>
      </c>
      <c r="E495" s="4" t="s">
        <v>37</v>
      </c>
      <c r="F495" s="4" t="s">
        <v>37</v>
      </c>
      <c r="G495" s="4" t="s">
        <v>37</v>
      </c>
      <c r="H495" s="4" t="s">
        <v>37</v>
      </c>
      <c r="I495" s="4" t="s">
        <v>37</v>
      </c>
      <c r="O495" s="4" t="s">
        <v>51</v>
      </c>
      <c r="P495" s="4" t="s">
        <v>52</v>
      </c>
      <c r="Q495" s="4" t="s">
        <v>3005</v>
      </c>
      <c r="R495" s="4" t="s">
        <v>3006</v>
      </c>
      <c r="S495" s="4" t="s">
        <v>3007</v>
      </c>
      <c r="T495" s="4" t="s">
        <v>43</v>
      </c>
      <c r="U495" s="4">
        <v>59</v>
      </c>
      <c r="V495" s="4">
        <v>548</v>
      </c>
      <c r="W495" s="4" t="s">
        <v>3008</v>
      </c>
      <c r="X495" s="4" t="s">
        <v>3009</v>
      </c>
      <c r="Y495" s="4" t="s">
        <v>57</v>
      </c>
      <c r="Z495" s="4" t="s">
        <v>3010</v>
      </c>
      <c r="AA495" s="4" t="s">
        <v>37</v>
      </c>
      <c r="AB495" s="4" t="s">
        <v>48</v>
      </c>
      <c r="AC495" s="4" t="s">
        <v>3011</v>
      </c>
      <c r="AD495" s="4" t="s">
        <v>160</v>
      </c>
      <c r="AE495" s="4">
        <v>2</v>
      </c>
    </row>
    <row r="496" spans="2:32" ht="90.4" customHeight="1" x14ac:dyDescent="0.9">
      <c r="B496" s="4">
        <v>77</v>
      </c>
      <c r="C496" s="4" t="s">
        <v>37</v>
      </c>
      <c r="D496" s="4" t="s">
        <v>37</v>
      </c>
      <c r="E496" s="4" t="s">
        <v>37</v>
      </c>
      <c r="F496" s="4" t="s">
        <v>37</v>
      </c>
      <c r="G496" s="4" t="s">
        <v>37</v>
      </c>
      <c r="H496" s="4" t="s">
        <v>37</v>
      </c>
      <c r="I496" s="4" t="s">
        <v>37</v>
      </c>
      <c r="O496" s="4" t="s">
        <v>60</v>
      </c>
      <c r="P496" s="4" t="s">
        <v>322</v>
      </c>
      <c r="Q496" s="4" t="s">
        <v>3012</v>
      </c>
      <c r="R496" s="4" t="s">
        <v>3013</v>
      </c>
      <c r="S496" s="4" t="s">
        <v>37</v>
      </c>
      <c r="T496" s="4" t="s">
        <v>43</v>
      </c>
      <c r="U496" s="4">
        <v>67</v>
      </c>
      <c r="V496" s="4">
        <v>1552</v>
      </c>
      <c r="W496" s="4" t="s">
        <v>3014</v>
      </c>
      <c r="X496" s="4" t="s">
        <v>3015</v>
      </c>
      <c r="Y496" s="4" t="s">
        <v>327</v>
      </c>
      <c r="Z496" s="4" t="s">
        <v>3016</v>
      </c>
      <c r="AA496" s="4" t="s">
        <v>37</v>
      </c>
      <c r="AB496" s="4" t="s">
        <v>37</v>
      </c>
      <c r="AC496" s="4" t="s">
        <v>37</v>
      </c>
      <c r="AD496" s="4" t="s">
        <v>37</v>
      </c>
      <c r="AE496" s="4">
        <v>3</v>
      </c>
    </row>
    <row r="497" spans="2:32" ht="90.4" customHeight="1" x14ac:dyDescent="0.9">
      <c r="B497" s="4">
        <v>77</v>
      </c>
      <c r="C497" s="4" t="s">
        <v>37</v>
      </c>
      <c r="D497" s="4" t="s">
        <v>37</v>
      </c>
      <c r="E497" s="4" t="s">
        <v>37</v>
      </c>
      <c r="F497" s="4" t="s">
        <v>37</v>
      </c>
      <c r="G497" s="4" t="s">
        <v>37</v>
      </c>
      <c r="H497" s="4" t="s">
        <v>37</v>
      </c>
      <c r="I497" s="4" t="s">
        <v>37</v>
      </c>
      <c r="O497" s="4" t="s">
        <v>60</v>
      </c>
      <c r="P497" s="4" t="s">
        <v>61</v>
      </c>
      <c r="Q497" s="4" t="s">
        <v>3017</v>
      </c>
      <c r="R497" s="4" t="s">
        <v>3018</v>
      </c>
      <c r="S497" s="4" t="s">
        <v>37</v>
      </c>
      <c r="T497" s="4" t="s">
        <v>43</v>
      </c>
      <c r="U497" s="4">
        <v>45</v>
      </c>
      <c r="V497" s="4">
        <v>4595</v>
      </c>
      <c r="W497" s="4" t="s">
        <v>3019</v>
      </c>
      <c r="X497" s="4" t="s">
        <v>3020</v>
      </c>
      <c r="Y497" s="4" t="s">
        <v>66</v>
      </c>
      <c r="Z497" s="4" t="s">
        <v>3021</v>
      </c>
      <c r="AA497" s="4" t="s">
        <v>37</v>
      </c>
      <c r="AB497" s="4" t="s">
        <v>37</v>
      </c>
      <c r="AC497" s="4" t="s">
        <v>37</v>
      </c>
      <c r="AD497" s="4" t="s">
        <v>37</v>
      </c>
      <c r="AE497" s="4">
        <v>4</v>
      </c>
    </row>
    <row r="498" spans="2:32" ht="90.4" customHeight="1" x14ac:dyDescent="0.9">
      <c r="B498" s="4">
        <v>77</v>
      </c>
      <c r="C498" s="4" t="s">
        <v>37</v>
      </c>
      <c r="D498" s="4" t="s">
        <v>37</v>
      </c>
      <c r="E498" s="4" t="s">
        <v>37</v>
      </c>
      <c r="F498" s="4" t="s">
        <v>37</v>
      </c>
      <c r="G498" s="4" t="s">
        <v>37</v>
      </c>
      <c r="H498" s="4" t="s">
        <v>37</v>
      </c>
      <c r="I498" s="4" t="s">
        <v>37</v>
      </c>
      <c r="O498" s="4" t="s">
        <v>60</v>
      </c>
      <c r="P498" s="4" t="s">
        <v>307</v>
      </c>
      <c r="Q498" s="4" t="s">
        <v>3022</v>
      </c>
      <c r="R498" s="4" t="s">
        <v>3023</v>
      </c>
      <c r="S498" s="4" t="s">
        <v>37</v>
      </c>
      <c r="T498" s="4" t="s">
        <v>43</v>
      </c>
      <c r="U498" s="4">
        <v>50</v>
      </c>
      <c r="V498" s="4">
        <v>1741</v>
      </c>
      <c r="W498" s="4" t="s">
        <v>3024</v>
      </c>
      <c r="X498" s="4" t="s">
        <v>3025</v>
      </c>
      <c r="Y498" s="4" t="s">
        <v>243</v>
      </c>
      <c r="Z498" s="4" t="s">
        <v>3026</v>
      </c>
      <c r="AA498" s="4" t="s">
        <v>37</v>
      </c>
      <c r="AB498" s="4" t="s">
        <v>37</v>
      </c>
      <c r="AC498" s="4" t="s">
        <v>37</v>
      </c>
      <c r="AD498" s="4" t="s">
        <v>37</v>
      </c>
      <c r="AE498" s="4">
        <v>5</v>
      </c>
    </row>
    <row r="499" spans="2:32" ht="90.4" customHeight="1" x14ac:dyDescent="0.9">
      <c r="B499" s="4">
        <v>77</v>
      </c>
      <c r="C499" s="4" t="s">
        <v>37</v>
      </c>
      <c r="D499" s="4" t="s">
        <v>37</v>
      </c>
      <c r="E499" s="4" t="s">
        <v>37</v>
      </c>
      <c r="F499" s="4" t="s">
        <v>37</v>
      </c>
      <c r="G499" s="4" t="s">
        <v>37</v>
      </c>
      <c r="H499" s="4" t="s">
        <v>37</v>
      </c>
      <c r="I499" s="4" t="s">
        <v>37</v>
      </c>
      <c r="O499" s="4" t="s">
        <v>68</v>
      </c>
      <c r="P499" s="4" t="s">
        <v>698</v>
      </c>
      <c r="Q499" s="4" t="s">
        <v>3027</v>
      </c>
      <c r="R499" s="4" t="s">
        <v>3028</v>
      </c>
      <c r="S499" s="4" t="s">
        <v>37</v>
      </c>
      <c r="T499" s="4" t="s">
        <v>43</v>
      </c>
      <c r="U499" s="4">
        <v>51</v>
      </c>
      <c r="V499" s="4">
        <v>1366</v>
      </c>
      <c r="W499" s="4" t="s">
        <v>3029</v>
      </c>
      <c r="X499" s="4" t="s">
        <v>3030</v>
      </c>
      <c r="Y499" s="4" t="s">
        <v>703</v>
      </c>
      <c r="Z499" s="4" t="s">
        <v>3031</v>
      </c>
      <c r="AA499" s="4" t="s">
        <v>37</v>
      </c>
      <c r="AB499" s="4" t="s">
        <v>37</v>
      </c>
      <c r="AC499" s="4" t="s">
        <v>37</v>
      </c>
      <c r="AD499" s="4" t="s">
        <v>59</v>
      </c>
      <c r="AE499" s="4">
        <v>6</v>
      </c>
    </row>
    <row r="500" spans="2:32" ht="90.4" customHeight="1" x14ac:dyDescent="0.9">
      <c r="B500" s="4">
        <v>77</v>
      </c>
      <c r="C500" s="4" t="s">
        <v>37</v>
      </c>
      <c r="D500" s="4" t="s">
        <v>37</v>
      </c>
      <c r="E500" s="4" t="s">
        <v>37</v>
      </c>
      <c r="F500" s="4" t="s">
        <v>37</v>
      </c>
      <c r="G500" s="4" t="s">
        <v>37</v>
      </c>
      <c r="H500" s="4" t="s">
        <v>37</v>
      </c>
      <c r="I500" s="4" t="s">
        <v>37</v>
      </c>
      <c r="O500" s="4" t="s">
        <v>60</v>
      </c>
      <c r="P500" s="4" t="s">
        <v>437</v>
      </c>
      <c r="Q500" s="4" t="s">
        <v>3032</v>
      </c>
      <c r="R500" s="4" t="s">
        <v>3033</v>
      </c>
      <c r="S500" s="4" t="s">
        <v>37</v>
      </c>
      <c r="T500" s="4" t="s">
        <v>92</v>
      </c>
      <c r="U500" s="4">
        <v>42</v>
      </c>
      <c r="V500" s="4">
        <v>614</v>
      </c>
      <c r="W500" s="4" t="s">
        <v>3034</v>
      </c>
      <c r="X500" s="4" t="s">
        <v>3035</v>
      </c>
      <c r="Y500" s="4" t="s">
        <v>95</v>
      </c>
      <c r="Z500" s="4" t="s">
        <v>3036</v>
      </c>
      <c r="AA500" s="4" t="s">
        <v>37</v>
      </c>
      <c r="AB500" s="4" t="s">
        <v>37</v>
      </c>
      <c r="AC500" s="4" t="s">
        <v>37</v>
      </c>
      <c r="AD500" s="4" t="s">
        <v>37</v>
      </c>
      <c r="AE500" s="4">
        <v>7</v>
      </c>
    </row>
    <row r="501" spans="2:32" ht="90.4" customHeight="1" x14ac:dyDescent="0.9">
      <c r="B501" s="4">
        <v>77</v>
      </c>
      <c r="C501" s="4" t="s">
        <v>37</v>
      </c>
      <c r="D501" s="4" t="s">
        <v>37</v>
      </c>
      <c r="E501" s="4" t="s">
        <v>37</v>
      </c>
      <c r="F501" s="4" t="s">
        <v>37</v>
      </c>
      <c r="G501" s="4" t="s">
        <v>37</v>
      </c>
      <c r="H501" s="4" t="s">
        <v>37</v>
      </c>
      <c r="I501" s="4" t="s">
        <v>37</v>
      </c>
      <c r="O501" s="4" t="s">
        <v>60</v>
      </c>
      <c r="P501" s="4" t="s">
        <v>37</v>
      </c>
      <c r="Q501" s="4" t="s">
        <v>3037</v>
      </c>
      <c r="R501" s="4" t="s">
        <v>3038</v>
      </c>
      <c r="S501" s="4" t="s">
        <v>37</v>
      </c>
      <c r="T501" s="4" t="s">
        <v>43</v>
      </c>
      <c r="U501" s="4">
        <v>50</v>
      </c>
      <c r="V501" s="4">
        <v>1606</v>
      </c>
      <c r="W501" s="4" t="s">
        <v>3039</v>
      </c>
      <c r="X501" s="4" t="s">
        <v>3040</v>
      </c>
      <c r="Y501" s="4" t="s">
        <v>88</v>
      </c>
      <c r="Z501" s="4" t="s">
        <v>3041</v>
      </c>
      <c r="AA501" s="4" t="s">
        <v>3009</v>
      </c>
      <c r="AB501" s="4" t="s">
        <v>37</v>
      </c>
      <c r="AC501" s="4" t="s">
        <v>37</v>
      </c>
      <c r="AD501" s="4" t="s">
        <v>37</v>
      </c>
      <c r="AE501" s="4">
        <v>8</v>
      </c>
    </row>
    <row r="502" spans="2:32" ht="90.4" customHeight="1" x14ac:dyDescent="0.9">
      <c r="B502" s="4">
        <v>78</v>
      </c>
      <c r="C502" s="4" t="s">
        <v>3042</v>
      </c>
      <c r="D502" s="4" t="s">
        <v>3043</v>
      </c>
      <c r="E502" s="4" t="s">
        <v>2895</v>
      </c>
      <c r="F502" s="4" t="s">
        <v>2896</v>
      </c>
      <c r="G502" s="4" t="s">
        <v>2897</v>
      </c>
      <c r="H502" s="4" t="s">
        <v>3044</v>
      </c>
      <c r="I502" s="4" t="s">
        <v>37</v>
      </c>
      <c r="J502" s="4">
        <v>222</v>
      </c>
      <c r="K502" s="4">
        <v>93430</v>
      </c>
      <c r="L502" s="4">
        <v>98216</v>
      </c>
      <c r="M502" s="4">
        <v>0</v>
      </c>
      <c r="N502" s="4">
        <v>191646</v>
      </c>
      <c r="O502" s="4" t="s">
        <v>51</v>
      </c>
      <c r="P502" s="4" t="s">
        <v>193</v>
      </c>
      <c r="Q502" s="4" t="s">
        <v>3045</v>
      </c>
      <c r="R502" s="4" t="s">
        <v>3046</v>
      </c>
      <c r="S502" s="4" t="s">
        <v>3047</v>
      </c>
      <c r="T502" s="4" t="s">
        <v>43</v>
      </c>
      <c r="U502" s="4">
        <v>61</v>
      </c>
      <c r="V502" s="4">
        <v>2334</v>
      </c>
      <c r="W502" s="4" t="s">
        <v>3048</v>
      </c>
      <c r="X502" s="4" t="s">
        <v>3049</v>
      </c>
      <c r="Y502" s="4" t="s">
        <v>198</v>
      </c>
      <c r="Z502" s="4" t="s">
        <v>3050</v>
      </c>
      <c r="AA502" s="4" t="s">
        <v>37</v>
      </c>
      <c r="AB502" s="4" t="s">
        <v>677</v>
      </c>
      <c r="AC502" s="4" t="s">
        <v>3051</v>
      </c>
      <c r="AD502" s="4" t="s">
        <v>77</v>
      </c>
      <c r="AE502" s="4">
        <v>1</v>
      </c>
      <c r="AF502" s="4">
        <v>31.6</v>
      </c>
    </row>
    <row r="503" spans="2:32" ht="90.4" customHeight="1" x14ac:dyDescent="0.9">
      <c r="B503" s="4">
        <v>78</v>
      </c>
      <c r="C503" s="4" t="s">
        <v>37</v>
      </c>
      <c r="D503" s="4" t="s">
        <v>37</v>
      </c>
      <c r="E503" s="4" t="s">
        <v>37</v>
      </c>
      <c r="F503" s="4" t="s">
        <v>37</v>
      </c>
      <c r="G503" s="4" t="s">
        <v>37</v>
      </c>
      <c r="H503" s="4" t="s">
        <v>37</v>
      </c>
      <c r="I503" s="4" t="s">
        <v>37</v>
      </c>
      <c r="O503" s="4" t="s">
        <v>60</v>
      </c>
      <c r="P503" s="4" t="s">
        <v>61</v>
      </c>
      <c r="Q503" s="4" t="s">
        <v>3052</v>
      </c>
      <c r="R503" s="4" t="s">
        <v>3053</v>
      </c>
      <c r="S503" s="4" t="s">
        <v>37</v>
      </c>
      <c r="T503" s="4" t="s">
        <v>43</v>
      </c>
      <c r="U503" s="4">
        <v>48</v>
      </c>
      <c r="V503" s="4">
        <v>4604</v>
      </c>
      <c r="W503" s="4" t="s">
        <v>3054</v>
      </c>
      <c r="X503" s="4" t="s">
        <v>3055</v>
      </c>
      <c r="Y503" s="4" t="s">
        <v>66</v>
      </c>
      <c r="Z503" s="4" t="s">
        <v>3056</v>
      </c>
      <c r="AA503" s="4" t="s">
        <v>37</v>
      </c>
      <c r="AB503" s="4" t="s">
        <v>37</v>
      </c>
      <c r="AC503" s="4" t="s">
        <v>37</v>
      </c>
      <c r="AD503" s="4" t="s">
        <v>37</v>
      </c>
      <c r="AE503" s="4">
        <v>2</v>
      </c>
    </row>
    <row r="504" spans="2:32" ht="90.4" customHeight="1" x14ac:dyDescent="0.9">
      <c r="B504" s="4">
        <v>78</v>
      </c>
      <c r="C504" s="4" t="s">
        <v>37</v>
      </c>
      <c r="D504" s="4" t="s">
        <v>37</v>
      </c>
      <c r="E504" s="4" t="s">
        <v>37</v>
      </c>
      <c r="F504" s="4" t="s">
        <v>37</v>
      </c>
      <c r="G504" s="4" t="s">
        <v>37</v>
      </c>
      <c r="H504" s="4" t="s">
        <v>37</v>
      </c>
      <c r="I504" s="4" t="s">
        <v>37</v>
      </c>
      <c r="O504" s="4" t="s">
        <v>68</v>
      </c>
      <c r="P504" s="4" t="s">
        <v>69</v>
      </c>
      <c r="Q504" s="4" t="s">
        <v>3057</v>
      </c>
      <c r="R504" s="4" t="s">
        <v>3058</v>
      </c>
      <c r="S504" s="4" t="s">
        <v>37</v>
      </c>
      <c r="T504" s="4" t="s">
        <v>92</v>
      </c>
      <c r="U504" s="4">
        <v>72</v>
      </c>
      <c r="V504" s="4">
        <v>3160</v>
      </c>
      <c r="W504" s="4" t="s">
        <v>3059</v>
      </c>
      <c r="X504" s="4" t="s">
        <v>3060</v>
      </c>
      <c r="Y504" s="4" t="s">
        <v>75</v>
      </c>
      <c r="Z504" s="4" t="s">
        <v>3061</v>
      </c>
      <c r="AA504" s="4" t="s">
        <v>37</v>
      </c>
      <c r="AB504" s="4" t="s">
        <v>37</v>
      </c>
      <c r="AC504" s="4" t="s">
        <v>37</v>
      </c>
      <c r="AD504" s="4" t="s">
        <v>160</v>
      </c>
      <c r="AE504" s="4">
        <v>3</v>
      </c>
    </row>
    <row r="505" spans="2:32" ht="90.4" customHeight="1" x14ac:dyDescent="0.9">
      <c r="B505" s="4">
        <v>78</v>
      </c>
      <c r="C505" s="4" t="s">
        <v>37</v>
      </c>
      <c r="D505" s="4" t="s">
        <v>37</v>
      </c>
      <c r="E505" s="4" t="s">
        <v>37</v>
      </c>
      <c r="F505" s="4" t="s">
        <v>37</v>
      </c>
      <c r="G505" s="4" t="s">
        <v>37</v>
      </c>
      <c r="H505" s="4" t="s">
        <v>37</v>
      </c>
      <c r="I505" s="4" t="s">
        <v>37</v>
      </c>
      <c r="O505" s="4" t="s">
        <v>38</v>
      </c>
      <c r="P505" s="4" t="s">
        <v>161</v>
      </c>
      <c r="Q505" s="4" t="s">
        <v>3062</v>
      </c>
      <c r="R505" s="4" t="s">
        <v>3063</v>
      </c>
      <c r="S505" s="4" t="s">
        <v>3064</v>
      </c>
      <c r="T505" s="4" t="s">
        <v>43</v>
      </c>
      <c r="U505" s="4">
        <v>61</v>
      </c>
      <c r="V505" s="4">
        <v>4927</v>
      </c>
      <c r="W505" s="4" t="s">
        <v>3065</v>
      </c>
      <c r="X505" s="4" t="s">
        <v>3066</v>
      </c>
      <c r="Y505" s="4" t="s">
        <v>166</v>
      </c>
      <c r="Z505" s="4" t="s">
        <v>3067</v>
      </c>
      <c r="AA505" s="4" t="s">
        <v>37</v>
      </c>
      <c r="AB505" s="4" t="s">
        <v>48</v>
      </c>
      <c r="AC505" s="4" t="s">
        <v>3068</v>
      </c>
      <c r="AD505" s="4" t="s">
        <v>160</v>
      </c>
      <c r="AE505" s="4">
        <v>4</v>
      </c>
    </row>
    <row r="506" spans="2:32" ht="90.4" customHeight="1" x14ac:dyDescent="0.9">
      <c r="B506" s="4">
        <v>78</v>
      </c>
      <c r="C506" s="4" t="s">
        <v>37</v>
      </c>
      <c r="D506" s="4" t="s">
        <v>37</v>
      </c>
      <c r="E506" s="4" t="s">
        <v>37</v>
      </c>
      <c r="F506" s="4" t="s">
        <v>37</v>
      </c>
      <c r="G506" s="4" t="s">
        <v>37</v>
      </c>
      <c r="H506" s="4" t="s">
        <v>37</v>
      </c>
      <c r="I506" s="4" t="s">
        <v>37</v>
      </c>
      <c r="O506" s="4" t="s">
        <v>60</v>
      </c>
      <c r="P506" s="4" t="s">
        <v>307</v>
      </c>
      <c r="Q506" s="4" t="s">
        <v>3069</v>
      </c>
      <c r="R506" s="4" t="s">
        <v>3070</v>
      </c>
      <c r="S506" s="4" t="s">
        <v>37</v>
      </c>
      <c r="T506" s="4" t="s">
        <v>43</v>
      </c>
      <c r="U506" s="4">
        <v>48</v>
      </c>
      <c r="V506" s="4">
        <v>3738</v>
      </c>
      <c r="W506" s="4" t="s">
        <v>3071</v>
      </c>
      <c r="X506" s="4" t="s">
        <v>3072</v>
      </c>
      <c r="Y506" s="4" t="s">
        <v>243</v>
      </c>
      <c r="Z506" s="4" t="s">
        <v>3073</v>
      </c>
      <c r="AA506" s="4" t="s">
        <v>37</v>
      </c>
      <c r="AB506" s="4" t="s">
        <v>37</v>
      </c>
      <c r="AC506" s="4" t="s">
        <v>37</v>
      </c>
      <c r="AD506" s="4" t="s">
        <v>37</v>
      </c>
      <c r="AE506" s="4">
        <v>5</v>
      </c>
    </row>
    <row r="507" spans="2:32" ht="90.4" customHeight="1" x14ac:dyDescent="0.9">
      <c r="B507" s="4">
        <v>78</v>
      </c>
      <c r="C507" s="4" t="s">
        <v>37</v>
      </c>
      <c r="D507" s="4" t="s">
        <v>37</v>
      </c>
      <c r="E507" s="4" t="s">
        <v>37</v>
      </c>
      <c r="F507" s="4" t="s">
        <v>37</v>
      </c>
      <c r="G507" s="4" t="s">
        <v>37</v>
      </c>
      <c r="H507" s="4" t="s">
        <v>37</v>
      </c>
      <c r="I507" s="4" t="s">
        <v>37</v>
      </c>
      <c r="O507" s="4" t="s">
        <v>60</v>
      </c>
      <c r="P507" s="4" t="s">
        <v>37</v>
      </c>
      <c r="Q507" s="4" t="s">
        <v>3074</v>
      </c>
      <c r="R507" s="4" t="s">
        <v>3075</v>
      </c>
      <c r="S507" s="4" t="s">
        <v>37</v>
      </c>
      <c r="T507" s="4" t="s">
        <v>43</v>
      </c>
      <c r="U507" s="4">
        <v>35</v>
      </c>
      <c r="V507" s="4">
        <v>2293</v>
      </c>
      <c r="W507" s="4" t="s">
        <v>3076</v>
      </c>
      <c r="X507" s="4" t="s">
        <v>3077</v>
      </c>
      <c r="Y507" s="4" t="s">
        <v>903</v>
      </c>
      <c r="Z507" s="4" t="s">
        <v>3078</v>
      </c>
      <c r="AA507" s="4" t="s">
        <v>37</v>
      </c>
      <c r="AB507" s="4" t="s">
        <v>37</v>
      </c>
      <c r="AC507" s="4" t="s">
        <v>37</v>
      </c>
      <c r="AD507" s="4" t="s">
        <v>37</v>
      </c>
      <c r="AE507" s="4">
        <v>6</v>
      </c>
    </row>
    <row r="508" spans="2:32" ht="90.4" customHeight="1" x14ac:dyDescent="0.9">
      <c r="B508" s="4">
        <v>78</v>
      </c>
      <c r="C508" s="4" t="s">
        <v>37</v>
      </c>
      <c r="D508" s="4" t="s">
        <v>37</v>
      </c>
      <c r="E508" s="4" t="s">
        <v>37</v>
      </c>
      <c r="F508" s="4" t="s">
        <v>37</v>
      </c>
      <c r="G508" s="4" t="s">
        <v>37</v>
      </c>
      <c r="H508" s="4" t="s">
        <v>37</v>
      </c>
      <c r="I508" s="4" t="s">
        <v>37</v>
      </c>
      <c r="O508" s="4" t="s">
        <v>60</v>
      </c>
      <c r="P508" s="4" t="s">
        <v>37</v>
      </c>
      <c r="Q508" s="4" t="s">
        <v>3079</v>
      </c>
      <c r="R508" s="4" t="s">
        <v>3080</v>
      </c>
      <c r="S508" s="4" t="s">
        <v>37</v>
      </c>
      <c r="T508" s="4" t="s">
        <v>43</v>
      </c>
      <c r="U508" s="4">
        <v>63</v>
      </c>
      <c r="V508" s="4">
        <v>4887</v>
      </c>
      <c r="W508" s="4" t="s">
        <v>3081</v>
      </c>
      <c r="X508" s="4" t="s">
        <v>3082</v>
      </c>
      <c r="Y508" s="4" t="s">
        <v>107</v>
      </c>
      <c r="Z508" s="4" t="s">
        <v>3083</v>
      </c>
      <c r="AA508" s="4" t="s">
        <v>3066</v>
      </c>
      <c r="AB508" s="4" t="s">
        <v>37</v>
      </c>
      <c r="AC508" s="4" t="s">
        <v>37</v>
      </c>
      <c r="AD508" s="4" t="s">
        <v>37</v>
      </c>
      <c r="AE508" s="4">
        <v>7</v>
      </c>
    </row>
    <row r="509" spans="2:32" ht="90.4" customHeight="1" x14ac:dyDescent="0.9">
      <c r="B509" s="4">
        <v>79</v>
      </c>
      <c r="C509" s="4" t="s">
        <v>3084</v>
      </c>
      <c r="D509" s="4" t="s">
        <v>3085</v>
      </c>
      <c r="E509" s="4" t="s">
        <v>2895</v>
      </c>
      <c r="F509" s="4" t="s">
        <v>2896</v>
      </c>
      <c r="G509" s="4" t="s">
        <v>2897</v>
      </c>
      <c r="H509" s="4" t="s">
        <v>3086</v>
      </c>
      <c r="I509" s="4" t="s">
        <v>37</v>
      </c>
      <c r="J509" s="4">
        <v>216</v>
      </c>
      <c r="K509" s="4">
        <v>78558</v>
      </c>
      <c r="L509" s="4">
        <v>82726</v>
      </c>
      <c r="M509" s="4">
        <v>1</v>
      </c>
      <c r="N509" s="4">
        <v>161285</v>
      </c>
      <c r="O509" s="4" t="s">
        <v>38</v>
      </c>
      <c r="P509" s="4" t="s">
        <v>161</v>
      </c>
      <c r="Q509" s="4" t="s">
        <v>3087</v>
      </c>
      <c r="R509" s="4" t="s">
        <v>3088</v>
      </c>
      <c r="S509" s="4" t="s">
        <v>37</v>
      </c>
      <c r="T509" s="4" t="s">
        <v>43</v>
      </c>
      <c r="U509" s="4">
        <v>56</v>
      </c>
      <c r="V509" s="4">
        <v>3926</v>
      </c>
      <c r="W509" s="4" t="s">
        <v>3089</v>
      </c>
      <c r="X509" s="4" t="s">
        <v>3090</v>
      </c>
      <c r="Y509" s="4" t="s">
        <v>166</v>
      </c>
      <c r="Z509" s="4" t="s">
        <v>3091</v>
      </c>
      <c r="AA509" s="4" t="s">
        <v>37</v>
      </c>
      <c r="AB509" s="4" t="s">
        <v>37</v>
      </c>
      <c r="AC509" s="4" t="s">
        <v>37</v>
      </c>
      <c r="AD509" s="4" t="s">
        <v>77</v>
      </c>
      <c r="AE509" s="4">
        <v>1</v>
      </c>
      <c r="AF509" s="4">
        <v>49.4</v>
      </c>
    </row>
    <row r="510" spans="2:32" ht="90.4" customHeight="1" x14ac:dyDescent="0.9">
      <c r="B510" s="4">
        <v>79</v>
      </c>
      <c r="C510" s="4" t="s">
        <v>37</v>
      </c>
      <c r="D510" s="4" t="s">
        <v>37</v>
      </c>
      <c r="E510" s="4" t="s">
        <v>37</v>
      </c>
      <c r="F510" s="4" t="s">
        <v>37</v>
      </c>
      <c r="G510" s="4" t="s">
        <v>37</v>
      </c>
      <c r="H510" s="4" t="s">
        <v>37</v>
      </c>
      <c r="I510" s="4" t="s">
        <v>37</v>
      </c>
      <c r="O510" s="4" t="s">
        <v>60</v>
      </c>
      <c r="P510" s="4" t="s">
        <v>322</v>
      </c>
      <c r="Q510" s="4" t="s">
        <v>3092</v>
      </c>
      <c r="R510" s="4" t="s">
        <v>3093</v>
      </c>
      <c r="S510" s="4" t="s">
        <v>37</v>
      </c>
      <c r="T510" s="4" t="s">
        <v>43</v>
      </c>
      <c r="U510" s="4">
        <v>40</v>
      </c>
      <c r="V510" s="4">
        <v>2695</v>
      </c>
      <c r="W510" s="4" t="s">
        <v>3094</v>
      </c>
      <c r="X510" s="4" t="s">
        <v>3095</v>
      </c>
      <c r="Y510" s="4" t="s">
        <v>327</v>
      </c>
      <c r="Z510" s="4" t="s">
        <v>3096</v>
      </c>
      <c r="AA510" s="4" t="s">
        <v>37</v>
      </c>
      <c r="AB510" s="4" t="s">
        <v>37</v>
      </c>
      <c r="AC510" s="4" t="s">
        <v>37</v>
      </c>
      <c r="AD510" s="4" t="s">
        <v>37</v>
      </c>
      <c r="AE510" s="4">
        <v>2</v>
      </c>
    </row>
    <row r="511" spans="2:32" ht="90.4" customHeight="1" x14ac:dyDescent="0.9">
      <c r="B511" s="4">
        <v>79</v>
      </c>
      <c r="C511" s="4" t="s">
        <v>37</v>
      </c>
      <c r="D511" s="4" t="s">
        <v>37</v>
      </c>
      <c r="E511" s="4" t="s">
        <v>37</v>
      </c>
      <c r="F511" s="4" t="s">
        <v>37</v>
      </c>
      <c r="G511" s="4" t="s">
        <v>37</v>
      </c>
      <c r="H511" s="4" t="s">
        <v>37</v>
      </c>
      <c r="I511" s="4" t="s">
        <v>37</v>
      </c>
      <c r="O511" s="4" t="s">
        <v>51</v>
      </c>
      <c r="P511" s="4" t="s">
        <v>52</v>
      </c>
      <c r="Q511" s="4" t="s">
        <v>3097</v>
      </c>
      <c r="R511" s="4" t="s">
        <v>3098</v>
      </c>
      <c r="S511" s="4" t="s">
        <v>37</v>
      </c>
      <c r="T511" s="4" t="s">
        <v>92</v>
      </c>
      <c r="U511" s="4">
        <v>44</v>
      </c>
      <c r="V511" s="4">
        <v>4028</v>
      </c>
      <c r="W511" s="4" t="s">
        <v>3099</v>
      </c>
      <c r="X511" s="4" t="s">
        <v>3100</v>
      </c>
      <c r="Y511" s="4" t="s">
        <v>57</v>
      </c>
      <c r="Z511" s="4" t="s">
        <v>3101</v>
      </c>
      <c r="AA511" s="4" t="s">
        <v>37</v>
      </c>
      <c r="AB511" s="4" t="s">
        <v>37</v>
      </c>
      <c r="AC511" s="4" t="s">
        <v>37</v>
      </c>
      <c r="AD511" s="4" t="s">
        <v>77</v>
      </c>
      <c r="AE511" s="4">
        <v>3</v>
      </c>
    </row>
    <row r="512" spans="2:32" ht="90.4" customHeight="1" x14ac:dyDescent="0.9">
      <c r="B512" s="4">
        <v>79</v>
      </c>
      <c r="C512" s="4" t="s">
        <v>37</v>
      </c>
      <c r="D512" s="4" t="s">
        <v>37</v>
      </c>
      <c r="E512" s="4" t="s">
        <v>37</v>
      </c>
      <c r="F512" s="4" t="s">
        <v>37</v>
      </c>
      <c r="G512" s="4" t="s">
        <v>37</v>
      </c>
      <c r="H512" s="4" t="s">
        <v>37</v>
      </c>
      <c r="I512" s="4" t="s">
        <v>37</v>
      </c>
      <c r="O512" s="4" t="s">
        <v>68</v>
      </c>
      <c r="P512" s="4" t="s">
        <v>231</v>
      </c>
      <c r="Q512" s="4" t="s">
        <v>3102</v>
      </c>
      <c r="R512" s="4" t="s">
        <v>3103</v>
      </c>
      <c r="S512" s="4" t="s">
        <v>37</v>
      </c>
      <c r="T512" s="4" t="s">
        <v>92</v>
      </c>
      <c r="U512" s="4">
        <v>60</v>
      </c>
      <c r="V512" s="4">
        <v>3981</v>
      </c>
      <c r="W512" s="4" t="s">
        <v>3104</v>
      </c>
      <c r="X512" s="4" t="s">
        <v>3105</v>
      </c>
      <c r="Y512" s="4" t="s">
        <v>236</v>
      </c>
      <c r="Z512" s="4" t="s">
        <v>3106</v>
      </c>
      <c r="AA512" s="4" t="s">
        <v>37</v>
      </c>
      <c r="AB512" s="4" t="s">
        <v>37</v>
      </c>
      <c r="AC512" s="4" t="s">
        <v>37</v>
      </c>
      <c r="AD512" s="4" t="s">
        <v>128</v>
      </c>
      <c r="AE512" s="4">
        <v>4</v>
      </c>
    </row>
    <row r="513" spans="2:32" ht="90.4" customHeight="1" x14ac:dyDescent="0.9">
      <c r="B513" s="4">
        <v>79</v>
      </c>
      <c r="C513" s="4" t="s">
        <v>37</v>
      </c>
      <c r="D513" s="4" t="s">
        <v>37</v>
      </c>
      <c r="E513" s="4" t="s">
        <v>37</v>
      </c>
      <c r="F513" s="4" t="s">
        <v>37</v>
      </c>
      <c r="G513" s="4" t="s">
        <v>37</v>
      </c>
      <c r="H513" s="4" t="s">
        <v>37</v>
      </c>
      <c r="I513" s="4" t="s">
        <v>37</v>
      </c>
      <c r="O513" s="4" t="s">
        <v>60</v>
      </c>
      <c r="P513" s="4" t="s">
        <v>691</v>
      </c>
      <c r="Q513" s="4" t="s">
        <v>3107</v>
      </c>
      <c r="R513" s="4" t="s">
        <v>3108</v>
      </c>
      <c r="S513" s="4" t="s">
        <v>37</v>
      </c>
      <c r="T513" s="4" t="s">
        <v>43</v>
      </c>
      <c r="U513" s="4">
        <v>63</v>
      </c>
      <c r="V513" s="4">
        <v>4130</v>
      </c>
      <c r="W513" s="4" t="s">
        <v>3109</v>
      </c>
      <c r="X513" s="4" t="s">
        <v>3110</v>
      </c>
      <c r="Y513" s="4" t="s">
        <v>82</v>
      </c>
      <c r="Z513" s="4" t="s">
        <v>3111</v>
      </c>
      <c r="AA513" s="4" t="s">
        <v>37</v>
      </c>
      <c r="AB513" s="4" t="s">
        <v>37</v>
      </c>
      <c r="AC513" s="4" t="s">
        <v>37</v>
      </c>
      <c r="AD513" s="4" t="s">
        <v>37</v>
      </c>
      <c r="AE513" s="4">
        <v>5</v>
      </c>
    </row>
    <row r="514" spans="2:32" ht="90.4" customHeight="1" x14ac:dyDescent="0.9">
      <c r="B514" s="4">
        <v>79</v>
      </c>
      <c r="C514" s="4" t="s">
        <v>37</v>
      </c>
      <c r="D514" s="4" t="s">
        <v>37</v>
      </c>
      <c r="E514" s="4" t="s">
        <v>37</v>
      </c>
      <c r="F514" s="4" t="s">
        <v>37</v>
      </c>
      <c r="G514" s="4" t="s">
        <v>37</v>
      </c>
      <c r="H514" s="4" t="s">
        <v>37</v>
      </c>
      <c r="I514" s="4" t="s">
        <v>37</v>
      </c>
      <c r="O514" s="4" t="s">
        <v>60</v>
      </c>
      <c r="P514" s="4" t="s">
        <v>37</v>
      </c>
      <c r="Q514" s="4" t="s">
        <v>3112</v>
      </c>
      <c r="R514" s="4" t="s">
        <v>3113</v>
      </c>
      <c r="S514" s="4" t="s">
        <v>37</v>
      </c>
      <c r="T514" s="4" t="s">
        <v>43</v>
      </c>
      <c r="U514" s="4">
        <v>51</v>
      </c>
      <c r="V514" s="4">
        <v>4104</v>
      </c>
      <c r="W514" s="4" t="s">
        <v>3114</v>
      </c>
      <c r="X514" s="4" t="s">
        <v>3115</v>
      </c>
      <c r="Y514" s="4" t="s">
        <v>986</v>
      </c>
      <c r="Z514" s="4" t="s">
        <v>3116</v>
      </c>
      <c r="AA514" s="4" t="s">
        <v>37</v>
      </c>
      <c r="AB514" s="4" t="s">
        <v>37</v>
      </c>
      <c r="AC514" s="4" t="s">
        <v>37</v>
      </c>
      <c r="AD514" s="4" t="s">
        <v>37</v>
      </c>
      <c r="AE514" s="4">
        <v>6</v>
      </c>
    </row>
    <row r="515" spans="2:32" ht="90.4" customHeight="1" x14ac:dyDescent="0.9">
      <c r="B515" s="4">
        <v>80</v>
      </c>
      <c r="C515" s="4" t="s">
        <v>3117</v>
      </c>
      <c r="D515" s="4" t="s">
        <v>3118</v>
      </c>
      <c r="E515" s="4" t="s">
        <v>2895</v>
      </c>
      <c r="F515" s="4" t="s">
        <v>2896</v>
      </c>
      <c r="G515" s="4" t="s">
        <v>2897</v>
      </c>
      <c r="H515" s="4" t="s">
        <v>3119</v>
      </c>
      <c r="I515" s="4" t="s">
        <v>37</v>
      </c>
      <c r="J515" s="4">
        <v>241</v>
      </c>
      <c r="K515" s="4">
        <v>80571</v>
      </c>
      <c r="L515" s="4">
        <v>85104</v>
      </c>
      <c r="M515" s="4">
        <v>0</v>
      </c>
      <c r="N515" s="4">
        <v>165675</v>
      </c>
      <c r="O515" s="4" t="s">
        <v>51</v>
      </c>
      <c r="P515" s="4" t="s">
        <v>52</v>
      </c>
      <c r="Q515" s="4" t="s">
        <v>3120</v>
      </c>
      <c r="R515" s="4" t="s">
        <v>3121</v>
      </c>
      <c r="S515" s="4" t="s">
        <v>3122</v>
      </c>
      <c r="T515" s="4" t="s">
        <v>43</v>
      </c>
      <c r="U515" s="4">
        <v>63</v>
      </c>
      <c r="V515" s="4">
        <v>2292</v>
      </c>
      <c r="W515" s="4" t="s">
        <v>3123</v>
      </c>
      <c r="X515" s="4" t="s">
        <v>3124</v>
      </c>
      <c r="Y515" s="4" t="s">
        <v>57</v>
      </c>
      <c r="Z515" s="4" t="s">
        <v>3125</v>
      </c>
      <c r="AA515" s="4" t="s">
        <v>37</v>
      </c>
      <c r="AB515" s="4" t="s">
        <v>48</v>
      </c>
      <c r="AC515" s="4" t="s">
        <v>3126</v>
      </c>
      <c r="AD515" s="4" t="s">
        <v>160</v>
      </c>
      <c r="AE515" s="4">
        <v>1</v>
      </c>
      <c r="AF515" s="4">
        <v>58.1</v>
      </c>
    </row>
    <row r="516" spans="2:32" ht="90.4" customHeight="1" x14ac:dyDescent="0.9">
      <c r="B516" s="4">
        <v>80</v>
      </c>
      <c r="C516" s="4" t="s">
        <v>37</v>
      </c>
      <c r="D516" s="4" t="s">
        <v>37</v>
      </c>
      <c r="E516" s="4" t="s">
        <v>37</v>
      </c>
      <c r="F516" s="4" t="s">
        <v>37</v>
      </c>
      <c r="G516" s="4" t="s">
        <v>37</v>
      </c>
      <c r="H516" s="4" t="s">
        <v>37</v>
      </c>
      <c r="I516" s="4" t="s">
        <v>37</v>
      </c>
      <c r="O516" s="4" t="s">
        <v>38</v>
      </c>
      <c r="P516" s="4" t="s">
        <v>161</v>
      </c>
      <c r="Q516" s="4" t="s">
        <v>3127</v>
      </c>
      <c r="R516" s="4" t="s">
        <v>3128</v>
      </c>
      <c r="S516" s="4" t="s">
        <v>37</v>
      </c>
      <c r="T516" s="4" t="s">
        <v>43</v>
      </c>
      <c r="U516" s="4">
        <v>49</v>
      </c>
      <c r="V516" s="4">
        <v>2431</v>
      </c>
      <c r="W516" s="4" t="s">
        <v>3129</v>
      </c>
      <c r="X516" s="4" t="s">
        <v>3130</v>
      </c>
      <c r="Y516" s="4" t="s">
        <v>166</v>
      </c>
      <c r="Z516" s="4" t="s">
        <v>3131</v>
      </c>
      <c r="AA516" s="4" t="s">
        <v>37</v>
      </c>
      <c r="AB516" s="4" t="s">
        <v>37</v>
      </c>
      <c r="AC516" s="4" t="s">
        <v>37</v>
      </c>
      <c r="AD516" s="4" t="s">
        <v>77</v>
      </c>
      <c r="AE516" s="4">
        <v>2</v>
      </c>
    </row>
    <row r="517" spans="2:32" ht="90.4" customHeight="1" x14ac:dyDescent="0.9">
      <c r="B517" s="4">
        <v>80</v>
      </c>
      <c r="C517" s="4" t="s">
        <v>37</v>
      </c>
      <c r="D517" s="4" t="s">
        <v>37</v>
      </c>
      <c r="E517" s="4" t="s">
        <v>37</v>
      </c>
      <c r="F517" s="4" t="s">
        <v>37</v>
      </c>
      <c r="G517" s="4" t="s">
        <v>37</v>
      </c>
      <c r="H517" s="4" t="s">
        <v>37</v>
      </c>
      <c r="I517" s="4" t="s">
        <v>37</v>
      </c>
      <c r="O517" s="4" t="s">
        <v>60</v>
      </c>
      <c r="P517" s="4" t="s">
        <v>307</v>
      </c>
      <c r="Q517" s="4" t="s">
        <v>3132</v>
      </c>
      <c r="R517" s="4" t="s">
        <v>3133</v>
      </c>
      <c r="S517" s="4" t="s">
        <v>37</v>
      </c>
      <c r="T517" s="4" t="s">
        <v>43</v>
      </c>
      <c r="U517" s="4">
        <v>42</v>
      </c>
      <c r="V517" s="4">
        <v>1777</v>
      </c>
      <c r="W517" s="4" t="s">
        <v>3134</v>
      </c>
      <c r="X517" s="4" t="s">
        <v>3135</v>
      </c>
      <c r="Y517" s="4" t="s">
        <v>243</v>
      </c>
      <c r="Z517" s="4" t="s">
        <v>3136</v>
      </c>
      <c r="AA517" s="4" t="s">
        <v>37</v>
      </c>
      <c r="AB517" s="4" t="s">
        <v>37</v>
      </c>
      <c r="AC517" s="4" t="s">
        <v>37</v>
      </c>
      <c r="AD517" s="4" t="s">
        <v>37</v>
      </c>
      <c r="AE517" s="4">
        <v>3</v>
      </c>
    </row>
    <row r="518" spans="2:32" ht="90.4" customHeight="1" x14ac:dyDescent="0.9">
      <c r="B518" s="4">
        <v>80</v>
      </c>
      <c r="C518" s="4" t="s">
        <v>37</v>
      </c>
      <c r="D518" s="4" t="s">
        <v>37</v>
      </c>
      <c r="E518" s="4" t="s">
        <v>37</v>
      </c>
      <c r="F518" s="4" t="s">
        <v>37</v>
      </c>
      <c r="G518" s="4" t="s">
        <v>37</v>
      </c>
      <c r="H518" s="4" t="s">
        <v>37</v>
      </c>
      <c r="I518" s="4" t="s">
        <v>37</v>
      </c>
      <c r="O518" s="4" t="s">
        <v>68</v>
      </c>
      <c r="P518" s="4" t="s">
        <v>231</v>
      </c>
      <c r="Q518" s="4" t="s">
        <v>3137</v>
      </c>
      <c r="R518" s="4" t="s">
        <v>3138</v>
      </c>
      <c r="S518" s="4" t="s">
        <v>37</v>
      </c>
      <c r="T518" s="4" t="s">
        <v>43</v>
      </c>
      <c r="U518" s="4">
        <v>60</v>
      </c>
      <c r="V518" s="4">
        <v>2005</v>
      </c>
      <c r="W518" s="4" t="s">
        <v>3139</v>
      </c>
      <c r="X518" s="4" t="s">
        <v>3140</v>
      </c>
      <c r="Y518" s="4" t="s">
        <v>236</v>
      </c>
      <c r="Z518" s="4" t="s">
        <v>3141</v>
      </c>
      <c r="AA518" s="4" t="s">
        <v>37</v>
      </c>
      <c r="AB518" s="4" t="s">
        <v>37</v>
      </c>
      <c r="AC518" s="4" t="s">
        <v>37</v>
      </c>
      <c r="AD518" s="4" t="s">
        <v>238</v>
      </c>
      <c r="AE518" s="4">
        <v>4</v>
      </c>
    </row>
    <row r="519" spans="2:32" ht="90.4" customHeight="1" x14ac:dyDescent="0.9">
      <c r="B519" s="4">
        <v>80</v>
      </c>
      <c r="C519" s="4" t="s">
        <v>37</v>
      </c>
      <c r="D519" s="4" t="s">
        <v>37</v>
      </c>
      <c r="E519" s="4" t="s">
        <v>37</v>
      </c>
      <c r="F519" s="4" t="s">
        <v>37</v>
      </c>
      <c r="G519" s="4" t="s">
        <v>37</v>
      </c>
      <c r="H519" s="4" t="s">
        <v>37</v>
      </c>
      <c r="I519" s="4" t="s">
        <v>37</v>
      </c>
      <c r="O519" s="4" t="s">
        <v>60</v>
      </c>
      <c r="P519" s="4" t="s">
        <v>37</v>
      </c>
      <c r="Q519" s="4" t="s">
        <v>3142</v>
      </c>
      <c r="R519" s="4" t="s">
        <v>3143</v>
      </c>
      <c r="S519" s="4" t="s">
        <v>37</v>
      </c>
      <c r="T519" s="4" t="s">
        <v>43</v>
      </c>
      <c r="U519" s="4">
        <v>38</v>
      </c>
      <c r="V519" s="4">
        <v>1202</v>
      </c>
      <c r="W519" s="4" t="s">
        <v>3144</v>
      </c>
      <c r="X519" s="4" t="s">
        <v>3145</v>
      </c>
      <c r="Y519" s="4" t="s">
        <v>354</v>
      </c>
      <c r="Z519" s="4" t="s">
        <v>3146</v>
      </c>
      <c r="AA519" s="4" t="s">
        <v>37</v>
      </c>
      <c r="AB519" s="4" t="s">
        <v>37</v>
      </c>
      <c r="AC519" s="4" t="s">
        <v>37</v>
      </c>
      <c r="AD519" s="4" t="s">
        <v>37</v>
      </c>
      <c r="AE519" s="4">
        <v>5</v>
      </c>
    </row>
    <row r="520" spans="2:32" ht="90.4" customHeight="1" x14ac:dyDescent="0.9">
      <c r="B520" s="4">
        <v>81</v>
      </c>
      <c r="C520" s="4" t="s">
        <v>3147</v>
      </c>
      <c r="D520" s="4" t="s">
        <v>3148</v>
      </c>
      <c r="E520" s="4" t="s">
        <v>2895</v>
      </c>
      <c r="F520" s="4" t="s">
        <v>2896</v>
      </c>
      <c r="G520" s="4" t="s">
        <v>2897</v>
      </c>
      <c r="H520" s="4" t="s">
        <v>3149</v>
      </c>
      <c r="I520" s="4" t="s">
        <v>37</v>
      </c>
      <c r="J520" s="4">
        <v>294</v>
      </c>
      <c r="K520" s="4">
        <v>90711</v>
      </c>
      <c r="L520" s="4">
        <v>97210</v>
      </c>
      <c r="M520" s="4">
        <v>2</v>
      </c>
      <c r="N520" s="4">
        <v>187923</v>
      </c>
      <c r="O520" s="4" t="s">
        <v>51</v>
      </c>
      <c r="P520" s="4" t="s">
        <v>52</v>
      </c>
      <c r="Q520" s="4" t="s">
        <v>3150</v>
      </c>
      <c r="R520" s="4" t="s">
        <v>3151</v>
      </c>
      <c r="S520" s="4" t="s">
        <v>3152</v>
      </c>
      <c r="T520" s="4" t="s">
        <v>43</v>
      </c>
      <c r="U520" s="4">
        <v>65</v>
      </c>
      <c r="V520" s="4">
        <v>451</v>
      </c>
      <c r="W520" s="4" t="s">
        <v>3153</v>
      </c>
      <c r="X520" s="4" t="s">
        <v>3154</v>
      </c>
      <c r="Y520" s="4" t="s">
        <v>57</v>
      </c>
      <c r="Z520" s="4" t="s">
        <v>3155</v>
      </c>
      <c r="AA520" s="4" t="s">
        <v>37</v>
      </c>
      <c r="AB520" s="4" t="s">
        <v>677</v>
      </c>
      <c r="AC520" s="4" t="s">
        <v>3156</v>
      </c>
      <c r="AD520" s="4" t="s">
        <v>59</v>
      </c>
      <c r="AE520" s="4">
        <v>1</v>
      </c>
      <c r="AF520" s="4">
        <v>67.5</v>
      </c>
    </row>
    <row r="521" spans="2:32" ht="90.4" customHeight="1" x14ac:dyDescent="0.9">
      <c r="B521" s="4">
        <v>81</v>
      </c>
      <c r="C521" s="4" t="s">
        <v>37</v>
      </c>
      <c r="D521" s="4" t="s">
        <v>37</v>
      </c>
      <c r="E521" s="4" t="s">
        <v>37</v>
      </c>
      <c r="F521" s="4" t="s">
        <v>37</v>
      </c>
      <c r="G521" s="4" t="s">
        <v>37</v>
      </c>
      <c r="H521" s="4" t="s">
        <v>37</v>
      </c>
      <c r="I521" s="4" t="s">
        <v>37</v>
      </c>
      <c r="O521" s="4" t="s">
        <v>60</v>
      </c>
      <c r="P521" s="4" t="s">
        <v>61</v>
      </c>
      <c r="Q521" s="4" t="s">
        <v>3157</v>
      </c>
      <c r="R521" s="4" t="s">
        <v>3158</v>
      </c>
      <c r="S521" s="4" t="s">
        <v>37</v>
      </c>
      <c r="T521" s="4" t="s">
        <v>43</v>
      </c>
      <c r="U521" s="4">
        <v>71</v>
      </c>
      <c r="V521" s="4">
        <v>2325</v>
      </c>
      <c r="W521" s="4" t="s">
        <v>3159</v>
      </c>
      <c r="X521" s="4" t="s">
        <v>3160</v>
      </c>
      <c r="Y521" s="4" t="s">
        <v>66</v>
      </c>
      <c r="Z521" s="4" t="s">
        <v>3161</v>
      </c>
      <c r="AA521" s="4" t="s">
        <v>37</v>
      </c>
      <c r="AB521" s="4" t="s">
        <v>37</v>
      </c>
      <c r="AC521" s="4" t="s">
        <v>37</v>
      </c>
      <c r="AD521" s="4" t="s">
        <v>37</v>
      </c>
      <c r="AE521" s="4">
        <v>2</v>
      </c>
    </row>
    <row r="522" spans="2:32" ht="90.4" customHeight="1" x14ac:dyDescent="0.9">
      <c r="B522" s="4">
        <v>81</v>
      </c>
      <c r="C522" s="4" t="s">
        <v>37</v>
      </c>
      <c r="D522" s="4" t="s">
        <v>37</v>
      </c>
      <c r="E522" s="4" t="s">
        <v>37</v>
      </c>
      <c r="F522" s="4" t="s">
        <v>37</v>
      </c>
      <c r="G522" s="4" t="s">
        <v>37</v>
      </c>
      <c r="H522" s="4" t="s">
        <v>37</v>
      </c>
      <c r="I522" s="4" t="s">
        <v>37</v>
      </c>
      <c r="O522" s="4" t="s">
        <v>60</v>
      </c>
      <c r="P522" s="4" t="s">
        <v>322</v>
      </c>
      <c r="Q522" s="4" t="s">
        <v>3162</v>
      </c>
      <c r="R522" s="4" t="s">
        <v>3163</v>
      </c>
      <c r="S522" s="4" t="s">
        <v>37</v>
      </c>
      <c r="T522" s="4" t="s">
        <v>43</v>
      </c>
      <c r="U522" s="4">
        <v>47</v>
      </c>
      <c r="V522" s="4">
        <v>2612</v>
      </c>
      <c r="W522" s="4" t="s">
        <v>3164</v>
      </c>
      <c r="X522" s="4" t="s">
        <v>3165</v>
      </c>
      <c r="Y522" s="4" t="s">
        <v>327</v>
      </c>
      <c r="Z522" s="4" t="s">
        <v>3166</v>
      </c>
      <c r="AA522" s="4" t="s">
        <v>37</v>
      </c>
      <c r="AB522" s="4" t="s">
        <v>37</v>
      </c>
      <c r="AC522" s="4" t="s">
        <v>37</v>
      </c>
      <c r="AD522" s="4" t="s">
        <v>37</v>
      </c>
      <c r="AE522" s="4">
        <v>3</v>
      </c>
    </row>
    <row r="523" spans="2:32" ht="90.4" customHeight="1" x14ac:dyDescent="0.9">
      <c r="B523" s="4">
        <v>81</v>
      </c>
      <c r="C523" s="4" t="s">
        <v>37</v>
      </c>
      <c r="D523" s="4" t="s">
        <v>37</v>
      </c>
      <c r="E523" s="4" t="s">
        <v>37</v>
      </c>
      <c r="F523" s="4" t="s">
        <v>37</v>
      </c>
      <c r="G523" s="4" t="s">
        <v>37</v>
      </c>
      <c r="H523" s="4" t="s">
        <v>37</v>
      </c>
      <c r="I523" s="4" t="s">
        <v>37</v>
      </c>
      <c r="O523" s="4" t="s">
        <v>38</v>
      </c>
      <c r="P523" s="4" t="s">
        <v>161</v>
      </c>
      <c r="Q523" s="4" t="s">
        <v>3167</v>
      </c>
      <c r="R523" s="4" t="s">
        <v>3168</v>
      </c>
      <c r="S523" s="4" t="s">
        <v>37</v>
      </c>
      <c r="T523" s="4" t="s">
        <v>43</v>
      </c>
      <c r="U523" s="4">
        <v>42</v>
      </c>
      <c r="V523" s="4">
        <v>509</v>
      </c>
      <c r="W523" s="4" t="s">
        <v>3169</v>
      </c>
      <c r="X523" s="4" t="s">
        <v>3170</v>
      </c>
      <c r="Y523" s="4" t="s">
        <v>166</v>
      </c>
      <c r="Z523" s="4" t="s">
        <v>3171</v>
      </c>
      <c r="AA523" s="4" t="s">
        <v>37</v>
      </c>
      <c r="AB523" s="4" t="s">
        <v>37</v>
      </c>
      <c r="AC523" s="4" t="s">
        <v>37</v>
      </c>
      <c r="AD523" s="4" t="s">
        <v>50</v>
      </c>
      <c r="AE523" s="4">
        <v>4</v>
      </c>
    </row>
    <row r="524" spans="2:32" ht="90.4" customHeight="1" x14ac:dyDescent="0.9">
      <c r="B524" s="4">
        <v>81</v>
      </c>
      <c r="C524" s="4" t="s">
        <v>37</v>
      </c>
      <c r="D524" s="4" t="s">
        <v>37</v>
      </c>
      <c r="E524" s="4" t="s">
        <v>37</v>
      </c>
      <c r="F524" s="4" t="s">
        <v>37</v>
      </c>
      <c r="G524" s="4" t="s">
        <v>37</v>
      </c>
      <c r="H524" s="4" t="s">
        <v>37</v>
      </c>
      <c r="I524" s="4" t="s">
        <v>37</v>
      </c>
      <c r="O524" s="4" t="s">
        <v>68</v>
      </c>
      <c r="P524" s="4" t="s">
        <v>231</v>
      </c>
      <c r="Q524" s="4" t="s">
        <v>3172</v>
      </c>
      <c r="R524" s="4" t="s">
        <v>3173</v>
      </c>
      <c r="S524" s="4" t="s">
        <v>3174</v>
      </c>
      <c r="T524" s="4" t="s">
        <v>92</v>
      </c>
      <c r="U524" s="4">
        <v>37</v>
      </c>
      <c r="V524" s="4">
        <v>2160</v>
      </c>
      <c r="W524" s="4" t="s">
        <v>3175</v>
      </c>
      <c r="X524" s="4" t="s">
        <v>3176</v>
      </c>
      <c r="Y524" s="4" t="s">
        <v>236</v>
      </c>
      <c r="Z524" s="4" t="s">
        <v>3177</v>
      </c>
      <c r="AA524" s="4" t="s">
        <v>37</v>
      </c>
      <c r="AB524" s="4" t="s">
        <v>37</v>
      </c>
      <c r="AC524" s="4" t="s">
        <v>37</v>
      </c>
      <c r="AD524" s="4" t="s">
        <v>50</v>
      </c>
      <c r="AE524" s="4">
        <v>5</v>
      </c>
    </row>
    <row r="525" spans="2:32" ht="90.4" customHeight="1" x14ac:dyDescent="0.9">
      <c r="B525" s="4">
        <v>81</v>
      </c>
      <c r="C525" s="4" t="s">
        <v>37</v>
      </c>
      <c r="D525" s="4" t="s">
        <v>37</v>
      </c>
      <c r="E525" s="4" t="s">
        <v>37</v>
      </c>
      <c r="F525" s="4" t="s">
        <v>37</v>
      </c>
      <c r="G525" s="4" t="s">
        <v>37</v>
      </c>
      <c r="H525" s="4" t="s">
        <v>37</v>
      </c>
      <c r="I525" s="4" t="s">
        <v>37</v>
      </c>
      <c r="O525" s="4" t="s">
        <v>60</v>
      </c>
      <c r="P525" s="4" t="s">
        <v>437</v>
      </c>
      <c r="Q525" s="4" t="s">
        <v>3178</v>
      </c>
      <c r="R525" s="4" t="s">
        <v>3179</v>
      </c>
      <c r="S525" s="4" t="s">
        <v>37</v>
      </c>
      <c r="T525" s="4" t="s">
        <v>43</v>
      </c>
      <c r="U525" s="4">
        <v>57</v>
      </c>
      <c r="V525" s="4">
        <v>585</v>
      </c>
      <c r="W525" s="4" t="s">
        <v>3180</v>
      </c>
      <c r="X525" s="4" t="s">
        <v>3181</v>
      </c>
      <c r="Y525" s="4" t="s">
        <v>95</v>
      </c>
      <c r="Z525" s="4" t="s">
        <v>3182</v>
      </c>
      <c r="AA525" s="4" t="s">
        <v>37</v>
      </c>
      <c r="AB525" s="4" t="s">
        <v>37</v>
      </c>
      <c r="AC525" s="4" t="s">
        <v>37</v>
      </c>
      <c r="AD525" s="4" t="s">
        <v>37</v>
      </c>
      <c r="AE525" s="4">
        <v>6</v>
      </c>
    </row>
    <row r="526" spans="2:32" ht="90.4" customHeight="1" x14ac:dyDescent="0.9">
      <c r="B526" s="4">
        <v>81</v>
      </c>
      <c r="C526" s="4" t="s">
        <v>37</v>
      </c>
      <c r="D526" s="4" t="s">
        <v>37</v>
      </c>
      <c r="E526" s="4" t="s">
        <v>37</v>
      </c>
      <c r="F526" s="4" t="s">
        <v>37</v>
      </c>
      <c r="G526" s="4" t="s">
        <v>37</v>
      </c>
      <c r="H526" s="4" t="s">
        <v>37</v>
      </c>
      <c r="I526" s="4" t="s">
        <v>37</v>
      </c>
      <c r="O526" s="4" t="s">
        <v>60</v>
      </c>
      <c r="P526" s="4" t="s">
        <v>37</v>
      </c>
      <c r="Q526" s="4" t="s">
        <v>3183</v>
      </c>
      <c r="R526" s="4" t="s">
        <v>3184</v>
      </c>
      <c r="S526" s="4" t="s">
        <v>37</v>
      </c>
      <c r="T526" s="4" t="s">
        <v>43</v>
      </c>
      <c r="U526" s="4">
        <v>39</v>
      </c>
      <c r="V526" s="4">
        <v>2967</v>
      </c>
      <c r="W526" s="4" t="s">
        <v>3185</v>
      </c>
      <c r="X526" s="4" t="s">
        <v>3186</v>
      </c>
      <c r="Y526" s="4" t="s">
        <v>377</v>
      </c>
      <c r="Z526" s="4" t="s">
        <v>3187</v>
      </c>
      <c r="AA526" s="4" t="s">
        <v>3154</v>
      </c>
      <c r="AB526" s="4" t="s">
        <v>37</v>
      </c>
      <c r="AC526" s="4" t="s">
        <v>37</v>
      </c>
      <c r="AD526" s="4" t="s">
        <v>37</v>
      </c>
      <c r="AE526" s="4">
        <v>7</v>
      </c>
    </row>
    <row r="527" spans="2:32" ht="90.4" customHeight="1" x14ac:dyDescent="0.9">
      <c r="B527" s="4">
        <v>81</v>
      </c>
      <c r="C527" s="4" t="s">
        <v>37</v>
      </c>
      <c r="D527" s="4" t="s">
        <v>37</v>
      </c>
      <c r="E527" s="4" t="s">
        <v>37</v>
      </c>
      <c r="F527" s="4" t="s">
        <v>37</v>
      </c>
      <c r="G527" s="4" t="s">
        <v>37</v>
      </c>
      <c r="H527" s="4" t="s">
        <v>37</v>
      </c>
      <c r="I527" s="4" t="s">
        <v>37</v>
      </c>
      <c r="O527" s="4" t="s">
        <v>60</v>
      </c>
      <c r="P527" s="4" t="s">
        <v>37</v>
      </c>
      <c r="Q527" s="4" t="s">
        <v>3188</v>
      </c>
      <c r="R527" s="4" t="s">
        <v>3189</v>
      </c>
      <c r="S527" s="4" t="s">
        <v>37</v>
      </c>
      <c r="T527" s="4" t="s">
        <v>43</v>
      </c>
      <c r="U527" s="4">
        <v>55</v>
      </c>
      <c r="V527" s="4">
        <v>3095</v>
      </c>
      <c r="W527" s="4" t="s">
        <v>3190</v>
      </c>
      <c r="X527" s="4" t="s">
        <v>3191</v>
      </c>
      <c r="Y527" s="4" t="s">
        <v>3192</v>
      </c>
      <c r="Z527" s="4" t="s">
        <v>3193</v>
      </c>
      <c r="AA527" s="4" t="s">
        <v>37</v>
      </c>
      <c r="AB527" s="4" t="s">
        <v>37</v>
      </c>
      <c r="AC527" s="4" t="s">
        <v>37</v>
      </c>
      <c r="AD527" s="4" t="s">
        <v>37</v>
      </c>
      <c r="AE527" s="4">
        <v>8</v>
      </c>
    </row>
    <row r="528" spans="2:32" ht="90.4" customHeight="1" x14ac:dyDescent="0.9">
      <c r="B528" s="4">
        <v>81</v>
      </c>
      <c r="C528" s="4" t="s">
        <v>37</v>
      </c>
      <c r="D528" s="4" t="s">
        <v>37</v>
      </c>
      <c r="E528" s="4" t="s">
        <v>37</v>
      </c>
      <c r="F528" s="4" t="s">
        <v>37</v>
      </c>
      <c r="G528" s="4" t="s">
        <v>37</v>
      </c>
      <c r="H528" s="4" t="s">
        <v>37</v>
      </c>
      <c r="I528" s="4" t="s">
        <v>37</v>
      </c>
      <c r="O528" s="4" t="s">
        <v>60</v>
      </c>
      <c r="P528" s="4" t="s">
        <v>37</v>
      </c>
      <c r="Q528" s="4" t="s">
        <v>3194</v>
      </c>
      <c r="R528" s="4" t="s">
        <v>3195</v>
      </c>
      <c r="S528" s="4" t="s">
        <v>37</v>
      </c>
      <c r="T528" s="4" t="s">
        <v>43</v>
      </c>
      <c r="U528" s="4">
        <v>42</v>
      </c>
      <c r="V528" s="4">
        <v>2521</v>
      </c>
      <c r="W528" s="4" t="s">
        <v>3196</v>
      </c>
      <c r="X528" s="4" t="s">
        <v>3197</v>
      </c>
      <c r="Y528" s="4" t="s">
        <v>3198</v>
      </c>
      <c r="Z528" s="4" t="s">
        <v>3199</v>
      </c>
      <c r="AA528" s="4" t="s">
        <v>37</v>
      </c>
      <c r="AB528" s="4" t="s">
        <v>37</v>
      </c>
      <c r="AC528" s="4" t="s">
        <v>37</v>
      </c>
      <c r="AD528" s="4" t="s">
        <v>37</v>
      </c>
      <c r="AE528" s="4">
        <v>9</v>
      </c>
    </row>
    <row r="529" spans="2:32" ht="90.4" customHeight="1" x14ac:dyDescent="0.9">
      <c r="B529" s="4">
        <v>82</v>
      </c>
      <c r="C529" s="4" t="s">
        <v>2895</v>
      </c>
      <c r="D529" s="4" t="s">
        <v>3200</v>
      </c>
      <c r="E529" s="4" t="s">
        <v>2895</v>
      </c>
      <c r="F529" s="4" t="s">
        <v>2896</v>
      </c>
      <c r="G529" s="4" t="s">
        <v>2897</v>
      </c>
      <c r="H529" s="4" t="s">
        <v>3201</v>
      </c>
      <c r="I529" s="4" t="s">
        <v>37</v>
      </c>
      <c r="J529" s="4">
        <v>206</v>
      </c>
      <c r="K529" s="4">
        <v>65501</v>
      </c>
      <c r="L529" s="4">
        <v>70720</v>
      </c>
      <c r="M529" s="4">
        <v>2</v>
      </c>
      <c r="N529" s="4">
        <v>136223</v>
      </c>
      <c r="O529" s="4" t="s">
        <v>60</v>
      </c>
      <c r="P529" s="4" t="s">
        <v>322</v>
      </c>
      <c r="Q529" s="4" t="s">
        <v>3202</v>
      </c>
      <c r="R529" s="4" t="s">
        <v>3203</v>
      </c>
      <c r="S529" s="4" t="s">
        <v>37</v>
      </c>
      <c r="T529" s="4" t="s">
        <v>43</v>
      </c>
      <c r="U529" s="4">
        <v>63</v>
      </c>
      <c r="V529" s="4">
        <v>1410</v>
      </c>
      <c r="W529" s="4" t="s">
        <v>3204</v>
      </c>
      <c r="X529" s="4" t="s">
        <v>3205</v>
      </c>
      <c r="Y529" s="4" t="s">
        <v>327</v>
      </c>
      <c r="Z529" s="4" t="s">
        <v>3206</v>
      </c>
      <c r="AA529" s="4" t="s">
        <v>37</v>
      </c>
      <c r="AB529" s="4" t="s">
        <v>37</v>
      </c>
      <c r="AC529" s="4" t="s">
        <v>37</v>
      </c>
      <c r="AD529" s="4" t="s">
        <v>37</v>
      </c>
      <c r="AE529" s="4">
        <v>1</v>
      </c>
      <c r="AF529" s="4">
        <v>30.8</v>
      </c>
    </row>
    <row r="530" spans="2:32" ht="90.4" customHeight="1" x14ac:dyDescent="0.9">
      <c r="B530" s="4">
        <v>82</v>
      </c>
      <c r="C530" s="4" t="s">
        <v>37</v>
      </c>
      <c r="D530" s="4" t="s">
        <v>37</v>
      </c>
      <c r="E530" s="4" t="s">
        <v>37</v>
      </c>
      <c r="F530" s="4" t="s">
        <v>37</v>
      </c>
      <c r="G530" s="4" t="s">
        <v>37</v>
      </c>
      <c r="H530" s="4" t="s">
        <v>37</v>
      </c>
      <c r="I530" s="4" t="s">
        <v>37</v>
      </c>
      <c r="O530" s="4" t="s">
        <v>38</v>
      </c>
      <c r="P530" s="4" t="s">
        <v>161</v>
      </c>
      <c r="Q530" s="4" t="s">
        <v>3207</v>
      </c>
      <c r="R530" s="4" t="s">
        <v>3208</v>
      </c>
      <c r="S530" s="4" t="s">
        <v>3209</v>
      </c>
      <c r="T530" s="4" t="s">
        <v>43</v>
      </c>
      <c r="U530" s="4">
        <v>63</v>
      </c>
      <c r="V530" s="4">
        <v>2341</v>
      </c>
      <c r="W530" s="4" t="s">
        <v>3210</v>
      </c>
      <c r="X530" s="4" t="s">
        <v>3211</v>
      </c>
      <c r="Y530" s="4" t="s">
        <v>166</v>
      </c>
      <c r="Z530" s="4" t="s">
        <v>3212</v>
      </c>
      <c r="AA530" s="4" t="s">
        <v>37</v>
      </c>
      <c r="AB530" s="4" t="s">
        <v>48</v>
      </c>
      <c r="AC530" s="4" t="s">
        <v>3213</v>
      </c>
      <c r="AD530" s="4" t="s">
        <v>50</v>
      </c>
      <c r="AE530" s="4">
        <v>2</v>
      </c>
    </row>
    <row r="531" spans="2:32" ht="90.4" customHeight="1" x14ac:dyDescent="0.9">
      <c r="B531" s="4">
        <v>82</v>
      </c>
      <c r="C531" s="4" t="s">
        <v>37</v>
      </c>
      <c r="D531" s="4" t="s">
        <v>37</v>
      </c>
      <c r="E531" s="4" t="s">
        <v>37</v>
      </c>
      <c r="F531" s="4" t="s">
        <v>37</v>
      </c>
      <c r="G531" s="4" t="s">
        <v>37</v>
      </c>
      <c r="H531" s="4" t="s">
        <v>37</v>
      </c>
      <c r="I531" s="4" t="s">
        <v>37</v>
      </c>
      <c r="O531" s="4" t="s">
        <v>68</v>
      </c>
      <c r="P531" s="4" t="s">
        <v>69</v>
      </c>
      <c r="Q531" s="4" t="s">
        <v>3214</v>
      </c>
      <c r="R531" s="4" t="s">
        <v>3215</v>
      </c>
      <c r="S531" s="4" t="s">
        <v>37</v>
      </c>
      <c r="T531" s="4" t="s">
        <v>43</v>
      </c>
      <c r="U531" s="4">
        <v>58</v>
      </c>
      <c r="V531" s="4">
        <v>2306</v>
      </c>
      <c r="W531" s="4" t="s">
        <v>3216</v>
      </c>
      <c r="X531" s="4" t="s">
        <v>3217</v>
      </c>
      <c r="Y531" s="4" t="s">
        <v>75</v>
      </c>
      <c r="Z531" s="4" t="s">
        <v>3218</v>
      </c>
      <c r="AA531" s="4" t="s">
        <v>37</v>
      </c>
      <c r="AB531" s="4" t="s">
        <v>37</v>
      </c>
      <c r="AC531" s="4" t="s">
        <v>37</v>
      </c>
      <c r="AD531" s="4" t="s">
        <v>77</v>
      </c>
      <c r="AE531" s="4">
        <v>3</v>
      </c>
    </row>
    <row r="532" spans="2:32" ht="90.4" customHeight="1" x14ac:dyDescent="0.9">
      <c r="B532" s="4">
        <v>82</v>
      </c>
      <c r="C532" s="4" t="s">
        <v>37</v>
      </c>
      <c r="D532" s="4" t="s">
        <v>37</v>
      </c>
      <c r="E532" s="4" t="s">
        <v>37</v>
      </c>
      <c r="F532" s="4" t="s">
        <v>37</v>
      </c>
      <c r="G532" s="4" t="s">
        <v>37</v>
      </c>
      <c r="H532" s="4" t="s">
        <v>37</v>
      </c>
      <c r="I532" s="4" t="s">
        <v>37</v>
      </c>
      <c r="O532" s="4" t="s">
        <v>51</v>
      </c>
      <c r="P532" s="4" t="s">
        <v>2352</v>
      </c>
      <c r="Q532" s="4" t="s">
        <v>3219</v>
      </c>
      <c r="R532" s="4" t="s">
        <v>3220</v>
      </c>
      <c r="S532" s="4" t="s">
        <v>3152</v>
      </c>
      <c r="T532" s="4" t="s">
        <v>43</v>
      </c>
      <c r="U532" s="4">
        <v>63</v>
      </c>
      <c r="V532" s="4">
        <v>4714</v>
      </c>
      <c r="W532" s="4" t="s">
        <v>3221</v>
      </c>
      <c r="X532" s="4" t="s">
        <v>3222</v>
      </c>
      <c r="Y532" s="4" t="s">
        <v>343</v>
      </c>
      <c r="Z532" s="4" t="s">
        <v>3223</v>
      </c>
      <c r="AA532" s="4" t="s">
        <v>37</v>
      </c>
      <c r="AB532" s="4" t="s">
        <v>37</v>
      </c>
      <c r="AC532" s="4" t="s">
        <v>37</v>
      </c>
      <c r="AD532" s="4" t="s">
        <v>59</v>
      </c>
      <c r="AE532" s="4">
        <v>4</v>
      </c>
    </row>
    <row r="533" spans="2:32" ht="90.4" customHeight="1" x14ac:dyDescent="0.9">
      <c r="B533" s="4">
        <v>82</v>
      </c>
      <c r="C533" s="4" t="s">
        <v>37</v>
      </c>
      <c r="D533" s="4" t="s">
        <v>37</v>
      </c>
      <c r="E533" s="4" t="s">
        <v>37</v>
      </c>
      <c r="F533" s="4" t="s">
        <v>37</v>
      </c>
      <c r="G533" s="4" t="s">
        <v>37</v>
      </c>
      <c r="H533" s="4" t="s">
        <v>37</v>
      </c>
      <c r="I533" s="4" t="s">
        <v>37</v>
      </c>
      <c r="O533" s="4" t="s">
        <v>60</v>
      </c>
      <c r="P533" s="4" t="s">
        <v>37</v>
      </c>
      <c r="Q533" s="4" t="s">
        <v>3224</v>
      </c>
      <c r="R533" s="4" t="s">
        <v>3225</v>
      </c>
      <c r="S533" s="4" t="s">
        <v>37</v>
      </c>
      <c r="T533" s="4" t="s">
        <v>43</v>
      </c>
      <c r="U533" s="4">
        <v>71</v>
      </c>
      <c r="V533" s="4">
        <v>1917</v>
      </c>
      <c r="W533" s="4" t="s">
        <v>3226</v>
      </c>
      <c r="X533" s="4" t="s">
        <v>3227</v>
      </c>
      <c r="Y533" s="4" t="s">
        <v>3228</v>
      </c>
      <c r="Z533" s="4" t="s">
        <v>3229</v>
      </c>
      <c r="AA533" s="4" t="s">
        <v>37</v>
      </c>
      <c r="AB533" s="4" t="s">
        <v>37</v>
      </c>
      <c r="AC533" s="4" t="s">
        <v>37</v>
      </c>
      <c r="AD533" s="4" t="s">
        <v>37</v>
      </c>
      <c r="AE533" s="4">
        <v>5</v>
      </c>
    </row>
    <row r="534" spans="2:32" ht="90.4" customHeight="1" x14ac:dyDescent="0.9">
      <c r="B534" s="4">
        <v>83</v>
      </c>
      <c r="C534" s="4" t="s">
        <v>3230</v>
      </c>
      <c r="D534" s="4" t="s">
        <v>3231</v>
      </c>
      <c r="E534" s="4" t="s">
        <v>2895</v>
      </c>
      <c r="F534" s="4" t="s">
        <v>2896</v>
      </c>
      <c r="G534" s="4" t="s">
        <v>2897</v>
      </c>
      <c r="H534" s="4" t="s">
        <v>3232</v>
      </c>
      <c r="I534" s="4" t="s">
        <v>37</v>
      </c>
      <c r="J534" s="4">
        <v>262</v>
      </c>
      <c r="K534" s="4">
        <v>84746</v>
      </c>
      <c r="L534" s="4">
        <v>91640</v>
      </c>
      <c r="M534" s="4">
        <v>1</v>
      </c>
      <c r="N534" s="4">
        <v>176387</v>
      </c>
      <c r="O534" s="4" t="s">
        <v>38</v>
      </c>
      <c r="P534" s="4" t="s">
        <v>161</v>
      </c>
      <c r="Q534" s="4" t="s">
        <v>3233</v>
      </c>
      <c r="R534" s="4" t="s">
        <v>3234</v>
      </c>
      <c r="S534" s="4" t="s">
        <v>3235</v>
      </c>
      <c r="T534" s="4" t="s">
        <v>92</v>
      </c>
      <c r="U534" s="4">
        <v>60</v>
      </c>
      <c r="V534" s="4">
        <v>1645</v>
      </c>
      <c r="W534" s="4" t="s">
        <v>3236</v>
      </c>
      <c r="X534" s="4" t="s">
        <v>3237</v>
      </c>
      <c r="Y534" s="4" t="s">
        <v>166</v>
      </c>
      <c r="Z534" s="4" t="s">
        <v>3238</v>
      </c>
      <c r="AA534" s="4" t="s">
        <v>37</v>
      </c>
      <c r="AB534" s="4" t="s">
        <v>48</v>
      </c>
      <c r="AC534" s="4" t="s">
        <v>3239</v>
      </c>
      <c r="AD534" s="4" t="s">
        <v>77</v>
      </c>
      <c r="AE534" s="4">
        <v>1</v>
      </c>
      <c r="AF534" s="4">
        <v>33.9</v>
      </c>
    </row>
    <row r="535" spans="2:32" ht="90.4" customHeight="1" x14ac:dyDescent="0.9">
      <c r="B535" s="4">
        <v>83</v>
      </c>
      <c r="C535" s="4" t="s">
        <v>37</v>
      </c>
      <c r="D535" s="4" t="s">
        <v>37</v>
      </c>
      <c r="E535" s="4" t="s">
        <v>37</v>
      </c>
      <c r="F535" s="4" t="s">
        <v>37</v>
      </c>
      <c r="G535" s="4" t="s">
        <v>37</v>
      </c>
      <c r="H535" s="4" t="s">
        <v>37</v>
      </c>
      <c r="I535" s="4" t="s">
        <v>37</v>
      </c>
      <c r="O535" s="4" t="s">
        <v>60</v>
      </c>
      <c r="P535" s="4" t="s">
        <v>322</v>
      </c>
      <c r="Q535" s="4" t="s">
        <v>3240</v>
      </c>
      <c r="R535" s="4" t="s">
        <v>3241</v>
      </c>
      <c r="S535" s="4" t="s">
        <v>37</v>
      </c>
      <c r="T535" s="4" t="s">
        <v>43</v>
      </c>
      <c r="U535" s="4">
        <v>56</v>
      </c>
      <c r="V535" s="4">
        <v>4605</v>
      </c>
      <c r="W535" s="4" t="s">
        <v>3242</v>
      </c>
      <c r="X535" s="4" t="s">
        <v>3243</v>
      </c>
      <c r="Y535" s="4" t="s">
        <v>327</v>
      </c>
      <c r="Z535" s="4" t="s">
        <v>3244</v>
      </c>
      <c r="AA535" s="4" t="s">
        <v>37</v>
      </c>
      <c r="AB535" s="4" t="s">
        <v>37</v>
      </c>
      <c r="AC535" s="4" t="s">
        <v>37</v>
      </c>
      <c r="AD535" s="4" t="s">
        <v>37</v>
      </c>
      <c r="AE535" s="4">
        <v>2</v>
      </c>
    </row>
    <row r="536" spans="2:32" ht="90.4" customHeight="1" x14ac:dyDescent="0.9">
      <c r="B536" s="4">
        <v>83</v>
      </c>
      <c r="C536" s="4" t="s">
        <v>37</v>
      </c>
      <c r="D536" s="4" t="s">
        <v>37</v>
      </c>
      <c r="E536" s="4" t="s">
        <v>37</v>
      </c>
      <c r="F536" s="4" t="s">
        <v>37</v>
      </c>
      <c r="G536" s="4" t="s">
        <v>37</v>
      </c>
      <c r="H536" s="4" t="s">
        <v>37</v>
      </c>
      <c r="I536" s="4" t="s">
        <v>37</v>
      </c>
      <c r="O536" s="4" t="s">
        <v>51</v>
      </c>
      <c r="P536" s="4" t="s">
        <v>52</v>
      </c>
      <c r="Q536" s="4" t="s">
        <v>3245</v>
      </c>
      <c r="R536" s="4" t="s">
        <v>3246</v>
      </c>
      <c r="S536" s="4" t="s">
        <v>37</v>
      </c>
      <c r="T536" s="4" t="s">
        <v>92</v>
      </c>
      <c r="U536" s="4">
        <v>55</v>
      </c>
      <c r="V536" s="4">
        <v>4602</v>
      </c>
      <c r="W536" s="4" t="s">
        <v>3247</v>
      </c>
      <c r="X536" s="4" t="s">
        <v>3248</v>
      </c>
      <c r="Y536" s="4" t="s">
        <v>57</v>
      </c>
      <c r="Z536" s="4" t="s">
        <v>3249</v>
      </c>
      <c r="AA536" s="4" t="s">
        <v>37</v>
      </c>
      <c r="AB536" s="4" t="s">
        <v>37</v>
      </c>
      <c r="AC536" s="4" t="s">
        <v>37</v>
      </c>
      <c r="AD536" s="4" t="s">
        <v>50</v>
      </c>
      <c r="AE536" s="4">
        <v>3</v>
      </c>
    </row>
    <row r="537" spans="2:32" ht="90.4" customHeight="1" x14ac:dyDescent="0.9">
      <c r="B537" s="4">
        <v>83</v>
      </c>
      <c r="C537" s="4" t="s">
        <v>37</v>
      </c>
      <c r="D537" s="4" t="s">
        <v>37</v>
      </c>
      <c r="E537" s="4" t="s">
        <v>37</v>
      </c>
      <c r="F537" s="4" t="s">
        <v>37</v>
      </c>
      <c r="G537" s="4" t="s">
        <v>37</v>
      </c>
      <c r="H537" s="4" t="s">
        <v>37</v>
      </c>
      <c r="I537" s="4" t="s">
        <v>37</v>
      </c>
      <c r="O537" s="4" t="s">
        <v>68</v>
      </c>
      <c r="P537" s="4" t="s">
        <v>231</v>
      </c>
      <c r="Q537" s="4" t="s">
        <v>3250</v>
      </c>
      <c r="R537" s="4" t="s">
        <v>3251</v>
      </c>
      <c r="S537" s="4" t="s">
        <v>37</v>
      </c>
      <c r="T537" s="4" t="s">
        <v>43</v>
      </c>
      <c r="U537" s="4">
        <v>38</v>
      </c>
      <c r="V537" s="4">
        <v>2058</v>
      </c>
      <c r="W537" s="4" t="s">
        <v>3252</v>
      </c>
      <c r="X537" s="4" t="s">
        <v>3253</v>
      </c>
      <c r="Y537" s="4" t="s">
        <v>236</v>
      </c>
      <c r="Z537" s="4" t="s">
        <v>3254</v>
      </c>
      <c r="AA537" s="4" t="s">
        <v>37</v>
      </c>
      <c r="AB537" s="4" t="s">
        <v>37</v>
      </c>
      <c r="AC537" s="4" t="s">
        <v>37</v>
      </c>
      <c r="AD537" s="4" t="s">
        <v>77</v>
      </c>
      <c r="AE537" s="4">
        <v>4</v>
      </c>
    </row>
    <row r="538" spans="2:32" ht="90.4" customHeight="1" x14ac:dyDescent="0.9">
      <c r="B538" s="4">
        <v>83</v>
      </c>
      <c r="C538" s="4" t="s">
        <v>37</v>
      </c>
      <c r="D538" s="4" t="s">
        <v>37</v>
      </c>
      <c r="E538" s="4" t="s">
        <v>37</v>
      </c>
      <c r="F538" s="4" t="s">
        <v>37</v>
      </c>
      <c r="G538" s="4" t="s">
        <v>37</v>
      </c>
      <c r="H538" s="4" t="s">
        <v>37</v>
      </c>
      <c r="I538" s="4" t="s">
        <v>37</v>
      </c>
      <c r="O538" s="4" t="s">
        <v>60</v>
      </c>
      <c r="P538" s="4" t="s">
        <v>307</v>
      </c>
      <c r="Q538" s="4" t="s">
        <v>3255</v>
      </c>
      <c r="R538" s="4" t="s">
        <v>3256</v>
      </c>
      <c r="S538" s="4" t="s">
        <v>37</v>
      </c>
      <c r="T538" s="4" t="s">
        <v>43</v>
      </c>
      <c r="U538" s="4">
        <v>60</v>
      </c>
      <c r="V538" s="4">
        <v>2210</v>
      </c>
      <c r="W538" s="4" t="s">
        <v>3257</v>
      </c>
      <c r="X538" s="4" t="s">
        <v>3258</v>
      </c>
      <c r="Y538" s="4" t="s">
        <v>243</v>
      </c>
      <c r="Z538" s="4" t="s">
        <v>3259</v>
      </c>
      <c r="AA538" s="4" t="s">
        <v>37</v>
      </c>
      <c r="AB538" s="4" t="s">
        <v>37</v>
      </c>
      <c r="AC538" s="4" t="s">
        <v>37</v>
      </c>
      <c r="AD538" s="4" t="s">
        <v>37</v>
      </c>
      <c r="AE538" s="4">
        <v>5</v>
      </c>
    </row>
    <row r="539" spans="2:32" ht="90.4" customHeight="1" x14ac:dyDescent="0.9">
      <c r="B539" s="4">
        <v>84</v>
      </c>
      <c r="C539" s="4" t="s">
        <v>3260</v>
      </c>
      <c r="D539" s="4" t="s">
        <v>3261</v>
      </c>
      <c r="E539" s="4" t="s">
        <v>2895</v>
      </c>
      <c r="F539" s="4" t="s">
        <v>2896</v>
      </c>
      <c r="G539" s="4" t="s">
        <v>2897</v>
      </c>
      <c r="H539" s="4" t="s">
        <v>3262</v>
      </c>
      <c r="I539" s="4" t="s">
        <v>1085</v>
      </c>
      <c r="J539" s="4">
        <v>222</v>
      </c>
      <c r="K539" s="4">
        <v>91905</v>
      </c>
      <c r="L539" s="4">
        <v>96384</v>
      </c>
      <c r="M539" s="4">
        <v>2</v>
      </c>
      <c r="N539" s="4">
        <v>188291</v>
      </c>
      <c r="O539" s="4" t="s">
        <v>60</v>
      </c>
      <c r="P539" s="4" t="s">
        <v>61</v>
      </c>
      <c r="Q539" s="4" t="s">
        <v>3263</v>
      </c>
      <c r="R539" s="4" t="s">
        <v>3264</v>
      </c>
      <c r="S539" s="4" t="s">
        <v>37</v>
      </c>
      <c r="T539" s="4" t="s">
        <v>43</v>
      </c>
      <c r="U539" s="4">
        <v>53</v>
      </c>
      <c r="V539" s="4">
        <v>3250</v>
      </c>
      <c r="W539" s="4" t="s">
        <v>3265</v>
      </c>
      <c r="X539" s="4" t="s">
        <v>3266</v>
      </c>
      <c r="Y539" s="4" t="s">
        <v>66</v>
      </c>
      <c r="Z539" s="4" t="s">
        <v>3267</v>
      </c>
      <c r="AA539" s="4" t="s">
        <v>37</v>
      </c>
      <c r="AB539" s="4" t="s">
        <v>37</v>
      </c>
      <c r="AC539" s="4" t="s">
        <v>37</v>
      </c>
      <c r="AD539" s="4" t="s">
        <v>37</v>
      </c>
      <c r="AE539" s="4">
        <v>1</v>
      </c>
      <c r="AF539" s="4">
        <v>63.9</v>
      </c>
    </row>
    <row r="540" spans="2:32" ht="90.4" customHeight="1" x14ac:dyDescent="0.9">
      <c r="B540" s="4">
        <v>84</v>
      </c>
      <c r="C540" s="4" t="s">
        <v>37</v>
      </c>
      <c r="D540" s="4" t="s">
        <v>37</v>
      </c>
      <c r="E540" s="4" t="s">
        <v>37</v>
      </c>
      <c r="F540" s="4" t="s">
        <v>37</v>
      </c>
      <c r="G540" s="4" t="s">
        <v>37</v>
      </c>
      <c r="H540" s="4" t="s">
        <v>37</v>
      </c>
      <c r="I540" s="4" t="s">
        <v>37</v>
      </c>
      <c r="O540" s="4" t="s">
        <v>51</v>
      </c>
      <c r="P540" s="4" t="s">
        <v>52</v>
      </c>
      <c r="Q540" s="4" t="s">
        <v>3268</v>
      </c>
      <c r="R540" s="4" t="s">
        <v>3269</v>
      </c>
      <c r="S540" s="4" t="s">
        <v>3270</v>
      </c>
      <c r="T540" s="4" t="s">
        <v>43</v>
      </c>
      <c r="U540" s="4">
        <v>50</v>
      </c>
      <c r="V540" s="4">
        <v>2178</v>
      </c>
      <c r="W540" s="4" t="s">
        <v>3271</v>
      </c>
      <c r="X540" s="4" t="s">
        <v>3272</v>
      </c>
      <c r="Y540" s="4" t="s">
        <v>57</v>
      </c>
      <c r="Z540" s="4" t="s">
        <v>3273</v>
      </c>
      <c r="AA540" s="4" t="s">
        <v>37</v>
      </c>
      <c r="AB540" s="4" t="s">
        <v>48</v>
      </c>
      <c r="AC540" s="4" t="s">
        <v>3274</v>
      </c>
      <c r="AD540" s="4" t="s">
        <v>160</v>
      </c>
      <c r="AE540" s="4">
        <v>2</v>
      </c>
    </row>
    <row r="541" spans="2:32" ht="90.4" customHeight="1" x14ac:dyDescent="0.9">
      <c r="B541" s="4">
        <v>84</v>
      </c>
      <c r="C541" s="4" t="s">
        <v>37</v>
      </c>
      <c r="D541" s="4" t="s">
        <v>37</v>
      </c>
      <c r="E541" s="4" t="s">
        <v>37</v>
      </c>
      <c r="F541" s="4" t="s">
        <v>37</v>
      </c>
      <c r="G541" s="4" t="s">
        <v>37</v>
      </c>
      <c r="H541" s="4" t="s">
        <v>37</v>
      </c>
      <c r="I541" s="4" t="s">
        <v>37</v>
      </c>
      <c r="O541" s="4" t="s">
        <v>38</v>
      </c>
      <c r="P541" s="4" t="s">
        <v>161</v>
      </c>
      <c r="Q541" s="4" t="s">
        <v>3275</v>
      </c>
      <c r="R541" s="4" t="s">
        <v>3276</v>
      </c>
      <c r="S541" s="4" t="s">
        <v>3277</v>
      </c>
      <c r="T541" s="4" t="s">
        <v>43</v>
      </c>
      <c r="U541" s="4">
        <v>56</v>
      </c>
      <c r="V541" s="4">
        <v>2474</v>
      </c>
      <c r="W541" s="4" t="s">
        <v>3278</v>
      </c>
      <c r="X541" s="4" t="s">
        <v>3279</v>
      </c>
      <c r="Y541" s="4" t="s">
        <v>166</v>
      </c>
      <c r="Z541" s="4" t="s">
        <v>3280</v>
      </c>
      <c r="AA541" s="4" t="s">
        <v>37</v>
      </c>
      <c r="AB541" s="4" t="s">
        <v>37</v>
      </c>
      <c r="AC541" s="4" t="s">
        <v>37</v>
      </c>
      <c r="AD541" s="4" t="s">
        <v>160</v>
      </c>
      <c r="AE541" s="4">
        <v>3</v>
      </c>
    </row>
    <row r="542" spans="2:32" ht="90.4" customHeight="1" x14ac:dyDescent="0.9">
      <c r="B542" s="4">
        <v>84</v>
      </c>
      <c r="C542" s="4" t="s">
        <v>37</v>
      </c>
      <c r="D542" s="4" t="s">
        <v>37</v>
      </c>
      <c r="E542" s="4" t="s">
        <v>37</v>
      </c>
      <c r="F542" s="4" t="s">
        <v>37</v>
      </c>
      <c r="G542" s="4" t="s">
        <v>37</v>
      </c>
      <c r="H542" s="4" t="s">
        <v>37</v>
      </c>
      <c r="I542" s="4" t="s">
        <v>37</v>
      </c>
      <c r="O542" s="4" t="s">
        <v>68</v>
      </c>
      <c r="P542" s="4" t="s">
        <v>231</v>
      </c>
      <c r="Q542" s="4" t="s">
        <v>3281</v>
      </c>
      <c r="R542" s="4" t="s">
        <v>3282</v>
      </c>
      <c r="S542" s="4" t="s">
        <v>3283</v>
      </c>
      <c r="T542" s="4" t="s">
        <v>43</v>
      </c>
      <c r="U542" s="4">
        <v>55</v>
      </c>
      <c r="V542" s="4">
        <v>2648</v>
      </c>
      <c r="W542" s="4" t="s">
        <v>3284</v>
      </c>
      <c r="X542" s="4" t="s">
        <v>3285</v>
      </c>
      <c r="Y542" s="4" t="s">
        <v>236</v>
      </c>
      <c r="Z542" s="4" t="s">
        <v>3286</v>
      </c>
      <c r="AA542" s="4" t="s">
        <v>37</v>
      </c>
      <c r="AB542" s="4" t="s">
        <v>37</v>
      </c>
      <c r="AC542" s="4" t="s">
        <v>37</v>
      </c>
      <c r="AD542" s="4" t="s">
        <v>59</v>
      </c>
      <c r="AE542" s="4">
        <v>4</v>
      </c>
    </row>
    <row r="543" spans="2:32" ht="90.4" customHeight="1" x14ac:dyDescent="0.9">
      <c r="B543" s="4">
        <v>84</v>
      </c>
      <c r="C543" s="4" t="s">
        <v>37</v>
      </c>
      <c r="D543" s="4" t="s">
        <v>37</v>
      </c>
      <c r="E543" s="4" t="s">
        <v>37</v>
      </c>
      <c r="F543" s="4" t="s">
        <v>37</v>
      </c>
      <c r="G543" s="4" t="s">
        <v>37</v>
      </c>
      <c r="H543" s="4" t="s">
        <v>37</v>
      </c>
      <c r="I543" s="4" t="s">
        <v>37</v>
      </c>
      <c r="O543" s="4" t="s">
        <v>60</v>
      </c>
      <c r="P543" s="4" t="s">
        <v>37</v>
      </c>
      <c r="Q543" s="4" t="s">
        <v>3287</v>
      </c>
      <c r="R543" s="4" t="s">
        <v>3288</v>
      </c>
      <c r="S543" s="4" t="s">
        <v>37</v>
      </c>
      <c r="T543" s="4" t="s">
        <v>43</v>
      </c>
      <c r="U543" s="4">
        <v>60</v>
      </c>
      <c r="V543" s="4">
        <v>3015</v>
      </c>
      <c r="W543" s="4" t="s">
        <v>3289</v>
      </c>
      <c r="X543" s="4" t="s">
        <v>3290</v>
      </c>
      <c r="Y543" s="4" t="s">
        <v>95</v>
      </c>
      <c r="Z543" s="4" t="s">
        <v>3291</v>
      </c>
      <c r="AA543" s="4" t="s">
        <v>37</v>
      </c>
      <c r="AB543" s="4" t="s">
        <v>37</v>
      </c>
      <c r="AC543" s="4" t="s">
        <v>37</v>
      </c>
      <c r="AD543" s="4" t="s">
        <v>37</v>
      </c>
      <c r="AE543" s="4">
        <v>5</v>
      </c>
    </row>
    <row r="544" spans="2:32" ht="90.4" customHeight="1" x14ac:dyDescent="0.9">
      <c r="B544" s="4">
        <v>85</v>
      </c>
      <c r="C544" s="4" t="s">
        <v>3292</v>
      </c>
      <c r="D544" s="4" t="s">
        <v>3293</v>
      </c>
      <c r="E544" s="4" t="s">
        <v>2895</v>
      </c>
      <c r="F544" s="4" t="s">
        <v>2896</v>
      </c>
      <c r="G544" s="4" t="s">
        <v>2897</v>
      </c>
      <c r="H544" s="4" t="s">
        <v>3294</v>
      </c>
      <c r="I544" s="4" t="s">
        <v>37</v>
      </c>
      <c r="J544" s="4">
        <v>206</v>
      </c>
      <c r="K544" s="4">
        <v>94490</v>
      </c>
      <c r="L544" s="4">
        <v>100927</v>
      </c>
      <c r="M544" s="4">
        <v>4</v>
      </c>
      <c r="N544" s="4">
        <v>195421</v>
      </c>
      <c r="O544" s="4" t="s">
        <v>60</v>
      </c>
      <c r="P544" s="4" t="s">
        <v>322</v>
      </c>
      <c r="Q544" s="4" t="s">
        <v>3295</v>
      </c>
      <c r="R544" s="4" t="s">
        <v>3296</v>
      </c>
      <c r="S544" s="4" t="s">
        <v>37</v>
      </c>
      <c r="T544" s="4" t="s">
        <v>43</v>
      </c>
      <c r="U544" s="4">
        <v>38</v>
      </c>
      <c r="V544" s="4">
        <v>3924</v>
      </c>
      <c r="W544" s="4" t="s">
        <v>3297</v>
      </c>
      <c r="X544" s="4" t="s">
        <v>3298</v>
      </c>
      <c r="Y544" s="4" t="s">
        <v>327</v>
      </c>
      <c r="Z544" s="4" t="s">
        <v>3299</v>
      </c>
      <c r="AA544" s="4" t="s">
        <v>37</v>
      </c>
      <c r="AB544" s="4" t="s">
        <v>37</v>
      </c>
      <c r="AC544" s="4" t="s">
        <v>37</v>
      </c>
      <c r="AD544" s="4" t="s">
        <v>37</v>
      </c>
      <c r="AE544" s="4">
        <v>1</v>
      </c>
      <c r="AF544" s="4">
        <v>40.6</v>
      </c>
    </row>
    <row r="545" spans="2:32" ht="90.4" customHeight="1" x14ac:dyDescent="0.9">
      <c r="B545" s="4">
        <v>85</v>
      </c>
      <c r="C545" s="4" t="s">
        <v>37</v>
      </c>
      <c r="D545" s="4" t="s">
        <v>37</v>
      </c>
      <c r="E545" s="4" t="s">
        <v>37</v>
      </c>
      <c r="F545" s="4" t="s">
        <v>37</v>
      </c>
      <c r="G545" s="4" t="s">
        <v>37</v>
      </c>
      <c r="H545" s="4" t="s">
        <v>37</v>
      </c>
      <c r="I545" s="4" t="s">
        <v>37</v>
      </c>
      <c r="O545" s="4" t="s">
        <v>51</v>
      </c>
      <c r="P545" s="4" t="s">
        <v>387</v>
      </c>
      <c r="Q545" s="4" t="s">
        <v>3300</v>
      </c>
      <c r="R545" s="4" t="s">
        <v>3301</v>
      </c>
      <c r="S545" s="4" t="s">
        <v>37</v>
      </c>
      <c r="T545" s="4" t="s">
        <v>43</v>
      </c>
      <c r="U545" s="4">
        <v>61</v>
      </c>
      <c r="V545" s="4">
        <v>3343</v>
      </c>
      <c r="W545" s="4" t="s">
        <v>3302</v>
      </c>
      <c r="X545" s="4" t="s">
        <v>3303</v>
      </c>
      <c r="Y545" s="4" t="s">
        <v>392</v>
      </c>
      <c r="Z545" s="4" t="s">
        <v>3304</v>
      </c>
      <c r="AA545" s="4" t="s">
        <v>37</v>
      </c>
      <c r="AB545" s="4" t="s">
        <v>37</v>
      </c>
      <c r="AC545" s="4" t="s">
        <v>37</v>
      </c>
      <c r="AD545" s="4" t="s">
        <v>160</v>
      </c>
      <c r="AE545" s="4">
        <v>2</v>
      </c>
    </row>
    <row r="546" spans="2:32" ht="90.4" customHeight="1" x14ac:dyDescent="0.9">
      <c r="B546" s="4">
        <v>85</v>
      </c>
      <c r="C546" s="4" t="s">
        <v>37</v>
      </c>
      <c r="D546" s="4" t="s">
        <v>37</v>
      </c>
      <c r="E546" s="4" t="s">
        <v>37</v>
      </c>
      <c r="F546" s="4" t="s">
        <v>37</v>
      </c>
      <c r="G546" s="4" t="s">
        <v>37</v>
      </c>
      <c r="H546" s="4" t="s">
        <v>37</v>
      </c>
      <c r="I546" s="4" t="s">
        <v>37</v>
      </c>
      <c r="O546" s="4" t="s">
        <v>38</v>
      </c>
      <c r="P546" s="4" t="s">
        <v>3305</v>
      </c>
      <c r="Q546" s="4" t="s">
        <v>3306</v>
      </c>
      <c r="R546" s="4" t="s">
        <v>3307</v>
      </c>
      <c r="S546" s="4" t="s">
        <v>3308</v>
      </c>
      <c r="T546" s="4" t="s">
        <v>43</v>
      </c>
      <c r="U546" s="4">
        <v>48</v>
      </c>
      <c r="V546" s="4">
        <v>1008</v>
      </c>
      <c r="W546" s="4" t="s">
        <v>3309</v>
      </c>
      <c r="X546" s="4" t="s">
        <v>3310</v>
      </c>
      <c r="Y546" s="4" t="s">
        <v>703</v>
      </c>
      <c r="Z546" s="4" t="s">
        <v>3311</v>
      </c>
      <c r="AA546" s="4" t="s">
        <v>37</v>
      </c>
      <c r="AB546" s="4" t="s">
        <v>48</v>
      </c>
      <c r="AC546" s="4" t="s">
        <v>3312</v>
      </c>
      <c r="AD546" s="4" t="s">
        <v>160</v>
      </c>
      <c r="AE546" s="4">
        <v>3</v>
      </c>
    </row>
    <row r="547" spans="2:32" ht="90.4" customHeight="1" x14ac:dyDescent="0.9">
      <c r="B547" s="4">
        <v>85</v>
      </c>
      <c r="C547" s="4" t="s">
        <v>37</v>
      </c>
      <c r="D547" s="4" t="s">
        <v>37</v>
      </c>
      <c r="E547" s="4" t="s">
        <v>37</v>
      </c>
      <c r="F547" s="4" t="s">
        <v>37</v>
      </c>
      <c r="G547" s="4" t="s">
        <v>37</v>
      </c>
      <c r="H547" s="4" t="s">
        <v>37</v>
      </c>
      <c r="I547" s="4" t="s">
        <v>37</v>
      </c>
      <c r="O547" s="4" t="s">
        <v>68</v>
      </c>
      <c r="P547" s="4" t="s">
        <v>231</v>
      </c>
      <c r="Q547" s="4" t="s">
        <v>3313</v>
      </c>
      <c r="R547" s="4" t="s">
        <v>3314</v>
      </c>
      <c r="S547" s="4" t="s">
        <v>37</v>
      </c>
      <c r="T547" s="4" t="s">
        <v>43</v>
      </c>
      <c r="U547" s="4">
        <v>50</v>
      </c>
      <c r="V547" s="4">
        <v>988</v>
      </c>
      <c r="W547" s="4" t="s">
        <v>3315</v>
      </c>
      <c r="X547" s="4" t="s">
        <v>3316</v>
      </c>
      <c r="Y547" s="4" t="s">
        <v>236</v>
      </c>
      <c r="Z547" s="4" t="s">
        <v>3317</v>
      </c>
      <c r="AA547" s="4" t="s">
        <v>37</v>
      </c>
      <c r="AB547" s="4" t="s">
        <v>37</v>
      </c>
      <c r="AC547" s="4" t="s">
        <v>37</v>
      </c>
      <c r="AD547" s="4" t="s">
        <v>50</v>
      </c>
      <c r="AE547" s="4">
        <v>4</v>
      </c>
    </row>
    <row r="548" spans="2:32" ht="90.4" customHeight="1" x14ac:dyDescent="0.9">
      <c r="B548" s="4">
        <v>85</v>
      </c>
      <c r="C548" s="4" t="s">
        <v>37</v>
      </c>
      <c r="D548" s="4" t="s">
        <v>37</v>
      </c>
      <c r="E548" s="4" t="s">
        <v>37</v>
      </c>
      <c r="F548" s="4" t="s">
        <v>37</v>
      </c>
      <c r="G548" s="4" t="s">
        <v>37</v>
      </c>
      <c r="H548" s="4" t="s">
        <v>37</v>
      </c>
      <c r="I548" s="4" t="s">
        <v>37</v>
      </c>
      <c r="O548" s="4" t="s">
        <v>60</v>
      </c>
      <c r="P548" s="4" t="s">
        <v>437</v>
      </c>
      <c r="Q548" s="4" t="s">
        <v>3318</v>
      </c>
      <c r="R548" s="4" t="s">
        <v>3319</v>
      </c>
      <c r="S548" s="4" t="s">
        <v>37</v>
      </c>
      <c r="T548" s="4" t="s">
        <v>43</v>
      </c>
      <c r="U548" s="4">
        <v>59</v>
      </c>
      <c r="V548" s="4">
        <v>1026</v>
      </c>
      <c r="W548" s="4" t="s">
        <v>3320</v>
      </c>
      <c r="X548" s="4" t="s">
        <v>3321</v>
      </c>
      <c r="Y548" s="4" t="s">
        <v>285</v>
      </c>
      <c r="Z548" s="4" t="s">
        <v>3322</v>
      </c>
      <c r="AA548" s="4" t="s">
        <v>37</v>
      </c>
      <c r="AB548" s="4" t="s">
        <v>37</v>
      </c>
      <c r="AC548" s="4" t="s">
        <v>37</v>
      </c>
      <c r="AD548" s="4" t="s">
        <v>37</v>
      </c>
      <c r="AE548" s="4">
        <v>5</v>
      </c>
    </row>
    <row r="549" spans="2:32" ht="90.4" customHeight="1" x14ac:dyDescent="0.9">
      <c r="B549" s="4">
        <v>85</v>
      </c>
      <c r="C549" s="4" t="s">
        <v>37</v>
      </c>
      <c r="D549" s="4" t="s">
        <v>37</v>
      </c>
      <c r="E549" s="4" t="s">
        <v>37</v>
      </c>
      <c r="F549" s="4" t="s">
        <v>37</v>
      </c>
      <c r="G549" s="4" t="s">
        <v>37</v>
      </c>
      <c r="H549" s="4" t="s">
        <v>37</v>
      </c>
      <c r="I549" s="4" t="s">
        <v>37</v>
      </c>
      <c r="O549" s="4" t="s">
        <v>60</v>
      </c>
      <c r="P549" s="4" t="s">
        <v>37</v>
      </c>
      <c r="Q549" s="4" t="s">
        <v>3323</v>
      </c>
      <c r="R549" s="4" t="s">
        <v>3324</v>
      </c>
      <c r="S549" s="4" t="s">
        <v>37</v>
      </c>
      <c r="T549" s="4" t="s">
        <v>43</v>
      </c>
      <c r="U549" s="4">
        <v>46</v>
      </c>
      <c r="V549" s="4">
        <v>3447</v>
      </c>
      <c r="W549" s="4" t="s">
        <v>3325</v>
      </c>
      <c r="X549" s="4" t="s">
        <v>3326</v>
      </c>
      <c r="Y549" s="4" t="s">
        <v>415</v>
      </c>
      <c r="Z549" s="4" t="s">
        <v>3327</v>
      </c>
      <c r="AA549" s="4" t="s">
        <v>37</v>
      </c>
      <c r="AB549" s="4" t="s">
        <v>37</v>
      </c>
      <c r="AC549" s="4" t="s">
        <v>37</v>
      </c>
      <c r="AD549" s="4" t="s">
        <v>37</v>
      </c>
      <c r="AE549" s="4">
        <v>6</v>
      </c>
    </row>
    <row r="550" spans="2:32" ht="90.4" customHeight="1" x14ac:dyDescent="0.9">
      <c r="B550" s="4">
        <v>85</v>
      </c>
      <c r="C550" s="4" t="s">
        <v>37</v>
      </c>
      <c r="D550" s="4" t="s">
        <v>37</v>
      </c>
      <c r="E550" s="4" t="s">
        <v>37</v>
      </c>
      <c r="F550" s="4" t="s">
        <v>37</v>
      </c>
      <c r="G550" s="4" t="s">
        <v>37</v>
      </c>
      <c r="H550" s="4" t="s">
        <v>37</v>
      </c>
      <c r="I550" s="4" t="s">
        <v>37</v>
      </c>
      <c r="O550" s="4" t="s">
        <v>60</v>
      </c>
      <c r="P550" s="4" t="s">
        <v>37</v>
      </c>
      <c r="Q550" s="4" t="s">
        <v>3328</v>
      </c>
      <c r="R550" s="4" t="s">
        <v>3329</v>
      </c>
      <c r="S550" s="4" t="s">
        <v>37</v>
      </c>
      <c r="T550" s="4" t="s">
        <v>43</v>
      </c>
      <c r="U550" s="4">
        <v>45</v>
      </c>
      <c r="V550" s="4">
        <v>2259</v>
      </c>
      <c r="W550" s="4" t="s">
        <v>3330</v>
      </c>
      <c r="X550" s="4" t="s">
        <v>3331</v>
      </c>
      <c r="Y550" s="4" t="s">
        <v>3332</v>
      </c>
      <c r="Z550" s="4" t="s">
        <v>3333</v>
      </c>
      <c r="AA550" s="4" t="s">
        <v>37</v>
      </c>
      <c r="AB550" s="4" t="s">
        <v>37</v>
      </c>
      <c r="AC550" s="4" t="s">
        <v>37</v>
      </c>
      <c r="AD550" s="4" t="s">
        <v>37</v>
      </c>
      <c r="AE550" s="4">
        <v>7</v>
      </c>
    </row>
    <row r="551" spans="2:32" ht="90.4" customHeight="1" x14ac:dyDescent="0.9">
      <c r="B551" s="4">
        <v>86</v>
      </c>
      <c r="C551" s="4" t="s">
        <v>3334</v>
      </c>
      <c r="D551" s="4" t="s">
        <v>3335</v>
      </c>
      <c r="E551" s="4" t="s">
        <v>2895</v>
      </c>
      <c r="F551" s="4" t="s">
        <v>2896</v>
      </c>
      <c r="G551" s="4" t="s">
        <v>2897</v>
      </c>
      <c r="H551" s="4" t="s">
        <v>3336</v>
      </c>
      <c r="I551" s="4" t="s">
        <v>37</v>
      </c>
      <c r="J551" s="4">
        <v>203</v>
      </c>
      <c r="K551" s="4">
        <v>91420</v>
      </c>
      <c r="L551" s="4">
        <v>94829</v>
      </c>
      <c r="M551" s="4">
        <v>5</v>
      </c>
      <c r="N551" s="4">
        <v>186254</v>
      </c>
      <c r="O551" s="4" t="s">
        <v>51</v>
      </c>
      <c r="P551" s="4" t="s">
        <v>193</v>
      </c>
      <c r="Q551" s="4" t="s">
        <v>3337</v>
      </c>
      <c r="R551" s="4" t="s">
        <v>3338</v>
      </c>
      <c r="S551" s="4" t="s">
        <v>37</v>
      </c>
      <c r="T551" s="4" t="s">
        <v>43</v>
      </c>
      <c r="U551" s="4">
        <v>41</v>
      </c>
      <c r="V551" s="4">
        <v>1344</v>
      </c>
      <c r="W551" s="4" t="s">
        <v>3339</v>
      </c>
      <c r="X551" s="4" t="s">
        <v>3340</v>
      </c>
      <c r="Y551" s="4" t="s">
        <v>198</v>
      </c>
      <c r="Z551" s="4" t="s">
        <v>3341</v>
      </c>
      <c r="AA551" s="4" t="s">
        <v>37</v>
      </c>
      <c r="AB551" s="4" t="s">
        <v>37</v>
      </c>
      <c r="AC551" s="4" t="s">
        <v>37</v>
      </c>
      <c r="AD551" s="4" t="s">
        <v>50</v>
      </c>
      <c r="AE551" s="4">
        <v>1</v>
      </c>
      <c r="AF551" s="4">
        <v>55.2</v>
      </c>
    </row>
    <row r="552" spans="2:32" ht="90.4" customHeight="1" x14ac:dyDescent="0.9">
      <c r="B552" s="4">
        <v>86</v>
      </c>
      <c r="C552" s="4" t="s">
        <v>37</v>
      </c>
      <c r="D552" s="4" t="s">
        <v>37</v>
      </c>
      <c r="E552" s="4" t="s">
        <v>37</v>
      </c>
      <c r="F552" s="4" t="s">
        <v>37</v>
      </c>
      <c r="G552" s="4" t="s">
        <v>37</v>
      </c>
      <c r="H552" s="4" t="s">
        <v>37</v>
      </c>
      <c r="I552" s="4" t="s">
        <v>37</v>
      </c>
      <c r="O552" s="4" t="s">
        <v>38</v>
      </c>
      <c r="P552" s="4" t="s">
        <v>161</v>
      </c>
      <c r="Q552" s="4" t="s">
        <v>3342</v>
      </c>
      <c r="R552" s="4" t="s">
        <v>3343</v>
      </c>
      <c r="S552" s="4" t="s">
        <v>3344</v>
      </c>
      <c r="T552" s="4" t="s">
        <v>43</v>
      </c>
      <c r="U552" s="4">
        <v>48</v>
      </c>
      <c r="V552" s="4">
        <v>1494</v>
      </c>
      <c r="W552" s="4" t="s">
        <v>3345</v>
      </c>
      <c r="X552" s="4" t="s">
        <v>3346</v>
      </c>
      <c r="Y552" s="4" t="s">
        <v>166</v>
      </c>
      <c r="Z552" s="4" t="s">
        <v>3347</v>
      </c>
      <c r="AA552" s="4" t="s">
        <v>37</v>
      </c>
      <c r="AB552" s="4" t="s">
        <v>48</v>
      </c>
      <c r="AC552" s="4" t="s">
        <v>3348</v>
      </c>
      <c r="AD552" s="4" t="s">
        <v>225</v>
      </c>
      <c r="AE552" s="4">
        <v>2</v>
      </c>
    </row>
    <row r="553" spans="2:32" ht="90.4" customHeight="1" x14ac:dyDescent="0.9">
      <c r="B553" s="4">
        <v>86</v>
      </c>
      <c r="C553" s="4" t="s">
        <v>37</v>
      </c>
      <c r="D553" s="4" t="s">
        <v>37</v>
      </c>
      <c r="E553" s="4" t="s">
        <v>37</v>
      </c>
      <c r="F553" s="4" t="s">
        <v>37</v>
      </c>
      <c r="G553" s="4" t="s">
        <v>37</v>
      </c>
      <c r="H553" s="4" t="s">
        <v>37</v>
      </c>
      <c r="I553" s="4" t="s">
        <v>37</v>
      </c>
      <c r="O553" s="4" t="s">
        <v>60</v>
      </c>
      <c r="P553" s="4" t="s">
        <v>307</v>
      </c>
      <c r="Q553" s="4" t="s">
        <v>3349</v>
      </c>
      <c r="R553" s="4" t="s">
        <v>3350</v>
      </c>
      <c r="S553" s="4" t="s">
        <v>37</v>
      </c>
      <c r="T553" s="4" t="s">
        <v>43</v>
      </c>
      <c r="U553" s="4">
        <v>66</v>
      </c>
      <c r="V553" s="4">
        <v>2889</v>
      </c>
      <c r="W553" s="4" t="s">
        <v>3351</v>
      </c>
      <c r="X553" s="4" t="s">
        <v>3352</v>
      </c>
      <c r="Y553" s="4" t="s">
        <v>243</v>
      </c>
      <c r="Z553" s="4" t="s">
        <v>3353</v>
      </c>
      <c r="AA553" s="4" t="s">
        <v>37</v>
      </c>
      <c r="AB553" s="4" t="s">
        <v>37</v>
      </c>
      <c r="AC553" s="4" t="s">
        <v>37</v>
      </c>
      <c r="AD553" s="4" t="s">
        <v>37</v>
      </c>
      <c r="AE553" s="4">
        <v>3</v>
      </c>
    </row>
    <row r="554" spans="2:32" ht="90.4" customHeight="1" x14ac:dyDescent="0.9">
      <c r="B554" s="4">
        <v>86</v>
      </c>
      <c r="C554" s="4" t="s">
        <v>37</v>
      </c>
      <c r="D554" s="4" t="s">
        <v>37</v>
      </c>
      <c r="E554" s="4" t="s">
        <v>37</v>
      </c>
      <c r="F554" s="4" t="s">
        <v>37</v>
      </c>
      <c r="G554" s="4" t="s">
        <v>37</v>
      </c>
      <c r="H554" s="4" t="s">
        <v>37</v>
      </c>
      <c r="I554" s="4" t="s">
        <v>37</v>
      </c>
      <c r="O554" s="4" t="s">
        <v>68</v>
      </c>
      <c r="P554" s="4" t="s">
        <v>231</v>
      </c>
      <c r="Q554" s="4" t="s">
        <v>3354</v>
      </c>
      <c r="R554" s="4" t="s">
        <v>3355</v>
      </c>
      <c r="S554" s="4" t="s">
        <v>37</v>
      </c>
      <c r="T554" s="4" t="s">
        <v>43</v>
      </c>
      <c r="U554" s="4">
        <v>54</v>
      </c>
      <c r="V554" s="4">
        <v>1912</v>
      </c>
      <c r="W554" s="4" t="s">
        <v>3356</v>
      </c>
      <c r="X554" s="4" t="s">
        <v>3357</v>
      </c>
      <c r="Y554" s="4" t="s">
        <v>236</v>
      </c>
      <c r="Z554" s="4" t="s">
        <v>3358</v>
      </c>
      <c r="AA554" s="4" t="s">
        <v>37</v>
      </c>
      <c r="AB554" s="4" t="s">
        <v>37</v>
      </c>
      <c r="AC554" s="4" t="s">
        <v>37</v>
      </c>
      <c r="AD554" s="4" t="s">
        <v>77</v>
      </c>
      <c r="AE554" s="4">
        <v>4</v>
      </c>
    </row>
    <row r="555" spans="2:32" ht="90.4" customHeight="1" x14ac:dyDescent="0.9">
      <c r="B555" s="4">
        <v>87</v>
      </c>
      <c r="C555" s="4" t="s">
        <v>3359</v>
      </c>
      <c r="D555" s="4" t="s">
        <v>3360</v>
      </c>
      <c r="E555" s="4" t="s">
        <v>2895</v>
      </c>
      <c r="F555" s="4" t="s">
        <v>2896</v>
      </c>
      <c r="G555" s="4" t="s">
        <v>2897</v>
      </c>
      <c r="H555" s="4" t="s">
        <v>3361</v>
      </c>
      <c r="I555" s="4" t="s">
        <v>37</v>
      </c>
      <c r="J555" s="4">
        <v>191</v>
      </c>
      <c r="K555" s="4">
        <v>84604</v>
      </c>
      <c r="L555" s="4">
        <v>87364</v>
      </c>
      <c r="M555" s="4">
        <v>0</v>
      </c>
      <c r="N555" s="4">
        <v>171968</v>
      </c>
      <c r="O555" s="4" t="s">
        <v>51</v>
      </c>
      <c r="P555" s="4" t="s">
        <v>52</v>
      </c>
      <c r="Q555" s="4" t="s">
        <v>3362</v>
      </c>
      <c r="R555" s="4" t="s">
        <v>3363</v>
      </c>
      <c r="S555" s="4" t="s">
        <v>3364</v>
      </c>
      <c r="T555" s="4" t="s">
        <v>43</v>
      </c>
      <c r="U555" s="4">
        <v>43</v>
      </c>
      <c r="V555" s="4">
        <v>569</v>
      </c>
      <c r="W555" s="4" t="s">
        <v>3365</v>
      </c>
      <c r="X555" s="4" t="s">
        <v>3366</v>
      </c>
      <c r="Y555" s="4" t="s">
        <v>57</v>
      </c>
      <c r="Z555" s="4" t="s">
        <v>3367</v>
      </c>
      <c r="AA555" s="4" t="s">
        <v>37</v>
      </c>
      <c r="AB555" s="4" t="s">
        <v>48</v>
      </c>
      <c r="AC555" s="4" t="s">
        <v>3368</v>
      </c>
      <c r="AD555" s="4" t="s">
        <v>77</v>
      </c>
      <c r="AE555" s="4">
        <v>1</v>
      </c>
      <c r="AF555" s="4">
        <v>58</v>
      </c>
    </row>
    <row r="556" spans="2:32" ht="90.4" customHeight="1" x14ac:dyDescent="0.9">
      <c r="B556" s="4">
        <v>87</v>
      </c>
      <c r="C556" s="4" t="s">
        <v>37</v>
      </c>
      <c r="D556" s="4" t="s">
        <v>37</v>
      </c>
      <c r="E556" s="4" t="s">
        <v>37</v>
      </c>
      <c r="F556" s="4" t="s">
        <v>37</v>
      </c>
      <c r="G556" s="4" t="s">
        <v>37</v>
      </c>
      <c r="H556" s="4" t="s">
        <v>37</v>
      </c>
      <c r="I556" s="4" t="s">
        <v>37</v>
      </c>
      <c r="O556" s="4" t="s">
        <v>38</v>
      </c>
      <c r="P556" s="4" t="s">
        <v>210</v>
      </c>
      <c r="Q556" s="4" t="s">
        <v>3369</v>
      </c>
      <c r="R556" s="4" t="s">
        <v>3370</v>
      </c>
      <c r="S556" s="4" t="s">
        <v>37</v>
      </c>
      <c r="T556" s="4" t="s">
        <v>43</v>
      </c>
      <c r="U556" s="4">
        <v>60</v>
      </c>
      <c r="V556" s="4">
        <v>3540</v>
      </c>
      <c r="W556" s="4" t="s">
        <v>3371</v>
      </c>
      <c r="X556" s="4" t="s">
        <v>3372</v>
      </c>
      <c r="Y556" s="4" t="s">
        <v>215</v>
      </c>
      <c r="Z556" s="4" t="s">
        <v>3373</v>
      </c>
      <c r="AA556" s="4" t="s">
        <v>37</v>
      </c>
      <c r="AB556" s="4" t="s">
        <v>37</v>
      </c>
      <c r="AC556" s="4" t="s">
        <v>37</v>
      </c>
      <c r="AD556" s="4" t="s">
        <v>160</v>
      </c>
      <c r="AE556" s="4">
        <v>2</v>
      </c>
    </row>
    <row r="557" spans="2:32" ht="90.4" customHeight="1" x14ac:dyDescent="0.9">
      <c r="B557" s="4">
        <v>87</v>
      </c>
      <c r="C557" s="4" t="s">
        <v>37</v>
      </c>
      <c r="D557" s="4" t="s">
        <v>37</v>
      </c>
      <c r="E557" s="4" t="s">
        <v>37</v>
      </c>
      <c r="F557" s="4" t="s">
        <v>37</v>
      </c>
      <c r="G557" s="4" t="s">
        <v>37</v>
      </c>
      <c r="H557" s="4" t="s">
        <v>37</v>
      </c>
      <c r="I557" s="4" t="s">
        <v>37</v>
      </c>
      <c r="O557" s="4" t="s">
        <v>68</v>
      </c>
      <c r="P557" s="4" t="s">
        <v>698</v>
      </c>
      <c r="Q557" s="4" t="s">
        <v>3374</v>
      </c>
      <c r="R557" s="4" t="s">
        <v>3375</v>
      </c>
      <c r="S557" s="4" t="s">
        <v>37</v>
      </c>
      <c r="T557" s="4" t="s">
        <v>43</v>
      </c>
      <c r="U557" s="4">
        <v>59</v>
      </c>
      <c r="V557" s="4">
        <v>2875</v>
      </c>
      <c r="W557" s="4" t="s">
        <v>3376</v>
      </c>
      <c r="X557" s="4" t="s">
        <v>3377</v>
      </c>
      <c r="Y557" s="4" t="s">
        <v>703</v>
      </c>
      <c r="Z557" s="4" t="s">
        <v>3378</v>
      </c>
      <c r="AA557" s="4" t="s">
        <v>37</v>
      </c>
      <c r="AB557" s="4" t="s">
        <v>37</v>
      </c>
      <c r="AC557" s="4" t="s">
        <v>37</v>
      </c>
      <c r="AD557" s="4" t="s">
        <v>238</v>
      </c>
      <c r="AE557" s="4">
        <v>3</v>
      </c>
    </row>
    <row r="558" spans="2:32" ht="90.4" customHeight="1" x14ac:dyDescent="0.9">
      <c r="B558" s="4">
        <v>87</v>
      </c>
      <c r="C558" s="4" t="s">
        <v>37</v>
      </c>
      <c r="D558" s="4" t="s">
        <v>37</v>
      </c>
      <c r="E558" s="4" t="s">
        <v>37</v>
      </c>
      <c r="F558" s="4" t="s">
        <v>37</v>
      </c>
      <c r="G558" s="4" t="s">
        <v>37</v>
      </c>
      <c r="H558" s="4" t="s">
        <v>37</v>
      </c>
      <c r="I558" s="4" t="s">
        <v>37</v>
      </c>
      <c r="O558" s="4" t="s">
        <v>60</v>
      </c>
      <c r="P558" s="4" t="s">
        <v>3379</v>
      </c>
      <c r="Q558" s="4" t="s">
        <v>3380</v>
      </c>
      <c r="R558" s="4" t="s">
        <v>3381</v>
      </c>
      <c r="S558" s="4" t="s">
        <v>37</v>
      </c>
      <c r="T558" s="4" t="s">
        <v>43</v>
      </c>
      <c r="U558" s="4">
        <v>36</v>
      </c>
      <c r="V558" s="4">
        <v>4070</v>
      </c>
      <c r="W558" s="4" t="s">
        <v>3382</v>
      </c>
      <c r="X558" s="4" t="s">
        <v>3383</v>
      </c>
      <c r="Y558" s="4" t="s">
        <v>82</v>
      </c>
      <c r="Z558" s="4" t="s">
        <v>3384</v>
      </c>
      <c r="AA558" s="4" t="s">
        <v>37</v>
      </c>
      <c r="AB558" s="4" t="s">
        <v>37</v>
      </c>
      <c r="AC558" s="4" t="s">
        <v>37</v>
      </c>
      <c r="AD558" s="4" t="s">
        <v>37</v>
      </c>
      <c r="AE558" s="4">
        <v>4</v>
      </c>
    </row>
    <row r="559" spans="2:32" ht="90.4" customHeight="1" x14ac:dyDescent="0.9">
      <c r="B559" s="4">
        <v>87</v>
      </c>
      <c r="C559" s="4" t="s">
        <v>37</v>
      </c>
      <c r="D559" s="4" t="s">
        <v>37</v>
      </c>
      <c r="E559" s="4" t="s">
        <v>37</v>
      </c>
      <c r="F559" s="4" t="s">
        <v>37</v>
      </c>
      <c r="G559" s="4" t="s">
        <v>37</v>
      </c>
      <c r="H559" s="4" t="s">
        <v>37</v>
      </c>
      <c r="I559" s="4" t="s">
        <v>37</v>
      </c>
      <c r="O559" s="4" t="s">
        <v>60</v>
      </c>
      <c r="P559" s="4" t="s">
        <v>307</v>
      </c>
      <c r="Q559" s="4" t="s">
        <v>3385</v>
      </c>
      <c r="R559" s="4" t="s">
        <v>3386</v>
      </c>
      <c r="S559" s="4" t="s">
        <v>37</v>
      </c>
      <c r="T559" s="4" t="s">
        <v>43</v>
      </c>
      <c r="U559" s="4">
        <v>57</v>
      </c>
      <c r="V559" s="4">
        <v>2011</v>
      </c>
      <c r="W559" s="4" t="s">
        <v>3387</v>
      </c>
      <c r="X559" s="4" t="s">
        <v>3388</v>
      </c>
      <c r="Y559" s="4" t="s">
        <v>243</v>
      </c>
      <c r="Z559" s="4" t="s">
        <v>3389</v>
      </c>
      <c r="AA559" s="4" t="s">
        <v>37</v>
      </c>
      <c r="AB559" s="4" t="s">
        <v>37</v>
      </c>
      <c r="AC559" s="4" t="s">
        <v>37</v>
      </c>
      <c r="AD559" s="4" t="s">
        <v>37</v>
      </c>
      <c r="AE559" s="4">
        <v>5</v>
      </c>
    </row>
    <row r="560" spans="2:32" ht="90.4" customHeight="1" x14ac:dyDescent="0.9">
      <c r="B560" s="4">
        <v>87</v>
      </c>
      <c r="C560" s="4" t="s">
        <v>37</v>
      </c>
      <c r="D560" s="4" t="s">
        <v>37</v>
      </c>
      <c r="E560" s="4" t="s">
        <v>37</v>
      </c>
      <c r="F560" s="4" t="s">
        <v>37</v>
      </c>
      <c r="G560" s="4" t="s">
        <v>37</v>
      </c>
      <c r="H560" s="4" t="s">
        <v>37</v>
      </c>
      <c r="I560" s="4" t="s">
        <v>37</v>
      </c>
      <c r="O560" s="4" t="s">
        <v>60</v>
      </c>
      <c r="P560" s="4" t="s">
        <v>37</v>
      </c>
      <c r="Q560" s="4" t="s">
        <v>3390</v>
      </c>
      <c r="R560" s="4" t="s">
        <v>3391</v>
      </c>
      <c r="S560" s="4" t="s">
        <v>37</v>
      </c>
      <c r="T560" s="4" t="s">
        <v>43</v>
      </c>
      <c r="U560" s="4">
        <v>48</v>
      </c>
      <c r="V560" s="4">
        <v>3435</v>
      </c>
      <c r="W560" s="4" t="s">
        <v>3392</v>
      </c>
      <c r="X560" s="4" t="s">
        <v>3393</v>
      </c>
      <c r="Y560" s="4" t="s">
        <v>1256</v>
      </c>
      <c r="Z560" s="4" t="s">
        <v>3394</v>
      </c>
      <c r="AA560" s="4" t="s">
        <v>3372</v>
      </c>
      <c r="AB560" s="4" t="s">
        <v>37</v>
      </c>
      <c r="AC560" s="4" t="s">
        <v>37</v>
      </c>
      <c r="AD560" s="4" t="s">
        <v>37</v>
      </c>
      <c r="AE560" s="4">
        <v>6</v>
      </c>
    </row>
    <row r="561" spans="2:32" ht="90.4" customHeight="1" x14ac:dyDescent="0.9">
      <c r="B561" s="4">
        <v>87</v>
      </c>
      <c r="C561" s="4" t="s">
        <v>37</v>
      </c>
      <c r="D561" s="4" t="s">
        <v>37</v>
      </c>
      <c r="E561" s="4" t="s">
        <v>37</v>
      </c>
      <c r="F561" s="4" t="s">
        <v>37</v>
      </c>
      <c r="G561" s="4" t="s">
        <v>37</v>
      </c>
      <c r="H561" s="4" t="s">
        <v>37</v>
      </c>
      <c r="I561" s="4" t="s">
        <v>37</v>
      </c>
      <c r="O561" s="4" t="s">
        <v>60</v>
      </c>
      <c r="P561" s="4" t="s">
        <v>37</v>
      </c>
      <c r="Q561" s="4" t="s">
        <v>3395</v>
      </c>
      <c r="R561" s="4" t="s">
        <v>3396</v>
      </c>
      <c r="S561" s="4" t="s">
        <v>37</v>
      </c>
      <c r="T561" s="4" t="s">
        <v>43</v>
      </c>
      <c r="U561" s="4">
        <v>49</v>
      </c>
      <c r="V561" s="4">
        <v>2301</v>
      </c>
      <c r="W561" s="4" t="s">
        <v>3397</v>
      </c>
      <c r="X561" s="4" t="s">
        <v>3398</v>
      </c>
      <c r="Y561" s="4" t="s">
        <v>88</v>
      </c>
      <c r="Z561" s="4" t="s">
        <v>3399</v>
      </c>
      <c r="AA561" s="4" t="s">
        <v>3372</v>
      </c>
      <c r="AB561" s="4" t="s">
        <v>37</v>
      </c>
      <c r="AC561" s="4" t="s">
        <v>37</v>
      </c>
      <c r="AD561" s="4" t="s">
        <v>37</v>
      </c>
      <c r="AE561" s="4">
        <v>7</v>
      </c>
    </row>
    <row r="562" spans="2:32" ht="90.4" customHeight="1" x14ac:dyDescent="0.9">
      <c r="B562" s="4">
        <v>88</v>
      </c>
      <c r="C562" s="4" t="s">
        <v>3400</v>
      </c>
      <c r="D562" s="4" t="s">
        <v>3401</v>
      </c>
      <c r="E562" s="4" t="s">
        <v>3402</v>
      </c>
      <c r="F562" s="4" t="s">
        <v>3403</v>
      </c>
      <c r="G562" s="4" t="s">
        <v>3404</v>
      </c>
      <c r="H562" s="4" t="s">
        <v>3405</v>
      </c>
      <c r="I562" s="4" t="s">
        <v>1085</v>
      </c>
      <c r="J562" s="4">
        <v>215</v>
      </c>
      <c r="K562" s="4">
        <v>70071</v>
      </c>
      <c r="L562" s="4">
        <v>72193</v>
      </c>
      <c r="M562" s="4">
        <v>1</v>
      </c>
      <c r="N562" s="4">
        <v>142265</v>
      </c>
      <c r="O562" s="4" t="s">
        <v>51</v>
      </c>
      <c r="P562" s="4" t="s">
        <v>52</v>
      </c>
      <c r="Q562" s="4" t="s">
        <v>3406</v>
      </c>
      <c r="R562" s="4" t="s">
        <v>3407</v>
      </c>
      <c r="S562" s="4" t="s">
        <v>37</v>
      </c>
      <c r="T562" s="4" t="s">
        <v>43</v>
      </c>
      <c r="U562" s="4">
        <v>41</v>
      </c>
      <c r="V562" s="4">
        <v>594</v>
      </c>
      <c r="W562" s="4" t="s">
        <v>3408</v>
      </c>
      <c r="X562" s="4" t="s">
        <v>3409</v>
      </c>
      <c r="Y562" s="4" t="s">
        <v>57</v>
      </c>
      <c r="Z562" s="4" t="s">
        <v>3410</v>
      </c>
      <c r="AA562" s="4" t="s">
        <v>37</v>
      </c>
      <c r="AB562" s="4" t="s">
        <v>48</v>
      </c>
      <c r="AC562" s="4" t="s">
        <v>3411</v>
      </c>
      <c r="AD562" s="4" t="s">
        <v>77</v>
      </c>
      <c r="AE562" s="4">
        <v>1</v>
      </c>
      <c r="AF562" s="4">
        <v>51.4</v>
      </c>
    </row>
    <row r="563" spans="2:32" ht="90.4" customHeight="1" x14ac:dyDescent="0.9">
      <c r="B563" s="4">
        <v>88</v>
      </c>
      <c r="C563" s="4" t="s">
        <v>37</v>
      </c>
      <c r="D563" s="4" t="s">
        <v>37</v>
      </c>
      <c r="E563" s="4" t="s">
        <v>37</v>
      </c>
      <c r="F563" s="4" t="s">
        <v>37</v>
      </c>
      <c r="G563" s="4" t="s">
        <v>37</v>
      </c>
      <c r="H563" s="4" t="s">
        <v>37</v>
      </c>
      <c r="I563" s="4" t="s">
        <v>37</v>
      </c>
      <c r="O563" s="4" t="s">
        <v>38</v>
      </c>
      <c r="P563" s="4" t="s">
        <v>161</v>
      </c>
      <c r="Q563" s="4" t="s">
        <v>3412</v>
      </c>
      <c r="R563" s="4" t="s">
        <v>3413</v>
      </c>
      <c r="S563" s="4" t="s">
        <v>37</v>
      </c>
      <c r="T563" s="4" t="s">
        <v>43</v>
      </c>
      <c r="U563" s="4">
        <v>51</v>
      </c>
      <c r="V563" s="4">
        <v>1738</v>
      </c>
      <c r="W563" s="4" t="s">
        <v>3414</v>
      </c>
      <c r="X563" s="4" t="s">
        <v>3415</v>
      </c>
      <c r="Y563" s="4" t="s">
        <v>166</v>
      </c>
      <c r="Z563" s="4" t="s">
        <v>3416</v>
      </c>
      <c r="AA563" s="4" t="s">
        <v>37</v>
      </c>
      <c r="AB563" s="4" t="s">
        <v>37</v>
      </c>
      <c r="AC563" s="4" t="s">
        <v>37</v>
      </c>
      <c r="AD563" s="4" t="s">
        <v>59</v>
      </c>
      <c r="AE563" s="4">
        <v>2</v>
      </c>
    </row>
    <row r="564" spans="2:32" ht="90.4" customHeight="1" x14ac:dyDescent="0.9">
      <c r="B564" s="4">
        <v>88</v>
      </c>
      <c r="C564" s="4" t="s">
        <v>37</v>
      </c>
      <c r="D564" s="4" t="s">
        <v>37</v>
      </c>
      <c r="E564" s="4" t="s">
        <v>37</v>
      </c>
      <c r="F564" s="4" t="s">
        <v>37</v>
      </c>
      <c r="G564" s="4" t="s">
        <v>37</v>
      </c>
      <c r="H564" s="4" t="s">
        <v>37</v>
      </c>
      <c r="I564" s="4" t="s">
        <v>37</v>
      </c>
      <c r="O564" s="4" t="s">
        <v>68</v>
      </c>
      <c r="P564" s="4" t="s">
        <v>69</v>
      </c>
      <c r="Q564" s="4" t="s">
        <v>3417</v>
      </c>
      <c r="R564" s="4" t="s">
        <v>3418</v>
      </c>
      <c r="S564" s="4" t="s">
        <v>3419</v>
      </c>
      <c r="T564" s="4" t="s">
        <v>43</v>
      </c>
      <c r="U564" s="4">
        <v>61</v>
      </c>
      <c r="V564" s="4">
        <v>2345</v>
      </c>
      <c r="W564" s="4" t="s">
        <v>3420</v>
      </c>
      <c r="X564" s="4" t="s">
        <v>3421</v>
      </c>
      <c r="Y564" s="4" t="s">
        <v>75</v>
      </c>
      <c r="Z564" s="4" t="s">
        <v>3422</v>
      </c>
      <c r="AA564" s="4" t="s">
        <v>37</v>
      </c>
      <c r="AB564" s="4" t="s">
        <v>37</v>
      </c>
      <c r="AC564" s="4" t="s">
        <v>37</v>
      </c>
      <c r="AD564" s="4" t="s">
        <v>77</v>
      </c>
      <c r="AE564" s="4">
        <v>3</v>
      </c>
    </row>
    <row r="565" spans="2:32" ht="90.4" customHeight="1" x14ac:dyDescent="0.9">
      <c r="B565" s="4">
        <v>88</v>
      </c>
      <c r="C565" s="4" t="s">
        <v>37</v>
      </c>
      <c r="D565" s="4" t="s">
        <v>37</v>
      </c>
      <c r="E565" s="4" t="s">
        <v>37</v>
      </c>
      <c r="F565" s="4" t="s">
        <v>37</v>
      </c>
      <c r="G565" s="4" t="s">
        <v>37</v>
      </c>
      <c r="H565" s="4" t="s">
        <v>37</v>
      </c>
      <c r="I565" s="4" t="s">
        <v>37</v>
      </c>
      <c r="O565" s="4" t="s">
        <v>60</v>
      </c>
      <c r="P565" s="4" t="s">
        <v>61</v>
      </c>
      <c r="Q565" s="4" t="s">
        <v>3423</v>
      </c>
      <c r="R565" s="4" t="s">
        <v>3424</v>
      </c>
      <c r="S565" s="4" t="s">
        <v>37</v>
      </c>
      <c r="T565" s="4" t="s">
        <v>43</v>
      </c>
      <c r="U565" s="4">
        <v>60</v>
      </c>
      <c r="V565" s="4">
        <v>1787</v>
      </c>
      <c r="W565" s="4" t="s">
        <v>3425</v>
      </c>
      <c r="X565" s="4" t="s">
        <v>3426</v>
      </c>
      <c r="Y565" s="4" t="s">
        <v>66</v>
      </c>
      <c r="Z565" s="4" t="s">
        <v>3427</v>
      </c>
      <c r="AA565" s="4" t="s">
        <v>37</v>
      </c>
      <c r="AB565" s="4" t="s">
        <v>37</v>
      </c>
      <c r="AC565" s="4" t="s">
        <v>37</v>
      </c>
      <c r="AD565" s="4" t="s">
        <v>37</v>
      </c>
      <c r="AE565" s="4">
        <v>4</v>
      </c>
    </row>
    <row r="566" spans="2:32" ht="90.4" customHeight="1" x14ac:dyDescent="0.9">
      <c r="B566" s="4">
        <v>88</v>
      </c>
      <c r="C566" s="4" t="s">
        <v>37</v>
      </c>
      <c r="D566" s="4" t="s">
        <v>37</v>
      </c>
      <c r="E566" s="4" t="s">
        <v>37</v>
      </c>
      <c r="F566" s="4" t="s">
        <v>37</v>
      </c>
      <c r="G566" s="4" t="s">
        <v>37</v>
      </c>
      <c r="H566" s="4" t="s">
        <v>37</v>
      </c>
      <c r="I566" s="4" t="s">
        <v>37</v>
      </c>
      <c r="O566" s="4" t="s">
        <v>60</v>
      </c>
      <c r="P566" s="4" t="s">
        <v>37</v>
      </c>
      <c r="Q566" s="4" t="s">
        <v>3428</v>
      </c>
      <c r="R566" s="4" t="s">
        <v>3429</v>
      </c>
      <c r="S566" s="4" t="s">
        <v>37</v>
      </c>
      <c r="T566" s="4" t="s">
        <v>43</v>
      </c>
      <c r="U566" s="4">
        <v>71</v>
      </c>
      <c r="V566" s="4">
        <v>2117</v>
      </c>
      <c r="W566" s="4" t="s">
        <v>3430</v>
      </c>
      <c r="X566" s="4" t="s">
        <v>3431</v>
      </c>
      <c r="Y566" s="4" t="s">
        <v>703</v>
      </c>
      <c r="Z566" s="4" t="s">
        <v>3432</v>
      </c>
      <c r="AA566" s="4" t="s">
        <v>37</v>
      </c>
      <c r="AB566" s="4" t="s">
        <v>37</v>
      </c>
      <c r="AC566" s="4" t="s">
        <v>37</v>
      </c>
      <c r="AD566" s="4" t="s">
        <v>37</v>
      </c>
      <c r="AE566" s="4">
        <v>5</v>
      </c>
    </row>
    <row r="567" spans="2:32" ht="90.4" customHeight="1" x14ac:dyDescent="0.9">
      <c r="B567" s="4">
        <v>88</v>
      </c>
      <c r="C567" s="4" t="s">
        <v>37</v>
      </c>
      <c r="D567" s="4" t="s">
        <v>37</v>
      </c>
      <c r="E567" s="4" t="s">
        <v>37</v>
      </c>
      <c r="F567" s="4" t="s">
        <v>37</v>
      </c>
      <c r="G567" s="4" t="s">
        <v>37</v>
      </c>
      <c r="H567" s="4" t="s">
        <v>37</v>
      </c>
      <c r="I567" s="4" t="s">
        <v>37</v>
      </c>
      <c r="O567" s="4" t="s">
        <v>60</v>
      </c>
      <c r="P567" s="4" t="s">
        <v>37</v>
      </c>
      <c r="Q567" s="4" t="s">
        <v>3433</v>
      </c>
      <c r="R567" s="4" t="s">
        <v>3434</v>
      </c>
      <c r="S567" s="4" t="s">
        <v>37</v>
      </c>
      <c r="T567" s="4" t="s">
        <v>92</v>
      </c>
      <c r="U567" s="4">
        <v>47</v>
      </c>
      <c r="V567" s="4">
        <v>1570</v>
      </c>
      <c r="W567" s="4" t="s">
        <v>3435</v>
      </c>
      <c r="X567" s="4" t="s">
        <v>3436</v>
      </c>
      <c r="Y567" s="4" t="s">
        <v>82</v>
      </c>
      <c r="Z567" s="4" t="s">
        <v>3437</v>
      </c>
      <c r="AA567" s="4" t="s">
        <v>37</v>
      </c>
      <c r="AB567" s="4" t="s">
        <v>37</v>
      </c>
      <c r="AC567" s="4" t="s">
        <v>37</v>
      </c>
      <c r="AD567" s="4" t="s">
        <v>37</v>
      </c>
      <c r="AE567" s="4">
        <v>6</v>
      </c>
    </row>
    <row r="568" spans="2:32" ht="90.4" customHeight="1" x14ac:dyDescent="0.9">
      <c r="B568" s="4">
        <v>89</v>
      </c>
      <c r="C568" s="4" t="s">
        <v>3438</v>
      </c>
      <c r="D568" s="4" t="s">
        <v>3439</v>
      </c>
      <c r="E568" s="4" t="s">
        <v>3402</v>
      </c>
      <c r="F568" s="4" t="s">
        <v>3403</v>
      </c>
      <c r="G568" s="4" t="s">
        <v>3404</v>
      </c>
      <c r="H568" s="4" t="s">
        <v>3440</v>
      </c>
      <c r="I568" s="4" t="s">
        <v>37</v>
      </c>
      <c r="J568" s="4">
        <v>201</v>
      </c>
      <c r="K568" s="4">
        <v>74219</v>
      </c>
      <c r="L568" s="4">
        <v>76081</v>
      </c>
      <c r="M568" s="4">
        <v>3</v>
      </c>
      <c r="N568" s="4">
        <v>150303</v>
      </c>
      <c r="O568" s="4" t="s">
        <v>51</v>
      </c>
      <c r="P568" s="4" t="s">
        <v>52</v>
      </c>
      <c r="Q568" s="4" t="s">
        <v>3441</v>
      </c>
      <c r="R568" s="4" t="s">
        <v>3442</v>
      </c>
      <c r="S568" s="4" t="s">
        <v>3443</v>
      </c>
      <c r="T568" s="4" t="s">
        <v>43</v>
      </c>
      <c r="U568" s="4">
        <v>74</v>
      </c>
      <c r="V568" s="4">
        <v>912</v>
      </c>
      <c r="W568" s="4" t="s">
        <v>3444</v>
      </c>
      <c r="X568" s="4" t="s">
        <v>3445</v>
      </c>
      <c r="Y568" s="4" t="s">
        <v>57</v>
      </c>
      <c r="Z568" s="4" t="s">
        <v>3446</v>
      </c>
      <c r="AA568" s="4" t="s">
        <v>37</v>
      </c>
      <c r="AB568" s="4" t="s">
        <v>37</v>
      </c>
      <c r="AC568" s="4" t="s">
        <v>37</v>
      </c>
      <c r="AD568" s="4" t="s">
        <v>160</v>
      </c>
      <c r="AE568" s="4">
        <v>1</v>
      </c>
      <c r="AF568" s="4">
        <v>25.6</v>
      </c>
    </row>
    <row r="569" spans="2:32" ht="90.4" customHeight="1" x14ac:dyDescent="0.9">
      <c r="B569" s="4">
        <v>89</v>
      </c>
      <c r="C569" s="4" t="s">
        <v>37</v>
      </c>
      <c r="D569" s="4" t="s">
        <v>37</v>
      </c>
      <c r="E569" s="4" t="s">
        <v>37</v>
      </c>
      <c r="F569" s="4" t="s">
        <v>37</v>
      </c>
      <c r="G569" s="4" t="s">
        <v>37</v>
      </c>
      <c r="H569" s="4" t="s">
        <v>37</v>
      </c>
      <c r="I569" s="4" t="s">
        <v>37</v>
      </c>
      <c r="O569" s="4" t="s">
        <v>38</v>
      </c>
      <c r="P569" s="4" t="s">
        <v>161</v>
      </c>
      <c r="Q569" s="4" t="s">
        <v>3447</v>
      </c>
      <c r="R569" s="4" t="s">
        <v>3448</v>
      </c>
      <c r="S569" s="4" t="s">
        <v>37</v>
      </c>
      <c r="T569" s="4" t="s">
        <v>43</v>
      </c>
      <c r="U569" s="4">
        <v>60</v>
      </c>
      <c r="V569" s="4">
        <v>2679</v>
      </c>
      <c r="W569" s="4" t="s">
        <v>3449</v>
      </c>
      <c r="X569" s="4" t="s">
        <v>3450</v>
      </c>
      <c r="Y569" s="4" t="s">
        <v>166</v>
      </c>
      <c r="Z569" s="4" t="s">
        <v>3451</v>
      </c>
      <c r="AA569" s="4" t="s">
        <v>37</v>
      </c>
      <c r="AB569" s="4" t="s">
        <v>37</v>
      </c>
      <c r="AC569" s="4" t="s">
        <v>37</v>
      </c>
      <c r="AD569" s="4" t="s">
        <v>160</v>
      </c>
      <c r="AE569" s="4">
        <v>2</v>
      </c>
    </row>
    <row r="570" spans="2:32" ht="90.4" customHeight="1" x14ac:dyDescent="0.9">
      <c r="B570" s="4">
        <v>89</v>
      </c>
      <c r="C570" s="4" t="s">
        <v>37</v>
      </c>
      <c r="D570" s="4" t="s">
        <v>37</v>
      </c>
      <c r="E570" s="4" t="s">
        <v>37</v>
      </c>
      <c r="F570" s="4" t="s">
        <v>37</v>
      </c>
      <c r="G570" s="4" t="s">
        <v>37</v>
      </c>
      <c r="H570" s="4" t="s">
        <v>37</v>
      </c>
      <c r="I570" s="4" t="s">
        <v>37</v>
      </c>
      <c r="O570" s="4" t="s">
        <v>60</v>
      </c>
      <c r="P570" s="4" t="s">
        <v>61</v>
      </c>
      <c r="Q570" s="4" t="s">
        <v>3452</v>
      </c>
      <c r="R570" s="4" t="s">
        <v>3453</v>
      </c>
      <c r="S570" s="4" t="s">
        <v>37</v>
      </c>
      <c r="T570" s="4" t="s">
        <v>43</v>
      </c>
      <c r="U570" s="4">
        <v>58</v>
      </c>
      <c r="V570" s="4">
        <v>951</v>
      </c>
      <c r="W570" s="4" t="s">
        <v>3454</v>
      </c>
      <c r="X570" s="4" t="s">
        <v>3455</v>
      </c>
      <c r="Y570" s="4" t="s">
        <v>66</v>
      </c>
      <c r="Z570" s="4" t="s">
        <v>3456</v>
      </c>
      <c r="AA570" s="4" t="s">
        <v>37</v>
      </c>
      <c r="AB570" s="4" t="s">
        <v>37</v>
      </c>
      <c r="AC570" s="4" t="s">
        <v>37</v>
      </c>
      <c r="AD570" s="4" t="s">
        <v>37</v>
      </c>
      <c r="AE570" s="4">
        <v>3</v>
      </c>
    </row>
    <row r="571" spans="2:32" ht="90.4" customHeight="1" x14ac:dyDescent="0.9">
      <c r="B571" s="4">
        <v>89</v>
      </c>
      <c r="C571" s="4" t="s">
        <v>37</v>
      </c>
      <c r="D571" s="4" t="s">
        <v>37</v>
      </c>
      <c r="E571" s="4" t="s">
        <v>37</v>
      </c>
      <c r="F571" s="4" t="s">
        <v>37</v>
      </c>
      <c r="G571" s="4" t="s">
        <v>37</v>
      </c>
      <c r="H571" s="4" t="s">
        <v>37</v>
      </c>
      <c r="I571" s="4" t="s">
        <v>37</v>
      </c>
      <c r="O571" s="4" t="s">
        <v>68</v>
      </c>
      <c r="P571" s="4" t="s">
        <v>698</v>
      </c>
      <c r="Q571" s="4" t="s">
        <v>3457</v>
      </c>
      <c r="R571" s="4" t="s">
        <v>3458</v>
      </c>
      <c r="S571" s="4" t="s">
        <v>37</v>
      </c>
      <c r="T571" s="4" t="s">
        <v>92</v>
      </c>
      <c r="U571" s="4">
        <v>49</v>
      </c>
      <c r="V571" s="4">
        <v>2503</v>
      </c>
      <c r="W571" s="4" t="s">
        <v>3459</v>
      </c>
      <c r="X571" s="4" t="s">
        <v>3460</v>
      </c>
      <c r="Y571" s="4" t="s">
        <v>703</v>
      </c>
      <c r="Z571" s="4" t="s">
        <v>3461</v>
      </c>
      <c r="AA571" s="4" t="s">
        <v>37</v>
      </c>
      <c r="AB571" s="4" t="s">
        <v>37</v>
      </c>
      <c r="AC571" s="4" t="s">
        <v>37</v>
      </c>
      <c r="AD571" s="4" t="s">
        <v>160</v>
      </c>
      <c r="AE571" s="4">
        <v>4</v>
      </c>
    </row>
    <row r="572" spans="2:32" ht="90.4" customHeight="1" x14ac:dyDescent="0.9">
      <c r="B572" s="4">
        <v>90</v>
      </c>
      <c r="C572" s="4" t="s">
        <v>3462</v>
      </c>
      <c r="D572" s="4" t="s">
        <v>3463</v>
      </c>
      <c r="E572" s="4" t="s">
        <v>3402</v>
      </c>
      <c r="F572" s="4" t="s">
        <v>3403</v>
      </c>
      <c r="G572" s="4" t="s">
        <v>3404</v>
      </c>
      <c r="H572" s="4" t="s">
        <v>3464</v>
      </c>
      <c r="I572" s="4" t="s">
        <v>37</v>
      </c>
      <c r="J572" s="4">
        <v>229</v>
      </c>
      <c r="K572" s="4">
        <v>93010</v>
      </c>
      <c r="L572" s="4">
        <v>95482</v>
      </c>
      <c r="M572" s="4">
        <v>3</v>
      </c>
      <c r="N572" s="4">
        <v>188495</v>
      </c>
      <c r="O572" s="4" t="s">
        <v>38</v>
      </c>
      <c r="P572" s="4" t="s">
        <v>210</v>
      </c>
      <c r="Q572" s="4" t="s">
        <v>3465</v>
      </c>
      <c r="R572" s="4" t="s">
        <v>3466</v>
      </c>
      <c r="S572" s="4" t="s">
        <v>37</v>
      </c>
      <c r="T572" s="4" t="s">
        <v>43</v>
      </c>
      <c r="U572" s="4">
        <v>53</v>
      </c>
      <c r="V572" s="4">
        <v>1245</v>
      </c>
      <c r="W572" s="4" t="s">
        <v>3467</v>
      </c>
      <c r="X572" s="4" t="s">
        <v>3468</v>
      </c>
      <c r="Y572" s="4" t="s">
        <v>215</v>
      </c>
      <c r="Z572" s="4" t="s">
        <v>3469</v>
      </c>
      <c r="AA572" s="4" t="s">
        <v>37</v>
      </c>
      <c r="AB572" s="4" t="s">
        <v>37</v>
      </c>
      <c r="AC572" s="4" t="s">
        <v>37</v>
      </c>
      <c r="AD572" s="4" t="s">
        <v>77</v>
      </c>
      <c r="AE572" s="4">
        <v>1</v>
      </c>
      <c r="AF572" s="4">
        <v>18.3</v>
      </c>
    </row>
    <row r="573" spans="2:32" ht="90.4" customHeight="1" x14ac:dyDescent="0.9">
      <c r="B573" s="4">
        <v>90</v>
      </c>
      <c r="C573" s="4" t="s">
        <v>37</v>
      </c>
      <c r="D573" s="4" t="s">
        <v>37</v>
      </c>
      <c r="E573" s="4" t="s">
        <v>37</v>
      </c>
      <c r="F573" s="4" t="s">
        <v>37</v>
      </c>
      <c r="G573" s="4" t="s">
        <v>37</v>
      </c>
      <c r="H573" s="4" t="s">
        <v>37</v>
      </c>
      <c r="I573" s="4" t="s">
        <v>37</v>
      </c>
      <c r="O573" s="4" t="s">
        <v>60</v>
      </c>
      <c r="P573" s="4" t="s">
        <v>322</v>
      </c>
      <c r="Q573" s="4" t="s">
        <v>3470</v>
      </c>
      <c r="R573" s="4" t="s">
        <v>3471</v>
      </c>
      <c r="S573" s="4" t="s">
        <v>37</v>
      </c>
      <c r="T573" s="4" t="s">
        <v>43</v>
      </c>
      <c r="U573" s="4">
        <v>43</v>
      </c>
      <c r="V573" s="4">
        <v>1428</v>
      </c>
      <c r="W573" s="4" t="s">
        <v>3472</v>
      </c>
      <c r="X573" s="4" t="s">
        <v>3473</v>
      </c>
      <c r="Y573" s="4" t="s">
        <v>327</v>
      </c>
      <c r="Z573" s="4" t="s">
        <v>3474</v>
      </c>
      <c r="AA573" s="4" t="s">
        <v>37</v>
      </c>
      <c r="AB573" s="4" t="s">
        <v>37</v>
      </c>
      <c r="AC573" s="4" t="s">
        <v>37</v>
      </c>
      <c r="AD573" s="4" t="s">
        <v>37</v>
      </c>
      <c r="AE573" s="4">
        <v>2</v>
      </c>
    </row>
    <row r="574" spans="2:32" ht="90.4" customHeight="1" x14ac:dyDescent="0.9">
      <c r="B574" s="4">
        <v>90</v>
      </c>
      <c r="C574" s="4" t="s">
        <v>37</v>
      </c>
      <c r="D574" s="4" t="s">
        <v>37</v>
      </c>
      <c r="E574" s="4" t="s">
        <v>37</v>
      </c>
      <c r="F574" s="4" t="s">
        <v>37</v>
      </c>
      <c r="G574" s="4" t="s">
        <v>37</v>
      </c>
      <c r="H574" s="4" t="s">
        <v>37</v>
      </c>
      <c r="I574" s="4" t="s">
        <v>37</v>
      </c>
      <c r="O574" s="4" t="s">
        <v>51</v>
      </c>
      <c r="P574" s="4" t="s">
        <v>387</v>
      </c>
      <c r="Q574" s="4" t="s">
        <v>3475</v>
      </c>
      <c r="R574" s="4" t="s">
        <v>3476</v>
      </c>
      <c r="S574" s="4" t="s">
        <v>37</v>
      </c>
      <c r="T574" s="4" t="s">
        <v>43</v>
      </c>
      <c r="U574" s="4">
        <v>41</v>
      </c>
      <c r="V574" s="4">
        <v>2088</v>
      </c>
      <c r="W574" s="4" t="s">
        <v>3477</v>
      </c>
      <c r="X574" s="4" t="s">
        <v>3478</v>
      </c>
      <c r="Y574" s="4" t="s">
        <v>392</v>
      </c>
      <c r="Z574" s="4" t="s">
        <v>3479</v>
      </c>
      <c r="AA574" s="4" t="s">
        <v>37</v>
      </c>
      <c r="AB574" s="4" t="s">
        <v>37</v>
      </c>
      <c r="AC574" s="4" t="s">
        <v>37</v>
      </c>
      <c r="AD574" s="4" t="s">
        <v>59</v>
      </c>
      <c r="AE574" s="4">
        <v>3</v>
      </c>
    </row>
    <row r="575" spans="2:32" ht="90.4" customHeight="1" x14ac:dyDescent="0.9">
      <c r="B575" s="4">
        <v>90</v>
      </c>
      <c r="C575" s="4" t="s">
        <v>37</v>
      </c>
      <c r="D575" s="4" t="s">
        <v>37</v>
      </c>
      <c r="E575" s="4" t="s">
        <v>37</v>
      </c>
      <c r="F575" s="4" t="s">
        <v>37</v>
      </c>
      <c r="G575" s="4" t="s">
        <v>37</v>
      </c>
      <c r="H575" s="4" t="s">
        <v>37</v>
      </c>
      <c r="I575" s="4" t="s">
        <v>37</v>
      </c>
      <c r="O575" s="4" t="s">
        <v>60</v>
      </c>
      <c r="P575" s="4" t="s">
        <v>307</v>
      </c>
      <c r="Q575" s="4" t="s">
        <v>3480</v>
      </c>
      <c r="R575" s="4" t="s">
        <v>3481</v>
      </c>
      <c r="S575" s="4" t="s">
        <v>37</v>
      </c>
      <c r="T575" s="4" t="s">
        <v>43</v>
      </c>
      <c r="U575" s="4">
        <v>36</v>
      </c>
      <c r="V575" s="4">
        <v>1923</v>
      </c>
      <c r="W575" s="4" t="s">
        <v>3482</v>
      </c>
      <c r="X575" s="4" t="s">
        <v>3483</v>
      </c>
      <c r="Y575" s="4" t="s">
        <v>243</v>
      </c>
      <c r="Z575" s="4" t="s">
        <v>3484</v>
      </c>
      <c r="AA575" s="4" t="s">
        <v>37</v>
      </c>
      <c r="AB575" s="4" t="s">
        <v>37</v>
      </c>
      <c r="AC575" s="4" t="s">
        <v>37</v>
      </c>
      <c r="AD575" s="4" t="s">
        <v>37</v>
      </c>
      <c r="AE575" s="4">
        <v>4</v>
      </c>
    </row>
    <row r="576" spans="2:32" ht="90.4" customHeight="1" x14ac:dyDescent="0.9">
      <c r="B576" s="4">
        <v>90</v>
      </c>
      <c r="C576" s="4" t="s">
        <v>37</v>
      </c>
      <c r="D576" s="4" t="s">
        <v>37</v>
      </c>
      <c r="E576" s="4" t="s">
        <v>37</v>
      </c>
      <c r="F576" s="4" t="s">
        <v>37</v>
      </c>
      <c r="G576" s="4" t="s">
        <v>37</v>
      </c>
      <c r="H576" s="4" t="s">
        <v>37</v>
      </c>
      <c r="I576" s="4" t="s">
        <v>37</v>
      </c>
      <c r="O576" s="4" t="s">
        <v>60</v>
      </c>
      <c r="P576" s="4" t="s">
        <v>437</v>
      </c>
      <c r="Q576" s="4" t="s">
        <v>3485</v>
      </c>
      <c r="R576" s="4" t="s">
        <v>3486</v>
      </c>
      <c r="S576" s="4" t="s">
        <v>37</v>
      </c>
      <c r="T576" s="4" t="s">
        <v>43</v>
      </c>
      <c r="U576" s="4">
        <v>58</v>
      </c>
      <c r="V576" s="4">
        <v>1581</v>
      </c>
      <c r="W576" s="4" t="s">
        <v>3487</v>
      </c>
      <c r="X576" s="4" t="s">
        <v>3488</v>
      </c>
      <c r="Y576" s="4" t="s">
        <v>95</v>
      </c>
      <c r="Z576" s="4" t="s">
        <v>3489</v>
      </c>
      <c r="AA576" s="4" t="s">
        <v>37</v>
      </c>
      <c r="AB576" s="4" t="s">
        <v>37</v>
      </c>
      <c r="AC576" s="4" t="s">
        <v>37</v>
      </c>
      <c r="AD576" s="4" t="s">
        <v>37</v>
      </c>
      <c r="AE576" s="4">
        <v>5</v>
      </c>
    </row>
    <row r="577" spans="2:32" ht="90.4" customHeight="1" x14ac:dyDescent="0.9">
      <c r="B577" s="4">
        <v>90</v>
      </c>
      <c r="C577" s="4" t="s">
        <v>37</v>
      </c>
      <c r="D577" s="4" t="s">
        <v>37</v>
      </c>
      <c r="E577" s="4" t="s">
        <v>37</v>
      </c>
      <c r="F577" s="4" t="s">
        <v>37</v>
      </c>
      <c r="G577" s="4" t="s">
        <v>37</v>
      </c>
      <c r="H577" s="4" t="s">
        <v>37</v>
      </c>
      <c r="I577" s="4" t="s">
        <v>37</v>
      </c>
      <c r="O577" s="4" t="s">
        <v>68</v>
      </c>
      <c r="P577" s="4" t="s">
        <v>231</v>
      </c>
      <c r="Q577" s="4" t="s">
        <v>3490</v>
      </c>
      <c r="R577" s="4" t="s">
        <v>3491</v>
      </c>
      <c r="S577" s="4" t="s">
        <v>37</v>
      </c>
      <c r="T577" s="4" t="s">
        <v>43</v>
      </c>
      <c r="U577" s="4">
        <v>69</v>
      </c>
      <c r="V577" s="4">
        <v>1827</v>
      </c>
      <c r="W577" s="4" t="s">
        <v>3492</v>
      </c>
      <c r="X577" s="4" t="s">
        <v>3493</v>
      </c>
      <c r="Y577" s="4" t="s">
        <v>236</v>
      </c>
      <c r="Z577" s="4" t="s">
        <v>3494</v>
      </c>
      <c r="AA577" s="4" t="s">
        <v>37</v>
      </c>
      <c r="AB577" s="4" t="s">
        <v>37</v>
      </c>
      <c r="AC577" s="4" t="s">
        <v>37</v>
      </c>
      <c r="AD577" s="4" t="s">
        <v>160</v>
      </c>
      <c r="AE577" s="4">
        <v>6</v>
      </c>
    </row>
    <row r="578" spans="2:32" ht="90.4" customHeight="1" x14ac:dyDescent="0.9">
      <c r="B578" s="4">
        <v>90</v>
      </c>
      <c r="C578" s="4" t="s">
        <v>37</v>
      </c>
      <c r="D578" s="4" t="s">
        <v>37</v>
      </c>
      <c r="E578" s="4" t="s">
        <v>37</v>
      </c>
      <c r="F578" s="4" t="s">
        <v>37</v>
      </c>
      <c r="G578" s="4" t="s">
        <v>37</v>
      </c>
      <c r="H578" s="4" t="s">
        <v>37</v>
      </c>
      <c r="I578" s="4" t="s">
        <v>37</v>
      </c>
      <c r="O578" s="4" t="s">
        <v>60</v>
      </c>
      <c r="P578" s="4" t="s">
        <v>37</v>
      </c>
      <c r="Q578" s="4" t="s">
        <v>3495</v>
      </c>
      <c r="R578" s="4" t="s">
        <v>3496</v>
      </c>
      <c r="S578" s="4" t="s">
        <v>37</v>
      </c>
      <c r="T578" s="4" t="s">
        <v>43</v>
      </c>
      <c r="U578" s="4">
        <v>42</v>
      </c>
      <c r="V578" s="4">
        <v>1882</v>
      </c>
      <c r="W578" s="4" t="s">
        <v>3497</v>
      </c>
      <c r="X578" s="4" t="s">
        <v>3498</v>
      </c>
      <c r="Y578" s="4" t="s">
        <v>101</v>
      </c>
      <c r="Z578" s="4" t="s">
        <v>3499</v>
      </c>
      <c r="AA578" s="4" t="s">
        <v>37</v>
      </c>
      <c r="AB578" s="4" t="s">
        <v>37</v>
      </c>
      <c r="AC578" s="4" t="s">
        <v>37</v>
      </c>
      <c r="AD578" s="4" t="s">
        <v>37</v>
      </c>
      <c r="AE578" s="4">
        <v>7</v>
      </c>
    </row>
    <row r="579" spans="2:32" ht="90.4" customHeight="1" x14ac:dyDescent="0.9">
      <c r="B579" s="4">
        <v>90</v>
      </c>
      <c r="C579" s="4" t="s">
        <v>37</v>
      </c>
      <c r="D579" s="4" t="s">
        <v>37</v>
      </c>
      <c r="E579" s="4" t="s">
        <v>37</v>
      </c>
      <c r="F579" s="4" t="s">
        <v>37</v>
      </c>
      <c r="G579" s="4" t="s">
        <v>37</v>
      </c>
      <c r="H579" s="4" t="s">
        <v>37</v>
      </c>
      <c r="I579" s="4" t="s">
        <v>37</v>
      </c>
      <c r="O579" s="4" t="s">
        <v>60</v>
      </c>
      <c r="P579" s="4" t="s">
        <v>37</v>
      </c>
      <c r="Q579" s="4" t="s">
        <v>3500</v>
      </c>
      <c r="R579" s="4" t="s">
        <v>3501</v>
      </c>
      <c r="S579" s="4" t="s">
        <v>37</v>
      </c>
      <c r="T579" s="4" t="s">
        <v>43</v>
      </c>
      <c r="U579" s="4">
        <v>49</v>
      </c>
      <c r="V579" s="4">
        <v>1775</v>
      </c>
      <c r="W579" s="4" t="s">
        <v>3502</v>
      </c>
      <c r="X579" s="4" t="s">
        <v>3503</v>
      </c>
      <c r="Y579" s="4" t="s">
        <v>119</v>
      </c>
      <c r="Z579" s="4" t="s">
        <v>3504</v>
      </c>
      <c r="AA579" s="4" t="s">
        <v>37</v>
      </c>
      <c r="AB579" s="4" t="s">
        <v>37</v>
      </c>
      <c r="AC579" s="4" t="s">
        <v>37</v>
      </c>
      <c r="AD579" s="4" t="s">
        <v>37</v>
      </c>
      <c r="AE579" s="4">
        <v>8</v>
      </c>
    </row>
    <row r="580" spans="2:32" ht="90.4" customHeight="1" x14ac:dyDescent="0.9">
      <c r="B580" s="4">
        <v>91</v>
      </c>
      <c r="C580" s="4" t="s">
        <v>3402</v>
      </c>
      <c r="D580" s="4" t="s">
        <v>3505</v>
      </c>
      <c r="E580" s="4" t="s">
        <v>3402</v>
      </c>
      <c r="F580" s="4" t="s">
        <v>3403</v>
      </c>
      <c r="G580" s="4" t="s">
        <v>3404</v>
      </c>
      <c r="H580" s="4" t="s">
        <v>3506</v>
      </c>
      <c r="I580" s="4" t="s">
        <v>37</v>
      </c>
      <c r="J580" s="4">
        <v>207</v>
      </c>
      <c r="K580" s="4">
        <v>83076</v>
      </c>
      <c r="L580" s="4">
        <v>84746</v>
      </c>
      <c r="M580" s="4">
        <v>0</v>
      </c>
      <c r="N580" s="4">
        <v>167822</v>
      </c>
      <c r="O580" s="4" t="s">
        <v>60</v>
      </c>
      <c r="P580" s="4" t="s">
        <v>61</v>
      </c>
      <c r="Q580" s="4" t="s">
        <v>3507</v>
      </c>
      <c r="R580" s="4" t="s">
        <v>3508</v>
      </c>
      <c r="S580" s="4" t="s">
        <v>37</v>
      </c>
      <c r="T580" s="4" t="s">
        <v>43</v>
      </c>
      <c r="U580" s="4">
        <v>46</v>
      </c>
      <c r="V580" s="4">
        <v>755</v>
      </c>
      <c r="W580" s="4" t="s">
        <v>3509</v>
      </c>
      <c r="X580" s="4" t="s">
        <v>3510</v>
      </c>
      <c r="Y580" s="4" t="s">
        <v>66</v>
      </c>
      <c r="Z580" s="4" t="s">
        <v>3511</v>
      </c>
      <c r="AA580" s="4" t="s">
        <v>37</v>
      </c>
      <c r="AB580" s="4" t="s">
        <v>37</v>
      </c>
      <c r="AC580" s="4" t="s">
        <v>37</v>
      </c>
      <c r="AD580" s="4" t="s">
        <v>37</v>
      </c>
      <c r="AE580" s="4">
        <v>1</v>
      </c>
      <c r="AF580" s="4">
        <v>57.5</v>
      </c>
    </row>
    <row r="581" spans="2:32" ht="90.4" customHeight="1" x14ac:dyDescent="0.9">
      <c r="B581" s="4">
        <v>91</v>
      </c>
      <c r="C581" s="4" t="s">
        <v>37</v>
      </c>
      <c r="D581" s="4" t="s">
        <v>37</v>
      </c>
      <c r="E581" s="4" t="s">
        <v>37</v>
      </c>
      <c r="F581" s="4" t="s">
        <v>37</v>
      </c>
      <c r="G581" s="4" t="s">
        <v>37</v>
      </c>
      <c r="H581" s="4" t="s">
        <v>37</v>
      </c>
      <c r="I581" s="4" t="s">
        <v>37</v>
      </c>
      <c r="O581" s="4" t="s">
        <v>38</v>
      </c>
      <c r="P581" s="4" t="s">
        <v>161</v>
      </c>
      <c r="Q581" s="4" t="s">
        <v>3512</v>
      </c>
      <c r="R581" s="4" t="s">
        <v>3513</v>
      </c>
      <c r="S581" s="4" t="s">
        <v>37</v>
      </c>
      <c r="T581" s="4" t="s">
        <v>43</v>
      </c>
      <c r="U581" s="4">
        <v>69</v>
      </c>
      <c r="V581" s="4">
        <v>2386</v>
      </c>
      <c r="W581" s="4" t="s">
        <v>3514</v>
      </c>
      <c r="X581" s="4" t="s">
        <v>3515</v>
      </c>
      <c r="Y581" s="4" t="s">
        <v>166</v>
      </c>
      <c r="Z581" s="4" t="s">
        <v>3516</v>
      </c>
      <c r="AA581" s="4" t="s">
        <v>37</v>
      </c>
      <c r="AB581" s="4" t="s">
        <v>37</v>
      </c>
      <c r="AC581" s="4" t="s">
        <v>37</v>
      </c>
      <c r="AD581" s="4" t="s">
        <v>77</v>
      </c>
      <c r="AE581" s="4">
        <v>2</v>
      </c>
    </row>
    <row r="582" spans="2:32" ht="90.4" customHeight="1" x14ac:dyDescent="0.9">
      <c r="B582" s="4">
        <v>91</v>
      </c>
      <c r="C582" s="4" t="s">
        <v>37</v>
      </c>
      <c r="D582" s="4" t="s">
        <v>37</v>
      </c>
      <c r="E582" s="4" t="s">
        <v>37</v>
      </c>
      <c r="F582" s="4" t="s">
        <v>37</v>
      </c>
      <c r="G582" s="4" t="s">
        <v>37</v>
      </c>
      <c r="H582" s="4" t="s">
        <v>37</v>
      </c>
      <c r="I582" s="4" t="s">
        <v>37</v>
      </c>
      <c r="O582" s="4" t="s">
        <v>51</v>
      </c>
      <c r="P582" s="4" t="s">
        <v>387</v>
      </c>
      <c r="Q582" s="4" t="s">
        <v>3517</v>
      </c>
      <c r="R582" s="4" t="s">
        <v>3518</v>
      </c>
      <c r="S582" s="4" t="s">
        <v>3519</v>
      </c>
      <c r="T582" s="4" t="s">
        <v>43</v>
      </c>
      <c r="U582" s="4">
        <v>56</v>
      </c>
      <c r="V582" s="4">
        <v>683</v>
      </c>
      <c r="W582" s="4" t="s">
        <v>3520</v>
      </c>
      <c r="X582" s="4" t="s">
        <v>3521</v>
      </c>
      <c r="Y582" s="4" t="s">
        <v>392</v>
      </c>
      <c r="Z582" s="4" t="s">
        <v>3522</v>
      </c>
      <c r="AA582" s="4" t="s">
        <v>37</v>
      </c>
      <c r="AB582" s="4" t="s">
        <v>48</v>
      </c>
      <c r="AC582" s="4" t="s">
        <v>3523</v>
      </c>
      <c r="AD582" s="4" t="s">
        <v>160</v>
      </c>
      <c r="AE582" s="4">
        <v>3</v>
      </c>
    </row>
    <row r="583" spans="2:32" ht="90.4" customHeight="1" x14ac:dyDescent="0.9">
      <c r="B583" s="4">
        <v>91</v>
      </c>
      <c r="C583" s="4" t="s">
        <v>37</v>
      </c>
      <c r="D583" s="4" t="s">
        <v>37</v>
      </c>
      <c r="E583" s="4" t="s">
        <v>37</v>
      </c>
      <c r="F583" s="4" t="s">
        <v>37</v>
      </c>
      <c r="G583" s="4" t="s">
        <v>37</v>
      </c>
      <c r="H583" s="4" t="s">
        <v>37</v>
      </c>
      <c r="I583" s="4" t="s">
        <v>37</v>
      </c>
      <c r="O583" s="4" t="s">
        <v>68</v>
      </c>
      <c r="P583" s="4" t="s">
        <v>698</v>
      </c>
      <c r="Q583" s="4" t="s">
        <v>3524</v>
      </c>
      <c r="R583" s="4" t="s">
        <v>3525</v>
      </c>
      <c r="S583" s="4" t="s">
        <v>37</v>
      </c>
      <c r="T583" s="4" t="s">
        <v>43</v>
      </c>
      <c r="U583" s="4">
        <v>49</v>
      </c>
      <c r="V583" s="4">
        <v>2234</v>
      </c>
      <c r="W583" s="4" t="s">
        <v>3526</v>
      </c>
      <c r="X583" s="4" t="s">
        <v>3527</v>
      </c>
      <c r="Y583" s="4" t="s">
        <v>703</v>
      </c>
      <c r="Z583" s="4" t="s">
        <v>3528</v>
      </c>
      <c r="AA583" s="4" t="s">
        <v>37</v>
      </c>
      <c r="AB583" s="4" t="s">
        <v>37</v>
      </c>
      <c r="AC583" s="4" t="s">
        <v>37</v>
      </c>
      <c r="AD583" s="4" t="s">
        <v>160</v>
      </c>
      <c r="AE583" s="4">
        <v>4</v>
      </c>
    </row>
    <row r="584" spans="2:32" ht="90.4" customHeight="1" x14ac:dyDescent="0.9">
      <c r="B584" s="4">
        <v>92</v>
      </c>
      <c r="C584" s="4" t="s">
        <v>3529</v>
      </c>
      <c r="D584" s="4" t="s">
        <v>3530</v>
      </c>
      <c r="E584" s="4" t="s">
        <v>3402</v>
      </c>
      <c r="F584" s="4" t="s">
        <v>3403</v>
      </c>
      <c r="G584" s="4" t="s">
        <v>3404</v>
      </c>
      <c r="H584" s="4" t="s">
        <v>3531</v>
      </c>
      <c r="I584" s="4" t="s">
        <v>37</v>
      </c>
      <c r="J584" s="4">
        <v>224</v>
      </c>
      <c r="K584" s="4">
        <v>77210</v>
      </c>
      <c r="L584" s="4">
        <v>79331</v>
      </c>
      <c r="M584" s="4">
        <v>1</v>
      </c>
      <c r="N584" s="4">
        <v>156542</v>
      </c>
      <c r="O584" s="4" t="s">
        <v>60</v>
      </c>
      <c r="P584" s="4" t="s">
        <v>322</v>
      </c>
      <c r="Q584" s="4" t="s">
        <v>3532</v>
      </c>
      <c r="R584" s="4" t="s">
        <v>3533</v>
      </c>
      <c r="S584" s="4" t="s">
        <v>37</v>
      </c>
      <c r="T584" s="4" t="s">
        <v>43</v>
      </c>
      <c r="U584" s="4">
        <v>47</v>
      </c>
      <c r="V584" s="4">
        <v>2670</v>
      </c>
      <c r="W584" s="4" t="s">
        <v>3534</v>
      </c>
      <c r="X584" s="4" t="s">
        <v>3535</v>
      </c>
      <c r="Y584" s="4" t="s">
        <v>327</v>
      </c>
      <c r="Z584" s="4" t="s">
        <v>3536</v>
      </c>
      <c r="AA584" s="4" t="s">
        <v>37</v>
      </c>
      <c r="AB584" s="4" t="s">
        <v>37</v>
      </c>
      <c r="AC584" s="4" t="s">
        <v>37</v>
      </c>
      <c r="AD584" s="4" t="s">
        <v>37</v>
      </c>
      <c r="AE584" s="4">
        <v>1</v>
      </c>
      <c r="AF584" s="4">
        <v>64</v>
      </c>
    </row>
    <row r="585" spans="2:32" ht="90.4" customHeight="1" x14ac:dyDescent="0.9">
      <c r="B585" s="4">
        <v>92</v>
      </c>
      <c r="C585" s="4" t="s">
        <v>37</v>
      </c>
      <c r="D585" s="4" t="s">
        <v>37</v>
      </c>
      <c r="E585" s="4" t="s">
        <v>37</v>
      </c>
      <c r="F585" s="4" t="s">
        <v>37</v>
      </c>
      <c r="G585" s="4" t="s">
        <v>37</v>
      </c>
      <c r="H585" s="4" t="s">
        <v>37</v>
      </c>
      <c r="I585" s="4" t="s">
        <v>37</v>
      </c>
      <c r="O585" s="4" t="s">
        <v>60</v>
      </c>
      <c r="P585" s="4" t="s">
        <v>61</v>
      </c>
      <c r="Q585" s="4" t="s">
        <v>3537</v>
      </c>
      <c r="R585" s="4" t="s">
        <v>3538</v>
      </c>
      <c r="S585" s="4" t="s">
        <v>37</v>
      </c>
      <c r="T585" s="4" t="s">
        <v>43</v>
      </c>
      <c r="U585" s="4">
        <v>62</v>
      </c>
      <c r="V585" s="4">
        <v>1991</v>
      </c>
      <c r="W585" s="4" t="s">
        <v>3539</v>
      </c>
      <c r="X585" s="4" t="s">
        <v>3540</v>
      </c>
      <c r="Y585" s="4" t="s">
        <v>66</v>
      </c>
      <c r="Z585" s="4" t="s">
        <v>3541</v>
      </c>
      <c r="AA585" s="4" t="s">
        <v>37</v>
      </c>
      <c r="AB585" s="4" t="s">
        <v>37</v>
      </c>
      <c r="AC585" s="4" t="s">
        <v>37</v>
      </c>
      <c r="AD585" s="4" t="s">
        <v>37</v>
      </c>
      <c r="AE585" s="4">
        <v>2</v>
      </c>
    </row>
    <row r="586" spans="2:32" ht="90.4" customHeight="1" x14ac:dyDescent="0.9">
      <c r="B586" s="4">
        <v>92</v>
      </c>
      <c r="C586" s="4" t="s">
        <v>37</v>
      </c>
      <c r="D586" s="4" t="s">
        <v>37</v>
      </c>
      <c r="E586" s="4" t="s">
        <v>37</v>
      </c>
      <c r="F586" s="4" t="s">
        <v>37</v>
      </c>
      <c r="G586" s="4" t="s">
        <v>37</v>
      </c>
      <c r="H586" s="4" t="s">
        <v>37</v>
      </c>
      <c r="I586" s="4" t="s">
        <v>37</v>
      </c>
      <c r="O586" s="4" t="s">
        <v>68</v>
      </c>
      <c r="P586" s="4" t="s">
        <v>69</v>
      </c>
      <c r="Q586" s="4" t="s">
        <v>3542</v>
      </c>
      <c r="R586" s="4" t="s">
        <v>3543</v>
      </c>
      <c r="S586" s="4" t="s">
        <v>37</v>
      </c>
      <c r="T586" s="4" t="s">
        <v>43</v>
      </c>
      <c r="U586" s="4">
        <v>42</v>
      </c>
      <c r="V586" s="4">
        <v>3323</v>
      </c>
      <c r="W586" s="4" t="s">
        <v>3544</v>
      </c>
      <c r="X586" s="4" t="s">
        <v>3545</v>
      </c>
      <c r="Y586" s="4" t="s">
        <v>75</v>
      </c>
      <c r="Z586" s="4" t="s">
        <v>3546</v>
      </c>
      <c r="AA586" s="4" t="s">
        <v>37</v>
      </c>
      <c r="AB586" s="4" t="s">
        <v>37</v>
      </c>
      <c r="AC586" s="4" t="s">
        <v>37</v>
      </c>
      <c r="AD586" s="4" t="s">
        <v>77</v>
      </c>
      <c r="AE586" s="4">
        <v>3</v>
      </c>
    </row>
    <row r="587" spans="2:32" ht="90.4" customHeight="1" x14ac:dyDescent="0.9">
      <c r="B587" s="4">
        <v>92</v>
      </c>
      <c r="C587" s="4" t="s">
        <v>37</v>
      </c>
      <c r="D587" s="4" t="s">
        <v>37</v>
      </c>
      <c r="E587" s="4" t="s">
        <v>37</v>
      </c>
      <c r="F587" s="4" t="s">
        <v>37</v>
      </c>
      <c r="G587" s="4" t="s">
        <v>37</v>
      </c>
      <c r="H587" s="4" t="s">
        <v>37</v>
      </c>
      <c r="I587" s="4" t="s">
        <v>37</v>
      </c>
      <c r="O587" s="4" t="s">
        <v>51</v>
      </c>
      <c r="P587" s="4" t="s">
        <v>193</v>
      </c>
      <c r="Q587" s="4" t="s">
        <v>3547</v>
      </c>
      <c r="R587" s="4" t="s">
        <v>3548</v>
      </c>
      <c r="S587" s="4" t="s">
        <v>37</v>
      </c>
      <c r="T587" s="4" t="s">
        <v>43</v>
      </c>
      <c r="U587" s="4">
        <v>58</v>
      </c>
      <c r="V587" s="4">
        <v>3256</v>
      </c>
      <c r="W587" s="4" t="s">
        <v>3549</v>
      </c>
      <c r="X587" s="4" t="s">
        <v>3550</v>
      </c>
      <c r="Y587" s="4" t="s">
        <v>198</v>
      </c>
      <c r="Z587" s="4" t="s">
        <v>3551</v>
      </c>
      <c r="AA587" s="4" t="s">
        <v>37</v>
      </c>
      <c r="AB587" s="4" t="s">
        <v>37</v>
      </c>
      <c r="AC587" s="4" t="s">
        <v>37</v>
      </c>
      <c r="AD587" s="4" t="s">
        <v>77</v>
      </c>
      <c r="AE587" s="4">
        <v>4</v>
      </c>
    </row>
    <row r="588" spans="2:32" ht="90.4" customHeight="1" x14ac:dyDescent="0.9">
      <c r="B588" s="4">
        <v>92</v>
      </c>
      <c r="C588" s="4" t="s">
        <v>37</v>
      </c>
      <c r="D588" s="4" t="s">
        <v>37</v>
      </c>
      <c r="E588" s="4" t="s">
        <v>37</v>
      </c>
      <c r="F588" s="4" t="s">
        <v>37</v>
      </c>
      <c r="G588" s="4" t="s">
        <v>37</v>
      </c>
      <c r="H588" s="4" t="s">
        <v>37</v>
      </c>
      <c r="I588" s="4" t="s">
        <v>37</v>
      </c>
      <c r="O588" s="4" t="s">
        <v>38</v>
      </c>
      <c r="P588" s="4" t="s">
        <v>161</v>
      </c>
      <c r="Q588" s="4" t="s">
        <v>3552</v>
      </c>
      <c r="R588" s="4" t="s">
        <v>3553</v>
      </c>
      <c r="S588" s="4" t="s">
        <v>37</v>
      </c>
      <c r="T588" s="4" t="s">
        <v>43</v>
      </c>
      <c r="U588" s="4">
        <v>60</v>
      </c>
      <c r="V588" s="4">
        <v>3240</v>
      </c>
      <c r="W588" s="4" t="s">
        <v>3554</v>
      </c>
      <c r="X588" s="4" t="s">
        <v>3555</v>
      </c>
      <c r="Y588" s="4" t="s">
        <v>166</v>
      </c>
      <c r="Z588" s="4" t="s">
        <v>3556</v>
      </c>
      <c r="AA588" s="4" t="s">
        <v>37</v>
      </c>
      <c r="AB588" s="4" t="s">
        <v>37</v>
      </c>
      <c r="AC588" s="4" t="s">
        <v>37</v>
      </c>
      <c r="AD588" s="4" t="s">
        <v>160</v>
      </c>
      <c r="AE588" s="4">
        <v>5</v>
      </c>
    </row>
    <row r="589" spans="2:32" ht="90.4" customHeight="1" x14ac:dyDescent="0.9">
      <c r="B589" s="4">
        <v>93</v>
      </c>
      <c r="C589" s="4" t="s">
        <v>3557</v>
      </c>
      <c r="D589" s="4" t="s">
        <v>3558</v>
      </c>
      <c r="E589" s="4" t="s">
        <v>3559</v>
      </c>
      <c r="F589" s="4" t="s">
        <v>3560</v>
      </c>
      <c r="G589" s="4" t="s">
        <v>3561</v>
      </c>
      <c r="H589" s="4" t="s">
        <v>3562</v>
      </c>
      <c r="I589" s="4" t="s">
        <v>37</v>
      </c>
      <c r="J589" s="4">
        <v>217</v>
      </c>
      <c r="K589" s="4">
        <v>85980</v>
      </c>
      <c r="L589" s="4">
        <v>90605</v>
      </c>
      <c r="M589" s="4">
        <v>0</v>
      </c>
      <c r="N589" s="4">
        <v>176585</v>
      </c>
      <c r="O589" s="4" t="s">
        <v>51</v>
      </c>
      <c r="P589" s="4" t="s">
        <v>387</v>
      </c>
      <c r="Q589" s="4" t="s">
        <v>3563</v>
      </c>
      <c r="R589" s="4" t="s">
        <v>3564</v>
      </c>
      <c r="S589" s="4" t="s">
        <v>3565</v>
      </c>
      <c r="T589" s="4" t="s">
        <v>43</v>
      </c>
      <c r="U589" s="4">
        <v>61</v>
      </c>
      <c r="V589" s="4">
        <v>2576</v>
      </c>
      <c r="W589" s="4" t="s">
        <v>3566</v>
      </c>
      <c r="X589" s="4" t="s">
        <v>3567</v>
      </c>
      <c r="Y589" s="4" t="s">
        <v>392</v>
      </c>
      <c r="Z589" s="4" t="s">
        <v>3568</v>
      </c>
      <c r="AA589" s="4" t="s">
        <v>37</v>
      </c>
      <c r="AB589" s="4" t="s">
        <v>37</v>
      </c>
      <c r="AC589" s="4" t="s">
        <v>37</v>
      </c>
      <c r="AD589" s="4" t="s">
        <v>59</v>
      </c>
      <c r="AE589" s="4">
        <v>1</v>
      </c>
      <c r="AF589" s="4">
        <v>43.2</v>
      </c>
    </row>
    <row r="590" spans="2:32" ht="90.4" customHeight="1" x14ac:dyDescent="0.9">
      <c r="B590" s="4">
        <v>93</v>
      </c>
      <c r="C590" s="4" t="s">
        <v>37</v>
      </c>
      <c r="D590" s="4" t="s">
        <v>37</v>
      </c>
      <c r="E590" s="4" t="s">
        <v>37</v>
      </c>
      <c r="F590" s="4" t="s">
        <v>37</v>
      </c>
      <c r="G590" s="4" t="s">
        <v>37</v>
      </c>
      <c r="H590" s="4" t="s">
        <v>37</v>
      </c>
      <c r="I590" s="4" t="s">
        <v>37</v>
      </c>
      <c r="O590" s="4" t="s">
        <v>68</v>
      </c>
      <c r="P590" s="4" t="s">
        <v>69</v>
      </c>
      <c r="Q590" s="4" t="s">
        <v>3569</v>
      </c>
      <c r="R590" s="4" t="s">
        <v>3570</v>
      </c>
      <c r="S590" s="4" t="s">
        <v>37</v>
      </c>
      <c r="T590" s="4" t="s">
        <v>43</v>
      </c>
      <c r="U590" s="4">
        <v>43</v>
      </c>
      <c r="V590" s="4">
        <v>2837</v>
      </c>
      <c r="W590" s="4" t="s">
        <v>3571</v>
      </c>
      <c r="X590" s="4" t="s">
        <v>3572</v>
      </c>
      <c r="Y590" s="4" t="s">
        <v>75</v>
      </c>
      <c r="Z590" s="4" t="s">
        <v>3573</v>
      </c>
      <c r="AA590" s="4" t="s">
        <v>37</v>
      </c>
      <c r="AB590" s="4" t="s">
        <v>37</v>
      </c>
      <c r="AC590" s="4" t="s">
        <v>37</v>
      </c>
      <c r="AD590" s="4" t="s">
        <v>160</v>
      </c>
      <c r="AE590" s="4">
        <v>2</v>
      </c>
    </row>
    <row r="591" spans="2:32" ht="90.4" customHeight="1" x14ac:dyDescent="0.9">
      <c r="B591" s="4">
        <v>93</v>
      </c>
      <c r="C591" s="4" t="s">
        <v>37</v>
      </c>
      <c r="D591" s="4" t="s">
        <v>37</v>
      </c>
      <c r="E591" s="4" t="s">
        <v>37</v>
      </c>
      <c r="F591" s="4" t="s">
        <v>37</v>
      </c>
      <c r="G591" s="4" t="s">
        <v>37</v>
      </c>
      <c r="H591" s="4" t="s">
        <v>37</v>
      </c>
      <c r="I591" s="4" t="s">
        <v>37</v>
      </c>
      <c r="O591" s="4" t="s">
        <v>60</v>
      </c>
      <c r="P591" s="4" t="s">
        <v>61</v>
      </c>
      <c r="Q591" s="4" t="s">
        <v>3574</v>
      </c>
      <c r="R591" s="4" t="s">
        <v>3575</v>
      </c>
      <c r="S591" s="4" t="s">
        <v>37</v>
      </c>
      <c r="T591" s="4" t="s">
        <v>43</v>
      </c>
      <c r="U591" s="4">
        <v>47</v>
      </c>
      <c r="V591" s="4">
        <v>2983</v>
      </c>
      <c r="W591" s="4" t="s">
        <v>3576</v>
      </c>
      <c r="X591" s="4" t="s">
        <v>3577</v>
      </c>
      <c r="Y591" s="4" t="s">
        <v>66</v>
      </c>
      <c r="Z591" s="4" t="s">
        <v>3578</v>
      </c>
      <c r="AA591" s="4" t="s">
        <v>37</v>
      </c>
      <c r="AB591" s="4" t="s">
        <v>37</v>
      </c>
      <c r="AC591" s="4" t="s">
        <v>37</v>
      </c>
      <c r="AD591" s="4" t="s">
        <v>37</v>
      </c>
      <c r="AE591" s="4">
        <v>3</v>
      </c>
    </row>
    <row r="592" spans="2:32" ht="90.4" customHeight="1" x14ac:dyDescent="0.9">
      <c r="B592" s="4">
        <v>93</v>
      </c>
      <c r="C592" s="4" t="s">
        <v>37</v>
      </c>
      <c r="D592" s="4" t="s">
        <v>37</v>
      </c>
      <c r="E592" s="4" t="s">
        <v>37</v>
      </c>
      <c r="F592" s="4" t="s">
        <v>37</v>
      </c>
      <c r="G592" s="4" t="s">
        <v>37</v>
      </c>
      <c r="H592" s="4" t="s">
        <v>37</v>
      </c>
      <c r="I592" s="4" t="s">
        <v>37</v>
      </c>
      <c r="O592" s="4" t="s">
        <v>60</v>
      </c>
      <c r="P592" s="4" t="s">
        <v>322</v>
      </c>
      <c r="Q592" s="4" t="s">
        <v>3579</v>
      </c>
      <c r="R592" s="4" t="s">
        <v>3580</v>
      </c>
      <c r="S592" s="4" t="s">
        <v>37</v>
      </c>
      <c r="T592" s="4" t="s">
        <v>43</v>
      </c>
      <c r="U592" s="4">
        <v>31</v>
      </c>
      <c r="V592" s="4">
        <v>2867</v>
      </c>
      <c r="W592" s="4" t="s">
        <v>3581</v>
      </c>
      <c r="X592" s="4" t="s">
        <v>3582</v>
      </c>
      <c r="Y592" s="4" t="s">
        <v>327</v>
      </c>
      <c r="Z592" s="4" t="s">
        <v>3583</v>
      </c>
      <c r="AA592" s="4" t="s">
        <v>37</v>
      </c>
      <c r="AB592" s="4" t="s">
        <v>37</v>
      </c>
      <c r="AC592" s="4" t="s">
        <v>37</v>
      </c>
      <c r="AD592" s="4" t="s">
        <v>37</v>
      </c>
      <c r="AE592" s="4">
        <v>4</v>
      </c>
    </row>
    <row r="593" spans="2:32" ht="90.4" customHeight="1" x14ac:dyDescent="0.9">
      <c r="B593" s="4">
        <v>93</v>
      </c>
      <c r="C593" s="4" t="s">
        <v>37</v>
      </c>
      <c r="D593" s="4" t="s">
        <v>37</v>
      </c>
      <c r="E593" s="4" t="s">
        <v>37</v>
      </c>
      <c r="F593" s="4" t="s">
        <v>37</v>
      </c>
      <c r="G593" s="4" t="s">
        <v>37</v>
      </c>
      <c r="H593" s="4" t="s">
        <v>37</v>
      </c>
      <c r="I593" s="4" t="s">
        <v>37</v>
      </c>
      <c r="O593" s="4" t="s">
        <v>60</v>
      </c>
      <c r="P593" s="4" t="s">
        <v>37</v>
      </c>
      <c r="Q593" s="4" t="s">
        <v>3584</v>
      </c>
      <c r="R593" s="4" t="s">
        <v>3585</v>
      </c>
      <c r="S593" s="4" t="s">
        <v>37</v>
      </c>
      <c r="T593" s="4" t="s">
        <v>43</v>
      </c>
      <c r="U593" s="4">
        <v>59</v>
      </c>
      <c r="V593" s="4">
        <v>1650</v>
      </c>
      <c r="W593" s="4" t="s">
        <v>3586</v>
      </c>
      <c r="X593" s="4" t="s">
        <v>3587</v>
      </c>
      <c r="Y593" s="4" t="s">
        <v>903</v>
      </c>
      <c r="Z593" s="4" t="s">
        <v>3588</v>
      </c>
      <c r="AA593" s="4" t="s">
        <v>37</v>
      </c>
      <c r="AB593" s="4" t="s">
        <v>37</v>
      </c>
      <c r="AC593" s="4" t="s">
        <v>37</v>
      </c>
      <c r="AD593" s="4" t="s">
        <v>37</v>
      </c>
      <c r="AE593" s="4">
        <v>5</v>
      </c>
    </row>
    <row r="594" spans="2:32" ht="90.4" customHeight="1" x14ac:dyDescent="0.9">
      <c r="B594" s="4">
        <v>93</v>
      </c>
      <c r="C594" s="4" t="s">
        <v>37</v>
      </c>
      <c r="D594" s="4" t="s">
        <v>37</v>
      </c>
      <c r="E594" s="4" t="s">
        <v>37</v>
      </c>
      <c r="F594" s="4" t="s">
        <v>37</v>
      </c>
      <c r="G594" s="4" t="s">
        <v>37</v>
      </c>
      <c r="H594" s="4" t="s">
        <v>37</v>
      </c>
      <c r="I594" s="4" t="s">
        <v>37</v>
      </c>
      <c r="O594" s="4" t="s">
        <v>38</v>
      </c>
      <c r="P594" s="4" t="s">
        <v>3589</v>
      </c>
      <c r="Q594" s="4" t="s">
        <v>3590</v>
      </c>
      <c r="R594" s="4" t="s">
        <v>3591</v>
      </c>
      <c r="S594" s="4" t="s">
        <v>3592</v>
      </c>
      <c r="T594" s="4" t="s">
        <v>43</v>
      </c>
      <c r="U594" s="4">
        <v>69</v>
      </c>
      <c r="V594" s="4">
        <v>776</v>
      </c>
      <c r="W594" s="4" t="s">
        <v>3593</v>
      </c>
      <c r="X594" s="4" t="s">
        <v>3594</v>
      </c>
      <c r="Y594" s="4" t="s">
        <v>101</v>
      </c>
      <c r="Z594" s="4" t="s">
        <v>3595</v>
      </c>
      <c r="AA594" s="4" t="s">
        <v>37</v>
      </c>
      <c r="AB594" s="4" t="s">
        <v>48</v>
      </c>
      <c r="AC594" s="4" t="s">
        <v>3596</v>
      </c>
      <c r="AD594" s="4" t="s">
        <v>50</v>
      </c>
      <c r="AE594" s="4">
        <v>6</v>
      </c>
    </row>
    <row r="595" spans="2:32" ht="90.4" customHeight="1" x14ac:dyDescent="0.9">
      <c r="B595" s="4">
        <v>93</v>
      </c>
      <c r="C595" s="4" t="s">
        <v>37</v>
      </c>
      <c r="D595" s="4" t="s">
        <v>37</v>
      </c>
      <c r="E595" s="4" t="s">
        <v>37</v>
      </c>
      <c r="F595" s="4" t="s">
        <v>37</v>
      </c>
      <c r="G595" s="4" t="s">
        <v>37</v>
      </c>
      <c r="H595" s="4" t="s">
        <v>37</v>
      </c>
      <c r="I595" s="4" t="s">
        <v>37</v>
      </c>
      <c r="O595" s="4" t="s">
        <v>60</v>
      </c>
      <c r="P595" s="4" t="s">
        <v>37</v>
      </c>
      <c r="Q595" s="4" t="s">
        <v>3597</v>
      </c>
      <c r="R595" s="4" t="s">
        <v>3598</v>
      </c>
      <c r="S595" s="4" t="s">
        <v>37</v>
      </c>
      <c r="T595" s="4" t="s">
        <v>43</v>
      </c>
      <c r="U595" s="4">
        <v>39</v>
      </c>
      <c r="V595" s="4">
        <v>2931</v>
      </c>
      <c r="W595" s="4" t="s">
        <v>3599</v>
      </c>
      <c r="X595" s="4" t="s">
        <v>3600</v>
      </c>
      <c r="Y595" s="4" t="s">
        <v>3332</v>
      </c>
      <c r="Z595" s="4" t="s">
        <v>3601</v>
      </c>
      <c r="AA595" s="4" t="s">
        <v>37</v>
      </c>
      <c r="AB595" s="4" t="s">
        <v>37</v>
      </c>
      <c r="AC595" s="4" t="s">
        <v>37</v>
      </c>
      <c r="AD595" s="4" t="s">
        <v>37</v>
      </c>
      <c r="AE595" s="4">
        <v>7</v>
      </c>
    </row>
    <row r="596" spans="2:32" ht="90.4" customHeight="1" x14ac:dyDescent="0.9">
      <c r="B596" s="4">
        <v>94</v>
      </c>
      <c r="C596" s="4" t="s">
        <v>3602</v>
      </c>
      <c r="D596" s="4" t="s">
        <v>3603</v>
      </c>
      <c r="E596" s="4" t="s">
        <v>3559</v>
      </c>
      <c r="F596" s="4" t="s">
        <v>3560</v>
      </c>
      <c r="G596" s="4" t="s">
        <v>3561</v>
      </c>
      <c r="H596" s="4" t="s">
        <v>3604</v>
      </c>
      <c r="I596" s="4" t="s">
        <v>37</v>
      </c>
      <c r="J596" s="4">
        <v>205</v>
      </c>
      <c r="K596" s="4">
        <v>85756</v>
      </c>
      <c r="L596" s="4">
        <v>90148</v>
      </c>
      <c r="M596" s="4">
        <v>1</v>
      </c>
      <c r="N596" s="4">
        <v>175905</v>
      </c>
      <c r="O596" s="4" t="s">
        <v>60</v>
      </c>
      <c r="P596" s="4" t="s">
        <v>61</v>
      </c>
      <c r="Q596" s="4" t="s">
        <v>3605</v>
      </c>
      <c r="R596" s="4" t="s">
        <v>3606</v>
      </c>
      <c r="S596" s="4" t="s">
        <v>37</v>
      </c>
      <c r="T596" s="4" t="s">
        <v>43</v>
      </c>
      <c r="U596" s="4">
        <v>41</v>
      </c>
      <c r="V596" s="4">
        <v>1231</v>
      </c>
      <c r="W596" s="4" t="s">
        <v>3607</v>
      </c>
      <c r="X596" s="4" t="s">
        <v>3608</v>
      </c>
      <c r="Y596" s="4" t="s">
        <v>66</v>
      </c>
      <c r="Z596" s="4" t="s">
        <v>3609</v>
      </c>
      <c r="AA596" s="4" t="s">
        <v>37</v>
      </c>
      <c r="AB596" s="4" t="s">
        <v>37</v>
      </c>
      <c r="AC596" s="4" t="s">
        <v>37</v>
      </c>
      <c r="AD596" s="4" t="s">
        <v>37</v>
      </c>
      <c r="AE596" s="4">
        <v>1</v>
      </c>
      <c r="AF596" s="4">
        <v>44.6</v>
      </c>
    </row>
    <row r="597" spans="2:32" ht="90.4" customHeight="1" x14ac:dyDescent="0.9">
      <c r="B597" s="4">
        <v>94</v>
      </c>
      <c r="C597" s="4" t="s">
        <v>37</v>
      </c>
      <c r="D597" s="4" t="s">
        <v>37</v>
      </c>
      <c r="E597" s="4" t="s">
        <v>37</v>
      </c>
      <c r="F597" s="4" t="s">
        <v>37</v>
      </c>
      <c r="G597" s="4" t="s">
        <v>37</v>
      </c>
      <c r="H597" s="4" t="s">
        <v>37</v>
      </c>
      <c r="I597" s="4" t="s">
        <v>37</v>
      </c>
      <c r="O597" s="4" t="s">
        <v>60</v>
      </c>
      <c r="P597" s="4" t="s">
        <v>322</v>
      </c>
      <c r="Q597" s="4" t="s">
        <v>3610</v>
      </c>
      <c r="R597" s="4" t="s">
        <v>3611</v>
      </c>
      <c r="S597" s="4" t="s">
        <v>37</v>
      </c>
      <c r="T597" s="4" t="s">
        <v>43</v>
      </c>
      <c r="U597" s="4">
        <v>47</v>
      </c>
      <c r="V597" s="4">
        <v>2948</v>
      </c>
      <c r="W597" s="4" t="s">
        <v>3612</v>
      </c>
      <c r="X597" s="4" t="s">
        <v>3613</v>
      </c>
      <c r="Y597" s="4" t="s">
        <v>327</v>
      </c>
      <c r="Z597" s="4" t="s">
        <v>3614</v>
      </c>
      <c r="AA597" s="4" t="s">
        <v>37</v>
      </c>
      <c r="AB597" s="4" t="s">
        <v>37</v>
      </c>
      <c r="AC597" s="4" t="s">
        <v>37</v>
      </c>
      <c r="AD597" s="4" t="s">
        <v>37</v>
      </c>
      <c r="AE597" s="4">
        <v>2</v>
      </c>
    </row>
    <row r="598" spans="2:32" ht="90.4" customHeight="1" x14ac:dyDescent="0.9">
      <c r="B598" s="4">
        <v>94</v>
      </c>
      <c r="C598" s="4" t="s">
        <v>37</v>
      </c>
      <c r="D598" s="4" t="s">
        <v>37</v>
      </c>
      <c r="E598" s="4" t="s">
        <v>37</v>
      </c>
      <c r="F598" s="4" t="s">
        <v>37</v>
      </c>
      <c r="G598" s="4" t="s">
        <v>37</v>
      </c>
      <c r="H598" s="4" t="s">
        <v>37</v>
      </c>
      <c r="I598" s="4" t="s">
        <v>37</v>
      </c>
      <c r="O598" s="4" t="s">
        <v>51</v>
      </c>
      <c r="P598" s="4" t="s">
        <v>387</v>
      </c>
      <c r="Q598" s="4" t="s">
        <v>3615</v>
      </c>
      <c r="R598" s="4" t="s">
        <v>3616</v>
      </c>
      <c r="S598" s="4" t="s">
        <v>37</v>
      </c>
      <c r="T598" s="4" t="s">
        <v>92</v>
      </c>
      <c r="U598" s="4">
        <v>60</v>
      </c>
      <c r="V598" s="4">
        <v>1502</v>
      </c>
      <c r="W598" s="4" t="s">
        <v>3617</v>
      </c>
      <c r="X598" s="4" t="s">
        <v>3618</v>
      </c>
      <c r="Y598" s="4" t="s">
        <v>392</v>
      </c>
      <c r="Z598" s="4" t="s">
        <v>3619</v>
      </c>
      <c r="AA598" s="4" t="s">
        <v>37</v>
      </c>
      <c r="AB598" s="4" t="s">
        <v>37</v>
      </c>
      <c r="AC598" s="4" t="s">
        <v>37</v>
      </c>
      <c r="AD598" s="4" t="s">
        <v>160</v>
      </c>
      <c r="AE598" s="4">
        <v>3</v>
      </c>
    </row>
    <row r="599" spans="2:32" ht="90.4" customHeight="1" x14ac:dyDescent="0.9">
      <c r="B599" s="4">
        <v>94</v>
      </c>
      <c r="C599" s="4" t="s">
        <v>37</v>
      </c>
      <c r="D599" s="4" t="s">
        <v>37</v>
      </c>
      <c r="E599" s="4" t="s">
        <v>37</v>
      </c>
      <c r="F599" s="4" t="s">
        <v>37</v>
      </c>
      <c r="G599" s="4" t="s">
        <v>37</v>
      </c>
      <c r="H599" s="4" t="s">
        <v>37</v>
      </c>
      <c r="I599" s="4" t="s">
        <v>37</v>
      </c>
      <c r="O599" s="4" t="s">
        <v>38</v>
      </c>
      <c r="P599" s="4" t="s">
        <v>210</v>
      </c>
      <c r="Q599" s="4" t="s">
        <v>3620</v>
      </c>
      <c r="R599" s="4" t="s">
        <v>3621</v>
      </c>
      <c r="S599" s="4" t="s">
        <v>3622</v>
      </c>
      <c r="T599" s="4" t="s">
        <v>43</v>
      </c>
      <c r="U599" s="4">
        <v>61</v>
      </c>
      <c r="V599" s="4">
        <v>2004</v>
      </c>
      <c r="W599" s="4" t="s">
        <v>3623</v>
      </c>
      <c r="X599" s="4" t="s">
        <v>3624</v>
      </c>
      <c r="Y599" s="4" t="s">
        <v>215</v>
      </c>
      <c r="Z599" s="4" t="s">
        <v>3625</v>
      </c>
      <c r="AA599" s="4" t="s">
        <v>37</v>
      </c>
      <c r="AB599" s="4" t="s">
        <v>48</v>
      </c>
      <c r="AC599" s="4" t="s">
        <v>3626</v>
      </c>
      <c r="AD599" s="4" t="s">
        <v>160</v>
      </c>
      <c r="AE599" s="4">
        <v>4</v>
      </c>
    </row>
    <row r="600" spans="2:32" ht="90.4" customHeight="1" x14ac:dyDescent="0.9">
      <c r="B600" s="4">
        <v>94</v>
      </c>
      <c r="C600" s="4" t="s">
        <v>37</v>
      </c>
      <c r="D600" s="4" t="s">
        <v>37</v>
      </c>
      <c r="E600" s="4" t="s">
        <v>37</v>
      </c>
      <c r="F600" s="4" t="s">
        <v>37</v>
      </c>
      <c r="G600" s="4" t="s">
        <v>37</v>
      </c>
      <c r="H600" s="4" t="s">
        <v>37</v>
      </c>
      <c r="I600" s="4" t="s">
        <v>37</v>
      </c>
      <c r="O600" s="4" t="s">
        <v>68</v>
      </c>
      <c r="P600" s="4" t="s">
        <v>698</v>
      </c>
      <c r="Q600" s="4" t="s">
        <v>3627</v>
      </c>
      <c r="R600" s="4" t="s">
        <v>3628</v>
      </c>
      <c r="S600" s="4" t="s">
        <v>37</v>
      </c>
      <c r="T600" s="4" t="s">
        <v>43</v>
      </c>
      <c r="U600" s="4">
        <v>58</v>
      </c>
      <c r="V600" s="4">
        <v>2700</v>
      </c>
      <c r="W600" s="4" t="s">
        <v>3629</v>
      </c>
      <c r="X600" s="4" t="s">
        <v>3630</v>
      </c>
      <c r="Y600" s="4" t="s">
        <v>703</v>
      </c>
      <c r="Z600" s="4" t="s">
        <v>3631</v>
      </c>
      <c r="AA600" s="4" t="s">
        <v>37</v>
      </c>
      <c r="AB600" s="4" t="s">
        <v>37</v>
      </c>
      <c r="AC600" s="4" t="s">
        <v>37</v>
      </c>
      <c r="AD600" s="4" t="s">
        <v>59</v>
      </c>
      <c r="AE600" s="4">
        <v>5</v>
      </c>
    </row>
    <row r="601" spans="2:32" ht="90.4" customHeight="1" x14ac:dyDescent="0.9">
      <c r="B601" s="4">
        <v>94</v>
      </c>
      <c r="C601" s="4" t="s">
        <v>37</v>
      </c>
      <c r="D601" s="4" t="s">
        <v>37</v>
      </c>
      <c r="E601" s="4" t="s">
        <v>37</v>
      </c>
      <c r="F601" s="4" t="s">
        <v>37</v>
      </c>
      <c r="G601" s="4" t="s">
        <v>37</v>
      </c>
      <c r="H601" s="4" t="s">
        <v>37</v>
      </c>
      <c r="I601" s="4" t="s">
        <v>37</v>
      </c>
      <c r="O601" s="4" t="s">
        <v>60</v>
      </c>
      <c r="P601" s="4" t="s">
        <v>37</v>
      </c>
      <c r="Q601" s="4" t="s">
        <v>3632</v>
      </c>
      <c r="R601" s="4" t="s">
        <v>3633</v>
      </c>
      <c r="S601" s="4" t="s">
        <v>37</v>
      </c>
      <c r="T601" s="4" t="s">
        <v>92</v>
      </c>
      <c r="U601" s="4">
        <v>39</v>
      </c>
      <c r="V601" s="4">
        <v>2450</v>
      </c>
      <c r="W601" s="4" t="s">
        <v>3634</v>
      </c>
      <c r="X601" s="4" t="s">
        <v>3635</v>
      </c>
      <c r="Y601" s="4" t="s">
        <v>243</v>
      </c>
      <c r="Z601" s="4" t="s">
        <v>3636</v>
      </c>
      <c r="AA601" s="4" t="s">
        <v>37</v>
      </c>
      <c r="AB601" s="4" t="s">
        <v>37</v>
      </c>
      <c r="AC601" s="4" t="s">
        <v>37</v>
      </c>
      <c r="AD601" s="4" t="s">
        <v>37</v>
      </c>
      <c r="AE601" s="4">
        <v>6</v>
      </c>
    </row>
    <row r="602" spans="2:32" ht="90.4" customHeight="1" x14ac:dyDescent="0.9">
      <c r="B602" s="4">
        <v>94</v>
      </c>
      <c r="C602" s="4" t="s">
        <v>37</v>
      </c>
      <c r="D602" s="4" t="s">
        <v>37</v>
      </c>
      <c r="E602" s="4" t="s">
        <v>37</v>
      </c>
      <c r="F602" s="4" t="s">
        <v>37</v>
      </c>
      <c r="G602" s="4" t="s">
        <v>37</v>
      </c>
      <c r="H602" s="4" t="s">
        <v>37</v>
      </c>
      <c r="I602" s="4" t="s">
        <v>37</v>
      </c>
      <c r="O602" s="4" t="s">
        <v>60</v>
      </c>
      <c r="P602" s="4" t="s">
        <v>37</v>
      </c>
      <c r="Q602" s="4" t="s">
        <v>3637</v>
      </c>
      <c r="R602" s="4" t="s">
        <v>3638</v>
      </c>
      <c r="S602" s="4" t="s">
        <v>37</v>
      </c>
      <c r="T602" s="4" t="s">
        <v>43</v>
      </c>
      <c r="U602" s="4">
        <v>65</v>
      </c>
      <c r="V602" s="4">
        <v>1909</v>
      </c>
      <c r="W602" s="4" t="s">
        <v>3639</v>
      </c>
      <c r="X602" s="4" t="s">
        <v>3640</v>
      </c>
      <c r="Y602" s="4" t="s">
        <v>1234</v>
      </c>
      <c r="Z602" s="4" t="s">
        <v>3641</v>
      </c>
      <c r="AA602" s="4" t="s">
        <v>37</v>
      </c>
      <c r="AB602" s="4" t="s">
        <v>37</v>
      </c>
      <c r="AC602" s="4" t="s">
        <v>37</v>
      </c>
      <c r="AD602" s="4" t="s">
        <v>37</v>
      </c>
      <c r="AE602" s="4">
        <v>7</v>
      </c>
    </row>
    <row r="603" spans="2:32" ht="90.4" customHeight="1" x14ac:dyDescent="0.9">
      <c r="B603" s="4">
        <v>95</v>
      </c>
      <c r="C603" s="4" t="s">
        <v>3642</v>
      </c>
      <c r="D603" s="4" t="s">
        <v>3643</v>
      </c>
      <c r="E603" s="4" t="s">
        <v>3559</v>
      </c>
      <c r="F603" s="4" t="s">
        <v>3560</v>
      </c>
      <c r="G603" s="4" t="s">
        <v>3561</v>
      </c>
      <c r="H603" s="4" t="s">
        <v>3644</v>
      </c>
      <c r="I603" s="4" t="s">
        <v>1085</v>
      </c>
      <c r="J603" s="4">
        <v>180</v>
      </c>
      <c r="K603" s="4">
        <v>75948</v>
      </c>
      <c r="L603" s="4">
        <v>80006</v>
      </c>
      <c r="M603" s="4">
        <v>3</v>
      </c>
      <c r="N603" s="4">
        <v>155957</v>
      </c>
      <c r="O603" s="4" t="s">
        <v>68</v>
      </c>
      <c r="P603" s="4" t="s">
        <v>69</v>
      </c>
      <c r="Q603" s="4" t="s">
        <v>3645</v>
      </c>
      <c r="R603" s="4" t="s">
        <v>3646</v>
      </c>
      <c r="S603" s="4" t="s">
        <v>3647</v>
      </c>
      <c r="T603" s="4" t="s">
        <v>43</v>
      </c>
      <c r="U603" s="4">
        <v>55</v>
      </c>
      <c r="V603" s="4">
        <v>1486</v>
      </c>
      <c r="W603" s="4" t="s">
        <v>3648</v>
      </c>
      <c r="X603" s="4" t="s">
        <v>3649</v>
      </c>
      <c r="Y603" s="4" t="s">
        <v>75</v>
      </c>
      <c r="Z603" s="4" t="s">
        <v>3650</v>
      </c>
      <c r="AA603" s="4" t="s">
        <v>37</v>
      </c>
      <c r="AB603" s="4" t="s">
        <v>37</v>
      </c>
      <c r="AC603" s="4" t="s">
        <v>37</v>
      </c>
      <c r="AD603" s="4" t="s">
        <v>59</v>
      </c>
      <c r="AE603" s="4">
        <v>1</v>
      </c>
      <c r="AF603" s="4">
        <v>22.7</v>
      </c>
    </row>
    <row r="604" spans="2:32" ht="90.4" customHeight="1" x14ac:dyDescent="0.9">
      <c r="B604" s="4">
        <v>95</v>
      </c>
      <c r="C604" s="4" t="s">
        <v>37</v>
      </c>
      <c r="D604" s="4" t="s">
        <v>37</v>
      </c>
      <c r="E604" s="4" t="s">
        <v>37</v>
      </c>
      <c r="F604" s="4" t="s">
        <v>37</v>
      </c>
      <c r="G604" s="4" t="s">
        <v>37</v>
      </c>
      <c r="H604" s="4" t="s">
        <v>37</v>
      </c>
      <c r="I604" s="4" t="s">
        <v>37</v>
      </c>
      <c r="O604" s="4" t="s">
        <v>51</v>
      </c>
      <c r="P604" s="4" t="s">
        <v>193</v>
      </c>
      <c r="Q604" s="4" t="s">
        <v>3651</v>
      </c>
      <c r="R604" s="4" t="s">
        <v>3652</v>
      </c>
      <c r="S604" s="4" t="s">
        <v>37</v>
      </c>
      <c r="T604" s="4" t="s">
        <v>43</v>
      </c>
      <c r="U604" s="4">
        <v>47</v>
      </c>
      <c r="V604" s="4">
        <v>921</v>
      </c>
      <c r="W604" s="4" t="s">
        <v>3653</v>
      </c>
      <c r="X604" s="4" t="s">
        <v>3654</v>
      </c>
      <c r="Y604" s="4" t="s">
        <v>198</v>
      </c>
      <c r="Z604" s="4" t="s">
        <v>3655</v>
      </c>
      <c r="AA604" s="4" t="s">
        <v>37</v>
      </c>
      <c r="AB604" s="4" t="s">
        <v>37</v>
      </c>
      <c r="AC604" s="4" t="s">
        <v>37</v>
      </c>
      <c r="AD604" s="4" t="s">
        <v>238</v>
      </c>
      <c r="AE604" s="4">
        <v>2</v>
      </c>
    </row>
    <row r="605" spans="2:32" ht="90.4" customHeight="1" x14ac:dyDescent="0.9">
      <c r="B605" s="4">
        <v>95</v>
      </c>
      <c r="C605" s="4" t="s">
        <v>37</v>
      </c>
      <c r="D605" s="4" t="s">
        <v>37</v>
      </c>
      <c r="E605" s="4" t="s">
        <v>37</v>
      </c>
      <c r="F605" s="4" t="s">
        <v>37</v>
      </c>
      <c r="G605" s="4" t="s">
        <v>37</v>
      </c>
      <c r="H605" s="4" t="s">
        <v>37</v>
      </c>
      <c r="I605" s="4" t="s">
        <v>37</v>
      </c>
      <c r="O605" s="4" t="s">
        <v>38</v>
      </c>
      <c r="P605" s="4" t="s">
        <v>161</v>
      </c>
      <c r="Q605" s="4" t="s">
        <v>3656</v>
      </c>
      <c r="R605" s="4" t="s">
        <v>3657</v>
      </c>
      <c r="S605" s="4" t="s">
        <v>37</v>
      </c>
      <c r="T605" s="4" t="s">
        <v>43</v>
      </c>
      <c r="U605" s="4">
        <v>46</v>
      </c>
      <c r="V605" s="4">
        <v>2032</v>
      </c>
      <c r="W605" s="4" t="s">
        <v>3658</v>
      </c>
      <c r="X605" s="4" t="s">
        <v>3659</v>
      </c>
      <c r="Y605" s="4" t="s">
        <v>166</v>
      </c>
      <c r="Z605" s="4" t="s">
        <v>3660</v>
      </c>
      <c r="AA605" s="4" t="s">
        <v>37</v>
      </c>
      <c r="AB605" s="4" t="s">
        <v>37</v>
      </c>
      <c r="AC605" s="4" t="s">
        <v>37</v>
      </c>
      <c r="AD605" s="4" t="s">
        <v>238</v>
      </c>
      <c r="AE605" s="4">
        <v>3</v>
      </c>
    </row>
    <row r="606" spans="2:32" ht="90.4" customHeight="1" x14ac:dyDescent="0.9">
      <c r="B606" s="4">
        <v>95</v>
      </c>
      <c r="C606" s="4" t="s">
        <v>37</v>
      </c>
      <c r="D606" s="4" t="s">
        <v>37</v>
      </c>
      <c r="E606" s="4" t="s">
        <v>37</v>
      </c>
      <c r="F606" s="4" t="s">
        <v>37</v>
      </c>
      <c r="G606" s="4" t="s">
        <v>37</v>
      </c>
      <c r="H606" s="4" t="s">
        <v>37</v>
      </c>
      <c r="I606" s="4" t="s">
        <v>37</v>
      </c>
      <c r="O606" s="4" t="s">
        <v>60</v>
      </c>
      <c r="P606" s="4" t="s">
        <v>61</v>
      </c>
      <c r="Q606" s="4" t="s">
        <v>3661</v>
      </c>
      <c r="R606" s="4" t="s">
        <v>3662</v>
      </c>
      <c r="S606" s="4" t="s">
        <v>37</v>
      </c>
      <c r="T606" s="4" t="s">
        <v>92</v>
      </c>
      <c r="U606" s="4">
        <v>57</v>
      </c>
      <c r="V606" s="4">
        <v>1637</v>
      </c>
      <c r="W606" s="4" t="s">
        <v>3663</v>
      </c>
      <c r="X606" s="4" t="s">
        <v>3664</v>
      </c>
      <c r="Y606" s="4" t="s">
        <v>66</v>
      </c>
      <c r="Z606" s="4" t="s">
        <v>3665</v>
      </c>
      <c r="AA606" s="4" t="s">
        <v>37</v>
      </c>
      <c r="AB606" s="4" t="s">
        <v>37</v>
      </c>
      <c r="AC606" s="4" t="s">
        <v>37</v>
      </c>
      <c r="AD606" s="4" t="s">
        <v>37</v>
      </c>
      <c r="AE606" s="4">
        <v>4</v>
      </c>
    </row>
    <row r="607" spans="2:32" ht="90.4" customHeight="1" x14ac:dyDescent="0.9">
      <c r="B607" s="4">
        <v>95</v>
      </c>
      <c r="C607" s="4" t="s">
        <v>37</v>
      </c>
      <c r="D607" s="4" t="s">
        <v>37</v>
      </c>
      <c r="E607" s="4" t="s">
        <v>37</v>
      </c>
      <c r="F607" s="4" t="s">
        <v>37</v>
      </c>
      <c r="G607" s="4" t="s">
        <v>37</v>
      </c>
      <c r="H607" s="4" t="s">
        <v>37</v>
      </c>
      <c r="I607" s="4" t="s">
        <v>37</v>
      </c>
      <c r="O607" s="4" t="s">
        <v>60</v>
      </c>
      <c r="P607" s="4" t="s">
        <v>437</v>
      </c>
      <c r="Q607" s="4" t="s">
        <v>3666</v>
      </c>
      <c r="R607" s="4" t="s">
        <v>3667</v>
      </c>
      <c r="S607" s="4" t="s">
        <v>37</v>
      </c>
      <c r="T607" s="4" t="s">
        <v>43</v>
      </c>
      <c r="U607" s="4">
        <v>62</v>
      </c>
      <c r="V607" s="4">
        <v>957</v>
      </c>
      <c r="W607" s="4" t="s">
        <v>3668</v>
      </c>
      <c r="X607" s="4" t="s">
        <v>3669</v>
      </c>
      <c r="Y607" s="4" t="s">
        <v>95</v>
      </c>
      <c r="Z607" s="4" t="s">
        <v>3670</v>
      </c>
      <c r="AA607" s="4" t="s">
        <v>37</v>
      </c>
      <c r="AB607" s="4" t="s">
        <v>37</v>
      </c>
      <c r="AC607" s="4" t="s">
        <v>37</v>
      </c>
      <c r="AD607" s="4" t="s">
        <v>37</v>
      </c>
      <c r="AE607" s="4">
        <v>5</v>
      </c>
    </row>
    <row r="608" spans="2:32" ht="90.4" customHeight="1" x14ac:dyDescent="0.9">
      <c r="B608" s="4">
        <v>95</v>
      </c>
      <c r="C608" s="4" t="s">
        <v>37</v>
      </c>
      <c r="D608" s="4" t="s">
        <v>37</v>
      </c>
      <c r="E608" s="4" t="s">
        <v>37</v>
      </c>
      <c r="F608" s="4" t="s">
        <v>37</v>
      </c>
      <c r="G608" s="4" t="s">
        <v>37</v>
      </c>
      <c r="H608" s="4" t="s">
        <v>37</v>
      </c>
      <c r="I608" s="4" t="s">
        <v>37</v>
      </c>
      <c r="O608" s="4" t="s">
        <v>60</v>
      </c>
      <c r="P608" s="4" t="s">
        <v>37</v>
      </c>
      <c r="Q608" s="4" t="s">
        <v>3671</v>
      </c>
      <c r="R608" s="4" t="s">
        <v>3672</v>
      </c>
      <c r="S608" s="4" t="s">
        <v>37</v>
      </c>
      <c r="T608" s="4" t="s">
        <v>43</v>
      </c>
      <c r="U608" s="4">
        <v>53</v>
      </c>
      <c r="V608" s="4">
        <v>1662</v>
      </c>
      <c r="W608" s="4" t="s">
        <v>3673</v>
      </c>
      <c r="X608" s="4" t="s">
        <v>3674</v>
      </c>
      <c r="Y608" s="4" t="s">
        <v>101</v>
      </c>
      <c r="Z608" s="4" t="s">
        <v>3675</v>
      </c>
      <c r="AA608" s="4" t="s">
        <v>37</v>
      </c>
      <c r="AB608" s="4" t="s">
        <v>37</v>
      </c>
      <c r="AC608" s="4" t="s">
        <v>37</v>
      </c>
      <c r="AD608" s="4" t="s">
        <v>37</v>
      </c>
      <c r="AE608" s="4">
        <v>6</v>
      </c>
    </row>
    <row r="609" spans="2:32" ht="90.4" customHeight="1" x14ac:dyDescent="0.9">
      <c r="B609" s="4">
        <v>95</v>
      </c>
      <c r="C609" s="4" t="s">
        <v>37</v>
      </c>
      <c r="D609" s="4" t="s">
        <v>37</v>
      </c>
      <c r="E609" s="4" t="s">
        <v>37</v>
      </c>
      <c r="F609" s="4" t="s">
        <v>37</v>
      </c>
      <c r="G609" s="4" t="s">
        <v>37</v>
      </c>
      <c r="H609" s="4" t="s">
        <v>37</v>
      </c>
      <c r="I609" s="4" t="s">
        <v>37</v>
      </c>
      <c r="O609" s="4" t="s">
        <v>60</v>
      </c>
      <c r="P609" s="4" t="s">
        <v>37</v>
      </c>
      <c r="Q609" s="4" t="s">
        <v>3676</v>
      </c>
      <c r="R609" s="4" t="s">
        <v>3677</v>
      </c>
      <c r="S609" s="4" t="s">
        <v>37</v>
      </c>
      <c r="T609" s="4" t="s">
        <v>43</v>
      </c>
      <c r="U609" s="4">
        <v>52</v>
      </c>
      <c r="V609" s="4">
        <v>1752</v>
      </c>
      <c r="W609" s="4" t="s">
        <v>3678</v>
      </c>
      <c r="X609" s="4" t="s">
        <v>3679</v>
      </c>
      <c r="Y609" s="4" t="s">
        <v>88</v>
      </c>
      <c r="Z609" s="4" t="s">
        <v>3680</v>
      </c>
      <c r="AA609" s="4" t="s">
        <v>3654</v>
      </c>
      <c r="AB609" s="4" t="s">
        <v>37</v>
      </c>
      <c r="AC609" s="4" t="s">
        <v>37</v>
      </c>
      <c r="AD609" s="4" t="s">
        <v>37</v>
      </c>
      <c r="AE609" s="4">
        <v>7</v>
      </c>
    </row>
    <row r="610" spans="2:32" ht="90.4" customHeight="1" x14ac:dyDescent="0.9">
      <c r="B610" s="4">
        <v>96</v>
      </c>
      <c r="C610" s="4" t="s">
        <v>3681</v>
      </c>
      <c r="D610" s="4" t="s">
        <v>3682</v>
      </c>
      <c r="E610" s="4" t="s">
        <v>3559</v>
      </c>
      <c r="F610" s="4" t="s">
        <v>3560</v>
      </c>
      <c r="G610" s="4" t="s">
        <v>3561</v>
      </c>
      <c r="H610" s="4" t="s">
        <v>3683</v>
      </c>
      <c r="I610" s="4" t="s">
        <v>37</v>
      </c>
      <c r="J610" s="4">
        <v>177</v>
      </c>
      <c r="K610" s="4">
        <v>77347</v>
      </c>
      <c r="L610" s="4">
        <v>80908</v>
      </c>
      <c r="M610" s="4">
        <v>1</v>
      </c>
      <c r="N610" s="4">
        <v>158256</v>
      </c>
      <c r="O610" s="4" t="s">
        <v>38</v>
      </c>
      <c r="P610" s="4" t="s">
        <v>161</v>
      </c>
      <c r="Q610" s="4" t="s">
        <v>3684</v>
      </c>
      <c r="R610" s="4" t="s">
        <v>3685</v>
      </c>
      <c r="S610" s="4" t="s">
        <v>37</v>
      </c>
      <c r="T610" s="4" t="s">
        <v>43</v>
      </c>
      <c r="U610" s="4">
        <v>57</v>
      </c>
      <c r="V610" s="4">
        <v>1449</v>
      </c>
      <c r="W610" s="4" t="s">
        <v>3686</v>
      </c>
      <c r="X610" s="4" t="s">
        <v>3687</v>
      </c>
      <c r="Y610" s="4" t="s">
        <v>166</v>
      </c>
      <c r="Z610" s="4" t="s">
        <v>3688</v>
      </c>
      <c r="AA610" s="4" t="s">
        <v>37</v>
      </c>
      <c r="AB610" s="4" t="s">
        <v>37</v>
      </c>
      <c r="AC610" s="4" t="s">
        <v>37</v>
      </c>
      <c r="AD610" s="4" t="s">
        <v>77</v>
      </c>
      <c r="AE610" s="4">
        <v>1</v>
      </c>
      <c r="AF610" s="4">
        <v>50.5</v>
      </c>
    </row>
    <row r="611" spans="2:32" ht="90.4" customHeight="1" x14ac:dyDescent="0.9">
      <c r="B611" s="4">
        <v>96</v>
      </c>
      <c r="C611" s="4" t="s">
        <v>37</v>
      </c>
      <c r="D611" s="4" t="s">
        <v>37</v>
      </c>
      <c r="E611" s="4" t="s">
        <v>37</v>
      </c>
      <c r="F611" s="4" t="s">
        <v>37</v>
      </c>
      <c r="G611" s="4" t="s">
        <v>37</v>
      </c>
      <c r="H611" s="4" t="s">
        <v>37</v>
      </c>
      <c r="I611" s="4" t="s">
        <v>37</v>
      </c>
      <c r="O611" s="4" t="s">
        <v>60</v>
      </c>
      <c r="P611" s="4" t="s">
        <v>61</v>
      </c>
      <c r="Q611" s="4" t="s">
        <v>3689</v>
      </c>
      <c r="R611" s="4" t="s">
        <v>3690</v>
      </c>
      <c r="S611" s="4" t="s">
        <v>37</v>
      </c>
      <c r="T611" s="4" t="s">
        <v>43</v>
      </c>
      <c r="U611" s="4">
        <v>58</v>
      </c>
      <c r="V611" s="4">
        <v>2170</v>
      </c>
      <c r="W611" s="4" t="s">
        <v>3691</v>
      </c>
      <c r="X611" s="4" t="s">
        <v>3692</v>
      </c>
      <c r="Y611" s="4" t="s">
        <v>66</v>
      </c>
      <c r="Z611" s="4" t="s">
        <v>3693</v>
      </c>
      <c r="AA611" s="4" t="s">
        <v>37</v>
      </c>
      <c r="AB611" s="4" t="s">
        <v>37</v>
      </c>
      <c r="AC611" s="4" t="s">
        <v>37</v>
      </c>
      <c r="AD611" s="4" t="s">
        <v>37</v>
      </c>
      <c r="AE611" s="4">
        <v>2</v>
      </c>
    </row>
    <row r="612" spans="2:32" ht="90.4" customHeight="1" x14ac:dyDescent="0.9">
      <c r="B612" s="4">
        <v>96</v>
      </c>
      <c r="C612" s="4" t="s">
        <v>37</v>
      </c>
      <c r="D612" s="4" t="s">
        <v>37</v>
      </c>
      <c r="E612" s="4" t="s">
        <v>37</v>
      </c>
      <c r="F612" s="4" t="s">
        <v>37</v>
      </c>
      <c r="G612" s="4" t="s">
        <v>37</v>
      </c>
      <c r="H612" s="4" t="s">
        <v>37</v>
      </c>
      <c r="I612" s="4" t="s">
        <v>37</v>
      </c>
      <c r="O612" s="4" t="s">
        <v>51</v>
      </c>
      <c r="P612" s="4" t="s">
        <v>52</v>
      </c>
      <c r="Q612" s="4" t="s">
        <v>3694</v>
      </c>
      <c r="R612" s="4" t="s">
        <v>3695</v>
      </c>
      <c r="S612" s="4" t="s">
        <v>3696</v>
      </c>
      <c r="T612" s="4" t="s">
        <v>43</v>
      </c>
      <c r="U612" s="4">
        <v>71</v>
      </c>
      <c r="V612" s="4">
        <v>1288</v>
      </c>
      <c r="W612" s="4" t="s">
        <v>3697</v>
      </c>
      <c r="X612" s="4" t="s">
        <v>3698</v>
      </c>
      <c r="Y612" s="4" t="s">
        <v>57</v>
      </c>
      <c r="Z612" s="4" t="s">
        <v>3699</v>
      </c>
      <c r="AA612" s="4" t="s">
        <v>37</v>
      </c>
      <c r="AB612" s="4" t="s">
        <v>48</v>
      </c>
      <c r="AC612" s="4" t="s">
        <v>3700</v>
      </c>
      <c r="AD612" s="4" t="s">
        <v>128</v>
      </c>
      <c r="AE612" s="4">
        <v>3</v>
      </c>
    </row>
    <row r="613" spans="2:32" ht="90.4" customHeight="1" x14ac:dyDescent="0.9">
      <c r="B613" s="4">
        <v>96</v>
      </c>
      <c r="C613" s="4" t="s">
        <v>37</v>
      </c>
      <c r="D613" s="4" t="s">
        <v>37</v>
      </c>
      <c r="E613" s="4" t="s">
        <v>37</v>
      </c>
      <c r="F613" s="4" t="s">
        <v>37</v>
      </c>
      <c r="G613" s="4" t="s">
        <v>37</v>
      </c>
      <c r="H613" s="4" t="s">
        <v>37</v>
      </c>
      <c r="I613" s="4" t="s">
        <v>37</v>
      </c>
      <c r="O613" s="4" t="s">
        <v>68</v>
      </c>
      <c r="P613" s="4" t="s">
        <v>231</v>
      </c>
      <c r="Q613" s="4" t="s">
        <v>3701</v>
      </c>
      <c r="R613" s="4" t="s">
        <v>3702</v>
      </c>
      <c r="S613" s="4" t="s">
        <v>37</v>
      </c>
      <c r="T613" s="4" t="s">
        <v>92</v>
      </c>
      <c r="U613" s="4">
        <v>25</v>
      </c>
      <c r="V613" s="4">
        <v>2027</v>
      </c>
      <c r="W613" s="4" t="s">
        <v>3703</v>
      </c>
      <c r="X613" s="4" t="s">
        <v>3704</v>
      </c>
      <c r="Y613" s="4" t="s">
        <v>236</v>
      </c>
      <c r="Z613" s="4" t="s">
        <v>3705</v>
      </c>
      <c r="AA613" s="4" t="s">
        <v>37</v>
      </c>
      <c r="AB613" s="4" t="s">
        <v>37</v>
      </c>
      <c r="AC613" s="4" t="s">
        <v>37</v>
      </c>
      <c r="AD613" s="4" t="s">
        <v>77</v>
      </c>
      <c r="AE613" s="4">
        <v>4</v>
      </c>
    </row>
    <row r="614" spans="2:32" ht="90.4" customHeight="1" x14ac:dyDescent="0.9">
      <c r="B614" s="4">
        <v>96</v>
      </c>
      <c r="C614" s="4" t="s">
        <v>37</v>
      </c>
      <c r="D614" s="4" t="s">
        <v>37</v>
      </c>
      <c r="E614" s="4" t="s">
        <v>37</v>
      </c>
      <c r="F614" s="4" t="s">
        <v>37</v>
      </c>
      <c r="G614" s="4" t="s">
        <v>37</v>
      </c>
      <c r="H614" s="4" t="s">
        <v>37</v>
      </c>
      <c r="I614" s="4" t="s">
        <v>37</v>
      </c>
      <c r="O614" s="4" t="s">
        <v>60</v>
      </c>
      <c r="P614" s="4" t="s">
        <v>437</v>
      </c>
      <c r="Q614" s="4" t="s">
        <v>3706</v>
      </c>
      <c r="R614" s="4" t="s">
        <v>3707</v>
      </c>
      <c r="S614" s="4" t="s">
        <v>37</v>
      </c>
      <c r="T614" s="4" t="s">
        <v>92</v>
      </c>
      <c r="U614" s="4">
        <v>26</v>
      </c>
      <c r="V614" s="4">
        <v>638</v>
      </c>
      <c r="W614" s="4" t="s">
        <v>3708</v>
      </c>
      <c r="X614" s="4" t="s">
        <v>3709</v>
      </c>
      <c r="Y614" s="4" t="s">
        <v>95</v>
      </c>
      <c r="Z614" s="4" t="s">
        <v>3710</v>
      </c>
      <c r="AA614" s="4" t="s">
        <v>37</v>
      </c>
      <c r="AB614" s="4" t="s">
        <v>37</v>
      </c>
      <c r="AC614" s="4" t="s">
        <v>37</v>
      </c>
      <c r="AD614" s="4" t="s">
        <v>37</v>
      </c>
      <c r="AE614" s="4">
        <v>5</v>
      </c>
    </row>
    <row r="615" spans="2:32" ht="90.4" customHeight="1" x14ac:dyDescent="0.9">
      <c r="B615" s="4">
        <v>96</v>
      </c>
      <c r="C615" s="4" t="s">
        <v>37</v>
      </c>
      <c r="D615" s="4" t="s">
        <v>37</v>
      </c>
      <c r="E615" s="4" t="s">
        <v>37</v>
      </c>
      <c r="F615" s="4" t="s">
        <v>37</v>
      </c>
      <c r="G615" s="4" t="s">
        <v>37</v>
      </c>
      <c r="H615" s="4" t="s">
        <v>37</v>
      </c>
      <c r="I615" s="4" t="s">
        <v>37</v>
      </c>
      <c r="O615" s="4" t="s">
        <v>60</v>
      </c>
      <c r="P615" s="4" t="s">
        <v>37</v>
      </c>
      <c r="Q615" s="4" t="s">
        <v>3711</v>
      </c>
      <c r="R615" s="4" t="s">
        <v>3712</v>
      </c>
      <c r="S615" s="4" t="s">
        <v>37</v>
      </c>
      <c r="T615" s="4" t="s">
        <v>43</v>
      </c>
      <c r="U615" s="4">
        <v>57</v>
      </c>
      <c r="V615" s="4">
        <v>2267</v>
      </c>
      <c r="W615" s="4" t="s">
        <v>3713</v>
      </c>
      <c r="X615" s="4" t="s">
        <v>3714</v>
      </c>
      <c r="Y615" s="4" t="s">
        <v>88</v>
      </c>
      <c r="Z615" s="4" t="s">
        <v>3715</v>
      </c>
      <c r="AA615" s="4" t="s">
        <v>37</v>
      </c>
      <c r="AB615" s="4" t="s">
        <v>37</v>
      </c>
      <c r="AC615" s="4" t="s">
        <v>37</v>
      </c>
      <c r="AD615" s="4" t="s">
        <v>37</v>
      </c>
      <c r="AE615" s="4">
        <v>6</v>
      </c>
    </row>
    <row r="616" spans="2:32" ht="90.4" customHeight="1" x14ac:dyDescent="0.9">
      <c r="B616" s="4">
        <v>97</v>
      </c>
      <c r="C616" s="4" t="s">
        <v>3559</v>
      </c>
      <c r="D616" s="4" t="s">
        <v>3716</v>
      </c>
      <c r="E616" s="4" t="s">
        <v>3559</v>
      </c>
      <c r="F616" s="4" t="s">
        <v>3560</v>
      </c>
      <c r="G616" s="4" t="s">
        <v>3561</v>
      </c>
      <c r="H616" s="4" t="s">
        <v>3717</v>
      </c>
      <c r="I616" s="4" t="s">
        <v>37</v>
      </c>
      <c r="J616" s="4">
        <v>188</v>
      </c>
      <c r="K616" s="4">
        <v>71989</v>
      </c>
      <c r="L616" s="4">
        <v>77583</v>
      </c>
      <c r="M616" s="4">
        <v>1</v>
      </c>
      <c r="N616" s="4">
        <v>149573</v>
      </c>
      <c r="O616" s="4" t="s">
        <v>51</v>
      </c>
      <c r="P616" s="4" t="s">
        <v>52</v>
      </c>
      <c r="Q616" s="4" t="s">
        <v>3718</v>
      </c>
      <c r="R616" s="4" t="s">
        <v>3719</v>
      </c>
      <c r="S616" s="4" t="s">
        <v>37</v>
      </c>
      <c r="T616" s="4" t="s">
        <v>43</v>
      </c>
      <c r="U616" s="4">
        <v>62</v>
      </c>
      <c r="V616" s="4">
        <v>1323</v>
      </c>
      <c r="W616" s="4" t="s">
        <v>3720</v>
      </c>
      <c r="X616" s="4" t="s">
        <v>3721</v>
      </c>
      <c r="Y616" s="4" t="s">
        <v>57</v>
      </c>
      <c r="Z616" s="4" t="s">
        <v>3722</v>
      </c>
      <c r="AA616" s="4" t="s">
        <v>37</v>
      </c>
      <c r="AB616" s="4" t="s">
        <v>37</v>
      </c>
      <c r="AC616" s="4" t="s">
        <v>37</v>
      </c>
      <c r="AD616" s="4" t="s">
        <v>128</v>
      </c>
      <c r="AE616" s="4">
        <v>1</v>
      </c>
      <c r="AF616" s="4">
        <v>35.200000000000003</v>
      </c>
    </row>
    <row r="617" spans="2:32" ht="90.4" customHeight="1" x14ac:dyDescent="0.9">
      <c r="B617" s="4">
        <v>97</v>
      </c>
      <c r="C617" s="4" t="s">
        <v>37</v>
      </c>
      <c r="D617" s="4" t="s">
        <v>37</v>
      </c>
      <c r="E617" s="4" t="s">
        <v>37</v>
      </c>
      <c r="F617" s="4" t="s">
        <v>37</v>
      </c>
      <c r="G617" s="4" t="s">
        <v>37</v>
      </c>
      <c r="H617" s="4" t="s">
        <v>37</v>
      </c>
      <c r="I617" s="4" t="s">
        <v>37</v>
      </c>
      <c r="O617" s="4" t="s">
        <v>38</v>
      </c>
      <c r="P617" s="4" t="s">
        <v>161</v>
      </c>
      <c r="Q617" s="4" t="s">
        <v>3723</v>
      </c>
      <c r="R617" s="4" t="s">
        <v>3724</v>
      </c>
      <c r="S617" s="4" t="s">
        <v>3725</v>
      </c>
      <c r="T617" s="4" t="s">
        <v>43</v>
      </c>
      <c r="U617" s="4">
        <v>78</v>
      </c>
      <c r="V617" s="4">
        <v>1424</v>
      </c>
      <c r="W617" s="4" t="s">
        <v>3726</v>
      </c>
      <c r="X617" s="4" t="s">
        <v>3727</v>
      </c>
      <c r="Y617" s="4" t="s">
        <v>166</v>
      </c>
      <c r="Z617" s="4" t="s">
        <v>3728</v>
      </c>
      <c r="AA617" s="4" t="s">
        <v>37</v>
      </c>
      <c r="AB617" s="4" t="s">
        <v>48</v>
      </c>
      <c r="AC617" s="4" t="s">
        <v>3729</v>
      </c>
      <c r="AD617" s="4" t="s">
        <v>77</v>
      </c>
      <c r="AE617" s="4">
        <v>2</v>
      </c>
    </row>
    <row r="618" spans="2:32" ht="90.4" customHeight="1" x14ac:dyDescent="0.9">
      <c r="B618" s="4">
        <v>97</v>
      </c>
      <c r="C618" s="4" t="s">
        <v>37</v>
      </c>
      <c r="D618" s="4" t="s">
        <v>37</v>
      </c>
      <c r="E618" s="4" t="s">
        <v>37</v>
      </c>
      <c r="F618" s="4" t="s">
        <v>37</v>
      </c>
      <c r="G618" s="4" t="s">
        <v>37</v>
      </c>
      <c r="H618" s="4" t="s">
        <v>37</v>
      </c>
      <c r="I618" s="4" t="s">
        <v>37</v>
      </c>
      <c r="O618" s="4" t="s">
        <v>60</v>
      </c>
      <c r="P618" s="4" t="s">
        <v>322</v>
      </c>
      <c r="Q618" s="4" t="s">
        <v>3730</v>
      </c>
      <c r="R618" s="4" t="s">
        <v>3731</v>
      </c>
      <c r="S618" s="4" t="s">
        <v>37</v>
      </c>
      <c r="T618" s="4" t="s">
        <v>92</v>
      </c>
      <c r="U618" s="4">
        <v>64</v>
      </c>
      <c r="V618" s="4">
        <v>4643</v>
      </c>
      <c r="W618" s="4" t="s">
        <v>3732</v>
      </c>
      <c r="X618" s="4" t="s">
        <v>3733</v>
      </c>
      <c r="Y618" s="4" t="s">
        <v>327</v>
      </c>
      <c r="Z618" s="4" t="s">
        <v>3734</v>
      </c>
      <c r="AA618" s="4" t="s">
        <v>37</v>
      </c>
      <c r="AB618" s="4" t="s">
        <v>37</v>
      </c>
      <c r="AC618" s="4" t="s">
        <v>37</v>
      </c>
      <c r="AD618" s="4" t="s">
        <v>37</v>
      </c>
      <c r="AE618" s="4">
        <v>3</v>
      </c>
    </row>
    <row r="619" spans="2:32" ht="90.4" customHeight="1" x14ac:dyDescent="0.9">
      <c r="B619" s="4">
        <v>97</v>
      </c>
      <c r="C619" s="4" t="s">
        <v>37</v>
      </c>
      <c r="D619" s="4" t="s">
        <v>37</v>
      </c>
      <c r="E619" s="4" t="s">
        <v>37</v>
      </c>
      <c r="F619" s="4" t="s">
        <v>37</v>
      </c>
      <c r="G619" s="4" t="s">
        <v>37</v>
      </c>
      <c r="H619" s="4" t="s">
        <v>37</v>
      </c>
      <c r="I619" s="4" t="s">
        <v>37</v>
      </c>
      <c r="O619" s="4" t="s">
        <v>68</v>
      </c>
      <c r="P619" s="4" t="s">
        <v>698</v>
      </c>
      <c r="Q619" s="4" t="s">
        <v>3735</v>
      </c>
      <c r="R619" s="4" t="s">
        <v>3736</v>
      </c>
      <c r="S619" s="4" t="s">
        <v>37</v>
      </c>
      <c r="T619" s="4" t="s">
        <v>43</v>
      </c>
      <c r="U619" s="4">
        <v>56</v>
      </c>
      <c r="V619" s="4">
        <v>1567</v>
      </c>
      <c r="W619" s="4" t="s">
        <v>3737</v>
      </c>
      <c r="X619" s="4" t="s">
        <v>3738</v>
      </c>
      <c r="Y619" s="4" t="s">
        <v>703</v>
      </c>
      <c r="Z619" s="4" t="s">
        <v>3739</v>
      </c>
      <c r="AA619" s="4" t="s">
        <v>37</v>
      </c>
      <c r="AB619" s="4" t="s">
        <v>37</v>
      </c>
      <c r="AC619" s="4" t="s">
        <v>37</v>
      </c>
      <c r="AD619" s="4" t="s">
        <v>50</v>
      </c>
      <c r="AE619" s="4">
        <v>4</v>
      </c>
    </row>
    <row r="620" spans="2:32" ht="90.4" customHeight="1" x14ac:dyDescent="0.9">
      <c r="B620" s="4">
        <v>97</v>
      </c>
      <c r="C620" s="4" t="s">
        <v>37</v>
      </c>
      <c r="D620" s="4" t="s">
        <v>37</v>
      </c>
      <c r="E620" s="4" t="s">
        <v>37</v>
      </c>
      <c r="F620" s="4" t="s">
        <v>37</v>
      </c>
      <c r="G620" s="4" t="s">
        <v>37</v>
      </c>
      <c r="H620" s="4" t="s">
        <v>37</v>
      </c>
      <c r="I620" s="4" t="s">
        <v>37</v>
      </c>
      <c r="O620" s="4" t="s">
        <v>60</v>
      </c>
      <c r="P620" s="4" t="s">
        <v>437</v>
      </c>
      <c r="Q620" s="4" t="s">
        <v>3740</v>
      </c>
      <c r="R620" s="4" t="s">
        <v>3741</v>
      </c>
      <c r="S620" s="4" t="s">
        <v>37</v>
      </c>
      <c r="T620" s="4" t="s">
        <v>43</v>
      </c>
      <c r="U620" s="4">
        <v>30</v>
      </c>
      <c r="V620" s="4">
        <v>464</v>
      </c>
      <c r="W620" s="4" t="s">
        <v>3742</v>
      </c>
      <c r="X620" s="4" t="s">
        <v>3743</v>
      </c>
      <c r="Y620" s="4" t="s">
        <v>107</v>
      </c>
      <c r="Z620" s="4" t="s">
        <v>3744</v>
      </c>
      <c r="AA620" s="4" t="s">
        <v>37</v>
      </c>
      <c r="AB620" s="4" t="s">
        <v>37</v>
      </c>
      <c r="AC620" s="4" t="s">
        <v>37</v>
      </c>
      <c r="AD620" s="4" t="s">
        <v>37</v>
      </c>
      <c r="AE620" s="4">
        <v>5</v>
      </c>
    </row>
    <row r="621" spans="2:32" ht="90.4" customHeight="1" x14ac:dyDescent="0.9">
      <c r="B621" s="4">
        <v>97</v>
      </c>
      <c r="C621" s="4" t="s">
        <v>37</v>
      </c>
      <c r="D621" s="4" t="s">
        <v>37</v>
      </c>
      <c r="E621" s="4" t="s">
        <v>37</v>
      </c>
      <c r="F621" s="4" t="s">
        <v>37</v>
      </c>
      <c r="G621" s="4" t="s">
        <v>37</v>
      </c>
      <c r="H621" s="4" t="s">
        <v>37</v>
      </c>
      <c r="I621" s="4" t="s">
        <v>37</v>
      </c>
      <c r="O621" s="4" t="s">
        <v>60</v>
      </c>
      <c r="P621" s="4" t="s">
        <v>37</v>
      </c>
      <c r="Q621" s="4" t="s">
        <v>3745</v>
      </c>
      <c r="R621" s="4" t="s">
        <v>3746</v>
      </c>
      <c r="S621" s="4" t="s">
        <v>37</v>
      </c>
      <c r="T621" s="4" t="s">
        <v>43</v>
      </c>
      <c r="U621" s="4">
        <v>49</v>
      </c>
      <c r="V621" s="4">
        <v>1639</v>
      </c>
      <c r="W621" s="4" t="s">
        <v>3747</v>
      </c>
      <c r="X621" s="4" t="s">
        <v>3748</v>
      </c>
      <c r="Y621" s="4" t="s">
        <v>236</v>
      </c>
      <c r="Z621" s="4" t="s">
        <v>3749</v>
      </c>
      <c r="AA621" s="4" t="s">
        <v>37</v>
      </c>
      <c r="AB621" s="4" t="s">
        <v>37</v>
      </c>
      <c r="AC621" s="4" t="s">
        <v>37</v>
      </c>
      <c r="AD621" s="4" t="s">
        <v>37</v>
      </c>
      <c r="AE621" s="4">
        <v>6</v>
      </c>
    </row>
    <row r="622" spans="2:32" ht="90.4" customHeight="1" x14ac:dyDescent="0.9">
      <c r="B622" s="4">
        <v>98</v>
      </c>
      <c r="C622" s="4" t="s">
        <v>3750</v>
      </c>
      <c r="D622" s="4" t="s">
        <v>3751</v>
      </c>
      <c r="E622" s="4" t="s">
        <v>3559</v>
      </c>
      <c r="F622" s="4" t="s">
        <v>3560</v>
      </c>
      <c r="G622" s="4" t="s">
        <v>3561</v>
      </c>
      <c r="H622" s="4" t="s">
        <v>3752</v>
      </c>
      <c r="I622" s="4" t="s">
        <v>37</v>
      </c>
      <c r="J622" s="4">
        <v>201</v>
      </c>
      <c r="K622" s="4">
        <v>82904</v>
      </c>
      <c r="L622" s="4">
        <v>87345</v>
      </c>
      <c r="M622" s="4">
        <v>5</v>
      </c>
      <c r="N622" s="4">
        <v>170254</v>
      </c>
      <c r="O622" s="4" t="s">
        <v>38</v>
      </c>
      <c r="P622" s="4" t="s">
        <v>161</v>
      </c>
      <c r="Q622" s="4" t="s">
        <v>3753</v>
      </c>
      <c r="R622" s="4" t="s">
        <v>3754</v>
      </c>
      <c r="S622" s="4" t="s">
        <v>3755</v>
      </c>
      <c r="T622" s="4" t="s">
        <v>43</v>
      </c>
      <c r="U622" s="4">
        <v>40</v>
      </c>
      <c r="V622" s="4">
        <v>2278</v>
      </c>
      <c r="W622" s="4" t="s">
        <v>3756</v>
      </c>
      <c r="X622" s="4" t="s">
        <v>3757</v>
      </c>
      <c r="Y622" s="4" t="s">
        <v>166</v>
      </c>
      <c r="Z622" s="4" t="s">
        <v>3758</v>
      </c>
      <c r="AA622" s="4" t="s">
        <v>37</v>
      </c>
      <c r="AB622" s="4" t="s">
        <v>48</v>
      </c>
      <c r="AC622" s="4" t="s">
        <v>3759</v>
      </c>
      <c r="AD622" s="4" t="s">
        <v>160</v>
      </c>
      <c r="AE622" s="4">
        <v>1</v>
      </c>
      <c r="AF622" s="4">
        <v>37.6</v>
      </c>
    </row>
    <row r="623" spans="2:32" ht="90.4" customHeight="1" x14ac:dyDescent="0.9">
      <c r="B623" s="4">
        <v>98</v>
      </c>
      <c r="C623" s="4" t="s">
        <v>37</v>
      </c>
      <c r="D623" s="4" t="s">
        <v>37</v>
      </c>
      <c r="E623" s="4" t="s">
        <v>37</v>
      </c>
      <c r="F623" s="4" t="s">
        <v>37</v>
      </c>
      <c r="G623" s="4" t="s">
        <v>37</v>
      </c>
      <c r="H623" s="4" t="s">
        <v>37</v>
      </c>
      <c r="I623" s="4" t="s">
        <v>37</v>
      </c>
      <c r="O623" s="4" t="s">
        <v>60</v>
      </c>
      <c r="P623" s="4" t="s">
        <v>61</v>
      </c>
      <c r="Q623" s="4" t="s">
        <v>3760</v>
      </c>
      <c r="R623" s="4" t="s">
        <v>3761</v>
      </c>
      <c r="S623" s="4" t="s">
        <v>37</v>
      </c>
      <c r="T623" s="4" t="s">
        <v>43</v>
      </c>
      <c r="U623" s="4">
        <v>59</v>
      </c>
      <c r="V623" s="4">
        <v>2439</v>
      </c>
      <c r="W623" s="4" t="s">
        <v>3762</v>
      </c>
      <c r="X623" s="4" t="s">
        <v>3763</v>
      </c>
      <c r="Y623" s="4" t="s">
        <v>66</v>
      </c>
      <c r="Z623" s="4" t="s">
        <v>3764</v>
      </c>
      <c r="AA623" s="4" t="s">
        <v>37</v>
      </c>
      <c r="AB623" s="4" t="s">
        <v>37</v>
      </c>
      <c r="AC623" s="4" t="s">
        <v>37</v>
      </c>
      <c r="AD623" s="4" t="s">
        <v>37</v>
      </c>
      <c r="AE623" s="4">
        <v>2</v>
      </c>
    </row>
    <row r="624" spans="2:32" ht="90.4" customHeight="1" x14ac:dyDescent="0.9">
      <c r="B624" s="4">
        <v>98</v>
      </c>
      <c r="C624" s="4" t="s">
        <v>37</v>
      </c>
      <c r="D624" s="4" t="s">
        <v>37</v>
      </c>
      <c r="E624" s="4" t="s">
        <v>37</v>
      </c>
      <c r="F624" s="4" t="s">
        <v>37</v>
      </c>
      <c r="G624" s="4" t="s">
        <v>37</v>
      </c>
      <c r="H624" s="4" t="s">
        <v>37</v>
      </c>
      <c r="I624" s="4" t="s">
        <v>37</v>
      </c>
      <c r="O624" s="4" t="s">
        <v>68</v>
      </c>
      <c r="P624" s="4" t="s">
        <v>69</v>
      </c>
      <c r="Q624" s="4" t="s">
        <v>3765</v>
      </c>
      <c r="R624" s="4" t="s">
        <v>3766</v>
      </c>
      <c r="S624" s="4" t="s">
        <v>37</v>
      </c>
      <c r="T624" s="4" t="s">
        <v>43</v>
      </c>
      <c r="U624" s="4">
        <v>50</v>
      </c>
      <c r="V624" s="4">
        <v>2798</v>
      </c>
      <c r="W624" s="4" t="s">
        <v>3767</v>
      </c>
      <c r="X624" s="4" t="s">
        <v>3768</v>
      </c>
      <c r="Y624" s="4" t="s">
        <v>75</v>
      </c>
      <c r="Z624" s="4" t="s">
        <v>3769</v>
      </c>
      <c r="AA624" s="4" t="s">
        <v>37</v>
      </c>
      <c r="AB624" s="4" t="s">
        <v>37</v>
      </c>
      <c r="AC624" s="4" t="s">
        <v>37</v>
      </c>
      <c r="AD624" s="4" t="s">
        <v>77</v>
      </c>
      <c r="AE624" s="4">
        <v>3</v>
      </c>
    </row>
    <row r="625" spans="2:32" ht="90.4" customHeight="1" x14ac:dyDescent="0.9">
      <c r="B625" s="4">
        <v>98</v>
      </c>
      <c r="C625" s="4" t="s">
        <v>37</v>
      </c>
      <c r="D625" s="4" t="s">
        <v>37</v>
      </c>
      <c r="E625" s="4" t="s">
        <v>37</v>
      </c>
      <c r="F625" s="4" t="s">
        <v>37</v>
      </c>
      <c r="G625" s="4" t="s">
        <v>37</v>
      </c>
      <c r="H625" s="4" t="s">
        <v>37</v>
      </c>
      <c r="I625" s="4" t="s">
        <v>37</v>
      </c>
      <c r="O625" s="4" t="s">
        <v>51</v>
      </c>
      <c r="P625" s="4" t="s">
        <v>52</v>
      </c>
      <c r="Q625" s="4" t="s">
        <v>3770</v>
      </c>
      <c r="R625" s="4" t="s">
        <v>3771</v>
      </c>
      <c r="S625" s="4" t="s">
        <v>37</v>
      </c>
      <c r="T625" s="4" t="s">
        <v>43</v>
      </c>
      <c r="U625" s="4">
        <v>65</v>
      </c>
      <c r="V625" s="4">
        <v>526</v>
      </c>
      <c r="W625" s="4" t="s">
        <v>3772</v>
      </c>
      <c r="X625" s="4" t="s">
        <v>3773</v>
      </c>
      <c r="Y625" s="4" t="s">
        <v>57</v>
      </c>
      <c r="Z625" s="4" t="s">
        <v>3774</v>
      </c>
      <c r="AA625" s="4" t="s">
        <v>37</v>
      </c>
      <c r="AB625" s="4" t="s">
        <v>37</v>
      </c>
      <c r="AC625" s="4" t="s">
        <v>37</v>
      </c>
      <c r="AD625" s="4" t="s">
        <v>160</v>
      </c>
      <c r="AE625" s="4">
        <v>4</v>
      </c>
    </row>
    <row r="626" spans="2:32" ht="90.4" customHeight="1" x14ac:dyDescent="0.9">
      <c r="B626" s="4">
        <v>98</v>
      </c>
      <c r="C626" s="4" t="s">
        <v>37</v>
      </c>
      <c r="D626" s="4" t="s">
        <v>37</v>
      </c>
      <c r="E626" s="4" t="s">
        <v>37</v>
      </c>
      <c r="F626" s="4" t="s">
        <v>37</v>
      </c>
      <c r="G626" s="4" t="s">
        <v>37</v>
      </c>
      <c r="H626" s="4" t="s">
        <v>37</v>
      </c>
      <c r="I626" s="4" t="s">
        <v>37</v>
      </c>
      <c r="O626" s="4" t="s">
        <v>60</v>
      </c>
      <c r="P626" s="4" t="s">
        <v>3775</v>
      </c>
      <c r="Q626" s="4" t="s">
        <v>3776</v>
      </c>
      <c r="R626" s="4" t="s">
        <v>3777</v>
      </c>
      <c r="S626" s="4" t="s">
        <v>37</v>
      </c>
      <c r="T626" s="4" t="s">
        <v>43</v>
      </c>
      <c r="U626" s="4">
        <v>58</v>
      </c>
      <c r="V626" s="4">
        <v>2522</v>
      </c>
      <c r="W626" s="4" t="s">
        <v>3778</v>
      </c>
      <c r="X626" s="4" t="s">
        <v>3779</v>
      </c>
      <c r="Y626" s="4" t="s">
        <v>95</v>
      </c>
      <c r="Z626" s="4" t="s">
        <v>3780</v>
      </c>
      <c r="AA626" s="4" t="s">
        <v>37</v>
      </c>
      <c r="AB626" s="4" t="s">
        <v>37</v>
      </c>
      <c r="AC626" s="4" t="s">
        <v>37</v>
      </c>
      <c r="AD626" s="4" t="s">
        <v>37</v>
      </c>
      <c r="AE626" s="4">
        <v>5</v>
      </c>
    </row>
    <row r="627" spans="2:32" ht="90.4" customHeight="1" x14ac:dyDescent="0.9">
      <c r="B627" s="4">
        <v>98</v>
      </c>
      <c r="C627" s="4" t="s">
        <v>37</v>
      </c>
      <c r="D627" s="4" t="s">
        <v>37</v>
      </c>
      <c r="E627" s="4" t="s">
        <v>37</v>
      </c>
      <c r="F627" s="4" t="s">
        <v>37</v>
      </c>
      <c r="G627" s="4" t="s">
        <v>37</v>
      </c>
      <c r="H627" s="4" t="s">
        <v>37</v>
      </c>
      <c r="I627" s="4" t="s">
        <v>37</v>
      </c>
      <c r="O627" s="4" t="s">
        <v>60</v>
      </c>
      <c r="P627" s="4" t="s">
        <v>37</v>
      </c>
      <c r="Q627" s="4" t="s">
        <v>3781</v>
      </c>
      <c r="R627" s="4" t="s">
        <v>3782</v>
      </c>
      <c r="S627" s="4" t="s">
        <v>37</v>
      </c>
      <c r="T627" s="4" t="s">
        <v>43</v>
      </c>
      <c r="U627" s="4">
        <v>48</v>
      </c>
      <c r="V627" s="4">
        <v>2476</v>
      </c>
      <c r="W627" s="4" t="s">
        <v>3783</v>
      </c>
      <c r="X627" s="4" t="s">
        <v>3784</v>
      </c>
      <c r="Y627" s="4" t="s">
        <v>3785</v>
      </c>
      <c r="Z627" s="4" t="s">
        <v>3786</v>
      </c>
      <c r="AA627" s="4" t="s">
        <v>37</v>
      </c>
      <c r="AB627" s="4" t="s">
        <v>37</v>
      </c>
      <c r="AC627" s="4" t="s">
        <v>37</v>
      </c>
      <c r="AD627" s="4" t="s">
        <v>37</v>
      </c>
      <c r="AE627" s="4">
        <v>6</v>
      </c>
    </row>
    <row r="628" spans="2:32" ht="90.4" customHeight="1" x14ac:dyDescent="0.9">
      <c r="B628" s="4">
        <v>99</v>
      </c>
      <c r="C628" s="4" t="s">
        <v>3787</v>
      </c>
      <c r="D628" s="4" t="s">
        <v>3788</v>
      </c>
      <c r="E628" s="4" t="s">
        <v>3559</v>
      </c>
      <c r="F628" s="4" t="s">
        <v>3560</v>
      </c>
      <c r="G628" s="4" t="s">
        <v>3561</v>
      </c>
      <c r="H628" s="4" t="s">
        <v>3789</v>
      </c>
      <c r="I628" s="4" t="s">
        <v>37</v>
      </c>
      <c r="J628" s="4">
        <v>205</v>
      </c>
      <c r="K628" s="4">
        <v>78554</v>
      </c>
      <c r="L628" s="4">
        <v>84329</v>
      </c>
      <c r="M628" s="4">
        <v>2</v>
      </c>
      <c r="N628" s="4">
        <v>162885</v>
      </c>
      <c r="O628" s="4" t="s">
        <v>60</v>
      </c>
      <c r="P628" s="4" t="s">
        <v>61</v>
      </c>
      <c r="Q628" s="4" t="s">
        <v>3790</v>
      </c>
      <c r="R628" s="4" t="s">
        <v>3791</v>
      </c>
      <c r="S628" s="4" t="s">
        <v>37</v>
      </c>
      <c r="T628" s="4" t="s">
        <v>92</v>
      </c>
      <c r="U628" s="4">
        <v>55</v>
      </c>
      <c r="V628" s="4">
        <v>2465</v>
      </c>
      <c r="W628" s="4" t="s">
        <v>3792</v>
      </c>
      <c r="X628" s="4" t="s">
        <v>3793</v>
      </c>
      <c r="Y628" s="4" t="s">
        <v>66</v>
      </c>
      <c r="Z628" s="4" t="s">
        <v>3794</v>
      </c>
      <c r="AA628" s="4" t="s">
        <v>37</v>
      </c>
      <c r="AB628" s="4" t="s">
        <v>37</v>
      </c>
      <c r="AC628" s="4" t="s">
        <v>37</v>
      </c>
      <c r="AD628" s="4" t="s">
        <v>37</v>
      </c>
      <c r="AE628" s="4">
        <v>1</v>
      </c>
      <c r="AF628" s="4">
        <v>62.2</v>
      </c>
    </row>
    <row r="629" spans="2:32" ht="90.4" customHeight="1" x14ac:dyDescent="0.9">
      <c r="B629" s="4">
        <v>99</v>
      </c>
      <c r="C629" s="4" t="s">
        <v>37</v>
      </c>
      <c r="D629" s="4" t="s">
        <v>37</v>
      </c>
      <c r="E629" s="4" t="s">
        <v>37</v>
      </c>
      <c r="F629" s="4" t="s">
        <v>37</v>
      </c>
      <c r="G629" s="4" t="s">
        <v>37</v>
      </c>
      <c r="H629" s="4" t="s">
        <v>37</v>
      </c>
      <c r="I629" s="4" t="s">
        <v>37</v>
      </c>
      <c r="O629" s="4" t="s">
        <v>51</v>
      </c>
      <c r="P629" s="4" t="s">
        <v>387</v>
      </c>
      <c r="Q629" s="4" t="s">
        <v>3795</v>
      </c>
      <c r="R629" s="4" t="s">
        <v>3796</v>
      </c>
      <c r="S629" s="4" t="s">
        <v>3797</v>
      </c>
      <c r="T629" s="4" t="s">
        <v>43</v>
      </c>
      <c r="U629" s="4">
        <v>60</v>
      </c>
      <c r="V629" s="4">
        <v>2734</v>
      </c>
      <c r="W629" s="4" t="s">
        <v>3798</v>
      </c>
      <c r="X629" s="4" t="s">
        <v>3799</v>
      </c>
      <c r="Y629" s="4" t="s">
        <v>392</v>
      </c>
      <c r="Z629" s="4" t="s">
        <v>3800</v>
      </c>
      <c r="AA629" s="4" t="s">
        <v>37</v>
      </c>
      <c r="AB629" s="4" t="s">
        <v>48</v>
      </c>
      <c r="AC629" s="4" t="s">
        <v>3801</v>
      </c>
      <c r="AD629" s="4" t="s">
        <v>50</v>
      </c>
      <c r="AE629" s="4">
        <v>2</v>
      </c>
    </row>
    <row r="630" spans="2:32" ht="90.4" customHeight="1" x14ac:dyDescent="0.9">
      <c r="B630" s="4">
        <v>99</v>
      </c>
      <c r="C630" s="4" t="s">
        <v>37</v>
      </c>
      <c r="D630" s="4" t="s">
        <v>37</v>
      </c>
      <c r="E630" s="4" t="s">
        <v>37</v>
      </c>
      <c r="F630" s="4" t="s">
        <v>37</v>
      </c>
      <c r="G630" s="4" t="s">
        <v>37</v>
      </c>
      <c r="H630" s="4" t="s">
        <v>37</v>
      </c>
      <c r="I630" s="4" t="s">
        <v>37</v>
      </c>
      <c r="O630" s="4" t="s">
        <v>68</v>
      </c>
      <c r="P630" s="4" t="s">
        <v>69</v>
      </c>
      <c r="Q630" s="4" t="s">
        <v>3802</v>
      </c>
      <c r="R630" s="4" t="s">
        <v>3803</v>
      </c>
      <c r="S630" s="4" t="s">
        <v>37</v>
      </c>
      <c r="T630" s="4" t="s">
        <v>43</v>
      </c>
      <c r="U630" s="4">
        <v>61</v>
      </c>
      <c r="V630" s="4">
        <v>3767</v>
      </c>
      <c r="W630" s="4" t="s">
        <v>3804</v>
      </c>
      <c r="X630" s="4" t="s">
        <v>3805</v>
      </c>
      <c r="Y630" s="4" t="s">
        <v>75</v>
      </c>
      <c r="Z630" s="4" t="s">
        <v>3806</v>
      </c>
      <c r="AA630" s="4" t="s">
        <v>37</v>
      </c>
      <c r="AB630" s="4" t="s">
        <v>37</v>
      </c>
      <c r="AC630" s="4" t="s">
        <v>37</v>
      </c>
      <c r="AD630" s="4" t="s">
        <v>77</v>
      </c>
      <c r="AE630" s="4">
        <v>3</v>
      </c>
    </row>
    <row r="631" spans="2:32" ht="90.4" customHeight="1" x14ac:dyDescent="0.9">
      <c r="B631" s="4">
        <v>99</v>
      </c>
      <c r="C631" s="4" t="s">
        <v>37</v>
      </c>
      <c r="D631" s="4" t="s">
        <v>37</v>
      </c>
      <c r="E631" s="4" t="s">
        <v>37</v>
      </c>
      <c r="F631" s="4" t="s">
        <v>37</v>
      </c>
      <c r="G631" s="4" t="s">
        <v>37</v>
      </c>
      <c r="H631" s="4" t="s">
        <v>37</v>
      </c>
      <c r="I631" s="4" t="s">
        <v>37</v>
      </c>
      <c r="O631" s="4" t="s">
        <v>38</v>
      </c>
      <c r="P631" s="4" t="s">
        <v>210</v>
      </c>
      <c r="Q631" s="4" t="s">
        <v>3807</v>
      </c>
      <c r="R631" s="4" t="s">
        <v>3808</v>
      </c>
      <c r="S631" s="4" t="s">
        <v>37</v>
      </c>
      <c r="T631" s="4" t="s">
        <v>43</v>
      </c>
      <c r="U631" s="4">
        <v>58</v>
      </c>
      <c r="V631" s="4">
        <v>3016</v>
      </c>
      <c r="W631" s="4" t="s">
        <v>3809</v>
      </c>
      <c r="X631" s="4" t="s">
        <v>3810</v>
      </c>
      <c r="Y631" s="4" t="s">
        <v>215</v>
      </c>
      <c r="Z631" s="4" t="s">
        <v>3811</v>
      </c>
      <c r="AA631" s="4" t="s">
        <v>37</v>
      </c>
      <c r="AB631" s="4" t="s">
        <v>37</v>
      </c>
      <c r="AC631" s="4" t="s">
        <v>37</v>
      </c>
      <c r="AD631" s="4" t="s">
        <v>77</v>
      </c>
      <c r="AE631" s="4">
        <v>4</v>
      </c>
    </row>
    <row r="632" spans="2:32" ht="90.4" customHeight="1" x14ac:dyDescent="0.9">
      <c r="B632" s="4">
        <v>99</v>
      </c>
      <c r="C632" s="4" t="s">
        <v>37</v>
      </c>
      <c r="D632" s="4" t="s">
        <v>37</v>
      </c>
      <c r="E632" s="4" t="s">
        <v>37</v>
      </c>
      <c r="F632" s="4" t="s">
        <v>37</v>
      </c>
      <c r="G632" s="4" t="s">
        <v>37</v>
      </c>
      <c r="H632" s="4" t="s">
        <v>37</v>
      </c>
      <c r="I632" s="4" t="s">
        <v>37</v>
      </c>
      <c r="O632" s="4" t="s">
        <v>60</v>
      </c>
      <c r="P632" s="4" t="s">
        <v>322</v>
      </c>
      <c r="Q632" s="4" t="s">
        <v>3812</v>
      </c>
      <c r="R632" s="4" t="s">
        <v>3813</v>
      </c>
      <c r="S632" s="4" t="s">
        <v>37</v>
      </c>
      <c r="T632" s="4" t="s">
        <v>43</v>
      </c>
      <c r="U632" s="4">
        <v>59</v>
      </c>
      <c r="V632" s="4">
        <v>2944</v>
      </c>
      <c r="W632" s="4" t="s">
        <v>3814</v>
      </c>
      <c r="X632" s="4" t="s">
        <v>3815</v>
      </c>
      <c r="Y632" s="4" t="s">
        <v>327</v>
      </c>
      <c r="Z632" s="4" t="s">
        <v>3816</v>
      </c>
      <c r="AA632" s="4" t="s">
        <v>37</v>
      </c>
      <c r="AB632" s="4" t="s">
        <v>37</v>
      </c>
      <c r="AC632" s="4" t="s">
        <v>37</v>
      </c>
      <c r="AD632" s="4" t="s">
        <v>37</v>
      </c>
      <c r="AE632" s="4">
        <v>5</v>
      </c>
    </row>
    <row r="633" spans="2:32" ht="90.4" customHeight="1" x14ac:dyDescent="0.9">
      <c r="B633" s="4">
        <v>99</v>
      </c>
      <c r="C633" s="4" t="s">
        <v>37</v>
      </c>
      <c r="D633" s="4" t="s">
        <v>37</v>
      </c>
      <c r="E633" s="4" t="s">
        <v>37</v>
      </c>
      <c r="F633" s="4" t="s">
        <v>37</v>
      </c>
      <c r="G633" s="4" t="s">
        <v>37</v>
      </c>
      <c r="H633" s="4" t="s">
        <v>37</v>
      </c>
      <c r="I633" s="4" t="s">
        <v>37</v>
      </c>
      <c r="O633" s="4" t="s">
        <v>60</v>
      </c>
      <c r="P633" s="4" t="s">
        <v>437</v>
      </c>
      <c r="Q633" s="4" t="s">
        <v>3817</v>
      </c>
      <c r="R633" s="4" t="s">
        <v>3818</v>
      </c>
      <c r="S633" s="4" t="s">
        <v>37</v>
      </c>
      <c r="T633" s="4" t="s">
        <v>43</v>
      </c>
      <c r="U633" s="4">
        <v>30</v>
      </c>
      <c r="V633" s="4">
        <v>966</v>
      </c>
      <c r="W633" s="4" t="s">
        <v>3819</v>
      </c>
      <c r="X633" s="4" t="s">
        <v>3820</v>
      </c>
      <c r="Y633" s="4" t="s">
        <v>107</v>
      </c>
      <c r="Z633" s="4" t="s">
        <v>3821</v>
      </c>
      <c r="AA633" s="4" t="s">
        <v>37</v>
      </c>
      <c r="AB633" s="4" t="s">
        <v>37</v>
      </c>
      <c r="AC633" s="4" t="s">
        <v>37</v>
      </c>
      <c r="AD633" s="4" t="s">
        <v>37</v>
      </c>
      <c r="AE633" s="4">
        <v>6</v>
      </c>
    </row>
    <row r="634" spans="2:32" ht="90.4" customHeight="1" x14ac:dyDescent="0.9">
      <c r="B634" s="4">
        <v>99</v>
      </c>
      <c r="C634" s="4" t="s">
        <v>37</v>
      </c>
      <c r="D634" s="4" t="s">
        <v>37</v>
      </c>
      <c r="E634" s="4" t="s">
        <v>37</v>
      </c>
      <c r="F634" s="4" t="s">
        <v>37</v>
      </c>
      <c r="G634" s="4" t="s">
        <v>37</v>
      </c>
      <c r="H634" s="4" t="s">
        <v>37</v>
      </c>
      <c r="I634" s="4" t="s">
        <v>37</v>
      </c>
      <c r="O634" s="4" t="s">
        <v>60</v>
      </c>
      <c r="P634" s="4" t="s">
        <v>307</v>
      </c>
      <c r="Q634" s="4" t="s">
        <v>3822</v>
      </c>
      <c r="R634" s="4" t="s">
        <v>3823</v>
      </c>
      <c r="S634" s="4" t="s">
        <v>37</v>
      </c>
      <c r="T634" s="4" t="s">
        <v>43</v>
      </c>
      <c r="U634" s="4">
        <v>54</v>
      </c>
      <c r="V634" s="4">
        <v>3162</v>
      </c>
      <c r="W634" s="4" t="s">
        <v>3824</v>
      </c>
      <c r="X634" s="4" t="s">
        <v>3825</v>
      </c>
      <c r="Y634" s="4" t="s">
        <v>243</v>
      </c>
      <c r="Z634" s="4" t="s">
        <v>3826</v>
      </c>
      <c r="AA634" s="4" t="s">
        <v>37</v>
      </c>
      <c r="AB634" s="4" t="s">
        <v>37</v>
      </c>
      <c r="AC634" s="4" t="s">
        <v>37</v>
      </c>
      <c r="AD634" s="4" t="s">
        <v>37</v>
      </c>
      <c r="AE634" s="4">
        <v>7</v>
      </c>
    </row>
    <row r="635" spans="2:32" ht="90.4" customHeight="1" x14ac:dyDescent="0.9">
      <c r="B635" s="4">
        <v>99</v>
      </c>
      <c r="C635" s="4" t="s">
        <v>37</v>
      </c>
      <c r="D635" s="4" t="s">
        <v>37</v>
      </c>
      <c r="E635" s="4" t="s">
        <v>37</v>
      </c>
      <c r="F635" s="4" t="s">
        <v>37</v>
      </c>
      <c r="G635" s="4" t="s">
        <v>37</v>
      </c>
      <c r="H635" s="4" t="s">
        <v>37</v>
      </c>
      <c r="I635" s="4" t="s">
        <v>37</v>
      </c>
      <c r="O635" s="4" t="s">
        <v>60</v>
      </c>
      <c r="P635" s="4" t="s">
        <v>3775</v>
      </c>
      <c r="Q635" s="4" t="s">
        <v>3827</v>
      </c>
      <c r="R635" s="4" t="s">
        <v>3828</v>
      </c>
      <c r="S635" s="4" t="s">
        <v>37</v>
      </c>
      <c r="T635" s="4" t="s">
        <v>43</v>
      </c>
      <c r="U635" s="4">
        <v>53</v>
      </c>
      <c r="V635" s="4">
        <v>3285</v>
      </c>
      <c r="W635" s="4" t="s">
        <v>3829</v>
      </c>
      <c r="X635" s="4" t="s">
        <v>3830</v>
      </c>
      <c r="Y635" s="4" t="s">
        <v>95</v>
      </c>
      <c r="Z635" s="4" t="s">
        <v>3831</v>
      </c>
      <c r="AA635" s="4" t="s">
        <v>37</v>
      </c>
      <c r="AB635" s="4" t="s">
        <v>37</v>
      </c>
      <c r="AC635" s="4" t="s">
        <v>37</v>
      </c>
      <c r="AD635" s="4" t="s">
        <v>37</v>
      </c>
      <c r="AE635" s="4">
        <v>8</v>
      </c>
    </row>
    <row r="636" spans="2:32" ht="90.4" customHeight="1" x14ac:dyDescent="0.9">
      <c r="B636" s="4">
        <v>99</v>
      </c>
      <c r="C636" s="4" t="s">
        <v>37</v>
      </c>
      <c r="D636" s="4" t="s">
        <v>37</v>
      </c>
      <c r="E636" s="4" t="s">
        <v>37</v>
      </c>
      <c r="F636" s="4" t="s">
        <v>37</v>
      </c>
      <c r="G636" s="4" t="s">
        <v>37</v>
      </c>
      <c r="H636" s="4" t="s">
        <v>37</v>
      </c>
      <c r="I636" s="4" t="s">
        <v>37</v>
      </c>
      <c r="O636" s="4" t="s">
        <v>60</v>
      </c>
      <c r="P636" s="4" t="s">
        <v>37</v>
      </c>
      <c r="Q636" s="4" t="s">
        <v>3832</v>
      </c>
      <c r="R636" s="4" t="s">
        <v>3833</v>
      </c>
      <c r="S636" s="4" t="s">
        <v>37</v>
      </c>
      <c r="T636" s="4" t="s">
        <v>92</v>
      </c>
      <c r="U636" s="4">
        <v>35</v>
      </c>
      <c r="V636" s="4">
        <v>4712</v>
      </c>
      <c r="W636" s="4" t="s">
        <v>3834</v>
      </c>
      <c r="X636" s="4" t="s">
        <v>3835</v>
      </c>
      <c r="Y636" s="4" t="s">
        <v>3836</v>
      </c>
      <c r="Z636" s="4" t="s">
        <v>3837</v>
      </c>
      <c r="AA636" s="4" t="s">
        <v>37</v>
      </c>
      <c r="AB636" s="4" t="s">
        <v>37</v>
      </c>
      <c r="AC636" s="4" t="s">
        <v>37</v>
      </c>
      <c r="AD636" s="4" t="s">
        <v>37</v>
      </c>
      <c r="AE636" s="4">
        <v>9</v>
      </c>
    </row>
    <row r="637" spans="2:32" ht="90.4" customHeight="1" x14ac:dyDescent="0.9">
      <c r="B637" s="4">
        <v>99</v>
      </c>
      <c r="C637" s="4" t="s">
        <v>37</v>
      </c>
      <c r="D637" s="4" t="s">
        <v>37</v>
      </c>
      <c r="E637" s="4" t="s">
        <v>37</v>
      </c>
      <c r="F637" s="4" t="s">
        <v>37</v>
      </c>
      <c r="G637" s="4" t="s">
        <v>37</v>
      </c>
      <c r="H637" s="4" t="s">
        <v>37</v>
      </c>
      <c r="I637" s="4" t="s">
        <v>37</v>
      </c>
      <c r="O637" s="4" t="s">
        <v>60</v>
      </c>
      <c r="P637" s="4" t="s">
        <v>37</v>
      </c>
      <c r="Q637" s="4" t="s">
        <v>3838</v>
      </c>
      <c r="R637" s="4" t="s">
        <v>3839</v>
      </c>
      <c r="S637" s="4" t="s">
        <v>37</v>
      </c>
      <c r="T637" s="4" t="s">
        <v>43</v>
      </c>
      <c r="U637" s="4">
        <v>45</v>
      </c>
      <c r="V637" s="4">
        <v>3</v>
      </c>
      <c r="W637" s="4" t="s">
        <v>3840</v>
      </c>
      <c r="X637" s="4" t="s">
        <v>3841</v>
      </c>
      <c r="Y637" s="4" t="s">
        <v>82</v>
      </c>
      <c r="Z637" s="4" t="s">
        <v>3842</v>
      </c>
      <c r="AA637" s="4" t="s">
        <v>37</v>
      </c>
      <c r="AB637" s="4" t="s">
        <v>37</v>
      </c>
      <c r="AC637" s="4" t="s">
        <v>37</v>
      </c>
      <c r="AD637" s="4" t="s">
        <v>37</v>
      </c>
      <c r="AE637" s="4">
        <v>10</v>
      </c>
    </row>
    <row r="638" spans="2:32" ht="90.4" customHeight="1" x14ac:dyDescent="0.9">
      <c r="B638" s="4">
        <v>100</v>
      </c>
      <c r="C638" s="4" t="s">
        <v>3843</v>
      </c>
      <c r="D638" s="4" t="s">
        <v>3844</v>
      </c>
      <c r="E638" s="4" t="s">
        <v>3559</v>
      </c>
      <c r="F638" s="4" t="s">
        <v>3560</v>
      </c>
      <c r="G638" s="4" t="s">
        <v>3561</v>
      </c>
      <c r="H638" s="4" t="s">
        <v>3845</v>
      </c>
      <c r="I638" s="4" t="s">
        <v>37</v>
      </c>
      <c r="J638" s="4">
        <v>200</v>
      </c>
      <c r="K638" s="4">
        <v>86142</v>
      </c>
      <c r="L638" s="4">
        <v>91358</v>
      </c>
      <c r="M638" s="4">
        <v>0</v>
      </c>
      <c r="N638" s="4">
        <v>177500</v>
      </c>
      <c r="O638" s="4" t="s">
        <v>51</v>
      </c>
      <c r="P638" s="4" t="s">
        <v>387</v>
      </c>
      <c r="Q638" s="4" t="s">
        <v>3846</v>
      </c>
      <c r="R638" s="4" t="s">
        <v>3847</v>
      </c>
      <c r="S638" s="4" t="s">
        <v>3848</v>
      </c>
      <c r="T638" s="4" t="s">
        <v>43</v>
      </c>
      <c r="U638" s="4">
        <v>70</v>
      </c>
      <c r="V638" s="4">
        <v>915</v>
      </c>
      <c r="W638" s="4" t="s">
        <v>3849</v>
      </c>
      <c r="X638" s="4" t="s">
        <v>3850</v>
      </c>
      <c r="Y638" s="4" t="s">
        <v>392</v>
      </c>
      <c r="Z638" s="4" t="s">
        <v>3851</v>
      </c>
      <c r="AA638" s="4" t="s">
        <v>37</v>
      </c>
      <c r="AB638" s="4" t="s">
        <v>48</v>
      </c>
      <c r="AC638" s="4" t="s">
        <v>3852</v>
      </c>
      <c r="AD638" s="4" t="s">
        <v>160</v>
      </c>
      <c r="AE638" s="4">
        <v>1</v>
      </c>
      <c r="AF638" s="4">
        <v>55.1</v>
      </c>
    </row>
    <row r="639" spans="2:32" ht="90.4" customHeight="1" x14ac:dyDescent="0.9">
      <c r="B639" s="4">
        <v>100</v>
      </c>
      <c r="C639" s="4" t="s">
        <v>37</v>
      </c>
      <c r="D639" s="4" t="s">
        <v>37</v>
      </c>
      <c r="E639" s="4" t="s">
        <v>37</v>
      </c>
      <c r="F639" s="4" t="s">
        <v>37</v>
      </c>
      <c r="G639" s="4" t="s">
        <v>37</v>
      </c>
      <c r="H639" s="4" t="s">
        <v>37</v>
      </c>
      <c r="I639" s="4" t="s">
        <v>37</v>
      </c>
      <c r="O639" s="4" t="s">
        <v>68</v>
      </c>
      <c r="P639" s="4" t="s">
        <v>69</v>
      </c>
      <c r="Q639" s="4" t="s">
        <v>3853</v>
      </c>
      <c r="R639" s="4" t="s">
        <v>3854</v>
      </c>
      <c r="S639" s="4" t="s">
        <v>3855</v>
      </c>
      <c r="T639" s="4" t="s">
        <v>43</v>
      </c>
      <c r="U639" s="4">
        <v>65</v>
      </c>
      <c r="V639" s="4">
        <v>2841</v>
      </c>
      <c r="W639" s="4" t="s">
        <v>3856</v>
      </c>
      <c r="X639" s="4" t="s">
        <v>3857</v>
      </c>
      <c r="Y639" s="4" t="s">
        <v>75</v>
      </c>
      <c r="Z639" s="4" t="s">
        <v>3858</v>
      </c>
      <c r="AA639" s="4" t="s">
        <v>37</v>
      </c>
      <c r="AB639" s="4" t="s">
        <v>37</v>
      </c>
      <c r="AC639" s="4" t="s">
        <v>37</v>
      </c>
      <c r="AD639" s="4" t="s">
        <v>160</v>
      </c>
      <c r="AE639" s="4">
        <v>2</v>
      </c>
    </row>
    <row r="640" spans="2:32" ht="90.4" customHeight="1" x14ac:dyDescent="0.9">
      <c r="B640" s="4">
        <v>100</v>
      </c>
      <c r="C640" s="4" t="s">
        <v>37</v>
      </c>
      <c r="D640" s="4" t="s">
        <v>37</v>
      </c>
      <c r="E640" s="4" t="s">
        <v>37</v>
      </c>
      <c r="F640" s="4" t="s">
        <v>37</v>
      </c>
      <c r="G640" s="4" t="s">
        <v>37</v>
      </c>
      <c r="H640" s="4" t="s">
        <v>37</v>
      </c>
      <c r="I640" s="4" t="s">
        <v>37</v>
      </c>
      <c r="O640" s="4" t="s">
        <v>60</v>
      </c>
      <c r="P640" s="4" t="s">
        <v>61</v>
      </c>
      <c r="Q640" s="4" t="s">
        <v>3859</v>
      </c>
      <c r="R640" s="4" t="s">
        <v>3860</v>
      </c>
      <c r="S640" s="4" t="s">
        <v>37</v>
      </c>
      <c r="T640" s="4" t="s">
        <v>43</v>
      </c>
      <c r="U640" s="4">
        <v>63</v>
      </c>
      <c r="V640" s="4">
        <v>3080</v>
      </c>
      <c r="W640" s="4" t="s">
        <v>3861</v>
      </c>
      <c r="X640" s="4" t="s">
        <v>3862</v>
      </c>
      <c r="Y640" s="4" t="s">
        <v>66</v>
      </c>
      <c r="Z640" s="4" t="s">
        <v>3863</v>
      </c>
      <c r="AA640" s="4" t="s">
        <v>37</v>
      </c>
      <c r="AB640" s="4" t="s">
        <v>37</v>
      </c>
      <c r="AC640" s="4" t="s">
        <v>37</v>
      </c>
      <c r="AD640" s="4" t="s">
        <v>37</v>
      </c>
      <c r="AE640" s="4">
        <v>3</v>
      </c>
    </row>
    <row r="641" spans="2:32" ht="90.4" customHeight="1" x14ac:dyDescent="0.9">
      <c r="B641" s="4">
        <v>100</v>
      </c>
      <c r="C641" s="4" t="s">
        <v>37</v>
      </c>
      <c r="D641" s="4" t="s">
        <v>37</v>
      </c>
      <c r="E641" s="4" t="s">
        <v>37</v>
      </c>
      <c r="F641" s="4" t="s">
        <v>37</v>
      </c>
      <c r="G641" s="4" t="s">
        <v>37</v>
      </c>
      <c r="H641" s="4" t="s">
        <v>37</v>
      </c>
      <c r="I641" s="4" t="s">
        <v>37</v>
      </c>
      <c r="O641" s="4" t="s">
        <v>38</v>
      </c>
      <c r="P641" s="4" t="s">
        <v>161</v>
      </c>
      <c r="Q641" s="4" t="s">
        <v>3864</v>
      </c>
      <c r="R641" s="4" t="s">
        <v>3865</v>
      </c>
      <c r="S641" s="4" t="s">
        <v>37</v>
      </c>
      <c r="T641" s="4" t="s">
        <v>43</v>
      </c>
      <c r="U641" s="4">
        <v>48</v>
      </c>
      <c r="V641" s="4">
        <v>2787</v>
      </c>
      <c r="W641" s="4" t="s">
        <v>3866</v>
      </c>
      <c r="X641" s="4" t="s">
        <v>3867</v>
      </c>
      <c r="Y641" s="4" t="s">
        <v>166</v>
      </c>
      <c r="Z641" s="4" t="s">
        <v>3868</v>
      </c>
      <c r="AA641" s="4" t="s">
        <v>37</v>
      </c>
      <c r="AB641" s="4" t="s">
        <v>37</v>
      </c>
      <c r="AC641" s="4" t="s">
        <v>37</v>
      </c>
      <c r="AD641" s="4" t="s">
        <v>238</v>
      </c>
      <c r="AE641" s="4">
        <v>4</v>
      </c>
    </row>
    <row r="642" spans="2:32" ht="90.4" customHeight="1" x14ac:dyDescent="0.9">
      <c r="B642" s="4">
        <v>101</v>
      </c>
      <c r="C642" s="4" t="s">
        <v>3869</v>
      </c>
      <c r="D642" s="4" t="s">
        <v>3870</v>
      </c>
      <c r="E642" s="4" t="s">
        <v>3559</v>
      </c>
      <c r="F642" s="4" t="s">
        <v>3560</v>
      </c>
      <c r="G642" s="4" t="s">
        <v>3561</v>
      </c>
      <c r="H642" s="4" t="s">
        <v>3871</v>
      </c>
      <c r="I642" s="4" t="s">
        <v>37</v>
      </c>
      <c r="J642" s="4">
        <v>218</v>
      </c>
      <c r="K642" s="4">
        <v>91369</v>
      </c>
      <c r="L642" s="4">
        <v>93296</v>
      </c>
      <c r="M642" s="4">
        <v>0</v>
      </c>
      <c r="N642" s="4">
        <v>184665</v>
      </c>
      <c r="O642" s="4" t="s">
        <v>68</v>
      </c>
      <c r="P642" s="4" t="s">
        <v>69</v>
      </c>
      <c r="Q642" s="4" t="s">
        <v>3872</v>
      </c>
      <c r="R642" s="4" t="s">
        <v>3873</v>
      </c>
      <c r="S642" s="4" t="s">
        <v>3874</v>
      </c>
      <c r="T642" s="4" t="s">
        <v>43</v>
      </c>
      <c r="U642" s="4">
        <v>75</v>
      </c>
      <c r="V642" s="4">
        <v>1544</v>
      </c>
      <c r="W642" s="4" t="s">
        <v>3875</v>
      </c>
      <c r="X642" s="4" t="s">
        <v>3876</v>
      </c>
      <c r="Y642" s="4" t="s">
        <v>75</v>
      </c>
      <c r="Z642" s="4" t="s">
        <v>3877</v>
      </c>
      <c r="AA642" s="4" t="s">
        <v>37</v>
      </c>
      <c r="AB642" s="4" t="s">
        <v>37</v>
      </c>
      <c r="AC642" s="4" t="s">
        <v>37</v>
      </c>
      <c r="AD642" s="4" t="s">
        <v>77</v>
      </c>
      <c r="AE642" s="4">
        <v>1</v>
      </c>
      <c r="AF642" s="4">
        <v>34.1</v>
      </c>
    </row>
    <row r="643" spans="2:32" ht="90.4" customHeight="1" x14ac:dyDescent="0.9">
      <c r="B643" s="4">
        <v>101</v>
      </c>
      <c r="C643" s="4" t="s">
        <v>37</v>
      </c>
      <c r="D643" s="4" t="s">
        <v>37</v>
      </c>
      <c r="E643" s="4" t="s">
        <v>37</v>
      </c>
      <c r="F643" s="4" t="s">
        <v>37</v>
      </c>
      <c r="G643" s="4" t="s">
        <v>37</v>
      </c>
      <c r="H643" s="4" t="s">
        <v>37</v>
      </c>
      <c r="I643" s="4" t="s">
        <v>37</v>
      </c>
      <c r="O643" s="4" t="s">
        <v>60</v>
      </c>
      <c r="P643" s="4" t="s">
        <v>61</v>
      </c>
      <c r="Q643" s="4" t="s">
        <v>3878</v>
      </c>
      <c r="R643" s="4" t="s">
        <v>3879</v>
      </c>
      <c r="S643" s="4" t="s">
        <v>37</v>
      </c>
      <c r="T643" s="4" t="s">
        <v>92</v>
      </c>
      <c r="U643" s="4">
        <v>40</v>
      </c>
      <c r="V643" s="4">
        <v>2172</v>
      </c>
      <c r="W643" s="4" t="s">
        <v>3880</v>
      </c>
      <c r="X643" s="4" t="s">
        <v>3881</v>
      </c>
      <c r="Y643" s="4" t="s">
        <v>66</v>
      </c>
      <c r="Z643" s="4" t="s">
        <v>3882</v>
      </c>
      <c r="AA643" s="4" t="s">
        <v>37</v>
      </c>
      <c r="AB643" s="4" t="s">
        <v>37</v>
      </c>
      <c r="AC643" s="4" t="s">
        <v>37</v>
      </c>
      <c r="AD643" s="4" t="s">
        <v>37</v>
      </c>
      <c r="AE643" s="4">
        <v>2</v>
      </c>
    </row>
    <row r="644" spans="2:32" ht="90.4" customHeight="1" x14ac:dyDescent="0.9">
      <c r="B644" s="4">
        <v>101</v>
      </c>
      <c r="C644" s="4" t="s">
        <v>37</v>
      </c>
      <c r="D644" s="4" t="s">
        <v>37</v>
      </c>
      <c r="E644" s="4" t="s">
        <v>37</v>
      </c>
      <c r="F644" s="4" t="s">
        <v>37</v>
      </c>
      <c r="G644" s="4" t="s">
        <v>37</v>
      </c>
      <c r="H644" s="4" t="s">
        <v>37</v>
      </c>
      <c r="I644" s="4" t="s">
        <v>37</v>
      </c>
      <c r="O644" s="4" t="s">
        <v>38</v>
      </c>
      <c r="P644" s="4" t="s">
        <v>161</v>
      </c>
      <c r="Q644" s="4" t="s">
        <v>3883</v>
      </c>
      <c r="R644" s="4" t="s">
        <v>3884</v>
      </c>
      <c r="S644" s="4" t="s">
        <v>37</v>
      </c>
      <c r="T644" s="4" t="s">
        <v>43</v>
      </c>
      <c r="U644" s="4">
        <v>57</v>
      </c>
      <c r="V644" s="4">
        <v>1488</v>
      </c>
      <c r="W644" s="4" t="s">
        <v>3885</v>
      </c>
      <c r="X644" s="4" t="s">
        <v>3886</v>
      </c>
      <c r="Y644" s="4" t="s">
        <v>166</v>
      </c>
      <c r="Z644" s="4" t="s">
        <v>3887</v>
      </c>
      <c r="AA644" s="4" t="s">
        <v>37</v>
      </c>
      <c r="AB644" s="4" t="s">
        <v>37</v>
      </c>
      <c r="AC644" s="4" t="s">
        <v>37</v>
      </c>
      <c r="AD644" s="4" t="s">
        <v>160</v>
      </c>
      <c r="AE644" s="4">
        <v>3</v>
      </c>
    </row>
    <row r="645" spans="2:32" ht="90.4" customHeight="1" x14ac:dyDescent="0.9">
      <c r="B645" s="4">
        <v>101</v>
      </c>
      <c r="C645" s="4" t="s">
        <v>37</v>
      </c>
      <c r="D645" s="4" t="s">
        <v>37</v>
      </c>
      <c r="E645" s="4" t="s">
        <v>37</v>
      </c>
      <c r="F645" s="4" t="s">
        <v>37</v>
      </c>
      <c r="G645" s="4" t="s">
        <v>37</v>
      </c>
      <c r="H645" s="4" t="s">
        <v>37</v>
      </c>
      <c r="I645" s="4" t="s">
        <v>37</v>
      </c>
      <c r="O645" s="4" t="s">
        <v>51</v>
      </c>
      <c r="P645" s="4" t="s">
        <v>387</v>
      </c>
      <c r="Q645" s="4" t="s">
        <v>3888</v>
      </c>
      <c r="R645" s="4" t="s">
        <v>3889</v>
      </c>
      <c r="S645" s="4" t="s">
        <v>3890</v>
      </c>
      <c r="T645" s="4" t="s">
        <v>43</v>
      </c>
      <c r="U645" s="4">
        <v>60</v>
      </c>
      <c r="V645" s="4">
        <v>604</v>
      </c>
      <c r="W645" s="4" t="s">
        <v>3891</v>
      </c>
      <c r="X645" s="4" t="s">
        <v>3892</v>
      </c>
      <c r="Y645" s="4" t="s">
        <v>392</v>
      </c>
      <c r="Z645" s="4" t="s">
        <v>3893</v>
      </c>
      <c r="AA645" s="4" t="s">
        <v>37</v>
      </c>
      <c r="AB645" s="4" t="s">
        <v>48</v>
      </c>
      <c r="AC645" s="4" t="s">
        <v>3894</v>
      </c>
      <c r="AD645" s="4" t="s">
        <v>225</v>
      </c>
      <c r="AE645" s="4">
        <v>4</v>
      </c>
    </row>
    <row r="646" spans="2:32" ht="90.4" customHeight="1" x14ac:dyDescent="0.9">
      <c r="B646" s="4">
        <v>101</v>
      </c>
      <c r="C646" s="4" t="s">
        <v>37</v>
      </c>
      <c r="D646" s="4" t="s">
        <v>37</v>
      </c>
      <c r="E646" s="4" t="s">
        <v>37</v>
      </c>
      <c r="F646" s="4" t="s">
        <v>37</v>
      </c>
      <c r="G646" s="4" t="s">
        <v>37</v>
      </c>
      <c r="H646" s="4" t="s">
        <v>37</v>
      </c>
      <c r="I646" s="4" t="s">
        <v>37</v>
      </c>
      <c r="O646" s="4" t="s">
        <v>60</v>
      </c>
      <c r="P646" s="4" t="s">
        <v>37</v>
      </c>
      <c r="Q646" s="4" t="s">
        <v>3895</v>
      </c>
      <c r="R646" s="4" t="s">
        <v>3896</v>
      </c>
      <c r="S646" s="4" t="s">
        <v>37</v>
      </c>
      <c r="T646" s="4" t="s">
        <v>43</v>
      </c>
      <c r="U646" s="4">
        <v>27</v>
      </c>
      <c r="V646" s="4">
        <v>1864</v>
      </c>
      <c r="W646" s="4" t="s">
        <v>3897</v>
      </c>
      <c r="X646" s="4" t="s">
        <v>3898</v>
      </c>
      <c r="Y646" s="4" t="s">
        <v>415</v>
      </c>
      <c r="Z646" s="4" t="s">
        <v>3899</v>
      </c>
      <c r="AA646" s="4" t="s">
        <v>37</v>
      </c>
      <c r="AB646" s="4" t="s">
        <v>37</v>
      </c>
      <c r="AC646" s="4" t="s">
        <v>37</v>
      </c>
      <c r="AD646" s="4" t="s">
        <v>37</v>
      </c>
      <c r="AE646" s="4">
        <v>5</v>
      </c>
    </row>
    <row r="647" spans="2:32" ht="90.4" customHeight="1" x14ac:dyDescent="0.9">
      <c r="B647" s="4">
        <v>101</v>
      </c>
      <c r="C647" s="4" t="s">
        <v>37</v>
      </c>
      <c r="D647" s="4" t="s">
        <v>37</v>
      </c>
      <c r="E647" s="4" t="s">
        <v>37</v>
      </c>
      <c r="F647" s="4" t="s">
        <v>37</v>
      </c>
      <c r="G647" s="4" t="s">
        <v>37</v>
      </c>
      <c r="H647" s="4" t="s">
        <v>37</v>
      </c>
      <c r="I647" s="4" t="s">
        <v>37</v>
      </c>
      <c r="O647" s="4" t="s">
        <v>60</v>
      </c>
      <c r="P647" s="4" t="s">
        <v>37</v>
      </c>
      <c r="Q647" s="4" t="s">
        <v>3900</v>
      </c>
      <c r="R647" s="4" t="s">
        <v>3901</v>
      </c>
      <c r="S647" s="4" t="s">
        <v>37</v>
      </c>
      <c r="T647" s="4" t="s">
        <v>92</v>
      </c>
      <c r="U647" s="4">
        <v>31</v>
      </c>
      <c r="V647" s="4">
        <v>796</v>
      </c>
      <c r="W647" s="4" t="s">
        <v>3902</v>
      </c>
      <c r="X647" s="4" t="s">
        <v>3903</v>
      </c>
      <c r="Y647" s="4" t="s">
        <v>95</v>
      </c>
      <c r="Z647" s="4" t="s">
        <v>3904</v>
      </c>
      <c r="AA647" s="4" t="s">
        <v>37</v>
      </c>
      <c r="AB647" s="4" t="s">
        <v>37</v>
      </c>
      <c r="AC647" s="4" t="s">
        <v>37</v>
      </c>
      <c r="AD647" s="4" t="s">
        <v>37</v>
      </c>
      <c r="AE647" s="4">
        <v>6</v>
      </c>
    </row>
    <row r="648" spans="2:32" ht="90.4" customHeight="1" x14ac:dyDescent="0.9">
      <c r="B648" s="4">
        <v>101</v>
      </c>
      <c r="C648" s="4" t="s">
        <v>37</v>
      </c>
      <c r="D648" s="4" t="s">
        <v>37</v>
      </c>
      <c r="E648" s="4" t="s">
        <v>37</v>
      </c>
      <c r="F648" s="4" t="s">
        <v>37</v>
      </c>
      <c r="G648" s="4" t="s">
        <v>37</v>
      </c>
      <c r="H648" s="4" t="s">
        <v>37</v>
      </c>
      <c r="I648" s="4" t="s">
        <v>37</v>
      </c>
      <c r="O648" s="4" t="s">
        <v>60</v>
      </c>
      <c r="P648" s="4" t="s">
        <v>37</v>
      </c>
      <c r="Q648" s="4" t="s">
        <v>3905</v>
      </c>
      <c r="R648" s="4" t="s">
        <v>3906</v>
      </c>
      <c r="S648" s="4" t="s">
        <v>37</v>
      </c>
      <c r="T648" s="4" t="s">
        <v>43</v>
      </c>
      <c r="U648" s="4">
        <v>52</v>
      </c>
      <c r="V648" s="4">
        <v>1721</v>
      </c>
      <c r="W648" s="4" t="s">
        <v>3907</v>
      </c>
      <c r="X648" s="4" t="s">
        <v>3908</v>
      </c>
      <c r="Y648" s="4" t="s">
        <v>119</v>
      </c>
      <c r="Z648" s="4" t="s">
        <v>3909</v>
      </c>
      <c r="AA648" s="4" t="s">
        <v>37</v>
      </c>
      <c r="AB648" s="4" t="s">
        <v>37</v>
      </c>
      <c r="AC648" s="4" t="s">
        <v>37</v>
      </c>
      <c r="AD648" s="4" t="s">
        <v>37</v>
      </c>
      <c r="AE648" s="4">
        <v>7</v>
      </c>
    </row>
    <row r="649" spans="2:32" ht="90.4" customHeight="1" x14ac:dyDescent="0.9">
      <c r="B649" s="4">
        <v>102</v>
      </c>
      <c r="C649" s="4" t="s">
        <v>3910</v>
      </c>
      <c r="D649" s="4" t="s">
        <v>3911</v>
      </c>
      <c r="E649" s="4" t="s">
        <v>3912</v>
      </c>
      <c r="F649" s="4" t="s">
        <v>3913</v>
      </c>
      <c r="G649" s="4" t="s">
        <v>3914</v>
      </c>
      <c r="H649" s="4" t="s">
        <v>3915</v>
      </c>
      <c r="I649" s="4" t="s">
        <v>37</v>
      </c>
      <c r="J649" s="4">
        <v>210</v>
      </c>
      <c r="K649" s="4">
        <v>93883</v>
      </c>
      <c r="L649" s="4">
        <v>97582</v>
      </c>
      <c r="M649" s="4">
        <v>0</v>
      </c>
      <c r="N649" s="4">
        <v>191465</v>
      </c>
      <c r="O649" s="4" t="s">
        <v>51</v>
      </c>
      <c r="P649" s="4" t="s">
        <v>52</v>
      </c>
      <c r="Q649" s="4" t="s">
        <v>3916</v>
      </c>
      <c r="R649" s="4" t="s">
        <v>3917</v>
      </c>
      <c r="S649" s="4" t="s">
        <v>3918</v>
      </c>
      <c r="T649" s="4" t="s">
        <v>92</v>
      </c>
      <c r="U649" s="4">
        <v>60</v>
      </c>
      <c r="V649" s="4">
        <v>958</v>
      </c>
      <c r="W649" s="4" t="s">
        <v>3919</v>
      </c>
      <c r="X649" s="4" t="s">
        <v>3920</v>
      </c>
      <c r="Y649" s="4" t="s">
        <v>57</v>
      </c>
      <c r="Z649" s="4" t="s">
        <v>3921</v>
      </c>
      <c r="AA649" s="4" t="s">
        <v>37</v>
      </c>
      <c r="AB649" s="4" t="s">
        <v>48</v>
      </c>
      <c r="AC649" s="4" t="s">
        <v>3922</v>
      </c>
      <c r="AD649" s="4" t="s">
        <v>160</v>
      </c>
      <c r="AE649" s="4">
        <v>1</v>
      </c>
      <c r="AF649" s="4">
        <v>50.6</v>
      </c>
    </row>
    <row r="650" spans="2:32" ht="90.4" customHeight="1" x14ac:dyDescent="0.9">
      <c r="B650" s="4">
        <v>102</v>
      </c>
      <c r="C650" s="4" t="s">
        <v>37</v>
      </c>
      <c r="D650" s="4" t="s">
        <v>37</v>
      </c>
      <c r="E650" s="4" t="s">
        <v>37</v>
      </c>
      <c r="F650" s="4" t="s">
        <v>37</v>
      </c>
      <c r="G650" s="4" t="s">
        <v>37</v>
      </c>
      <c r="H650" s="4" t="s">
        <v>37</v>
      </c>
      <c r="I650" s="4" t="s">
        <v>37</v>
      </c>
      <c r="O650" s="4" t="s">
        <v>38</v>
      </c>
      <c r="P650" s="4" t="s">
        <v>161</v>
      </c>
      <c r="Q650" s="4" t="s">
        <v>3923</v>
      </c>
      <c r="R650" s="4" t="s">
        <v>3924</v>
      </c>
      <c r="S650" s="4" t="s">
        <v>3925</v>
      </c>
      <c r="T650" s="4" t="s">
        <v>92</v>
      </c>
      <c r="U650" s="4">
        <v>59</v>
      </c>
      <c r="V650" s="4">
        <v>3403</v>
      </c>
      <c r="W650" s="4" t="s">
        <v>3926</v>
      </c>
      <c r="X650" s="4" t="s">
        <v>3927</v>
      </c>
      <c r="Y650" s="4" t="s">
        <v>166</v>
      </c>
      <c r="Z650" s="4" t="s">
        <v>3928</v>
      </c>
      <c r="AA650" s="4" t="s">
        <v>37</v>
      </c>
      <c r="AB650" s="4" t="s">
        <v>37</v>
      </c>
      <c r="AC650" s="4" t="s">
        <v>37</v>
      </c>
      <c r="AD650" s="4" t="s">
        <v>160</v>
      </c>
      <c r="AE650" s="4">
        <v>2</v>
      </c>
    </row>
    <row r="651" spans="2:32" ht="90.4" customHeight="1" x14ac:dyDescent="0.9">
      <c r="B651" s="4">
        <v>102</v>
      </c>
      <c r="C651" s="4" t="s">
        <v>37</v>
      </c>
      <c r="D651" s="4" t="s">
        <v>37</v>
      </c>
      <c r="E651" s="4" t="s">
        <v>37</v>
      </c>
      <c r="F651" s="4" t="s">
        <v>37</v>
      </c>
      <c r="G651" s="4" t="s">
        <v>37</v>
      </c>
      <c r="H651" s="4" t="s">
        <v>37</v>
      </c>
      <c r="I651" s="4" t="s">
        <v>37</v>
      </c>
      <c r="O651" s="4" t="s">
        <v>68</v>
      </c>
      <c r="P651" s="4" t="s">
        <v>698</v>
      </c>
      <c r="Q651" s="4" t="s">
        <v>3929</v>
      </c>
      <c r="R651" s="4" t="s">
        <v>3930</v>
      </c>
      <c r="S651" s="4" t="s">
        <v>37</v>
      </c>
      <c r="T651" s="4" t="s">
        <v>43</v>
      </c>
      <c r="U651" s="4">
        <v>59</v>
      </c>
      <c r="V651" s="4">
        <v>4297</v>
      </c>
      <c r="W651" s="4" t="s">
        <v>3931</v>
      </c>
      <c r="X651" s="4" t="s">
        <v>3932</v>
      </c>
      <c r="Y651" s="4" t="s">
        <v>703</v>
      </c>
      <c r="Z651" s="4" t="s">
        <v>3933</v>
      </c>
      <c r="AA651" s="4" t="s">
        <v>37</v>
      </c>
      <c r="AB651" s="4" t="s">
        <v>37</v>
      </c>
      <c r="AC651" s="4" t="s">
        <v>37</v>
      </c>
      <c r="AD651" s="4" t="s">
        <v>160</v>
      </c>
      <c r="AE651" s="4">
        <v>3</v>
      </c>
    </row>
    <row r="652" spans="2:32" ht="90.4" customHeight="1" x14ac:dyDescent="0.9">
      <c r="B652" s="4">
        <v>102</v>
      </c>
      <c r="C652" s="4" t="s">
        <v>37</v>
      </c>
      <c r="D652" s="4" t="s">
        <v>37</v>
      </c>
      <c r="E652" s="4" t="s">
        <v>37</v>
      </c>
      <c r="F652" s="4" t="s">
        <v>37</v>
      </c>
      <c r="G652" s="4" t="s">
        <v>37</v>
      </c>
      <c r="H652" s="4" t="s">
        <v>37</v>
      </c>
      <c r="I652" s="4" t="s">
        <v>37</v>
      </c>
      <c r="O652" s="4" t="s">
        <v>60</v>
      </c>
      <c r="P652" s="4" t="s">
        <v>3934</v>
      </c>
      <c r="Q652" s="4" t="s">
        <v>3935</v>
      </c>
      <c r="R652" s="4" t="s">
        <v>3936</v>
      </c>
      <c r="S652" s="4" t="s">
        <v>37</v>
      </c>
      <c r="T652" s="4" t="s">
        <v>43</v>
      </c>
      <c r="U652" s="4">
        <v>53</v>
      </c>
      <c r="V652" s="4">
        <v>2297</v>
      </c>
      <c r="W652" s="4" t="s">
        <v>3937</v>
      </c>
      <c r="X652" s="4" t="s">
        <v>3938</v>
      </c>
      <c r="Y652" s="4" t="s">
        <v>82</v>
      </c>
      <c r="Z652" s="4" t="s">
        <v>3939</v>
      </c>
      <c r="AA652" s="4" t="s">
        <v>37</v>
      </c>
      <c r="AB652" s="4" t="s">
        <v>37</v>
      </c>
      <c r="AC652" s="4" t="s">
        <v>37</v>
      </c>
      <c r="AD652" s="4" t="s">
        <v>37</v>
      </c>
      <c r="AE652" s="4">
        <v>4</v>
      </c>
    </row>
    <row r="653" spans="2:32" ht="90.4" customHeight="1" x14ac:dyDescent="0.9">
      <c r="B653" s="4">
        <v>102</v>
      </c>
      <c r="C653" s="4" t="s">
        <v>37</v>
      </c>
      <c r="D653" s="4" t="s">
        <v>37</v>
      </c>
      <c r="E653" s="4" t="s">
        <v>37</v>
      </c>
      <c r="F653" s="4" t="s">
        <v>37</v>
      </c>
      <c r="G653" s="4" t="s">
        <v>37</v>
      </c>
      <c r="H653" s="4" t="s">
        <v>37</v>
      </c>
      <c r="I653" s="4" t="s">
        <v>37</v>
      </c>
      <c r="O653" s="4" t="s">
        <v>60</v>
      </c>
      <c r="P653" s="4" t="s">
        <v>437</v>
      </c>
      <c r="Q653" s="4" t="s">
        <v>3940</v>
      </c>
      <c r="R653" s="4" t="s">
        <v>3941</v>
      </c>
      <c r="S653" s="4" t="s">
        <v>37</v>
      </c>
      <c r="T653" s="4" t="s">
        <v>43</v>
      </c>
      <c r="U653" s="4">
        <v>55</v>
      </c>
      <c r="V653" s="4">
        <v>1368</v>
      </c>
      <c r="W653" s="4" t="s">
        <v>3942</v>
      </c>
      <c r="X653" s="4" t="s">
        <v>3943</v>
      </c>
      <c r="Y653" s="4" t="s">
        <v>95</v>
      </c>
      <c r="Z653" s="4" t="s">
        <v>3944</v>
      </c>
      <c r="AA653" s="4" t="s">
        <v>37</v>
      </c>
      <c r="AB653" s="4" t="s">
        <v>37</v>
      </c>
      <c r="AC653" s="4" t="s">
        <v>37</v>
      </c>
      <c r="AD653" s="4" t="s">
        <v>37</v>
      </c>
      <c r="AE653" s="4">
        <v>5</v>
      </c>
    </row>
    <row r="654" spans="2:32" ht="90.4" customHeight="1" x14ac:dyDescent="0.9">
      <c r="B654" s="4">
        <v>102</v>
      </c>
      <c r="C654" s="4" t="s">
        <v>37</v>
      </c>
      <c r="D654" s="4" t="s">
        <v>37</v>
      </c>
      <c r="E654" s="4" t="s">
        <v>37</v>
      </c>
      <c r="F654" s="4" t="s">
        <v>37</v>
      </c>
      <c r="G654" s="4" t="s">
        <v>37</v>
      </c>
      <c r="H654" s="4" t="s">
        <v>37</v>
      </c>
      <c r="I654" s="4" t="s">
        <v>37</v>
      </c>
      <c r="O654" s="4" t="s">
        <v>60</v>
      </c>
      <c r="P654" s="4" t="s">
        <v>37</v>
      </c>
      <c r="Q654" s="4" t="s">
        <v>3945</v>
      </c>
      <c r="R654" s="4" t="s">
        <v>3946</v>
      </c>
      <c r="S654" s="4" t="s">
        <v>37</v>
      </c>
      <c r="T654" s="4" t="s">
        <v>43</v>
      </c>
      <c r="U654" s="4">
        <v>36</v>
      </c>
      <c r="V654" s="4">
        <v>4103</v>
      </c>
      <c r="W654" s="4" t="s">
        <v>3947</v>
      </c>
      <c r="X654" s="4" t="s">
        <v>3948</v>
      </c>
      <c r="Y654" s="4" t="s">
        <v>88</v>
      </c>
      <c r="Z654" s="4" t="s">
        <v>3949</v>
      </c>
      <c r="AA654" s="4" t="s">
        <v>37</v>
      </c>
      <c r="AB654" s="4" t="s">
        <v>37</v>
      </c>
      <c r="AC654" s="4" t="s">
        <v>37</v>
      </c>
      <c r="AD654" s="4" t="s">
        <v>37</v>
      </c>
      <c r="AE654" s="4">
        <v>6</v>
      </c>
    </row>
    <row r="655" spans="2:32" ht="90.4" customHeight="1" x14ac:dyDescent="0.9">
      <c r="B655" s="4">
        <v>103</v>
      </c>
      <c r="C655" s="4" t="s">
        <v>3950</v>
      </c>
      <c r="D655" s="4" t="s">
        <v>3951</v>
      </c>
      <c r="E655" s="4" t="s">
        <v>3912</v>
      </c>
      <c r="F655" s="4" t="s">
        <v>3913</v>
      </c>
      <c r="G655" s="4" t="s">
        <v>3914</v>
      </c>
      <c r="H655" s="4" t="s">
        <v>3952</v>
      </c>
      <c r="I655" s="4" t="s">
        <v>37</v>
      </c>
      <c r="J655" s="4">
        <v>230</v>
      </c>
      <c r="K655" s="4">
        <v>99816</v>
      </c>
      <c r="L655" s="4">
        <v>106198</v>
      </c>
      <c r="M655" s="4">
        <v>2</v>
      </c>
      <c r="N655" s="4">
        <v>206016</v>
      </c>
      <c r="O655" s="4" t="s">
        <v>51</v>
      </c>
      <c r="P655" s="4" t="s">
        <v>193</v>
      </c>
      <c r="Q655" s="4" t="s">
        <v>3953</v>
      </c>
      <c r="R655" s="4" t="s">
        <v>3954</v>
      </c>
      <c r="S655" s="4" t="s">
        <v>3955</v>
      </c>
      <c r="T655" s="4" t="s">
        <v>43</v>
      </c>
      <c r="U655" s="4">
        <v>57</v>
      </c>
      <c r="V655" s="4">
        <v>978</v>
      </c>
      <c r="W655" s="4" t="s">
        <v>3956</v>
      </c>
      <c r="X655" s="4" t="s">
        <v>3957</v>
      </c>
      <c r="Y655" s="4" t="s">
        <v>198</v>
      </c>
      <c r="Z655" s="4" t="s">
        <v>3958</v>
      </c>
      <c r="AA655" s="4" t="s">
        <v>37</v>
      </c>
      <c r="AB655" s="4" t="s">
        <v>48</v>
      </c>
      <c r="AC655" s="4" t="s">
        <v>3959</v>
      </c>
      <c r="AD655" s="4" t="s">
        <v>50</v>
      </c>
      <c r="AE655" s="4">
        <v>1</v>
      </c>
      <c r="AF655" s="4">
        <v>51.6</v>
      </c>
    </row>
    <row r="656" spans="2:32" ht="90.4" customHeight="1" x14ac:dyDescent="0.9">
      <c r="B656" s="4">
        <v>103</v>
      </c>
      <c r="C656" s="4" t="s">
        <v>37</v>
      </c>
      <c r="D656" s="4" t="s">
        <v>37</v>
      </c>
      <c r="E656" s="4" t="s">
        <v>37</v>
      </c>
      <c r="F656" s="4" t="s">
        <v>37</v>
      </c>
      <c r="G656" s="4" t="s">
        <v>37</v>
      </c>
      <c r="H656" s="4" t="s">
        <v>37</v>
      </c>
      <c r="I656" s="4" t="s">
        <v>37</v>
      </c>
      <c r="O656" s="4" t="s">
        <v>38</v>
      </c>
      <c r="P656" s="4" t="s">
        <v>161</v>
      </c>
      <c r="Q656" s="4" t="s">
        <v>3960</v>
      </c>
      <c r="R656" s="4" t="s">
        <v>3961</v>
      </c>
      <c r="S656" s="4" t="s">
        <v>37</v>
      </c>
      <c r="T656" s="4" t="s">
        <v>43</v>
      </c>
      <c r="U656" s="4">
        <v>73</v>
      </c>
      <c r="V656" s="4">
        <v>739</v>
      </c>
      <c r="W656" s="4" t="s">
        <v>3962</v>
      </c>
      <c r="X656" s="4" t="s">
        <v>3963</v>
      </c>
      <c r="Y656" s="4" t="s">
        <v>166</v>
      </c>
      <c r="Z656" s="4" t="s">
        <v>3964</v>
      </c>
      <c r="AA656" s="4" t="s">
        <v>37</v>
      </c>
      <c r="AB656" s="4" t="s">
        <v>37</v>
      </c>
      <c r="AC656" s="4" t="s">
        <v>37</v>
      </c>
      <c r="AD656" s="4" t="s">
        <v>59</v>
      </c>
      <c r="AE656" s="4">
        <v>2</v>
      </c>
    </row>
    <row r="657" spans="2:32" ht="90.4" customHeight="1" x14ac:dyDescent="0.9">
      <c r="B657" s="4">
        <v>103</v>
      </c>
      <c r="C657" s="4" t="s">
        <v>37</v>
      </c>
      <c r="D657" s="4" t="s">
        <v>37</v>
      </c>
      <c r="E657" s="4" t="s">
        <v>37</v>
      </c>
      <c r="F657" s="4" t="s">
        <v>37</v>
      </c>
      <c r="G657" s="4" t="s">
        <v>37</v>
      </c>
      <c r="H657" s="4" t="s">
        <v>37</v>
      </c>
      <c r="I657" s="4" t="s">
        <v>37</v>
      </c>
      <c r="O657" s="4" t="s">
        <v>68</v>
      </c>
      <c r="P657" s="4" t="s">
        <v>698</v>
      </c>
      <c r="Q657" s="4" t="s">
        <v>3965</v>
      </c>
      <c r="R657" s="4" t="s">
        <v>3966</v>
      </c>
      <c r="S657" s="4" t="s">
        <v>37</v>
      </c>
      <c r="T657" s="4" t="s">
        <v>43</v>
      </c>
      <c r="U657" s="4">
        <v>33</v>
      </c>
      <c r="V657" s="4">
        <v>3436</v>
      </c>
      <c r="W657" s="4" t="s">
        <v>3967</v>
      </c>
      <c r="X657" s="4" t="s">
        <v>3968</v>
      </c>
      <c r="Y657" s="4" t="s">
        <v>703</v>
      </c>
      <c r="Z657" s="4" t="s">
        <v>3969</v>
      </c>
      <c r="AA657" s="4" t="s">
        <v>37</v>
      </c>
      <c r="AB657" s="4" t="s">
        <v>37</v>
      </c>
      <c r="AC657" s="4" t="s">
        <v>37</v>
      </c>
      <c r="AD657" s="4" t="s">
        <v>160</v>
      </c>
      <c r="AE657" s="4">
        <v>3</v>
      </c>
    </row>
    <row r="658" spans="2:32" ht="90.4" customHeight="1" x14ac:dyDescent="0.9">
      <c r="B658" s="4">
        <v>103</v>
      </c>
      <c r="C658" s="4" t="s">
        <v>37</v>
      </c>
      <c r="D658" s="4" t="s">
        <v>37</v>
      </c>
      <c r="E658" s="4" t="s">
        <v>37</v>
      </c>
      <c r="F658" s="4" t="s">
        <v>37</v>
      </c>
      <c r="G658" s="4" t="s">
        <v>37</v>
      </c>
      <c r="H658" s="4" t="s">
        <v>37</v>
      </c>
      <c r="I658" s="4" t="s">
        <v>37</v>
      </c>
      <c r="O658" s="4" t="s">
        <v>60</v>
      </c>
      <c r="P658" s="4" t="s">
        <v>37</v>
      </c>
      <c r="Q658" s="4" t="s">
        <v>3970</v>
      </c>
      <c r="R658" s="4" t="s">
        <v>3971</v>
      </c>
      <c r="S658" s="4" t="s">
        <v>37</v>
      </c>
      <c r="T658" s="4" t="s">
        <v>43</v>
      </c>
      <c r="U658" s="4">
        <v>36</v>
      </c>
      <c r="V658" s="4">
        <v>4139</v>
      </c>
      <c r="W658" s="4" t="s">
        <v>3972</v>
      </c>
      <c r="X658" s="4" t="s">
        <v>3973</v>
      </c>
      <c r="Y658" s="4" t="s">
        <v>3974</v>
      </c>
      <c r="Z658" s="4" t="s">
        <v>3975</v>
      </c>
      <c r="AA658" s="4" t="s">
        <v>37</v>
      </c>
      <c r="AB658" s="4" t="s">
        <v>37</v>
      </c>
      <c r="AC658" s="4" t="s">
        <v>37</v>
      </c>
      <c r="AD658" s="4" t="s">
        <v>37</v>
      </c>
      <c r="AE658" s="4">
        <v>4</v>
      </c>
    </row>
    <row r="659" spans="2:32" ht="90.4" customHeight="1" x14ac:dyDescent="0.9">
      <c r="B659" s="4">
        <v>103</v>
      </c>
      <c r="C659" s="4" t="s">
        <v>37</v>
      </c>
      <c r="D659" s="4" t="s">
        <v>37</v>
      </c>
      <c r="E659" s="4" t="s">
        <v>37</v>
      </c>
      <c r="F659" s="4" t="s">
        <v>37</v>
      </c>
      <c r="G659" s="4" t="s">
        <v>37</v>
      </c>
      <c r="H659" s="4" t="s">
        <v>37</v>
      </c>
      <c r="I659" s="4" t="s">
        <v>37</v>
      </c>
      <c r="O659" s="4" t="s">
        <v>60</v>
      </c>
      <c r="P659" s="4" t="s">
        <v>37</v>
      </c>
      <c r="Q659" s="4" t="s">
        <v>3976</v>
      </c>
      <c r="R659" s="4" t="s">
        <v>3977</v>
      </c>
      <c r="S659" s="4" t="s">
        <v>37</v>
      </c>
      <c r="T659" s="4" t="s">
        <v>43</v>
      </c>
      <c r="U659" s="4">
        <v>58</v>
      </c>
      <c r="V659" s="4">
        <v>4040</v>
      </c>
      <c r="W659" s="4" t="s">
        <v>3978</v>
      </c>
      <c r="X659" s="4" t="s">
        <v>3979</v>
      </c>
      <c r="Y659" s="4" t="s">
        <v>371</v>
      </c>
      <c r="Z659" s="4" t="s">
        <v>3980</v>
      </c>
      <c r="AA659" s="4" t="s">
        <v>3957</v>
      </c>
      <c r="AB659" s="4" t="s">
        <v>37</v>
      </c>
      <c r="AC659" s="4" t="s">
        <v>37</v>
      </c>
      <c r="AD659" s="4" t="s">
        <v>37</v>
      </c>
      <c r="AE659" s="4">
        <v>5</v>
      </c>
    </row>
    <row r="660" spans="2:32" ht="90.4" customHeight="1" x14ac:dyDescent="0.9">
      <c r="B660" s="4">
        <v>103</v>
      </c>
      <c r="C660" s="4" t="s">
        <v>37</v>
      </c>
      <c r="D660" s="4" t="s">
        <v>37</v>
      </c>
      <c r="E660" s="4" t="s">
        <v>37</v>
      </c>
      <c r="F660" s="4" t="s">
        <v>37</v>
      </c>
      <c r="G660" s="4" t="s">
        <v>37</v>
      </c>
      <c r="H660" s="4" t="s">
        <v>37</v>
      </c>
      <c r="I660" s="4" t="s">
        <v>37</v>
      </c>
      <c r="O660" s="4" t="s">
        <v>60</v>
      </c>
      <c r="P660" s="4" t="s">
        <v>37</v>
      </c>
      <c r="Q660" s="4" t="s">
        <v>3981</v>
      </c>
      <c r="R660" s="4" t="s">
        <v>3982</v>
      </c>
      <c r="S660" s="4" t="s">
        <v>37</v>
      </c>
      <c r="T660" s="4" t="s">
        <v>43</v>
      </c>
      <c r="U660" s="4">
        <v>56</v>
      </c>
      <c r="V660" s="4">
        <v>2591</v>
      </c>
      <c r="W660" s="4" t="s">
        <v>3983</v>
      </c>
      <c r="X660" s="4" t="s">
        <v>3984</v>
      </c>
      <c r="Y660" s="4" t="s">
        <v>95</v>
      </c>
      <c r="Z660" s="4" t="s">
        <v>3985</v>
      </c>
      <c r="AA660" s="4" t="s">
        <v>3963</v>
      </c>
      <c r="AB660" s="4" t="s">
        <v>37</v>
      </c>
      <c r="AC660" s="4" t="s">
        <v>37</v>
      </c>
      <c r="AD660" s="4" t="s">
        <v>37</v>
      </c>
      <c r="AE660" s="4">
        <v>6</v>
      </c>
    </row>
    <row r="661" spans="2:32" ht="90.4" customHeight="1" x14ac:dyDescent="0.9">
      <c r="B661" s="4">
        <v>103</v>
      </c>
      <c r="C661" s="4" t="s">
        <v>37</v>
      </c>
      <c r="D661" s="4" t="s">
        <v>37</v>
      </c>
      <c r="E661" s="4" t="s">
        <v>37</v>
      </c>
      <c r="F661" s="4" t="s">
        <v>37</v>
      </c>
      <c r="G661" s="4" t="s">
        <v>37</v>
      </c>
      <c r="H661" s="4" t="s">
        <v>37</v>
      </c>
      <c r="I661" s="4" t="s">
        <v>37</v>
      </c>
      <c r="O661" s="4" t="s">
        <v>60</v>
      </c>
      <c r="P661" s="4" t="s">
        <v>37</v>
      </c>
      <c r="Q661" s="4" t="s">
        <v>3986</v>
      </c>
      <c r="R661" s="4" t="s">
        <v>3987</v>
      </c>
      <c r="S661" s="4" t="s">
        <v>37</v>
      </c>
      <c r="T661" s="4" t="s">
        <v>43</v>
      </c>
      <c r="U661" s="4">
        <v>50</v>
      </c>
      <c r="V661" s="4">
        <v>4165</v>
      </c>
      <c r="W661" s="4" t="s">
        <v>3988</v>
      </c>
      <c r="X661" s="4" t="s">
        <v>3989</v>
      </c>
      <c r="Y661" s="4" t="s">
        <v>82</v>
      </c>
      <c r="Z661" s="4" t="s">
        <v>3990</v>
      </c>
      <c r="AA661" s="4" t="s">
        <v>37</v>
      </c>
      <c r="AB661" s="4" t="s">
        <v>37</v>
      </c>
      <c r="AC661" s="4" t="s">
        <v>37</v>
      </c>
      <c r="AD661" s="4" t="s">
        <v>37</v>
      </c>
      <c r="AE661" s="4">
        <v>7</v>
      </c>
    </row>
    <row r="662" spans="2:32" ht="90.4" customHeight="1" x14ac:dyDescent="0.9">
      <c r="B662" s="4">
        <v>104</v>
      </c>
      <c r="C662" s="4" t="s">
        <v>3912</v>
      </c>
      <c r="D662" s="4" t="s">
        <v>3991</v>
      </c>
      <c r="E662" s="4" t="s">
        <v>3912</v>
      </c>
      <c r="F662" s="4" t="s">
        <v>3913</v>
      </c>
      <c r="G662" s="4" t="s">
        <v>3914</v>
      </c>
      <c r="H662" s="4" t="s">
        <v>3992</v>
      </c>
      <c r="I662" s="4" t="s">
        <v>37</v>
      </c>
      <c r="J662" s="4">
        <v>219</v>
      </c>
      <c r="K662" s="4">
        <v>93592</v>
      </c>
      <c r="L662" s="4">
        <v>98288</v>
      </c>
      <c r="M662" s="4">
        <v>0</v>
      </c>
      <c r="N662" s="4">
        <v>191880</v>
      </c>
      <c r="O662" s="4" t="s">
        <v>51</v>
      </c>
      <c r="P662" s="4" t="s">
        <v>52</v>
      </c>
      <c r="Q662" s="4" t="s">
        <v>3993</v>
      </c>
      <c r="R662" s="4" t="s">
        <v>3994</v>
      </c>
      <c r="S662" s="4" t="s">
        <v>3995</v>
      </c>
      <c r="T662" s="4" t="s">
        <v>43</v>
      </c>
      <c r="U662" s="4">
        <v>63</v>
      </c>
      <c r="V662" s="4">
        <v>4032</v>
      </c>
      <c r="W662" s="4" t="s">
        <v>3996</v>
      </c>
      <c r="X662" s="4" t="s">
        <v>3997</v>
      </c>
      <c r="Y662" s="4" t="s">
        <v>57</v>
      </c>
      <c r="Z662" s="4" t="s">
        <v>3998</v>
      </c>
      <c r="AA662" s="4" t="s">
        <v>37</v>
      </c>
      <c r="AB662" s="4" t="s">
        <v>48</v>
      </c>
      <c r="AC662" s="4" t="s">
        <v>3999</v>
      </c>
      <c r="AD662" s="4" t="s">
        <v>77</v>
      </c>
      <c r="AE662" s="4">
        <v>1</v>
      </c>
      <c r="AF662" s="4">
        <v>42.9</v>
      </c>
    </row>
    <row r="663" spans="2:32" ht="90.4" customHeight="1" x14ac:dyDescent="0.9">
      <c r="B663" s="4">
        <v>104</v>
      </c>
      <c r="C663" s="4" t="s">
        <v>37</v>
      </c>
      <c r="D663" s="4" t="s">
        <v>37</v>
      </c>
      <c r="E663" s="4" t="s">
        <v>37</v>
      </c>
      <c r="F663" s="4" t="s">
        <v>37</v>
      </c>
      <c r="G663" s="4" t="s">
        <v>37</v>
      </c>
      <c r="H663" s="4" t="s">
        <v>37</v>
      </c>
      <c r="I663" s="4" t="s">
        <v>37</v>
      </c>
      <c r="O663" s="4" t="s">
        <v>68</v>
      </c>
      <c r="P663" s="4" t="s">
        <v>69</v>
      </c>
      <c r="Q663" s="4" t="s">
        <v>4000</v>
      </c>
      <c r="R663" s="4" t="s">
        <v>4001</v>
      </c>
      <c r="S663" s="4" t="s">
        <v>37</v>
      </c>
      <c r="T663" s="4" t="s">
        <v>43</v>
      </c>
      <c r="U663" s="4">
        <v>66</v>
      </c>
      <c r="V663" s="4">
        <v>2677</v>
      </c>
      <c r="W663" s="4" t="s">
        <v>4002</v>
      </c>
      <c r="X663" s="4" t="s">
        <v>4003</v>
      </c>
      <c r="Y663" s="4" t="s">
        <v>75</v>
      </c>
      <c r="Z663" s="4" t="s">
        <v>4004</v>
      </c>
      <c r="AA663" s="4" t="s">
        <v>37</v>
      </c>
      <c r="AB663" s="4" t="s">
        <v>37</v>
      </c>
      <c r="AC663" s="4" t="s">
        <v>37</v>
      </c>
      <c r="AD663" s="4" t="s">
        <v>77</v>
      </c>
      <c r="AE663" s="4">
        <v>2</v>
      </c>
    </row>
    <row r="664" spans="2:32" ht="90.4" customHeight="1" x14ac:dyDescent="0.9">
      <c r="B664" s="4">
        <v>104</v>
      </c>
      <c r="C664" s="4" t="s">
        <v>37</v>
      </c>
      <c r="D664" s="4" t="s">
        <v>37</v>
      </c>
      <c r="E664" s="4" t="s">
        <v>37</v>
      </c>
      <c r="F664" s="4" t="s">
        <v>37</v>
      </c>
      <c r="G664" s="4" t="s">
        <v>37</v>
      </c>
      <c r="H664" s="4" t="s">
        <v>37</v>
      </c>
      <c r="I664" s="4" t="s">
        <v>37</v>
      </c>
      <c r="O664" s="4" t="s">
        <v>38</v>
      </c>
      <c r="P664" s="4" t="s">
        <v>161</v>
      </c>
      <c r="Q664" s="4" t="s">
        <v>4005</v>
      </c>
      <c r="R664" s="4" t="s">
        <v>4006</v>
      </c>
      <c r="S664" s="4" t="s">
        <v>37</v>
      </c>
      <c r="T664" s="4" t="s">
        <v>43</v>
      </c>
      <c r="U664" s="4">
        <v>30</v>
      </c>
      <c r="V664" s="4">
        <v>1867</v>
      </c>
      <c r="W664" s="4" t="s">
        <v>4007</v>
      </c>
      <c r="X664" s="4" t="s">
        <v>4008</v>
      </c>
      <c r="Y664" s="4" t="s">
        <v>166</v>
      </c>
      <c r="Z664" s="4" t="s">
        <v>4009</v>
      </c>
      <c r="AA664" s="4" t="s">
        <v>37</v>
      </c>
      <c r="AB664" s="4" t="s">
        <v>37</v>
      </c>
      <c r="AC664" s="4" t="s">
        <v>37</v>
      </c>
      <c r="AD664" s="4" t="s">
        <v>77</v>
      </c>
      <c r="AE664" s="4">
        <v>3</v>
      </c>
    </row>
    <row r="665" spans="2:32" ht="90.4" customHeight="1" x14ac:dyDescent="0.9">
      <c r="B665" s="4">
        <v>104</v>
      </c>
      <c r="C665" s="4" t="s">
        <v>37</v>
      </c>
      <c r="D665" s="4" t="s">
        <v>37</v>
      </c>
      <c r="E665" s="4" t="s">
        <v>37</v>
      </c>
      <c r="F665" s="4" t="s">
        <v>37</v>
      </c>
      <c r="G665" s="4" t="s">
        <v>37</v>
      </c>
      <c r="H665" s="4" t="s">
        <v>37</v>
      </c>
      <c r="I665" s="4" t="s">
        <v>37</v>
      </c>
      <c r="O665" s="4" t="s">
        <v>60</v>
      </c>
      <c r="P665" s="4" t="s">
        <v>37</v>
      </c>
      <c r="Q665" s="4" t="s">
        <v>4010</v>
      </c>
      <c r="R665" s="4" t="s">
        <v>4011</v>
      </c>
      <c r="S665" s="4" t="s">
        <v>37</v>
      </c>
      <c r="T665" s="4" t="s">
        <v>43</v>
      </c>
      <c r="U665" s="4">
        <v>61</v>
      </c>
      <c r="V665" s="4">
        <v>3061</v>
      </c>
      <c r="W665" s="4" t="s">
        <v>4012</v>
      </c>
      <c r="X665" s="4" t="s">
        <v>4013</v>
      </c>
      <c r="Y665" s="4" t="s">
        <v>4014</v>
      </c>
      <c r="Z665" s="4" t="s">
        <v>4015</v>
      </c>
      <c r="AA665" s="4" t="s">
        <v>37</v>
      </c>
      <c r="AB665" s="4" t="s">
        <v>37</v>
      </c>
      <c r="AC665" s="4" t="s">
        <v>37</v>
      </c>
      <c r="AD665" s="4" t="s">
        <v>37</v>
      </c>
      <c r="AE665" s="4">
        <v>4</v>
      </c>
    </row>
    <row r="666" spans="2:32" ht="90.4" customHeight="1" x14ac:dyDescent="0.9">
      <c r="B666" s="4">
        <v>104</v>
      </c>
      <c r="C666" s="4" t="s">
        <v>37</v>
      </c>
      <c r="D666" s="4" t="s">
        <v>37</v>
      </c>
      <c r="E666" s="4" t="s">
        <v>37</v>
      </c>
      <c r="F666" s="4" t="s">
        <v>37</v>
      </c>
      <c r="G666" s="4" t="s">
        <v>37</v>
      </c>
      <c r="H666" s="4" t="s">
        <v>37</v>
      </c>
      <c r="I666" s="4" t="s">
        <v>37</v>
      </c>
      <c r="O666" s="4" t="s">
        <v>60</v>
      </c>
      <c r="P666" s="4" t="s">
        <v>37</v>
      </c>
      <c r="Q666" s="4" t="s">
        <v>4016</v>
      </c>
      <c r="R666" s="4" t="s">
        <v>4017</v>
      </c>
      <c r="S666" s="4" t="s">
        <v>37</v>
      </c>
      <c r="T666" s="4" t="s">
        <v>92</v>
      </c>
      <c r="U666" s="4">
        <v>45</v>
      </c>
      <c r="V666" s="4">
        <v>1090</v>
      </c>
      <c r="W666" s="4" t="s">
        <v>4018</v>
      </c>
      <c r="X666" s="4" t="s">
        <v>4019</v>
      </c>
      <c r="Y666" s="4" t="s">
        <v>1713</v>
      </c>
      <c r="Z666" s="4" t="s">
        <v>4020</v>
      </c>
      <c r="AA666" s="4" t="s">
        <v>37</v>
      </c>
      <c r="AB666" s="4" t="s">
        <v>37</v>
      </c>
      <c r="AC666" s="4" t="s">
        <v>37</v>
      </c>
      <c r="AD666" s="4" t="s">
        <v>37</v>
      </c>
      <c r="AE666" s="4">
        <v>5</v>
      </c>
    </row>
    <row r="667" spans="2:32" ht="90.4" customHeight="1" x14ac:dyDescent="0.9">
      <c r="B667" s="4">
        <v>104</v>
      </c>
      <c r="C667" s="4" t="s">
        <v>37</v>
      </c>
      <c r="D667" s="4" t="s">
        <v>37</v>
      </c>
      <c r="E667" s="4" t="s">
        <v>37</v>
      </c>
      <c r="F667" s="4" t="s">
        <v>37</v>
      </c>
      <c r="G667" s="4" t="s">
        <v>37</v>
      </c>
      <c r="H667" s="4" t="s">
        <v>37</v>
      </c>
      <c r="I667" s="4" t="s">
        <v>37</v>
      </c>
      <c r="O667" s="4" t="s">
        <v>60</v>
      </c>
      <c r="P667" s="4" t="s">
        <v>37</v>
      </c>
      <c r="Q667" s="4" t="s">
        <v>4021</v>
      </c>
      <c r="R667" s="4" t="s">
        <v>4022</v>
      </c>
      <c r="S667" s="4" t="s">
        <v>37</v>
      </c>
      <c r="T667" s="4" t="s">
        <v>43</v>
      </c>
      <c r="U667" s="4">
        <v>76</v>
      </c>
      <c r="V667" s="4">
        <v>2095</v>
      </c>
      <c r="W667" s="4" t="s">
        <v>4023</v>
      </c>
      <c r="X667" s="4" t="s">
        <v>4024</v>
      </c>
      <c r="Y667" s="4" t="s">
        <v>107</v>
      </c>
      <c r="Z667" s="4" t="s">
        <v>4025</v>
      </c>
      <c r="AA667" s="4" t="s">
        <v>37</v>
      </c>
      <c r="AB667" s="4" t="s">
        <v>37</v>
      </c>
      <c r="AC667" s="4" t="s">
        <v>37</v>
      </c>
      <c r="AD667" s="4" t="s">
        <v>37</v>
      </c>
      <c r="AE667" s="4">
        <v>6</v>
      </c>
    </row>
    <row r="668" spans="2:32" ht="90.4" customHeight="1" x14ac:dyDescent="0.9">
      <c r="B668" s="4">
        <v>105</v>
      </c>
      <c r="C668" s="4" t="s">
        <v>4026</v>
      </c>
      <c r="D668" s="4" t="s">
        <v>4027</v>
      </c>
      <c r="E668" s="4" t="s">
        <v>3912</v>
      </c>
      <c r="F668" s="4" t="s">
        <v>3913</v>
      </c>
      <c r="G668" s="4" t="s">
        <v>3914</v>
      </c>
      <c r="H668" s="4" t="s">
        <v>4028</v>
      </c>
      <c r="I668" s="4" t="s">
        <v>37</v>
      </c>
      <c r="J668" s="4">
        <v>195</v>
      </c>
      <c r="K668" s="4">
        <v>83506</v>
      </c>
      <c r="L668" s="4">
        <v>87695</v>
      </c>
      <c r="M668" s="4">
        <v>2</v>
      </c>
      <c r="N668" s="4">
        <v>171203</v>
      </c>
      <c r="O668" s="4" t="s">
        <v>68</v>
      </c>
      <c r="P668" s="4" t="s">
        <v>69</v>
      </c>
      <c r="Q668" s="4" t="s">
        <v>4029</v>
      </c>
      <c r="R668" s="4" t="s">
        <v>4030</v>
      </c>
      <c r="S668" s="4" t="s">
        <v>37</v>
      </c>
      <c r="T668" s="4" t="s">
        <v>43</v>
      </c>
      <c r="U668" s="4">
        <v>43</v>
      </c>
      <c r="V668" s="4">
        <v>2285</v>
      </c>
      <c r="W668" s="4" t="s">
        <v>4031</v>
      </c>
      <c r="X668" s="4" t="s">
        <v>4032</v>
      </c>
      <c r="Y668" s="4" t="s">
        <v>75</v>
      </c>
      <c r="Z668" s="4" t="s">
        <v>4033</v>
      </c>
      <c r="AA668" s="4" t="s">
        <v>37</v>
      </c>
      <c r="AB668" s="4" t="s">
        <v>37</v>
      </c>
      <c r="AC668" s="4" t="s">
        <v>37</v>
      </c>
      <c r="AD668" s="4" t="s">
        <v>59</v>
      </c>
      <c r="AE668" s="4">
        <v>1</v>
      </c>
      <c r="AF668" s="4">
        <v>42.3</v>
      </c>
    </row>
    <row r="669" spans="2:32" ht="90.4" customHeight="1" x14ac:dyDescent="0.9">
      <c r="B669" s="4">
        <v>105</v>
      </c>
      <c r="C669" s="4" t="s">
        <v>37</v>
      </c>
      <c r="D669" s="4" t="s">
        <v>37</v>
      </c>
      <c r="E669" s="4" t="s">
        <v>37</v>
      </c>
      <c r="F669" s="4" t="s">
        <v>37</v>
      </c>
      <c r="G669" s="4" t="s">
        <v>37</v>
      </c>
      <c r="H669" s="4" t="s">
        <v>37</v>
      </c>
      <c r="I669" s="4" t="s">
        <v>37</v>
      </c>
      <c r="O669" s="4" t="s">
        <v>51</v>
      </c>
      <c r="P669" s="4" t="s">
        <v>52</v>
      </c>
      <c r="Q669" s="4" t="s">
        <v>4034</v>
      </c>
      <c r="R669" s="4" t="s">
        <v>4035</v>
      </c>
      <c r="S669" s="4" t="s">
        <v>4036</v>
      </c>
      <c r="T669" s="4" t="s">
        <v>43</v>
      </c>
      <c r="U669" s="4">
        <v>53</v>
      </c>
      <c r="V669" s="4">
        <v>1928</v>
      </c>
      <c r="W669" s="4" t="s">
        <v>4037</v>
      </c>
      <c r="X669" s="4" t="s">
        <v>4038</v>
      </c>
      <c r="Y669" s="4" t="s">
        <v>57</v>
      </c>
      <c r="Z669" s="4" t="s">
        <v>4039</v>
      </c>
      <c r="AA669" s="4" t="s">
        <v>37</v>
      </c>
      <c r="AB669" s="4" t="s">
        <v>48</v>
      </c>
      <c r="AC669" s="4" t="s">
        <v>4040</v>
      </c>
      <c r="AD669" s="4" t="s">
        <v>50</v>
      </c>
      <c r="AE669" s="4">
        <v>2</v>
      </c>
    </row>
    <row r="670" spans="2:32" ht="90.4" customHeight="1" x14ac:dyDescent="0.9">
      <c r="B670" s="4">
        <v>105</v>
      </c>
      <c r="C670" s="4" t="s">
        <v>37</v>
      </c>
      <c r="D670" s="4" t="s">
        <v>37</v>
      </c>
      <c r="E670" s="4" t="s">
        <v>37</v>
      </c>
      <c r="F670" s="4" t="s">
        <v>37</v>
      </c>
      <c r="G670" s="4" t="s">
        <v>37</v>
      </c>
      <c r="H670" s="4" t="s">
        <v>37</v>
      </c>
      <c r="I670" s="4" t="s">
        <v>37</v>
      </c>
      <c r="O670" s="4" t="s">
        <v>60</v>
      </c>
      <c r="P670" s="4" t="s">
        <v>437</v>
      </c>
      <c r="Q670" s="4" t="s">
        <v>4041</v>
      </c>
      <c r="R670" s="4" t="s">
        <v>4042</v>
      </c>
      <c r="S670" s="4" t="s">
        <v>37</v>
      </c>
      <c r="T670" s="4" t="s">
        <v>43</v>
      </c>
      <c r="U670" s="4">
        <v>69</v>
      </c>
      <c r="V670" s="4">
        <v>864</v>
      </c>
      <c r="W670" s="4" t="s">
        <v>4043</v>
      </c>
      <c r="X670" s="4" t="s">
        <v>4044</v>
      </c>
      <c r="Y670" s="4" t="s">
        <v>95</v>
      </c>
      <c r="Z670" s="4" t="s">
        <v>4045</v>
      </c>
      <c r="AA670" s="4" t="s">
        <v>37</v>
      </c>
      <c r="AB670" s="4" t="s">
        <v>37</v>
      </c>
      <c r="AC670" s="4" t="s">
        <v>37</v>
      </c>
      <c r="AD670" s="4" t="s">
        <v>37</v>
      </c>
      <c r="AE670" s="4">
        <v>3</v>
      </c>
    </row>
    <row r="671" spans="2:32" ht="90.4" customHeight="1" x14ac:dyDescent="0.9">
      <c r="B671" s="4">
        <v>105</v>
      </c>
      <c r="C671" s="4" t="s">
        <v>37</v>
      </c>
      <c r="D671" s="4" t="s">
        <v>37</v>
      </c>
      <c r="E671" s="4" t="s">
        <v>37</v>
      </c>
      <c r="F671" s="4" t="s">
        <v>37</v>
      </c>
      <c r="G671" s="4" t="s">
        <v>37</v>
      </c>
      <c r="H671" s="4" t="s">
        <v>37</v>
      </c>
      <c r="I671" s="4" t="s">
        <v>37</v>
      </c>
      <c r="O671" s="4" t="s">
        <v>38</v>
      </c>
      <c r="P671" s="4" t="s">
        <v>356</v>
      </c>
      <c r="Q671" s="4" t="s">
        <v>4046</v>
      </c>
      <c r="R671" s="4" t="s">
        <v>4047</v>
      </c>
      <c r="S671" s="4" t="s">
        <v>4048</v>
      </c>
      <c r="T671" s="4" t="s">
        <v>43</v>
      </c>
      <c r="U671" s="4">
        <v>78</v>
      </c>
      <c r="V671" s="4">
        <v>895</v>
      </c>
      <c r="W671" s="4" t="s">
        <v>4049</v>
      </c>
      <c r="X671" s="4" t="s">
        <v>4050</v>
      </c>
      <c r="Y671" s="4" t="s">
        <v>703</v>
      </c>
      <c r="Z671" s="4" t="s">
        <v>4051</v>
      </c>
      <c r="AA671" s="4" t="s">
        <v>37</v>
      </c>
      <c r="AB671" s="4" t="s">
        <v>37</v>
      </c>
      <c r="AC671" s="4" t="s">
        <v>37</v>
      </c>
      <c r="AD671" s="4" t="s">
        <v>160</v>
      </c>
      <c r="AE671" s="4">
        <v>4</v>
      </c>
    </row>
    <row r="672" spans="2:32" ht="90.4" customHeight="1" x14ac:dyDescent="0.9">
      <c r="B672" s="4">
        <v>106</v>
      </c>
      <c r="C672" s="4" t="s">
        <v>4052</v>
      </c>
      <c r="D672" s="4" t="s">
        <v>4053</v>
      </c>
      <c r="E672" s="4" t="s">
        <v>3912</v>
      </c>
      <c r="F672" s="4" t="s">
        <v>3913</v>
      </c>
      <c r="G672" s="4" t="s">
        <v>3914</v>
      </c>
      <c r="H672" s="4" t="s">
        <v>4054</v>
      </c>
      <c r="I672" s="4" t="s">
        <v>37</v>
      </c>
      <c r="J672" s="4">
        <v>180</v>
      </c>
      <c r="K672" s="4">
        <v>75835</v>
      </c>
      <c r="L672" s="4">
        <v>78146</v>
      </c>
      <c r="M672" s="4">
        <v>0</v>
      </c>
      <c r="N672" s="4">
        <v>153981</v>
      </c>
      <c r="O672" s="4" t="s">
        <v>60</v>
      </c>
      <c r="P672" s="4" t="s">
        <v>322</v>
      </c>
      <c r="Q672" s="4" t="s">
        <v>4055</v>
      </c>
      <c r="R672" s="4" t="s">
        <v>4056</v>
      </c>
      <c r="S672" s="4" t="s">
        <v>37</v>
      </c>
      <c r="T672" s="4" t="s">
        <v>43</v>
      </c>
      <c r="U672" s="4">
        <v>60</v>
      </c>
      <c r="V672" s="4">
        <v>1058</v>
      </c>
      <c r="W672" s="4" t="s">
        <v>4057</v>
      </c>
      <c r="X672" s="4" t="s">
        <v>4058</v>
      </c>
      <c r="Y672" s="4" t="s">
        <v>327</v>
      </c>
      <c r="Z672" s="4" t="s">
        <v>4059</v>
      </c>
      <c r="AA672" s="4" t="s">
        <v>37</v>
      </c>
      <c r="AB672" s="4" t="s">
        <v>37</v>
      </c>
      <c r="AC672" s="4" t="s">
        <v>37</v>
      </c>
      <c r="AD672" s="4" t="s">
        <v>37</v>
      </c>
      <c r="AE672" s="4">
        <v>1</v>
      </c>
      <c r="AF672" s="4">
        <v>57.2</v>
      </c>
    </row>
    <row r="673" spans="2:32" ht="90.4" customHeight="1" x14ac:dyDescent="0.9">
      <c r="B673" s="4">
        <v>106</v>
      </c>
      <c r="C673" s="4" t="s">
        <v>37</v>
      </c>
      <c r="D673" s="4" t="s">
        <v>37</v>
      </c>
      <c r="E673" s="4" t="s">
        <v>37</v>
      </c>
      <c r="F673" s="4" t="s">
        <v>37</v>
      </c>
      <c r="G673" s="4" t="s">
        <v>37</v>
      </c>
      <c r="H673" s="4" t="s">
        <v>37</v>
      </c>
      <c r="I673" s="4" t="s">
        <v>37</v>
      </c>
      <c r="O673" s="4" t="s">
        <v>38</v>
      </c>
      <c r="P673" s="4" t="s">
        <v>210</v>
      </c>
      <c r="Q673" s="4" t="s">
        <v>4060</v>
      </c>
      <c r="R673" s="4" t="s">
        <v>4061</v>
      </c>
      <c r="S673" s="4" t="s">
        <v>37</v>
      </c>
      <c r="T673" s="4" t="s">
        <v>43</v>
      </c>
      <c r="U673" s="4">
        <v>58</v>
      </c>
      <c r="V673" s="4">
        <v>1161</v>
      </c>
      <c r="W673" s="4" t="s">
        <v>4062</v>
      </c>
      <c r="X673" s="4" t="s">
        <v>4063</v>
      </c>
      <c r="Y673" s="4" t="s">
        <v>215</v>
      </c>
      <c r="Z673" s="4" t="s">
        <v>4064</v>
      </c>
      <c r="AA673" s="4" t="s">
        <v>37</v>
      </c>
      <c r="AB673" s="4" t="s">
        <v>37</v>
      </c>
      <c r="AC673" s="4" t="s">
        <v>37</v>
      </c>
      <c r="AD673" s="4" t="s">
        <v>128</v>
      </c>
      <c r="AE673" s="4">
        <v>2</v>
      </c>
    </row>
    <row r="674" spans="2:32" ht="90.4" customHeight="1" x14ac:dyDescent="0.9">
      <c r="B674" s="4">
        <v>106</v>
      </c>
      <c r="C674" s="4" t="s">
        <v>37</v>
      </c>
      <c r="D674" s="4" t="s">
        <v>37</v>
      </c>
      <c r="E674" s="4" t="s">
        <v>37</v>
      </c>
      <c r="F674" s="4" t="s">
        <v>37</v>
      </c>
      <c r="G674" s="4" t="s">
        <v>37</v>
      </c>
      <c r="H674" s="4" t="s">
        <v>37</v>
      </c>
      <c r="I674" s="4" t="s">
        <v>37</v>
      </c>
      <c r="O674" s="4" t="s">
        <v>51</v>
      </c>
      <c r="P674" s="4" t="s">
        <v>1131</v>
      </c>
      <c r="Q674" s="4" t="s">
        <v>4065</v>
      </c>
      <c r="R674" s="4" t="s">
        <v>4066</v>
      </c>
      <c r="S674" s="4" t="s">
        <v>4067</v>
      </c>
      <c r="T674" s="4" t="s">
        <v>43</v>
      </c>
      <c r="U674" s="4">
        <v>68</v>
      </c>
      <c r="V674" s="4">
        <v>2935</v>
      </c>
      <c r="W674" s="4" t="s">
        <v>4068</v>
      </c>
      <c r="X674" s="4" t="s">
        <v>4069</v>
      </c>
      <c r="Y674" s="4" t="s">
        <v>1136</v>
      </c>
      <c r="Z674" s="4" t="s">
        <v>4070</v>
      </c>
      <c r="AA674" s="4" t="s">
        <v>37</v>
      </c>
      <c r="AB674" s="4" t="s">
        <v>48</v>
      </c>
      <c r="AC674" s="4" t="s">
        <v>4071</v>
      </c>
      <c r="AD674" s="4" t="s">
        <v>77</v>
      </c>
      <c r="AE674" s="4">
        <v>3</v>
      </c>
    </row>
    <row r="675" spans="2:32" ht="90.4" customHeight="1" x14ac:dyDescent="0.9">
      <c r="B675" s="4">
        <v>106</v>
      </c>
      <c r="C675" s="4" t="s">
        <v>37</v>
      </c>
      <c r="D675" s="4" t="s">
        <v>37</v>
      </c>
      <c r="E675" s="4" t="s">
        <v>37</v>
      </c>
      <c r="F675" s="4" t="s">
        <v>37</v>
      </c>
      <c r="G675" s="4" t="s">
        <v>37</v>
      </c>
      <c r="H675" s="4" t="s">
        <v>37</v>
      </c>
      <c r="I675" s="4" t="s">
        <v>37</v>
      </c>
      <c r="O675" s="4" t="s">
        <v>60</v>
      </c>
      <c r="P675" s="4" t="s">
        <v>437</v>
      </c>
      <c r="Q675" s="4" t="s">
        <v>4072</v>
      </c>
      <c r="R675" s="4" t="s">
        <v>4073</v>
      </c>
      <c r="S675" s="4" t="s">
        <v>37</v>
      </c>
      <c r="T675" s="4" t="s">
        <v>43</v>
      </c>
      <c r="U675" s="4">
        <v>56</v>
      </c>
      <c r="V675" s="4">
        <v>1021</v>
      </c>
      <c r="W675" s="4" t="s">
        <v>4074</v>
      </c>
      <c r="X675" s="4" t="s">
        <v>4075</v>
      </c>
      <c r="Y675" s="4" t="s">
        <v>95</v>
      </c>
      <c r="Z675" s="4" t="s">
        <v>4076</v>
      </c>
      <c r="AA675" s="4" t="s">
        <v>37</v>
      </c>
      <c r="AB675" s="4" t="s">
        <v>37</v>
      </c>
      <c r="AC675" s="4" t="s">
        <v>37</v>
      </c>
      <c r="AD675" s="4" t="s">
        <v>37</v>
      </c>
      <c r="AE675" s="4">
        <v>4</v>
      </c>
    </row>
    <row r="676" spans="2:32" ht="90.4" customHeight="1" x14ac:dyDescent="0.9">
      <c r="B676" s="4">
        <v>106</v>
      </c>
      <c r="C676" s="4" t="s">
        <v>37</v>
      </c>
      <c r="D676" s="4" t="s">
        <v>37</v>
      </c>
      <c r="E676" s="4" t="s">
        <v>37</v>
      </c>
      <c r="F676" s="4" t="s">
        <v>37</v>
      </c>
      <c r="G676" s="4" t="s">
        <v>37</v>
      </c>
      <c r="H676" s="4" t="s">
        <v>37</v>
      </c>
      <c r="I676" s="4" t="s">
        <v>37</v>
      </c>
      <c r="O676" s="4" t="s">
        <v>68</v>
      </c>
      <c r="P676" s="4" t="s">
        <v>698</v>
      </c>
      <c r="Q676" s="4" t="s">
        <v>4077</v>
      </c>
      <c r="R676" s="4" t="s">
        <v>4078</v>
      </c>
      <c r="S676" s="4" t="s">
        <v>37</v>
      </c>
      <c r="T676" s="4" t="s">
        <v>43</v>
      </c>
      <c r="U676" s="4">
        <v>50</v>
      </c>
      <c r="V676" s="4">
        <v>3658</v>
      </c>
      <c r="W676" s="4" t="s">
        <v>4079</v>
      </c>
      <c r="X676" s="4" t="s">
        <v>4080</v>
      </c>
      <c r="Y676" s="4" t="s">
        <v>703</v>
      </c>
      <c r="Z676" s="4" t="s">
        <v>4081</v>
      </c>
      <c r="AA676" s="4" t="s">
        <v>37</v>
      </c>
      <c r="AB676" s="4" t="s">
        <v>37</v>
      </c>
      <c r="AC676" s="4" t="s">
        <v>37</v>
      </c>
      <c r="AD676" s="4" t="s">
        <v>59</v>
      </c>
      <c r="AE676" s="4">
        <v>5</v>
      </c>
    </row>
    <row r="677" spans="2:32" ht="90.4" customHeight="1" x14ac:dyDescent="0.9">
      <c r="B677" s="4">
        <v>106</v>
      </c>
      <c r="C677" s="4" t="s">
        <v>37</v>
      </c>
      <c r="D677" s="4" t="s">
        <v>37</v>
      </c>
      <c r="E677" s="4" t="s">
        <v>37</v>
      </c>
      <c r="F677" s="4" t="s">
        <v>37</v>
      </c>
      <c r="G677" s="4" t="s">
        <v>37</v>
      </c>
      <c r="H677" s="4" t="s">
        <v>37</v>
      </c>
      <c r="I677" s="4" t="s">
        <v>37</v>
      </c>
      <c r="O677" s="4" t="s">
        <v>60</v>
      </c>
      <c r="P677" s="4" t="s">
        <v>37</v>
      </c>
      <c r="Q677" s="4" t="s">
        <v>4082</v>
      </c>
      <c r="R677" s="4" t="s">
        <v>4083</v>
      </c>
      <c r="S677" s="4" t="s">
        <v>37</v>
      </c>
      <c r="T677" s="4" t="s">
        <v>43</v>
      </c>
      <c r="U677" s="4">
        <v>62</v>
      </c>
      <c r="V677" s="4">
        <v>1554</v>
      </c>
      <c r="W677" s="4" t="s">
        <v>4084</v>
      </c>
      <c r="X677" s="4" t="s">
        <v>4085</v>
      </c>
      <c r="Y677" s="4" t="s">
        <v>354</v>
      </c>
      <c r="Z677" s="4" t="s">
        <v>4086</v>
      </c>
      <c r="AA677" s="4" t="s">
        <v>37</v>
      </c>
      <c r="AB677" s="4" t="s">
        <v>37</v>
      </c>
      <c r="AC677" s="4" t="s">
        <v>37</v>
      </c>
      <c r="AD677" s="4" t="s">
        <v>37</v>
      </c>
      <c r="AE677" s="4">
        <v>6</v>
      </c>
    </row>
    <row r="678" spans="2:32" ht="90.4" customHeight="1" x14ac:dyDescent="0.9">
      <c r="B678" s="4">
        <v>106</v>
      </c>
      <c r="C678" s="4" t="s">
        <v>37</v>
      </c>
      <c r="D678" s="4" t="s">
        <v>37</v>
      </c>
      <c r="E678" s="4" t="s">
        <v>37</v>
      </c>
      <c r="F678" s="4" t="s">
        <v>37</v>
      </c>
      <c r="G678" s="4" t="s">
        <v>37</v>
      </c>
      <c r="H678" s="4" t="s">
        <v>37</v>
      </c>
      <c r="I678" s="4" t="s">
        <v>37</v>
      </c>
      <c r="O678" s="4" t="s">
        <v>60</v>
      </c>
      <c r="P678" s="4" t="s">
        <v>37</v>
      </c>
      <c r="Q678" s="4" t="s">
        <v>4087</v>
      </c>
      <c r="R678" s="4" t="s">
        <v>4088</v>
      </c>
      <c r="S678" s="4" t="s">
        <v>37</v>
      </c>
      <c r="T678" s="4" t="s">
        <v>43</v>
      </c>
      <c r="U678" s="4">
        <v>45</v>
      </c>
      <c r="V678" s="4">
        <v>3325</v>
      </c>
      <c r="W678" s="4" t="s">
        <v>4089</v>
      </c>
      <c r="X678" s="4" t="s">
        <v>4090</v>
      </c>
      <c r="Y678" s="4" t="s">
        <v>82</v>
      </c>
      <c r="Z678" s="4" t="s">
        <v>4091</v>
      </c>
      <c r="AA678" s="4" t="s">
        <v>37</v>
      </c>
      <c r="AB678" s="4" t="s">
        <v>37</v>
      </c>
      <c r="AC678" s="4" t="s">
        <v>37</v>
      </c>
      <c r="AD678" s="4" t="s">
        <v>37</v>
      </c>
      <c r="AE678" s="4">
        <v>7</v>
      </c>
    </row>
    <row r="679" spans="2:32" ht="90.4" customHeight="1" x14ac:dyDescent="0.9">
      <c r="B679" s="4">
        <v>106</v>
      </c>
      <c r="C679" s="4" t="s">
        <v>37</v>
      </c>
      <c r="D679" s="4" t="s">
        <v>37</v>
      </c>
      <c r="E679" s="4" t="s">
        <v>37</v>
      </c>
      <c r="F679" s="4" t="s">
        <v>37</v>
      </c>
      <c r="G679" s="4" t="s">
        <v>37</v>
      </c>
      <c r="H679" s="4" t="s">
        <v>37</v>
      </c>
      <c r="I679" s="4" t="s">
        <v>37</v>
      </c>
      <c r="O679" s="4" t="s">
        <v>60</v>
      </c>
      <c r="P679" s="4" t="s">
        <v>37</v>
      </c>
      <c r="Q679" s="4" t="s">
        <v>4092</v>
      </c>
      <c r="R679" s="4" t="s">
        <v>4093</v>
      </c>
      <c r="S679" s="4" t="s">
        <v>37</v>
      </c>
      <c r="T679" s="4" t="s">
        <v>43</v>
      </c>
      <c r="U679" s="4">
        <v>40</v>
      </c>
      <c r="V679" s="4">
        <v>1081</v>
      </c>
      <c r="W679" s="4" t="s">
        <v>4094</v>
      </c>
      <c r="X679" s="4" t="s">
        <v>4095</v>
      </c>
      <c r="Y679" s="4" t="s">
        <v>88</v>
      </c>
      <c r="Z679" s="4" t="s">
        <v>4096</v>
      </c>
      <c r="AA679" s="4" t="s">
        <v>37</v>
      </c>
      <c r="AB679" s="4" t="s">
        <v>37</v>
      </c>
      <c r="AC679" s="4" t="s">
        <v>37</v>
      </c>
      <c r="AD679" s="4" t="s">
        <v>37</v>
      </c>
      <c r="AE679" s="4">
        <v>8</v>
      </c>
    </row>
    <row r="680" spans="2:32" ht="90.4" customHeight="1" x14ac:dyDescent="0.9">
      <c r="B680" s="4">
        <v>107</v>
      </c>
      <c r="C680" s="4" t="s">
        <v>4097</v>
      </c>
      <c r="D680" s="4" t="s">
        <v>4098</v>
      </c>
      <c r="E680" s="4" t="s">
        <v>3912</v>
      </c>
      <c r="F680" s="4" t="s">
        <v>3913</v>
      </c>
      <c r="G680" s="4" t="s">
        <v>3914</v>
      </c>
      <c r="H680" s="4" t="s">
        <v>4099</v>
      </c>
      <c r="I680" s="4" t="s">
        <v>37</v>
      </c>
      <c r="J680" s="4">
        <v>204</v>
      </c>
      <c r="K680" s="4">
        <v>87869</v>
      </c>
      <c r="L680" s="4">
        <v>96584</v>
      </c>
      <c r="M680" s="4">
        <v>4</v>
      </c>
      <c r="N680" s="4">
        <v>184457</v>
      </c>
      <c r="O680" s="4" t="s">
        <v>51</v>
      </c>
      <c r="P680" s="4" t="s">
        <v>193</v>
      </c>
      <c r="Q680" s="4" t="s">
        <v>4100</v>
      </c>
      <c r="R680" s="4" t="s">
        <v>4101</v>
      </c>
      <c r="S680" s="4" t="s">
        <v>37</v>
      </c>
      <c r="T680" s="4" t="s">
        <v>43</v>
      </c>
      <c r="U680" s="4">
        <v>44</v>
      </c>
      <c r="V680" s="4">
        <v>1614</v>
      </c>
      <c r="W680" s="4" t="s">
        <v>4102</v>
      </c>
      <c r="X680" s="4" t="s">
        <v>4103</v>
      </c>
      <c r="Y680" s="4" t="s">
        <v>198</v>
      </c>
      <c r="Z680" s="4" t="s">
        <v>4104</v>
      </c>
      <c r="AA680" s="4" t="s">
        <v>37</v>
      </c>
      <c r="AB680" s="4" t="s">
        <v>37</v>
      </c>
      <c r="AC680" s="4" t="s">
        <v>37</v>
      </c>
      <c r="AD680" s="4" t="s">
        <v>160</v>
      </c>
      <c r="AE680" s="4">
        <v>1</v>
      </c>
      <c r="AF680" s="4">
        <v>42</v>
      </c>
    </row>
    <row r="681" spans="2:32" ht="90.4" customHeight="1" x14ac:dyDescent="0.9">
      <c r="B681" s="4">
        <v>107</v>
      </c>
      <c r="C681" s="4" t="s">
        <v>37</v>
      </c>
      <c r="D681" s="4" t="s">
        <v>37</v>
      </c>
      <c r="E681" s="4" t="s">
        <v>37</v>
      </c>
      <c r="F681" s="4" t="s">
        <v>37</v>
      </c>
      <c r="G681" s="4" t="s">
        <v>37</v>
      </c>
      <c r="H681" s="4" t="s">
        <v>37</v>
      </c>
      <c r="I681" s="4" t="s">
        <v>37</v>
      </c>
      <c r="O681" s="4" t="s">
        <v>38</v>
      </c>
      <c r="P681" s="4" t="s">
        <v>161</v>
      </c>
      <c r="Q681" s="4" t="s">
        <v>4105</v>
      </c>
      <c r="R681" s="4" t="s">
        <v>4106</v>
      </c>
      <c r="S681" s="4" t="s">
        <v>4107</v>
      </c>
      <c r="T681" s="4" t="s">
        <v>43</v>
      </c>
      <c r="U681" s="4">
        <v>69</v>
      </c>
      <c r="V681" s="4">
        <v>977</v>
      </c>
      <c r="W681" s="4" t="s">
        <v>4108</v>
      </c>
      <c r="X681" s="4" t="s">
        <v>4109</v>
      </c>
      <c r="Y681" s="4" t="s">
        <v>166</v>
      </c>
      <c r="Z681" s="4" t="s">
        <v>4110</v>
      </c>
      <c r="AA681" s="4" t="s">
        <v>37</v>
      </c>
      <c r="AB681" s="4" t="s">
        <v>48</v>
      </c>
      <c r="AC681" s="4" t="s">
        <v>4111</v>
      </c>
      <c r="AD681" s="4" t="s">
        <v>77</v>
      </c>
      <c r="AE681" s="4">
        <v>2</v>
      </c>
    </row>
    <row r="682" spans="2:32" ht="90.4" customHeight="1" x14ac:dyDescent="0.9">
      <c r="B682" s="4">
        <v>107</v>
      </c>
      <c r="C682" s="4" t="s">
        <v>37</v>
      </c>
      <c r="D682" s="4" t="s">
        <v>37</v>
      </c>
      <c r="E682" s="4" t="s">
        <v>37</v>
      </c>
      <c r="F682" s="4" t="s">
        <v>37</v>
      </c>
      <c r="G682" s="4" t="s">
        <v>37</v>
      </c>
      <c r="H682" s="4" t="s">
        <v>37</v>
      </c>
      <c r="I682" s="4" t="s">
        <v>37</v>
      </c>
      <c r="O682" s="4" t="s">
        <v>68</v>
      </c>
      <c r="P682" s="4" t="s">
        <v>69</v>
      </c>
      <c r="Q682" s="4" t="s">
        <v>4112</v>
      </c>
      <c r="R682" s="4" t="s">
        <v>4113</v>
      </c>
      <c r="S682" s="4" t="s">
        <v>37</v>
      </c>
      <c r="T682" s="4" t="s">
        <v>43</v>
      </c>
      <c r="U682" s="4">
        <v>46</v>
      </c>
      <c r="V682" s="4">
        <v>1052</v>
      </c>
      <c r="W682" s="4" t="s">
        <v>4114</v>
      </c>
      <c r="X682" s="4" t="s">
        <v>4115</v>
      </c>
      <c r="Y682" s="4" t="s">
        <v>75</v>
      </c>
      <c r="Z682" s="4" t="s">
        <v>4116</v>
      </c>
      <c r="AA682" s="4" t="s">
        <v>37</v>
      </c>
      <c r="AB682" s="4" t="s">
        <v>37</v>
      </c>
      <c r="AC682" s="4" t="s">
        <v>37</v>
      </c>
      <c r="AD682" s="4" t="s">
        <v>238</v>
      </c>
      <c r="AE682" s="4">
        <v>3</v>
      </c>
    </row>
    <row r="683" spans="2:32" ht="90.4" customHeight="1" x14ac:dyDescent="0.9">
      <c r="B683" s="4">
        <v>107</v>
      </c>
      <c r="C683" s="4" t="s">
        <v>37</v>
      </c>
      <c r="D683" s="4" t="s">
        <v>37</v>
      </c>
      <c r="E683" s="4" t="s">
        <v>37</v>
      </c>
      <c r="F683" s="4" t="s">
        <v>37</v>
      </c>
      <c r="G683" s="4" t="s">
        <v>37</v>
      </c>
      <c r="H683" s="4" t="s">
        <v>37</v>
      </c>
      <c r="I683" s="4" t="s">
        <v>37</v>
      </c>
      <c r="O683" s="4" t="s">
        <v>60</v>
      </c>
      <c r="P683" s="4" t="s">
        <v>437</v>
      </c>
      <c r="Q683" s="4" t="s">
        <v>4117</v>
      </c>
      <c r="R683" s="4" t="s">
        <v>4118</v>
      </c>
      <c r="S683" s="4" t="s">
        <v>37</v>
      </c>
      <c r="T683" s="4" t="s">
        <v>92</v>
      </c>
      <c r="U683" s="4">
        <v>27</v>
      </c>
      <c r="V683" s="4">
        <v>1080</v>
      </c>
      <c r="W683" s="4" t="s">
        <v>4119</v>
      </c>
      <c r="X683" s="4" t="s">
        <v>4120</v>
      </c>
      <c r="Y683" s="4" t="s">
        <v>95</v>
      </c>
      <c r="Z683" s="4" t="s">
        <v>4121</v>
      </c>
      <c r="AA683" s="4" t="s">
        <v>37</v>
      </c>
      <c r="AB683" s="4" t="s">
        <v>37</v>
      </c>
      <c r="AC683" s="4" t="s">
        <v>37</v>
      </c>
      <c r="AD683" s="4" t="s">
        <v>37</v>
      </c>
      <c r="AE683" s="4">
        <v>4</v>
      </c>
    </row>
    <row r="684" spans="2:32" ht="90.4" customHeight="1" x14ac:dyDescent="0.9">
      <c r="B684" s="4">
        <v>107</v>
      </c>
      <c r="C684" s="4" t="s">
        <v>37</v>
      </c>
      <c r="D684" s="4" t="s">
        <v>37</v>
      </c>
      <c r="E684" s="4" t="s">
        <v>37</v>
      </c>
      <c r="F684" s="4" t="s">
        <v>37</v>
      </c>
      <c r="G684" s="4" t="s">
        <v>37</v>
      </c>
      <c r="H684" s="4" t="s">
        <v>37</v>
      </c>
      <c r="I684" s="4" t="s">
        <v>37</v>
      </c>
      <c r="O684" s="4" t="s">
        <v>60</v>
      </c>
      <c r="P684" s="4" t="s">
        <v>37</v>
      </c>
      <c r="Q684" s="4" t="s">
        <v>4122</v>
      </c>
      <c r="R684" s="4" t="s">
        <v>4123</v>
      </c>
      <c r="S684" s="4" t="s">
        <v>37</v>
      </c>
      <c r="T684" s="4" t="s">
        <v>43</v>
      </c>
      <c r="U684" s="4">
        <v>48</v>
      </c>
      <c r="V684" s="4">
        <v>2257</v>
      </c>
      <c r="W684" s="4" t="s">
        <v>4124</v>
      </c>
      <c r="X684" s="4" t="s">
        <v>4125</v>
      </c>
      <c r="Y684" s="4" t="s">
        <v>107</v>
      </c>
      <c r="Z684" s="4" t="s">
        <v>4126</v>
      </c>
      <c r="AA684" s="4" t="s">
        <v>4109</v>
      </c>
      <c r="AB684" s="4" t="s">
        <v>37</v>
      </c>
      <c r="AC684" s="4" t="s">
        <v>37</v>
      </c>
      <c r="AD684" s="4" t="s">
        <v>37</v>
      </c>
      <c r="AE684" s="4">
        <v>5</v>
      </c>
    </row>
    <row r="685" spans="2:32" ht="90.4" customHeight="1" x14ac:dyDescent="0.9">
      <c r="B685" s="4">
        <v>107</v>
      </c>
      <c r="C685" s="4" t="s">
        <v>37</v>
      </c>
      <c r="D685" s="4" t="s">
        <v>37</v>
      </c>
      <c r="E685" s="4" t="s">
        <v>37</v>
      </c>
      <c r="F685" s="4" t="s">
        <v>37</v>
      </c>
      <c r="G685" s="4" t="s">
        <v>37</v>
      </c>
      <c r="H685" s="4" t="s">
        <v>37</v>
      </c>
      <c r="I685" s="4" t="s">
        <v>37</v>
      </c>
      <c r="O685" s="4" t="s">
        <v>60</v>
      </c>
      <c r="P685" s="4" t="s">
        <v>37</v>
      </c>
      <c r="Q685" s="4" t="s">
        <v>4127</v>
      </c>
      <c r="R685" s="4" t="s">
        <v>4128</v>
      </c>
      <c r="S685" s="4" t="s">
        <v>37</v>
      </c>
      <c r="T685" s="4" t="s">
        <v>92</v>
      </c>
      <c r="U685" s="4">
        <v>34</v>
      </c>
      <c r="V685" s="4">
        <v>4015</v>
      </c>
      <c r="W685" s="4" t="s">
        <v>4129</v>
      </c>
      <c r="X685" s="4" t="s">
        <v>4130</v>
      </c>
      <c r="Y685" s="4" t="s">
        <v>567</v>
      </c>
      <c r="Z685" s="4" t="s">
        <v>4131</v>
      </c>
      <c r="AA685" s="4" t="s">
        <v>37</v>
      </c>
      <c r="AB685" s="4" t="s">
        <v>37</v>
      </c>
      <c r="AC685" s="4" t="s">
        <v>37</v>
      </c>
      <c r="AD685" s="4" t="s">
        <v>37</v>
      </c>
      <c r="AE685" s="4">
        <v>6</v>
      </c>
    </row>
    <row r="686" spans="2:32" ht="90.4" customHeight="1" x14ac:dyDescent="0.9">
      <c r="B686" s="4">
        <v>108</v>
      </c>
      <c r="C686" s="4" t="s">
        <v>4132</v>
      </c>
      <c r="D686" s="4" t="s">
        <v>4133</v>
      </c>
      <c r="E686" s="4" t="s">
        <v>3912</v>
      </c>
      <c r="F686" s="4" t="s">
        <v>3913</v>
      </c>
      <c r="G686" s="4" t="s">
        <v>3914</v>
      </c>
      <c r="H686" s="4" t="s">
        <v>4134</v>
      </c>
      <c r="I686" s="4" t="s">
        <v>37</v>
      </c>
      <c r="J686" s="4">
        <v>226</v>
      </c>
      <c r="K686" s="4">
        <v>96145</v>
      </c>
      <c r="L686" s="4">
        <v>105248</v>
      </c>
      <c r="M686" s="4">
        <v>1</v>
      </c>
      <c r="N686" s="4">
        <v>201394</v>
      </c>
      <c r="O686" s="4" t="s">
        <v>51</v>
      </c>
      <c r="P686" s="4" t="s">
        <v>52</v>
      </c>
      <c r="Q686" s="4" t="s">
        <v>4135</v>
      </c>
      <c r="R686" s="4" t="s">
        <v>4136</v>
      </c>
      <c r="S686" s="4" t="s">
        <v>4137</v>
      </c>
      <c r="T686" s="4" t="s">
        <v>92</v>
      </c>
      <c r="U686" s="4">
        <v>48</v>
      </c>
      <c r="V686" s="4">
        <v>1075</v>
      </c>
      <c r="W686" s="4" t="s">
        <v>4138</v>
      </c>
      <c r="X686" s="4" t="s">
        <v>4139</v>
      </c>
      <c r="Y686" s="4" t="s">
        <v>57</v>
      </c>
      <c r="Z686" s="4" t="s">
        <v>4140</v>
      </c>
      <c r="AA686" s="4" t="s">
        <v>37</v>
      </c>
      <c r="AB686" s="4" t="s">
        <v>48</v>
      </c>
      <c r="AC686" s="4" t="s">
        <v>4141</v>
      </c>
      <c r="AD686" s="4" t="s">
        <v>77</v>
      </c>
      <c r="AE686" s="4">
        <v>1</v>
      </c>
      <c r="AF686" s="4">
        <v>54.2</v>
      </c>
    </row>
    <row r="687" spans="2:32" ht="90.4" customHeight="1" x14ac:dyDescent="0.9">
      <c r="B687" s="4">
        <v>108</v>
      </c>
      <c r="C687" s="4" t="s">
        <v>37</v>
      </c>
      <c r="D687" s="4" t="s">
        <v>37</v>
      </c>
      <c r="E687" s="4" t="s">
        <v>37</v>
      </c>
      <c r="F687" s="4" t="s">
        <v>37</v>
      </c>
      <c r="G687" s="4" t="s">
        <v>37</v>
      </c>
      <c r="H687" s="4" t="s">
        <v>37</v>
      </c>
      <c r="I687" s="4" t="s">
        <v>37</v>
      </c>
      <c r="O687" s="4" t="s">
        <v>38</v>
      </c>
      <c r="P687" s="4" t="s">
        <v>161</v>
      </c>
      <c r="Q687" s="4" t="s">
        <v>4142</v>
      </c>
      <c r="R687" s="4" t="s">
        <v>4143</v>
      </c>
      <c r="S687" s="4" t="s">
        <v>37</v>
      </c>
      <c r="T687" s="4" t="s">
        <v>43</v>
      </c>
      <c r="U687" s="4">
        <v>46</v>
      </c>
      <c r="V687" s="4">
        <v>2742</v>
      </c>
      <c r="W687" s="4" t="s">
        <v>4144</v>
      </c>
      <c r="X687" s="4" t="s">
        <v>4145</v>
      </c>
      <c r="Y687" s="4" t="s">
        <v>166</v>
      </c>
      <c r="Z687" s="4" t="s">
        <v>4146</v>
      </c>
      <c r="AA687" s="4" t="s">
        <v>37</v>
      </c>
      <c r="AB687" s="4" t="s">
        <v>37</v>
      </c>
      <c r="AC687" s="4" t="s">
        <v>37</v>
      </c>
      <c r="AD687" s="4" t="s">
        <v>160</v>
      </c>
      <c r="AE687" s="4">
        <v>2</v>
      </c>
    </row>
    <row r="688" spans="2:32" ht="90.4" customHeight="1" x14ac:dyDescent="0.9">
      <c r="B688" s="4">
        <v>108</v>
      </c>
      <c r="C688" s="4" t="s">
        <v>37</v>
      </c>
      <c r="D688" s="4" t="s">
        <v>37</v>
      </c>
      <c r="E688" s="4" t="s">
        <v>37</v>
      </c>
      <c r="F688" s="4" t="s">
        <v>37</v>
      </c>
      <c r="G688" s="4" t="s">
        <v>37</v>
      </c>
      <c r="H688" s="4" t="s">
        <v>37</v>
      </c>
      <c r="I688" s="4" t="s">
        <v>37</v>
      </c>
      <c r="O688" s="4" t="s">
        <v>68</v>
      </c>
      <c r="P688" s="4" t="s">
        <v>698</v>
      </c>
      <c r="Q688" s="4" t="s">
        <v>4147</v>
      </c>
      <c r="R688" s="4" t="s">
        <v>4148</v>
      </c>
      <c r="S688" s="4" t="s">
        <v>37</v>
      </c>
      <c r="T688" s="4" t="s">
        <v>43</v>
      </c>
      <c r="U688" s="4">
        <v>55</v>
      </c>
      <c r="V688" s="4">
        <v>2957</v>
      </c>
      <c r="W688" s="4" t="s">
        <v>4149</v>
      </c>
      <c r="X688" s="4" t="s">
        <v>4150</v>
      </c>
      <c r="Y688" s="4" t="s">
        <v>703</v>
      </c>
      <c r="Z688" s="4" t="s">
        <v>4151</v>
      </c>
      <c r="AA688" s="4" t="s">
        <v>37</v>
      </c>
      <c r="AB688" s="4" t="s">
        <v>37</v>
      </c>
      <c r="AC688" s="4" t="s">
        <v>37</v>
      </c>
      <c r="AD688" s="4" t="s">
        <v>50</v>
      </c>
      <c r="AE688" s="4">
        <v>3</v>
      </c>
    </row>
    <row r="689" spans="2:32" ht="90.4" customHeight="1" x14ac:dyDescent="0.9">
      <c r="B689" s="4">
        <v>109</v>
      </c>
      <c r="C689" s="4" t="s">
        <v>4152</v>
      </c>
      <c r="D689" s="4" t="s">
        <v>4153</v>
      </c>
      <c r="E689" s="4" t="s">
        <v>3912</v>
      </c>
      <c r="F689" s="4" t="s">
        <v>3913</v>
      </c>
      <c r="G689" s="4" t="s">
        <v>3914</v>
      </c>
      <c r="H689" s="4" t="s">
        <v>4154</v>
      </c>
      <c r="I689" s="4" t="s">
        <v>1085</v>
      </c>
      <c r="J689" s="4">
        <v>226</v>
      </c>
      <c r="K689" s="4">
        <v>90510</v>
      </c>
      <c r="L689" s="4">
        <v>101922</v>
      </c>
      <c r="M689" s="4">
        <v>3</v>
      </c>
      <c r="N689" s="4">
        <v>192435</v>
      </c>
      <c r="O689" s="4" t="s">
        <v>68</v>
      </c>
      <c r="P689" s="4" t="s">
        <v>69</v>
      </c>
      <c r="Q689" s="4" t="s">
        <v>4155</v>
      </c>
      <c r="R689" s="4" t="s">
        <v>4156</v>
      </c>
      <c r="S689" s="4" t="s">
        <v>37</v>
      </c>
      <c r="T689" s="4" t="s">
        <v>43</v>
      </c>
      <c r="U689" s="4">
        <v>45</v>
      </c>
      <c r="V689" s="4">
        <v>2629</v>
      </c>
      <c r="W689" s="4" t="s">
        <v>4157</v>
      </c>
      <c r="X689" s="4" t="s">
        <v>4158</v>
      </c>
      <c r="Y689" s="4" t="s">
        <v>75</v>
      </c>
      <c r="Z689" s="4" t="s">
        <v>4159</v>
      </c>
      <c r="AA689" s="4" t="s">
        <v>37</v>
      </c>
      <c r="AB689" s="4" t="s">
        <v>37</v>
      </c>
      <c r="AC689" s="4" t="s">
        <v>37</v>
      </c>
      <c r="AD689" s="4" t="s">
        <v>59</v>
      </c>
      <c r="AE689" s="4">
        <v>1</v>
      </c>
      <c r="AF689" s="4">
        <v>38.200000000000003</v>
      </c>
    </row>
    <row r="690" spans="2:32" ht="90.4" customHeight="1" x14ac:dyDescent="0.9">
      <c r="B690" s="4">
        <v>109</v>
      </c>
      <c r="C690" s="4" t="s">
        <v>37</v>
      </c>
      <c r="D690" s="4" t="s">
        <v>37</v>
      </c>
      <c r="E690" s="4" t="s">
        <v>37</v>
      </c>
      <c r="F690" s="4" t="s">
        <v>37</v>
      </c>
      <c r="G690" s="4" t="s">
        <v>37</v>
      </c>
      <c r="H690" s="4" t="s">
        <v>37</v>
      </c>
      <c r="I690" s="4" t="s">
        <v>37</v>
      </c>
      <c r="O690" s="4" t="s">
        <v>51</v>
      </c>
      <c r="P690" s="4" t="s">
        <v>52</v>
      </c>
      <c r="Q690" s="4" t="s">
        <v>4160</v>
      </c>
      <c r="R690" s="4" t="s">
        <v>4161</v>
      </c>
      <c r="S690" s="4" t="s">
        <v>4162</v>
      </c>
      <c r="T690" s="4" t="s">
        <v>43</v>
      </c>
      <c r="U690" s="4">
        <v>36</v>
      </c>
      <c r="V690" s="4">
        <v>702</v>
      </c>
      <c r="W690" s="4" t="s">
        <v>4163</v>
      </c>
      <c r="X690" s="4" t="s">
        <v>4164</v>
      </c>
      <c r="Y690" s="4" t="s">
        <v>57</v>
      </c>
      <c r="Z690" s="4" t="s">
        <v>4165</v>
      </c>
      <c r="AA690" s="4" t="s">
        <v>37</v>
      </c>
      <c r="AB690" s="4" t="s">
        <v>48</v>
      </c>
      <c r="AC690" s="4" t="s">
        <v>4166</v>
      </c>
      <c r="AD690" s="4" t="s">
        <v>77</v>
      </c>
      <c r="AE690" s="4">
        <v>2</v>
      </c>
    </row>
    <row r="691" spans="2:32" ht="90.4" customHeight="1" x14ac:dyDescent="0.9">
      <c r="B691" s="4">
        <v>109</v>
      </c>
      <c r="C691" s="4" t="s">
        <v>37</v>
      </c>
      <c r="D691" s="4" t="s">
        <v>37</v>
      </c>
      <c r="E691" s="4" t="s">
        <v>37</v>
      </c>
      <c r="F691" s="4" t="s">
        <v>37</v>
      </c>
      <c r="G691" s="4" t="s">
        <v>37</v>
      </c>
      <c r="H691" s="4" t="s">
        <v>37</v>
      </c>
      <c r="I691" s="4" t="s">
        <v>37</v>
      </c>
      <c r="O691" s="4" t="s">
        <v>38</v>
      </c>
      <c r="P691" s="4" t="s">
        <v>161</v>
      </c>
      <c r="Q691" s="4" t="s">
        <v>4167</v>
      </c>
      <c r="R691" s="4" t="s">
        <v>4168</v>
      </c>
      <c r="S691" s="4" t="s">
        <v>37</v>
      </c>
      <c r="T691" s="4" t="s">
        <v>92</v>
      </c>
      <c r="U691" s="4">
        <v>28</v>
      </c>
      <c r="V691" s="4">
        <v>769</v>
      </c>
      <c r="W691" s="4" t="s">
        <v>4169</v>
      </c>
      <c r="X691" s="4" t="s">
        <v>4170</v>
      </c>
      <c r="Y691" s="4" t="s">
        <v>166</v>
      </c>
      <c r="Z691" s="4" t="s">
        <v>4171</v>
      </c>
      <c r="AA691" s="4" t="s">
        <v>37</v>
      </c>
      <c r="AB691" s="4" t="s">
        <v>37</v>
      </c>
      <c r="AC691" s="4" t="s">
        <v>37</v>
      </c>
      <c r="AD691" s="4" t="s">
        <v>160</v>
      </c>
      <c r="AE691" s="4">
        <v>3</v>
      </c>
    </row>
    <row r="692" spans="2:32" ht="90.4" customHeight="1" x14ac:dyDescent="0.9">
      <c r="B692" s="4">
        <v>109</v>
      </c>
      <c r="C692" s="4" t="s">
        <v>37</v>
      </c>
      <c r="D692" s="4" t="s">
        <v>37</v>
      </c>
      <c r="E692" s="4" t="s">
        <v>37</v>
      </c>
      <c r="F692" s="4" t="s">
        <v>37</v>
      </c>
      <c r="G692" s="4" t="s">
        <v>37</v>
      </c>
      <c r="H692" s="4" t="s">
        <v>37</v>
      </c>
      <c r="I692" s="4" t="s">
        <v>37</v>
      </c>
      <c r="O692" s="4" t="s">
        <v>60</v>
      </c>
      <c r="P692" s="4" t="s">
        <v>4172</v>
      </c>
      <c r="Q692" s="4" t="s">
        <v>4173</v>
      </c>
      <c r="R692" s="4" t="s">
        <v>4174</v>
      </c>
      <c r="S692" s="4" t="s">
        <v>37</v>
      </c>
      <c r="T692" s="4" t="s">
        <v>43</v>
      </c>
      <c r="U692" s="4">
        <v>45</v>
      </c>
      <c r="V692" s="4">
        <v>2509</v>
      </c>
      <c r="W692" s="4" t="s">
        <v>4175</v>
      </c>
      <c r="X692" s="4" t="s">
        <v>4176</v>
      </c>
      <c r="Y692" s="4" t="s">
        <v>4177</v>
      </c>
      <c r="Z692" s="4" t="s">
        <v>4178</v>
      </c>
      <c r="AA692" s="4" t="s">
        <v>37</v>
      </c>
      <c r="AB692" s="4" t="s">
        <v>37</v>
      </c>
      <c r="AC692" s="4" t="s">
        <v>37</v>
      </c>
      <c r="AD692" s="4" t="s">
        <v>37</v>
      </c>
      <c r="AE692" s="4">
        <v>4</v>
      </c>
    </row>
    <row r="693" spans="2:32" ht="90.4" customHeight="1" x14ac:dyDescent="0.9">
      <c r="B693" s="4">
        <v>110</v>
      </c>
      <c r="C693" s="4" t="s">
        <v>4179</v>
      </c>
      <c r="D693" s="4" t="s">
        <v>4180</v>
      </c>
      <c r="E693" s="4" t="s">
        <v>3912</v>
      </c>
      <c r="F693" s="4" t="s">
        <v>3913</v>
      </c>
      <c r="G693" s="4" t="s">
        <v>3914</v>
      </c>
      <c r="H693" s="4" t="s">
        <v>4181</v>
      </c>
      <c r="I693" s="4" t="s">
        <v>37</v>
      </c>
      <c r="J693" s="4">
        <v>209</v>
      </c>
      <c r="K693" s="4">
        <v>90485</v>
      </c>
      <c r="L693" s="4">
        <v>99378</v>
      </c>
      <c r="M693" s="4">
        <v>3</v>
      </c>
      <c r="N693" s="4">
        <v>189866</v>
      </c>
      <c r="O693" s="4" t="s">
        <v>38</v>
      </c>
      <c r="P693" s="4" t="s">
        <v>161</v>
      </c>
      <c r="Q693" s="4" t="s">
        <v>4182</v>
      </c>
      <c r="R693" s="4" t="s">
        <v>4183</v>
      </c>
      <c r="S693" s="4" t="s">
        <v>37</v>
      </c>
      <c r="T693" s="4" t="s">
        <v>43</v>
      </c>
      <c r="U693" s="4">
        <v>64</v>
      </c>
      <c r="V693" s="4">
        <v>4687</v>
      </c>
      <c r="W693" s="4" t="s">
        <v>4184</v>
      </c>
      <c r="X693" s="4" t="s">
        <v>4185</v>
      </c>
      <c r="Y693" s="4" t="s">
        <v>166</v>
      </c>
      <c r="Z693" s="4" t="s">
        <v>4186</v>
      </c>
      <c r="AA693" s="4" t="s">
        <v>37</v>
      </c>
      <c r="AB693" s="4" t="s">
        <v>37</v>
      </c>
      <c r="AC693" s="4" t="s">
        <v>37</v>
      </c>
      <c r="AD693" s="4" t="s">
        <v>160</v>
      </c>
      <c r="AE693" s="4">
        <v>1</v>
      </c>
      <c r="AF693" s="4">
        <v>42.1</v>
      </c>
    </row>
    <row r="694" spans="2:32" ht="90.4" customHeight="1" x14ac:dyDescent="0.9">
      <c r="B694" s="4">
        <v>110</v>
      </c>
      <c r="C694" s="4" t="s">
        <v>37</v>
      </c>
      <c r="D694" s="4" t="s">
        <v>37</v>
      </c>
      <c r="E694" s="4" t="s">
        <v>37</v>
      </c>
      <c r="F694" s="4" t="s">
        <v>37</v>
      </c>
      <c r="G694" s="4" t="s">
        <v>37</v>
      </c>
      <c r="H694" s="4" t="s">
        <v>37</v>
      </c>
      <c r="I694" s="4" t="s">
        <v>37</v>
      </c>
      <c r="O694" s="4" t="s">
        <v>68</v>
      </c>
      <c r="P694" s="4" t="s">
        <v>69</v>
      </c>
      <c r="Q694" s="4" t="s">
        <v>4187</v>
      </c>
      <c r="R694" s="4" t="s">
        <v>4188</v>
      </c>
      <c r="S694" s="4" t="s">
        <v>37</v>
      </c>
      <c r="T694" s="4" t="s">
        <v>43</v>
      </c>
      <c r="U694" s="4">
        <v>53</v>
      </c>
      <c r="V694" s="4">
        <v>1211</v>
      </c>
      <c r="W694" s="4" t="s">
        <v>4189</v>
      </c>
      <c r="X694" s="4" t="s">
        <v>4190</v>
      </c>
      <c r="Y694" s="4" t="s">
        <v>75</v>
      </c>
      <c r="Z694" s="4" t="s">
        <v>4191</v>
      </c>
      <c r="AA694" s="4" t="s">
        <v>37</v>
      </c>
      <c r="AB694" s="4" t="s">
        <v>37</v>
      </c>
      <c r="AC694" s="4" t="s">
        <v>37</v>
      </c>
      <c r="AD694" s="4" t="s">
        <v>77</v>
      </c>
      <c r="AE694" s="4">
        <v>2</v>
      </c>
    </row>
    <row r="695" spans="2:32" ht="90.4" customHeight="1" x14ac:dyDescent="0.9">
      <c r="B695" s="4">
        <v>110</v>
      </c>
      <c r="C695" s="4" t="s">
        <v>37</v>
      </c>
      <c r="D695" s="4" t="s">
        <v>37</v>
      </c>
      <c r="E695" s="4" t="s">
        <v>37</v>
      </c>
      <c r="F695" s="4" t="s">
        <v>37</v>
      </c>
      <c r="G695" s="4" t="s">
        <v>37</v>
      </c>
      <c r="H695" s="4" t="s">
        <v>37</v>
      </c>
      <c r="I695" s="4" t="s">
        <v>37</v>
      </c>
      <c r="O695" s="4" t="s">
        <v>51</v>
      </c>
      <c r="P695" s="4" t="s">
        <v>52</v>
      </c>
      <c r="Q695" s="4" t="s">
        <v>4192</v>
      </c>
      <c r="R695" s="4" t="s">
        <v>4193</v>
      </c>
      <c r="S695" s="4" t="s">
        <v>4194</v>
      </c>
      <c r="T695" s="4" t="s">
        <v>43</v>
      </c>
      <c r="U695" s="4">
        <v>60</v>
      </c>
      <c r="V695" s="4">
        <v>818</v>
      </c>
      <c r="W695" s="4" t="s">
        <v>4195</v>
      </c>
      <c r="X695" s="4" t="s">
        <v>4196</v>
      </c>
      <c r="Y695" s="4" t="s">
        <v>57</v>
      </c>
      <c r="Z695" s="4" t="s">
        <v>4197</v>
      </c>
      <c r="AA695" s="4" t="s">
        <v>37</v>
      </c>
      <c r="AB695" s="4" t="s">
        <v>48</v>
      </c>
      <c r="AC695" s="4" t="s">
        <v>4198</v>
      </c>
      <c r="AD695" s="4" t="s">
        <v>160</v>
      </c>
      <c r="AE695" s="4">
        <v>3</v>
      </c>
    </row>
    <row r="696" spans="2:32" ht="90.4" customHeight="1" x14ac:dyDescent="0.9">
      <c r="B696" s="4">
        <v>110</v>
      </c>
      <c r="C696" s="4" t="s">
        <v>37</v>
      </c>
      <c r="D696" s="4" t="s">
        <v>37</v>
      </c>
      <c r="E696" s="4" t="s">
        <v>37</v>
      </c>
      <c r="F696" s="4" t="s">
        <v>37</v>
      </c>
      <c r="G696" s="4" t="s">
        <v>37</v>
      </c>
      <c r="H696" s="4" t="s">
        <v>37</v>
      </c>
      <c r="I696" s="4" t="s">
        <v>37</v>
      </c>
      <c r="O696" s="4" t="s">
        <v>60</v>
      </c>
      <c r="P696" s="4" t="s">
        <v>437</v>
      </c>
      <c r="Q696" s="4" t="s">
        <v>4199</v>
      </c>
      <c r="R696" s="4" t="s">
        <v>4200</v>
      </c>
      <c r="S696" s="4" t="s">
        <v>37</v>
      </c>
      <c r="T696" s="4" t="s">
        <v>43</v>
      </c>
      <c r="U696" s="4">
        <v>53</v>
      </c>
      <c r="V696" s="4">
        <v>932</v>
      </c>
      <c r="W696" s="4" t="s">
        <v>4201</v>
      </c>
      <c r="X696" s="4" t="s">
        <v>4202</v>
      </c>
      <c r="Y696" s="4" t="s">
        <v>95</v>
      </c>
      <c r="Z696" s="4" t="s">
        <v>4203</v>
      </c>
      <c r="AA696" s="4" t="s">
        <v>37</v>
      </c>
      <c r="AB696" s="4" t="s">
        <v>37</v>
      </c>
      <c r="AC696" s="4" t="s">
        <v>37</v>
      </c>
      <c r="AD696" s="4" t="s">
        <v>37</v>
      </c>
      <c r="AE696" s="4">
        <v>4</v>
      </c>
    </row>
    <row r="697" spans="2:32" ht="90.4" customHeight="1" x14ac:dyDescent="0.9">
      <c r="B697" s="4">
        <v>111</v>
      </c>
      <c r="C697" s="4" t="s">
        <v>4204</v>
      </c>
      <c r="D697" s="4" t="s">
        <v>4205</v>
      </c>
      <c r="E697" s="4" t="s">
        <v>4206</v>
      </c>
      <c r="F697" s="4" t="s">
        <v>4207</v>
      </c>
      <c r="G697" s="4" t="s">
        <v>4208</v>
      </c>
      <c r="H697" s="4" t="s">
        <v>4209</v>
      </c>
      <c r="I697" s="4" t="s">
        <v>37</v>
      </c>
      <c r="J697" s="4">
        <v>239</v>
      </c>
      <c r="K697" s="4">
        <v>95219</v>
      </c>
      <c r="L697" s="4">
        <v>103176</v>
      </c>
      <c r="M697" s="4">
        <v>0</v>
      </c>
      <c r="N697" s="4">
        <v>198395</v>
      </c>
      <c r="O697" s="4" t="s">
        <v>68</v>
      </c>
      <c r="P697" s="4" t="s">
        <v>69</v>
      </c>
      <c r="Q697" s="4" t="s">
        <v>4210</v>
      </c>
      <c r="R697" s="4" t="s">
        <v>4211</v>
      </c>
      <c r="S697" s="4" t="s">
        <v>37</v>
      </c>
      <c r="T697" s="4" t="s">
        <v>43</v>
      </c>
      <c r="U697" s="4">
        <v>41</v>
      </c>
      <c r="V697" s="4">
        <v>2112</v>
      </c>
      <c r="W697" s="4" t="s">
        <v>4212</v>
      </c>
      <c r="X697" s="4" t="s">
        <v>4213</v>
      </c>
      <c r="Y697" s="4" t="s">
        <v>75</v>
      </c>
      <c r="Z697" s="4" t="s">
        <v>4214</v>
      </c>
      <c r="AA697" s="4" t="s">
        <v>37</v>
      </c>
      <c r="AB697" s="4" t="s">
        <v>37</v>
      </c>
      <c r="AC697" s="4" t="s">
        <v>37</v>
      </c>
      <c r="AD697" s="4" t="s">
        <v>77</v>
      </c>
      <c r="AE697" s="4">
        <v>1</v>
      </c>
      <c r="AF697" s="4">
        <v>48.8</v>
      </c>
    </row>
    <row r="698" spans="2:32" ht="90.4" customHeight="1" x14ac:dyDescent="0.9">
      <c r="B698" s="4">
        <v>111</v>
      </c>
      <c r="C698" s="4" t="s">
        <v>37</v>
      </c>
      <c r="D698" s="4" t="s">
        <v>37</v>
      </c>
      <c r="E698" s="4" t="s">
        <v>37</v>
      </c>
      <c r="F698" s="4" t="s">
        <v>37</v>
      </c>
      <c r="G698" s="4" t="s">
        <v>37</v>
      </c>
      <c r="H698" s="4" t="s">
        <v>37</v>
      </c>
      <c r="I698" s="4" t="s">
        <v>37</v>
      </c>
      <c r="O698" s="4" t="s">
        <v>60</v>
      </c>
      <c r="P698" s="4" t="s">
        <v>61</v>
      </c>
      <c r="Q698" s="4" t="s">
        <v>4215</v>
      </c>
      <c r="R698" s="4" t="s">
        <v>4216</v>
      </c>
      <c r="S698" s="4" t="s">
        <v>37</v>
      </c>
      <c r="T698" s="4" t="s">
        <v>43</v>
      </c>
      <c r="U698" s="4">
        <v>58</v>
      </c>
      <c r="V698" s="4">
        <v>1926</v>
      </c>
      <c r="W698" s="4" t="s">
        <v>4217</v>
      </c>
      <c r="X698" s="4" t="s">
        <v>4218</v>
      </c>
      <c r="Y698" s="4" t="s">
        <v>66</v>
      </c>
      <c r="Z698" s="4" t="s">
        <v>4219</v>
      </c>
      <c r="AA698" s="4" t="s">
        <v>37</v>
      </c>
      <c r="AB698" s="4" t="s">
        <v>37</v>
      </c>
      <c r="AC698" s="4" t="s">
        <v>37</v>
      </c>
      <c r="AD698" s="4" t="s">
        <v>37</v>
      </c>
      <c r="AE698" s="4">
        <v>2</v>
      </c>
    </row>
    <row r="699" spans="2:32" ht="90.4" customHeight="1" x14ac:dyDescent="0.9">
      <c r="B699" s="4">
        <v>111</v>
      </c>
      <c r="C699" s="4" t="s">
        <v>37</v>
      </c>
      <c r="D699" s="4" t="s">
        <v>37</v>
      </c>
      <c r="E699" s="4" t="s">
        <v>37</v>
      </c>
      <c r="F699" s="4" t="s">
        <v>37</v>
      </c>
      <c r="G699" s="4" t="s">
        <v>37</v>
      </c>
      <c r="H699" s="4" t="s">
        <v>37</v>
      </c>
      <c r="I699" s="4" t="s">
        <v>37</v>
      </c>
      <c r="O699" s="4" t="s">
        <v>38</v>
      </c>
      <c r="P699" s="4" t="s">
        <v>210</v>
      </c>
      <c r="Q699" s="4" t="s">
        <v>4220</v>
      </c>
      <c r="R699" s="4" t="s">
        <v>4221</v>
      </c>
      <c r="S699" s="4" t="s">
        <v>37</v>
      </c>
      <c r="T699" s="4" t="s">
        <v>43</v>
      </c>
      <c r="U699" s="4">
        <v>59</v>
      </c>
      <c r="V699" s="4">
        <v>2073</v>
      </c>
      <c r="W699" s="4" t="s">
        <v>4222</v>
      </c>
      <c r="X699" s="4" t="s">
        <v>4223</v>
      </c>
      <c r="Y699" s="4" t="s">
        <v>215</v>
      </c>
      <c r="Z699" s="4" t="s">
        <v>4224</v>
      </c>
      <c r="AA699" s="4" t="s">
        <v>37</v>
      </c>
      <c r="AB699" s="4" t="s">
        <v>37</v>
      </c>
      <c r="AC699" s="4" t="s">
        <v>37</v>
      </c>
      <c r="AD699" s="4" t="s">
        <v>160</v>
      </c>
      <c r="AE699" s="4">
        <v>3</v>
      </c>
    </row>
    <row r="700" spans="2:32" ht="90.4" customHeight="1" x14ac:dyDescent="0.9">
      <c r="B700" s="4">
        <v>111</v>
      </c>
      <c r="C700" s="4" t="s">
        <v>37</v>
      </c>
      <c r="D700" s="4" t="s">
        <v>37</v>
      </c>
      <c r="E700" s="4" t="s">
        <v>37</v>
      </c>
      <c r="F700" s="4" t="s">
        <v>37</v>
      </c>
      <c r="G700" s="4" t="s">
        <v>37</v>
      </c>
      <c r="H700" s="4" t="s">
        <v>37</v>
      </c>
      <c r="I700" s="4" t="s">
        <v>37</v>
      </c>
      <c r="O700" s="4" t="s">
        <v>51</v>
      </c>
      <c r="P700" s="4" t="s">
        <v>2352</v>
      </c>
      <c r="Q700" s="4" t="s">
        <v>4225</v>
      </c>
      <c r="R700" s="4" t="s">
        <v>4226</v>
      </c>
      <c r="S700" s="4" t="s">
        <v>4227</v>
      </c>
      <c r="T700" s="4" t="s">
        <v>43</v>
      </c>
      <c r="U700" s="4">
        <v>64</v>
      </c>
      <c r="V700" s="4">
        <v>2098</v>
      </c>
      <c r="W700" s="4" t="s">
        <v>4228</v>
      </c>
      <c r="X700" s="4" t="s">
        <v>4229</v>
      </c>
      <c r="Y700" s="4" t="s">
        <v>343</v>
      </c>
      <c r="Z700" s="4" t="s">
        <v>4230</v>
      </c>
      <c r="AA700" s="4" t="s">
        <v>37</v>
      </c>
      <c r="AB700" s="4" t="s">
        <v>48</v>
      </c>
      <c r="AC700" s="4" t="s">
        <v>4231</v>
      </c>
      <c r="AD700" s="4" t="s">
        <v>160</v>
      </c>
      <c r="AE700" s="4">
        <v>4</v>
      </c>
    </row>
    <row r="701" spans="2:32" ht="90.4" customHeight="1" x14ac:dyDescent="0.9">
      <c r="B701" s="4">
        <v>111</v>
      </c>
      <c r="C701" s="4" t="s">
        <v>37</v>
      </c>
      <c r="D701" s="4" t="s">
        <v>37</v>
      </c>
      <c r="E701" s="4" t="s">
        <v>37</v>
      </c>
      <c r="F701" s="4" t="s">
        <v>37</v>
      </c>
      <c r="G701" s="4" t="s">
        <v>37</v>
      </c>
      <c r="H701" s="4" t="s">
        <v>37</v>
      </c>
      <c r="I701" s="4" t="s">
        <v>37</v>
      </c>
      <c r="O701" s="4" t="s">
        <v>60</v>
      </c>
      <c r="P701" s="4" t="s">
        <v>37</v>
      </c>
      <c r="Q701" s="4" t="s">
        <v>4232</v>
      </c>
      <c r="R701" s="4" t="s">
        <v>4233</v>
      </c>
      <c r="S701" s="4" t="s">
        <v>37</v>
      </c>
      <c r="T701" s="4" t="s">
        <v>43</v>
      </c>
      <c r="U701" s="4">
        <v>43</v>
      </c>
      <c r="V701" s="4">
        <v>2552</v>
      </c>
      <c r="W701" s="4" t="s">
        <v>4234</v>
      </c>
      <c r="X701" s="4" t="s">
        <v>4235</v>
      </c>
      <c r="Y701" s="4" t="s">
        <v>903</v>
      </c>
      <c r="Z701" s="4" t="s">
        <v>4236</v>
      </c>
      <c r="AA701" s="4" t="s">
        <v>37</v>
      </c>
      <c r="AB701" s="4" t="s">
        <v>37</v>
      </c>
      <c r="AC701" s="4" t="s">
        <v>37</v>
      </c>
      <c r="AD701" s="4" t="s">
        <v>37</v>
      </c>
      <c r="AE701" s="4">
        <v>5</v>
      </c>
    </row>
    <row r="702" spans="2:32" ht="90.4" customHeight="1" x14ac:dyDescent="0.9">
      <c r="B702" s="4">
        <v>111</v>
      </c>
      <c r="C702" s="4" t="s">
        <v>37</v>
      </c>
      <c r="D702" s="4" t="s">
        <v>37</v>
      </c>
      <c r="E702" s="4" t="s">
        <v>37</v>
      </c>
      <c r="F702" s="4" t="s">
        <v>37</v>
      </c>
      <c r="G702" s="4" t="s">
        <v>37</v>
      </c>
      <c r="H702" s="4" t="s">
        <v>37</v>
      </c>
      <c r="I702" s="4" t="s">
        <v>37</v>
      </c>
      <c r="O702" s="4" t="s">
        <v>60</v>
      </c>
      <c r="P702" s="4" t="s">
        <v>37</v>
      </c>
      <c r="Q702" s="4" t="s">
        <v>4237</v>
      </c>
      <c r="R702" s="4" t="s">
        <v>4238</v>
      </c>
      <c r="S702" s="4" t="s">
        <v>37</v>
      </c>
      <c r="T702" s="4" t="s">
        <v>43</v>
      </c>
      <c r="U702" s="4">
        <v>66</v>
      </c>
      <c r="V702" s="4">
        <v>2471</v>
      </c>
      <c r="W702" s="4" t="s">
        <v>4239</v>
      </c>
      <c r="X702" s="4" t="s">
        <v>4240</v>
      </c>
      <c r="Y702" s="4" t="s">
        <v>4241</v>
      </c>
      <c r="Z702" s="4" t="s">
        <v>4242</v>
      </c>
      <c r="AA702" s="4" t="s">
        <v>4223</v>
      </c>
      <c r="AB702" s="4" t="s">
        <v>37</v>
      </c>
      <c r="AC702" s="4" t="s">
        <v>37</v>
      </c>
      <c r="AD702" s="4" t="s">
        <v>37</v>
      </c>
      <c r="AE702" s="4">
        <v>6</v>
      </c>
    </row>
    <row r="703" spans="2:32" ht="90.4" customHeight="1" x14ac:dyDescent="0.9">
      <c r="B703" s="4">
        <v>111</v>
      </c>
      <c r="C703" s="4" t="s">
        <v>37</v>
      </c>
      <c r="D703" s="4" t="s">
        <v>37</v>
      </c>
      <c r="E703" s="4" t="s">
        <v>37</v>
      </c>
      <c r="F703" s="4" t="s">
        <v>37</v>
      </c>
      <c r="G703" s="4" t="s">
        <v>37</v>
      </c>
      <c r="H703" s="4" t="s">
        <v>37</v>
      </c>
      <c r="I703" s="4" t="s">
        <v>37</v>
      </c>
      <c r="O703" s="4" t="s">
        <v>60</v>
      </c>
      <c r="P703" s="4" t="s">
        <v>37</v>
      </c>
      <c r="Q703" s="4" t="s">
        <v>4243</v>
      </c>
      <c r="R703" s="4" t="s">
        <v>4244</v>
      </c>
      <c r="S703" s="4" t="s">
        <v>37</v>
      </c>
      <c r="T703" s="4" t="s">
        <v>43</v>
      </c>
      <c r="U703" s="4">
        <v>51</v>
      </c>
      <c r="V703" s="4">
        <v>2349</v>
      </c>
      <c r="W703" s="4" t="s">
        <v>4245</v>
      </c>
      <c r="X703" s="4" t="s">
        <v>4246</v>
      </c>
      <c r="Y703" s="4" t="s">
        <v>3228</v>
      </c>
      <c r="Z703" s="4" t="s">
        <v>4247</v>
      </c>
      <c r="AA703" s="4" t="s">
        <v>37</v>
      </c>
      <c r="AB703" s="4" t="s">
        <v>37</v>
      </c>
      <c r="AC703" s="4" t="s">
        <v>37</v>
      </c>
      <c r="AD703" s="4" t="s">
        <v>37</v>
      </c>
      <c r="AE703" s="4">
        <v>7</v>
      </c>
    </row>
    <row r="704" spans="2:32" ht="90.4" customHeight="1" x14ac:dyDescent="0.9">
      <c r="B704" s="4">
        <v>112</v>
      </c>
      <c r="C704" s="4" t="s">
        <v>4248</v>
      </c>
      <c r="D704" s="4" t="s">
        <v>4249</v>
      </c>
      <c r="E704" s="4" t="s">
        <v>4206</v>
      </c>
      <c r="F704" s="4" t="s">
        <v>4207</v>
      </c>
      <c r="G704" s="4" t="s">
        <v>4208</v>
      </c>
      <c r="H704" s="4" t="s">
        <v>4250</v>
      </c>
      <c r="I704" s="4" t="s">
        <v>37</v>
      </c>
      <c r="J704" s="4">
        <v>237</v>
      </c>
      <c r="K704" s="4">
        <v>85660</v>
      </c>
      <c r="L704" s="4">
        <v>90354</v>
      </c>
      <c r="M704" s="4">
        <v>1</v>
      </c>
      <c r="N704" s="4">
        <v>176015</v>
      </c>
      <c r="O704" s="4" t="s">
        <v>51</v>
      </c>
      <c r="P704" s="4" t="s">
        <v>387</v>
      </c>
      <c r="Q704" s="4" t="s">
        <v>4251</v>
      </c>
      <c r="R704" s="4" t="s">
        <v>4252</v>
      </c>
      <c r="S704" s="4" t="s">
        <v>4253</v>
      </c>
      <c r="T704" s="4" t="s">
        <v>43</v>
      </c>
      <c r="U704" s="4">
        <v>49</v>
      </c>
      <c r="V704" s="4">
        <v>1078</v>
      </c>
      <c r="W704" s="4" t="s">
        <v>4254</v>
      </c>
      <c r="X704" s="4" t="s">
        <v>4255</v>
      </c>
      <c r="Y704" s="4" t="s">
        <v>392</v>
      </c>
      <c r="Z704" s="4" t="s">
        <v>4256</v>
      </c>
      <c r="AA704" s="4" t="s">
        <v>37</v>
      </c>
      <c r="AB704" s="4" t="s">
        <v>48</v>
      </c>
      <c r="AC704" s="4" t="s">
        <v>4257</v>
      </c>
      <c r="AD704" s="4" t="s">
        <v>238</v>
      </c>
      <c r="AE704" s="4">
        <v>1</v>
      </c>
      <c r="AF704" s="4">
        <v>63.9</v>
      </c>
    </row>
    <row r="705" spans="2:32" ht="90.4" customHeight="1" x14ac:dyDescent="0.9">
      <c r="B705" s="4">
        <v>112</v>
      </c>
      <c r="C705" s="4" t="s">
        <v>37</v>
      </c>
      <c r="D705" s="4" t="s">
        <v>37</v>
      </c>
      <c r="E705" s="4" t="s">
        <v>37</v>
      </c>
      <c r="F705" s="4" t="s">
        <v>37</v>
      </c>
      <c r="G705" s="4" t="s">
        <v>37</v>
      </c>
      <c r="H705" s="4" t="s">
        <v>37</v>
      </c>
      <c r="I705" s="4" t="s">
        <v>37</v>
      </c>
      <c r="O705" s="4" t="s">
        <v>38</v>
      </c>
      <c r="P705" s="4" t="s">
        <v>161</v>
      </c>
      <c r="Q705" s="4" t="s">
        <v>4258</v>
      </c>
      <c r="R705" s="4" t="s">
        <v>4259</v>
      </c>
      <c r="S705" s="4" t="s">
        <v>37</v>
      </c>
      <c r="T705" s="4" t="s">
        <v>43</v>
      </c>
      <c r="U705" s="4">
        <v>59</v>
      </c>
      <c r="V705" s="4">
        <v>3314</v>
      </c>
      <c r="W705" s="4" t="s">
        <v>4260</v>
      </c>
      <c r="X705" s="4" t="s">
        <v>4261</v>
      </c>
      <c r="Y705" s="4" t="s">
        <v>166</v>
      </c>
      <c r="Z705" s="4" t="s">
        <v>4262</v>
      </c>
      <c r="AA705" s="4" t="s">
        <v>37</v>
      </c>
      <c r="AB705" s="4" t="s">
        <v>37</v>
      </c>
      <c r="AC705" s="4" t="s">
        <v>37</v>
      </c>
      <c r="AD705" s="4" t="s">
        <v>160</v>
      </c>
      <c r="AE705" s="4">
        <v>2</v>
      </c>
    </row>
    <row r="706" spans="2:32" ht="90.4" customHeight="1" x14ac:dyDescent="0.9">
      <c r="B706" s="4">
        <v>112</v>
      </c>
      <c r="C706" s="4" t="s">
        <v>37</v>
      </c>
      <c r="D706" s="4" t="s">
        <v>37</v>
      </c>
      <c r="E706" s="4" t="s">
        <v>37</v>
      </c>
      <c r="F706" s="4" t="s">
        <v>37</v>
      </c>
      <c r="G706" s="4" t="s">
        <v>37</v>
      </c>
      <c r="H706" s="4" t="s">
        <v>37</v>
      </c>
      <c r="I706" s="4" t="s">
        <v>37</v>
      </c>
      <c r="O706" s="4" t="s">
        <v>68</v>
      </c>
      <c r="P706" s="4" t="s">
        <v>231</v>
      </c>
      <c r="Q706" s="4" t="s">
        <v>4263</v>
      </c>
      <c r="R706" s="4" t="s">
        <v>4264</v>
      </c>
      <c r="S706" s="4" t="s">
        <v>37</v>
      </c>
      <c r="T706" s="4" t="s">
        <v>43</v>
      </c>
      <c r="U706" s="4">
        <v>45</v>
      </c>
      <c r="V706" s="4">
        <v>3747</v>
      </c>
      <c r="W706" s="4" t="s">
        <v>4265</v>
      </c>
      <c r="X706" s="4" t="s">
        <v>4266</v>
      </c>
      <c r="Y706" s="4" t="s">
        <v>236</v>
      </c>
      <c r="Z706" s="4" t="s">
        <v>4267</v>
      </c>
      <c r="AA706" s="4" t="s">
        <v>37</v>
      </c>
      <c r="AB706" s="4" t="s">
        <v>37</v>
      </c>
      <c r="AC706" s="4" t="s">
        <v>37</v>
      </c>
      <c r="AD706" s="4" t="s">
        <v>77</v>
      </c>
      <c r="AE706" s="4">
        <v>3</v>
      </c>
    </row>
    <row r="707" spans="2:32" ht="90.4" customHeight="1" x14ac:dyDescent="0.9">
      <c r="B707" s="4">
        <v>112</v>
      </c>
      <c r="C707" s="4" t="s">
        <v>37</v>
      </c>
      <c r="D707" s="4" t="s">
        <v>37</v>
      </c>
      <c r="E707" s="4" t="s">
        <v>37</v>
      </c>
      <c r="F707" s="4" t="s">
        <v>37</v>
      </c>
      <c r="G707" s="4" t="s">
        <v>37</v>
      </c>
      <c r="H707" s="4" t="s">
        <v>37</v>
      </c>
      <c r="I707" s="4" t="s">
        <v>37</v>
      </c>
      <c r="O707" s="4" t="s">
        <v>60</v>
      </c>
      <c r="P707" s="4" t="s">
        <v>37</v>
      </c>
      <c r="Q707" s="4" t="s">
        <v>4268</v>
      </c>
      <c r="R707" s="4" t="s">
        <v>4269</v>
      </c>
      <c r="S707" s="4" t="s">
        <v>37</v>
      </c>
      <c r="T707" s="4" t="s">
        <v>43</v>
      </c>
      <c r="U707" s="4">
        <v>33</v>
      </c>
      <c r="V707" s="4">
        <v>4048</v>
      </c>
      <c r="W707" s="4" t="s">
        <v>4270</v>
      </c>
      <c r="X707" s="4" t="s">
        <v>4271</v>
      </c>
      <c r="Y707" s="4" t="s">
        <v>4272</v>
      </c>
      <c r="Z707" s="4" t="s">
        <v>4273</v>
      </c>
      <c r="AA707" s="4" t="s">
        <v>37</v>
      </c>
      <c r="AB707" s="4" t="s">
        <v>37</v>
      </c>
      <c r="AC707" s="4" t="s">
        <v>37</v>
      </c>
      <c r="AD707" s="4" t="s">
        <v>37</v>
      </c>
      <c r="AE707" s="4">
        <v>4</v>
      </c>
    </row>
    <row r="708" spans="2:32" ht="90.4" customHeight="1" x14ac:dyDescent="0.9">
      <c r="B708" s="4">
        <v>113</v>
      </c>
      <c r="C708" s="4" t="s">
        <v>4274</v>
      </c>
      <c r="D708" s="4" t="s">
        <v>4275</v>
      </c>
      <c r="E708" s="4" t="s">
        <v>4206</v>
      </c>
      <c r="F708" s="4" t="s">
        <v>4207</v>
      </c>
      <c r="G708" s="4" t="s">
        <v>4208</v>
      </c>
      <c r="H708" s="4" t="s">
        <v>4276</v>
      </c>
      <c r="I708" s="4" t="s">
        <v>37</v>
      </c>
      <c r="J708" s="4">
        <v>272</v>
      </c>
      <c r="K708" s="4">
        <v>103163</v>
      </c>
      <c r="L708" s="4">
        <v>112005</v>
      </c>
      <c r="M708" s="4">
        <v>0</v>
      </c>
      <c r="N708" s="4">
        <v>215168</v>
      </c>
      <c r="O708" s="4" t="s">
        <v>38</v>
      </c>
      <c r="P708" s="4" t="s">
        <v>161</v>
      </c>
      <c r="Q708" s="4" t="s">
        <v>4277</v>
      </c>
      <c r="R708" s="4" t="s">
        <v>4278</v>
      </c>
      <c r="S708" s="4" t="s">
        <v>37</v>
      </c>
      <c r="T708" s="4" t="s">
        <v>43</v>
      </c>
      <c r="U708" s="4">
        <v>36</v>
      </c>
      <c r="V708" s="4">
        <v>2179</v>
      </c>
      <c r="W708" s="4" t="s">
        <v>4279</v>
      </c>
      <c r="X708" s="4" t="s">
        <v>4280</v>
      </c>
      <c r="Y708" s="4" t="s">
        <v>166</v>
      </c>
      <c r="Z708" s="4" t="s">
        <v>4281</v>
      </c>
      <c r="AA708" s="4" t="s">
        <v>37</v>
      </c>
      <c r="AB708" s="4" t="s">
        <v>37</v>
      </c>
      <c r="AC708" s="4" t="s">
        <v>37</v>
      </c>
      <c r="AD708" s="4" t="s">
        <v>160</v>
      </c>
      <c r="AE708" s="4">
        <v>1</v>
      </c>
      <c r="AF708" s="4">
        <v>55.7</v>
      </c>
    </row>
    <row r="709" spans="2:32" ht="90.4" customHeight="1" x14ac:dyDescent="0.9">
      <c r="B709" s="4">
        <v>113</v>
      </c>
      <c r="C709" s="4" t="s">
        <v>37</v>
      </c>
      <c r="D709" s="4" t="s">
        <v>37</v>
      </c>
      <c r="E709" s="4" t="s">
        <v>37</v>
      </c>
      <c r="F709" s="4" t="s">
        <v>37</v>
      </c>
      <c r="G709" s="4" t="s">
        <v>37</v>
      </c>
      <c r="H709" s="4" t="s">
        <v>37</v>
      </c>
      <c r="I709" s="4" t="s">
        <v>37</v>
      </c>
      <c r="O709" s="4" t="s">
        <v>68</v>
      </c>
      <c r="P709" s="4" t="s">
        <v>69</v>
      </c>
      <c r="Q709" s="4" t="s">
        <v>4282</v>
      </c>
      <c r="R709" s="4" t="s">
        <v>4283</v>
      </c>
      <c r="S709" s="4" t="s">
        <v>4284</v>
      </c>
      <c r="T709" s="4" t="s">
        <v>43</v>
      </c>
      <c r="U709" s="4">
        <v>73</v>
      </c>
      <c r="V709" s="4">
        <v>3455</v>
      </c>
      <c r="W709" s="4" t="s">
        <v>4285</v>
      </c>
      <c r="X709" s="4" t="s">
        <v>4286</v>
      </c>
      <c r="Y709" s="4" t="s">
        <v>75</v>
      </c>
      <c r="Z709" s="4" t="s">
        <v>4287</v>
      </c>
      <c r="AA709" s="4" t="s">
        <v>37</v>
      </c>
      <c r="AB709" s="4" t="s">
        <v>37</v>
      </c>
      <c r="AC709" s="4" t="s">
        <v>37</v>
      </c>
      <c r="AD709" s="4" t="s">
        <v>77</v>
      </c>
      <c r="AE709" s="4">
        <v>2</v>
      </c>
    </row>
    <row r="710" spans="2:32" ht="90.4" customHeight="1" x14ac:dyDescent="0.9">
      <c r="B710" s="4">
        <v>113</v>
      </c>
      <c r="C710" s="4" t="s">
        <v>37</v>
      </c>
      <c r="D710" s="4" t="s">
        <v>37</v>
      </c>
      <c r="E710" s="4" t="s">
        <v>37</v>
      </c>
      <c r="F710" s="4" t="s">
        <v>37</v>
      </c>
      <c r="G710" s="4" t="s">
        <v>37</v>
      </c>
      <c r="H710" s="4" t="s">
        <v>37</v>
      </c>
      <c r="I710" s="4" t="s">
        <v>37</v>
      </c>
      <c r="O710" s="4" t="s">
        <v>60</v>
      </c>
      <c r="P710" s="4" t="s">
        <v>61</v>
      </c>
      <c r="Q710" s="4" t="s">
        <v>4288</v>
      </c>
      <c r="R710" s="4" t="s">
        <v>4289</v>
      </c>
      <c r="S710" s="4" t="s">
        <v>37</v>
      </c>
      <c r="T710" s="4" t="s">
        <v>43</v>
      </c>
      <c r="U710" s="4">
        <v>53</v>
      </c>
      <c r="V710" s="4">
        <v>2848</v>
      </c>
      <c r="W710" s="4" t="s">
        <v>4290</v>
      </c>
      <c r="X710" s="4" t="s">
        <v>4291</v>
      </c>
      <c r="Y710" s="4" t="s">
        <v>66</v>
      </c>
      <c r="Z710" s="4" t="s">
        <v>4292</v>
      </c>
      <c r="AA710" s="4" t="s">
        <v>37</v>
      </c>
      <c r="AB710" s="4" t="s">
        <v>37</v>
      </c>
      <c r="AC710" s="4" t="s">
        <v>37</v>
      </c>
      <c r="AD710" s="4" t="s">
        <v>37</v>
      </c>
      <c r="AE710" s="4">
        <v>3</v>
      </c>
    </row>
    <row r="711" spans="2:32" ht="90.4" customHeight="1" x14ac:dyDescent="0.9">
      <c r="B711" s="4">
        <v>113</v>
      </c>
      <c r="C711" s="4" t="s">
        <v>37</v>
      </c>
      <c r="D711" s="4" t="s">
        <v>37</v>
      </c>
      <c r="E711" s="4" t="s">
        <v>37</v>
      </c>
      <c r="F711" s="4" t="s">
        <v>37</v>
      </c>
      <c r="G711" s="4" t="s">
        <v>37</v>
      </c>
      <c r="H711" s="4" t="s">
        <v>37</v>
      </c>
      <c r="I711" s="4" t="s">
        <v>37</v>
      </c>
      <c r="O711" s="4" t="s">
        <v>51</v>
      </c>
      <c r="P711" s="4" t="s">
        <v>52</v>
      </c>
      <c r="Q711" s="4" t="s">
        <v>4293</v>
      </c>
      <c r="R711" s="4" t="s">
        <v>4294</v>
      </c>
      <c r="S711" s="4" t="s">
        <v>4295</v>
      </c>
      <c r="T711" s="4" t="s">
        <v>92</v>
      </c>
      <c r="U711" s="4">
        <v>49</v>
      </c>
      <c r="V711" s="4">
        <v>2400</v>
      </c>
      <c r="W711" s="4" t="s">
        <v>4296</v>
      </c>
      <c r="X711" s="4" t="s">
        <v>4297</v>
      </c>
      <c r="Y711" s="4" t="s">
        <v>57</v>
      </c>
      <c r="Z711" s="4" t="s">
        <v>4298</v>
      </c>
      <c r="AA711" s="4" t="s">
        <v>37</v>
      </c>
      <c r="AB711" s="4" t="s">
        <v>48</v>
      </c>
      <c r="AC711" s="4" t="s">
        <v>4299</v>
      </c>
      <c r="AD711" s="4" t="s">
        <v>160</v>
      </c>
      <c r="AE711" s="4">
        <v>4</v>
      </c>
    </row>
    <row r="712" spans="2:32" ht="90.4" customHeight="1" x14ac:dyDescent="0.9">
      <c r="B712" s="4">
        <v>113</v>
      </c>
      <c r="C712" s="4" t="s">
        <v>37</v>
      </c>
      <c r="D712" s="4" t="s">
        <v>37</v>
      </c>
      <c r="E712" s="4" t="s">
        <v>37</v>
      </c>
      <c r="F712" s="4" t="s">
        <v>37</v>
      </c>
      <c r="G712" s="4" t="s">
        <v>37</v>
      </c>
      <c r="H712" s="4" t="s">
        <v>37</v>
      </c>
      <c r="I712" s="4" t="s">
        <v>37</v>
      </c>
      <c r="O712" s="4" t="s">
        <v>60</v>
      </c>
      <c r="P712" s="4" t="s">
        <v>437</v>
      </c>
      <c r="Q712" s="4" t="s">
        <v>4300</v>
      </c>
      <c r="R712" s="4" t="s">
        <v>4301</v>
      </c>
      <c r="S712" s="4" t="s">
        <v>37</v>
      </c>
      <c r="T712" s="4" t="s">
        <v>92</v>
      </c>
      <c r="U712" s="4">
        <v>62</v>
      </c>
      <c r="V712" s="4">
        <v>2610</v>
      </c>
      <c r="W712" s="4" t="s">
        <v>4302</v>
      </c>
      <c r="X712" s="4" t="s">
        <v>4303</v>
      </c>
      <c r="Y712" s="4" t="s">
        <v>95</v>
      </c>
      <c r="Z712" s="4" t="s">
        <v>4304</v>
      </c>
      <c r="AA712" s="4" t="s">
        <v>37</v>
      </c>
      <c r="AB712" s="4" t="s">
        <v>37</v>
      </c>
      <c r="AC712" s="4" t="s">
        <v>37</v>
      </c>
      <c r="AD712" s="4" t="s">
        <v>37</v>
      </c>
      <c r="AE712" s="4">
        <v>5</v>
      </c>
    </row>
    <row r="713" spans="2:32" ht="90.4" customHeight="1" x14ac:dyDescent="0.9">
      <c r="B713" s="4">
        <v>113</v>
      </c>
      <c r="C713" s="4" t="s">
        <v>37</v>
      </c>
      <c r="D713" s="4" t="s">
        <v>37</v>
      </c>
      <c r="E713" s="4" t="s">
        <v>37</v>
      </c>
      <c r="F713" s="4" t="s">
        <v>37</v>
      </c>
      <c r="G713" s="4" t="s">
        <v>37</v>
      </c>
      <c r="H713" s="4" t="s">
        <v>37</v>
      </c>
      <c r="I713" s="4" t="s">
        <v>37</v>
      </c>
      <c r="O713" s="4" t="s">
        <v>60</v>
      </c>
      <c r="P713" s="4" t="s">
        <v>4172</v>
      </c>
      <c r="Q713" s="4" t="s">
        <v>4305</v>
      </c>
      <c r="R713" s="4" t="s">
        <v>4306</v>
      </c>
      <c r="S713" s="4" t="s">
        <v>37</v>
      </c>
      <c r="T713" s="4" t="s">
        <v>43</v>
      </c>
      <c r="U713" s="4">
        <v>45</v>
      </c>
      <c r="V713" s="4">
        <v>2998</v>
      </c>
      <c r="W713" s="4" t="s">
        <v>4307</v>
      </c>
      <c r="X713" s="4" t="s">
        <v>4308</v>
      </c>
      <c r="Y713" s="4" t="s">
        <v>4177</v>
      </c>
      <c r="Z713" s="4" t="s">
        <v>4309</v>
      </c>
      <c r="AA713" s="4" t="s">
        <v>37</v>
      </c>
      <c r="AB713" s="4" t="s">
        <v>37</v>
      </c>
      <c r="AC713" s="4" t="s">
        <v>37</v>
      </c>
      <c r="AD713" s="4" t="s">
        <v>37</v>
      </c>
      <c r="AE713" s="4">
        <v>6</v>
      </c>
    </row>
    <row r="714" spans="2:32" ht="90.4" customHeight="1" x14ac:dyDescent="0.9">
      <c r="B714" s="4">
        <v>114</v>
      </c>
      <c r="C714" s="4" t="s">
        <v>4310</v>
      </c>
      <c r="D714" s="4" t="s">
        <v>4311</v>
      </c>
      <c r="E714" s="4" t="s">
        <v>4206</v>
      </c>
      <c r="F714" s="4" t="s">
        <v>4207</v>
      </c>
      <c r="G714" s="4" t="s">
        <v>4208</v>
      </c>
      <c r="H714" s="4" t="s">
        <v>4312</v>
      </c>
      <c r="I714" s="4" t="s">
        <v>37</v>
      </c>
      <c r="J714" s="4">
        <v>228</v>
      </c>
      <c r="K714" s="4">
        <v>90128</v>
      </c>
      <c r="L714" s="4">
        <v>99237</v>
      </c>
      <c r="M714" s="4">
        <v>1</v>
      </c>
      <c r="N714" s="4">
        <v>189366</v>
      </c>
      <c r="O714" s="4" t="s">
        <v>51</v>
      </c>
      <c r="P714" s="4" t="s">
        <v>52</v>
      </c>
      <c r="Q714" s="4" t="s">
        <v>4313</v>
      </c>
      <c r="R714" s="4" t="s">
        <v>4314</v>
      </c>
      <c r="S714" s="4" t="s">
        <v>4315</v>
      </c>
      <c r="T714" s="4" t="s">
        <v>43</v>
      </c>
      <c r="U714" s="4">
        <v>42</v>
      </c>
      <c r="V714" s="4">
        <v>2888</v>
      </c>
      <c r="W714" s="4" t="s">
        <v>4316</v>
      </c>
      <c r="X714" s="4" t="s">
        <v>4317</v>
      </c>
      <c r="Y714" s="4" t="s">
        <v>57</v>
      </c>
      <c r="Z714" s="4" t="s">
        <v>4318</v>
      </c>
      <c r="AA714" s="4" t="s">
        <v>37</v>
      </c>
      <c r="AB714" s="4" t="s">
        <v>48</v>
      </c>
      <c r="AC714" s="4" t="s">
        <v>4319</v>
      </c>
      <c r="AD714" s="4" t="s">
        <v>238</v>
      </c>
      <c r="AE714" s="4">
        <v>1</v>
      </c>
      <c r="AF714" s="4">
        <v>53.8</v>
      </c>
    </row>
    <row r="715" spans="2:32" ht="90.4" customHeight="1" x14ac:dyDescent="0.9">
      <c r="B715" s="4">
        <v>114</v>
      </c>
      <c r="C715" s="4" t="s">
        <v>37</v>
      </c>
      <c r="D715" s="4" t="s">
        <v>37</v>
      </c>
      <c r="E715" s="4" t="s">
        <v>37</v>
      </c>
      <c r="F715" s="4" t="s">
        <v>37</v>
      </c>
      <c r="G715" s="4" t="s">
        <v>37</v>
      </c>
      <c r="H715" s="4" t="s">
        <v>37</v>
      </c>
      <c r="I715" s="4" t="s">
        <v>37</v>
      </c>
      <c r="O715" s="4" t="s">
        <v>38</v>
      </c>
      <c r="P715" s="4" t="s">
        <v>161</v>
      </c>
      <c r="Q715" s="4" t="s">
        <v>4320</v>
      </c>
      <c r="R715" s="4" t="s">
        <v>4321</v>
      </c>
      <c r="S715" s="4" t="s">
        <v>37</v>
      </c>
      <c r="T715" s="4" t="s">
        <v>43</v>
      </c>
      <c r="U715" s="4">
        <v>65</v>
      </c>
      <c r="V715" s="4">
        <v>1337</v>
      </c>
      <c r="W715" s="4" t="s">
        <v>4322</v>
      </c>
      <c r="X715" s="4" t="s">
        <v>4323</v>
      </c>
      <c r="Y715" s="4" t="s">
        <v>166</v>
      </c>
      <c r="Z715" s="4" t="s">
        <v>4324</v>
      </c>
      <c r="AA715" s="4" t="s">
        <v>37</v>
      </c>
      <c r="AB715" s="4" t="s">
        <v>37</v>
      </c>
      <c r="AC715" s="4" t="s">
        <v>37</v>
      </c>
      <c r="AD715" s="4" t="s">
        <v>238</v>
      </c>
      <c r="AE715" s="4">
        <v>2</v>
      </c>
    </row>
    <row r="716" spans="2:32" ht="90.4" customHeight="1" x14ac:dyDescent="0.9">
      <c r="B716" s="4">
        <v>114</v>
      </c>
      <c r="C716" s="4" t="s">
        <v>37</v>
      </c>
      <c r="D716" s="4" t="s">
        <v>37</v>
      </c>
      <c r="E716" s="4" t="s">
        <v>37</v>
      </c>
      <c r="F716" s="4" t="s">
        <v>37</v>
      </c>
      <c r="G716" s="4" t="s">
        <v>37</v>
      </c>
      <c r="H716" s="4" t="s">
        <v>37</v>
      </c>
      <c r="I716" s="4" t="s">
        <v>37</v>
      </c>
      <c r="O716" s="4" t="s">
        <v>68</v>
      </c>
      <c r="P716" s="4" t="s">
        <v>698</v>
      </c>
      <c r="Q716" s="4" t="s">
        <v>4325</v>
      </c>
      <c r="R716" s="4" t="s">
        <v>4326</v>
      </c>
      <c r="S716" s="4" t="s">
        <v>37</v>
      </c>
      <c r="T716" s="4" t="s">
        <v>43</v>
      </c>
      <c r="U716" s="4">
        <v>63</v>
      </c>
      <c r="V716" s="4">
        <v>2653</v>
      </c>
      <c r="W716" s="4" t="s">
        <v>4327</v>
      </c>
      <c r="X716" s="4" t="s">
        <v>4328</v>
      </c>
      <c r="Y716" s="4" t="s">
        <v>703</v>
      </c>
      <c r="Z716" s="4" t="s">
        <v>4329</v>
      </c>
      <c r="AA716" s="4" t="s">
        <v>37</v>
      </c>
      <c r="AB716" s="4" t="s">
        <v>37</v>
      </c>
      <c r="AC716" s="4" t="s">
        <v>37</v>
      </c>
      <c r="AD716" s="4" t="s">
        <v>77</v>
      </c>
      <c r="AE716" s="4">
        <v>3</v>
      </c>
    </row>
    <row r="717" spans="2:32" ht="90.4" customHeight="1" x14ac:dyDescent="0.9">
      <c r="B717" s="4">
        <v>114</v>
      </c>
      <c r="C717" s="4" t="s">
        <v>37</v>
      </c>
      <c r="D717" s="4" t="s">
        <v>37</v>
      </c>
      <c r="E717" s="4" t="s">
        <v>37</v>
      </c>
      <c r="F717" s="4" t="s">
        <v>37</v>
      </c>
      <c r="G717" s="4" t="s">
        <v>37</v>
      </c>
      <c r="H717" s="4" t="s">
        <v>37</v>
      </c>
      <c r="I717" s="4" t="s">
        <v>37</v>
      </c>
      <c r="O717" s="4" t="s">
        <v>60</v>
      </c>
      <c r="P717" s="4" t="s">
        <v>37</v>
      </c>
      <c r="Q717" s="4" t="s">
        <v>4330</v>
      </c>
      <c r="R717" s="4" t="s">
        <v>4331</v>
      </c>
      <c r="S717" s="4" t="s">
        <v>37</v>
      </c>
      <c r="T717" s="4" t="s">
        <v>43</v>
      </c>
      <c r="U717" s="4">
        <v>50</v>
      </c>
      <c r="V717" s="4">
        <v>2749</v>
      </c>
      <c r="W717" s="4" t="s">
        <v>4332</v>
      </c>
      <c r="X717" s="4" t="s">
        <v>4333</v>
      </c>
      <c r="Y717" s="4" t="s">
        <v>82</v>
      </c>
      <c r="Z717" s="4" t="s">
        <v>4334</v>
      </c>
      <c r="AA717" s="4" t="s">
        <v>37</v>
      </c>
      <c r="AB717" s="4" t="s">
        <v>37</v>
      </c>
      <c r="AC717" s="4" t="s">
        <v>37</v>
      </c>
      <c r="AD717" s="4" t="s">
        <v>37</v>
      </c>
      <c r="AE717" s="4">
        <v>4</v>
      </c>
    </row>
    <row r="718" spans="2:32" ht="90.4" customHeight="1" x14ac:dyDescent="0.9">
      <c r="B718" s="4">
        <v>115</v>
      </c>
      <c r="C718" s="4" t="s">
        <v>4335</v>
      </c>
      <c r="D718" s="4" t="s">
        <v>4336</v>
      </c>
      <c r="E718" s="4" t="s">
        <v>4206</v>
      </c>
      <c r="F718" s="4" t="s">
        <v>4207</v>
      </c>
      <c r="G718" s="4" t="s">
        <v>4208</v>
      </c>
      <c r="H718" s="4" t="s">
        <v>4337</v>
      </c>
      <c r="I718" s="4" t="s">
        <v>1085</v>
      </c>
      <c r="J718" s="4">
        <v>231</v>
      </c>
      <c r="K718" s="4">
        <v>95014</v>
      </c>
      <c r="L718" s="4">
        <v>106183</v>
      </c>
      <c r="M718" s="4">
        <v>3</v>
      </c>
      <c r="N718" s="4">
        <v>201200</v>
      </c>
      <c r="O718" s="4" t="s">
        <v>68</v>
      </c>
      <c r="P718" s="4" t="s">
        <v>69</v>
      </c>
      <c r="Q718" s="4" t="s">
        <v>4338</v>
      </c>
      <c r="R718" s="4" t="s">
        <v>4339</v>
      </c>
      <c r="S718" s="4" t="s">
        <v>37</v>
      </c>
      <c r="T718" s="4" t="s">
        <v>43</v>
      </c>
      <c r="U718" s="4">
        <v>62</v>
      </c>
      <c r="V718" s="4">
        <v>2573</v>
      </c>
      <c r="W718" s="4" t="s">
        <v>4340</v>
      </c>
      <c r="X718" s="4" t="s">
        <v>4341</v>
      </c>
      <c r="Y718" s="4" t="s">
        <v>75</v>
      </c>
      <c r="Z718" s="4" t="s">
        <v>4342</v>
      </c>
      <c r="AA718" s="4" t="s">
        <v>37</v>
      </c>
      <c r="AB718" s="4" t="s">
        <v>37</v>
      </c>
      <c r="AC718" s="4" t="s">
        <v>37</v>
      </c>
      <c r="AD718" s="4" t="s">
        <v>160</v>
      </c>
      <c r="AE718" s="4">
        <v>1</v>
      </c>
      <c r="AF718" s="4">
        <v>61.9</v>
      </c>
    </row>
    <row r="719" spans="2:32" ht="90.4" customHeight="1" x14ac:dyDescent="0.9">
      <c r="B719" s="4">
        <v>115</v>
      </c>
      <c r="C719" s="4" t="s">
        <v>37</v>
      </c>
      <c r="D719" s="4" t="s">
        <v>37</v>
      </c>
      <c r="E719" s="4" t="s">
        <v>37</v>
      </c>
      <c r="F719" s="4" t="s">
        <v>37</v>
      </c>
      <c r="G719" s="4" t="s">
        <v>37</v>
      </c>
      <c r="H719" s="4" t="s">
        <v>37</v>
      </c>
      <c r="I719" s="4" t="s">
        <v>37</v>
      </c>
      <c r="O719" s="4" t="s">
        <v>51</v>
      </c>
      <c r="P719" s="4" t="s">
        <v>193</v>
      </c>
      <c r="Q719" s="4" t="s">
        <v>4343</v>
      </c>
      <c r="R719" s="4" t="s">
        <v>4344</v>
      </c>
      <c r="S719" s="4" t="s">
        <v>37</v>
      </c>
      <c r="T719" s="4" t="s">
        <v>92</v>
      </c>
      <c r="U719" s="4">
        <v>31</v>
      </c>
      <c r="V719" s="4">
        <v>1936</v>
      </c>
      <c r="W719" s="4" t="s">
        <v>4345</v>
      </c>
      <c r="X719" s="4" t="s">
        <v>4346</v>
      </c>
      <c r="Y719" s="4" t="s">
        <v>198</v>
      </c>
      <c r="Z719" s="4" t="s">
        <v>4347</v>
      </c>
      <c r="AA719" s="4" t="s">
        <v>37</v>
      </c>
      <c r="AB719" s="4" t="s">
        <v>37</v>
      </c>
      <c r="AC719" s="4" t="s">
        <v>37</v>
      </c>
      <c r="AD719" s="4" t="s">
        <v>160</v>
      </c>
      <c r="AE719" s="4">
        <v>2</v>
      </c>
    </row>
    <row r="720" spans="2:32" ht="90.4" customHeight="1" x14ac:dyDescent="0.9">
      <c r="B720" s="4">
        <v>115</v>
      </c>
      <c r="C720" s="4" t="s">
        <v>37</v>
      </c>
      <c r="D720" s="4" t="s">
        <v>37</v>
      </c>
      <c r="E720" s="4" t="s">
        <v>37</v>
      </c>
      <c r="F720" s="4" t="s">
        <v>37</v>
      </c>
      <c r="G720" s="4" t="s">
        <v>37</v>
      </c>
      <c r="H720" s="4" t="s">
        <v>37</v>
      </c>
      <c r="I720" s="4" t="s">
        <v>37</v>
      </c>
      <c r="O720" s="4" t="s">
        <v>38</v>
      </c>
      <c r="P720" s="4" t="s">
        <v>161</v>
      </c>
      <c r="Q720" s="4" t="s">
        <v>4348</v>
      </c>
      <c r="R720" s="4" t="s">
        <v>4349</v>
      </c>
      <c r="S720" s="4" t="s">
        <v>37</v>
      </c>
      <c r="T720" s="4" t="s">
        <v>43</v>
      </c>
      <c r="U720" s="4">
        <v>46</v>
      </c>
      <c r="V720" s="4">
        <v>2200</v>
      </c>
      <c r="W720" s="4" t="s">
        <v>4350</v>
      </c>
      <c r="X720" s="4" t="s">
        <v>4351</v>
      </c>
      <c r="Y720" s="4" t="s">
        <v>166</v>
      </c>
      <c r="Z720" s="4" t="s">
        <v>4352</v>
      </c>
      <c r="AA720" s="4" t="s">
        <v>37</v>
      </c>
      <c r="AB720" s="4" t="s">
        <v>37</v>
      </c>
      <c r="AC720" s="4" t="s">
        <v>37</v>
      </c>
      <c r="AD720" s="4" t="s">
        <v>160</v>
      </c>
      <c r="AE720" s="4">
        <v>3</v>
      </c>
    </row>
    <row r="721" spans="2:32" ht="90.4" customHeight="1" x14ac:dyDescent="0.9">
      <c r="B721" s="4">
        <v>115</v>
      </c>
      <c r="C721" s="4" t="s">
        <v>37</v>
      </c>
      <c r="D721" s="4" t="s">
        <v>37</v>
      </c>
      <c r="E721" s="4" t="s">
        <v>37</v>
      </c>
      <c r="F721" s="4" t="s">
        <v>37</v>
      </c>
      <c r="G721" s="4" t="s">
        <v>37</v>
      </c>
      <c r="H721" s="4" t="s">
        <v>37</v>
      </c>
      <c r="I721" s="4" t="s">
        <v>37</v>
      </c>
      <c r="O721" s="4" t="s">
        <v>60</v>
      </c>
      <c r="P721" s="4" t="s">
        <v>61</v>
      </c>
      <c r="Q721" s="4" t="s">
        <v>4353</v>
      </c>
      <c r="R721" s="4" t="s">
        <v>4354</v>
      </c>
      <c r="S721" s="4" t="s">
        <v>37</v>
      </c>
      <c r="T721" s="4" t="s">
        <v>43</v>
      </c>
      <c r="U721" s="4">
        <v>46</v>
      </c>
      <c r="V721" s="4">
        <v>2941</v>
      </c>
      <c r="W721" s="4" t="s">
        <v>4355</v>
      </c>
      <c r="X721" s="4" t="s">
        <v>4356</v>
      </c>
      <c r="Y721" s="4" t="s">
        <v>66</v>
      </c>
      <c r="Z721" s="4" t="s">
        <v>4357</v>
      </c>
      <c r="AA721" s="4" t="s">
        <v>37</v>
      </c>
      <c r="AB721" s="4" t="s">
        <v>37</v>
      </c>
      <c r="AC721" s="4" t="s">
        <v>37</v>
      </c>
      <c r="AD721" s="4" t="s">
        <v>37</v>
      </c>
      <c r="AE721" s="4">
        <v>4</v>
      </c>
    </row>
    <row r="722" spans="2:32" ht="90.4" customHeight="1" x14ac:dyDescent="0.9">
      <c r="B722" s="4">
        <v>116</v>
      </c>
      <c r="C722" s="4" t="s">
        <v>4358</v>
      </c>
      <c r="D722" s="4" t="s">
        <v>4359</v>
      </c>
      <c r="E722" s="4" t="s">
        <v>4360</v>
      </c>
      <c r="F722" s="4" t="s">
        <v>4361</v>
      </c>
      <c r="G722" s="4" t="s">
        <v>4362</v>
      </c>
      <c r="H722" s="4" t="s">
        <v>4363</v>
      </c>
      <c r="I722" s="4" t="s">
        <v>37</v>
      </c>
      <c r="J722" s="4">
        <v>214</v>
      </c>
      <c r="K722" s="4">
        <v>104343</v>
      </c>
      <c r="L722" s="4">
        <v>110168</v>
      </c>
      <c r="M722" s="4">
        <v>2</v>
      </c>
      <c r="N722" s="4">
        <v>214513</v>
      </c>
      <c r="O722" s="4" t="s">
        <v>68</v>
      </c>
      <c r="P722" s="4" t="s">
        <v>69</v>
      </c>
      <c r="Q722" s="4" t="s">
        <v>4364</v>
      </c>
      <c r="R722" s="4" t="s">
        <v>4365</v>
      </c>
      <c r="S722" s="4" t="s">
        <v>37</v>
      </c>
      <c r="T722" s="4" t="s">
        <v>43</v>
      </c>
      <c r="U722" s="4">
        <v>43</v>
      </c>
      <c r="V722" s="4">
        <v>3448</v>
      </c>
      <c r="W722" s="4" t="s">
        <v>4366</v>
      </c>
      <c r="X722" s="4" t="s">
        <v>4367</v>
      </c>
      <c r="Y722" s="4" t="s">
        <v>75</v>
      </c>
      <c r="Z722" s="4" t="s">
        <v>4368</v>
      </c>
      <c r="AA722" s="4" t="s">
        <v>37</v>
      </c>
      <c r="AB722" s="4" t="s">
        <v>37</v>
      </c>
      <c r="AC722" s="4" t="s">
        <v>37</v>
      </c>
      <c r="AD722" s="4" t="s">
        <v>77</v>
      </c>
      <c r="AE722" s="4">
        <v>1</v>
      </c>
      <c r="AF722" s="4">
        <v>50.3</v>
      </c>
    </row>
    <row r="723" spans="2:32" ht="90.4" customHeight="1" x14ac:dyDescent="0.9">
      <c r="B723" s="4">
        <v>116</v>
      </c>
      <c r="C723" s="4" t="s">
        <v>37</v>
      </c>
      <c r="D723" s="4" t="s">
        <v>37</v>
      </c>
      <c r="E723" s="4" t="s">
        <v>37</v>
      </c>
      <c r="F723" s="4" t="s">
        <v>37</v>
      </c>
      <c r="G723" s="4" t="s">
        <v>37</v>
      </c>
      <c r="H723" s="4" t="s">
        <v>37</v>
      </c>
      <c r="I723" s="4" t="s">
        <v>37</v>
      </c>
      <c r="O723" s="4" t="s">
        <v>51</v>
      </c>
      <c r="P723" s="4" t="s">
        <v>193</v>
      </c>
      <c r="Q723" s="4" t="s">
        <v>4369</v>
      </c>
      <c r="R723" s="4" t="s">
        <v>4370</v>
      </c>
      <c r="S723" s="4" t="s">
        <v>37</v>
      </c>
      <c r="T723" s="4" t="s">
        <v>92</v>
      </c>
      <c r="U723" s="4">
        <v>51</v>
      </c>
      <c r="V723" s="4">
        <v>3131</v>
      </c>
      <c r="W723" s="4" t="s">
        <v>4371</v>
      </c>
      <c r="X723" s="4" t="s">
        <v>4372</v>
      </c>
      <c r="Y723" s="4" t="s">
        <v>198</v>
      </c>
      <c r="Z723" s="4" t="s">
        <v>4373</v>
      </c>
      <c r="AA723" s="4" t="s">
        <v>37</v>
      </c>
      <c r="AB723" s="4" t="s">
        <v>37</v>
      </c>
      <c r="AC723" s="4" t="s">
        <v>37</v>
      </c>
      <c r="AD723" s="4" t="s">
        <v>238</v>
      </c>
      <c r="AE723" s="4">
        <v>2</v>
      </c>
    </row>
    <row r="724" spans="2:32" ht="90.4" customHeight="1" x14ac:dyDescent="0.9">
      <c r="B724" s="4">
        <v>116</v>
      </c>
      <c r="C724" s="4" t="s">
        <v>37</v>
      </c>
      <c r="D724" s="4" t="s">
        <v>37</v>
      </c>
      <c r="E724" s="4" t="s">
        <v>37</v>
      </c>
      <c r="F724" s="4" t="s">
        <v>37</v>
      </c>
      <c r="G724" s="4" t="s">
        <v>37</v>
      </c>
      <c r="H724" s="4" t="s">
        <v>37</v>
      </c>
      <c r="I724" s="4" t="s">
        <v>37</v>
      </c>
      <c r="O724" s="4" t="s">
        <v>38</v>
      </c>
      <c r="P724" s="4" t="s">
        <v>161</v>
      </c>
      <c r="Q724" s="4" t="s">
        <v>4374</v>
      </c>
      <c r="R724" s="4" t="s">
        <v>4375</v>
      </c>
      <c r="S724" s="4" t="s">
        <v>4376</v>
      </c>
      <c r="T724" s="4" t="s">
        <v>43</v>
      </c>
      <c r="U724" s="4">
        <v>46</v>
      </c>
      <c r="V724" s="4">
        <v>61</v>
      </c>
      <c r="W724" s="4" t="s">
        <v>4377</v>
      </c>
      <c r="X724" s="4" t="s">
        <v>4378</v>
      </c>
      <c r="Y724" s="4" t="s">
        <v>166</v>
      </c>
      <c r="Z724" s="4" t="s">
        <v>4379</v>
      </c>
      <c r="AA724" s="4" t="s">
        <v>37</v>
      </c>
      <c r="AB724" s="4" t="s">
        <v>48</v>
      </c>
      <c r="AC724" s="4" t="s">
        <v>4380</v>
      </c>
      <c r="AD724" s="4" t="s">
        <v>77</v>
      </c>
      <c r="AE724" s="4">
        <v>3</v>
      </c>
    </row>
    <row r="725" spans="2:32" ht="90.4" customHeight="1" x14ac:dyDescent="0.9">
      <c r="B725" s="4">
        <v>116</v>
      </c>
      <c r="C725" s="4" t="s">
        <v>37</v>
      </c>
      <c r="D725" s="4" t="s">
        <v>37</v>
      </c>
      <c r="E725" s="4" t="s">
        <v>37</v>
      </c>
      <c r="F725" s="4" t="s">
        <v>37</v>
      </c>
      <c r="G725" s="4" t="s">
        <v>37</v>
      </c>
      <c r="H725" s="4" t="s">
        <v>37</v>
      </c>
      <c r="I725" s="4" t="s">
        <v>37</v>
      </c>
      <c r="O725" s="4" t="s">
        <v>60</v>
      </c>
      <c r="P725" s="4" t="s">
        <v>437</v>
      </c>
      <c r="Q725" s="4" t="s">
        <v>4381</v>
      </c>
      <c r="R725" s="4" t="s">
        <v>4382</v>
      </c>
      <c r="S725" s="4" t="s">
        <v>37</v>
      </c>
      <c r="T725" s="4" t="s">
        <v>92</v>
      </c>
      <c r="U725" s="4">
        <v>49</v>
      </c>
      <c r="V725" s="4">
        <v>629</v>
      </c>
      <c r="W725" s="4" t="s">
        <v>4383</v>
      </c>
      <c r="X725" s="4" t="s">
        <v>4384</v>
      </c>
      <c r="Y725" s="4" t="s">
        <v>95</v>
      </c>
      <c r="Z725" s="4" t="s">
        <v>4385</v>
      </c>
      <c r="AA725" s="4" t="s">
        <v>37</v>
      </c>
      <c r="AB725" s="4" t="s">
        <v>37</v>
      </c>
      <c r="AC725" s="4" t="s">
        <v>37</v>
      </c>
      <c r="AD725" s="4" t="s">
        <v>37</v>
      </c>
      <c r="AE725" s="4">
        <v>4</v>
      </c>
    </row>
    <row r="726" spans="2:32" ht="90.4" customHeight="1" x14ac:dyDescent="0.9">
      <c r="B726" s="4">
        <v>116</v>
      </c>
      <c r="C726" s="4" t="s">
        <v>37</v>
      </c>
      <c r="D726" s="4" t="s">
        <v>37</v>
      </c>
      <c r="E726" s="4" t="s">
        <v>37</v>
      </c>
      <c r="F726" s="4" t="s">
        <v>37</v>
      </c>
      <c r="G726" s="4" t="s">
        <v>37</v>
      </c>
      <c r="H726" s="4" t="s">
        <v>37</v>
      </c>
      <c r="I726" s="4" t="s">
        <v>37</v>
      </c>
      <c r="O726" s="4" t="s">
        <v>60</v>
      </c>
      <c r="P726" s="4" t="s">
        <v>307</v>
      </c>
      <c r="Q726" s="4" t="s">
        <v>4386</v>
      </c>
      <c r="R726" s="4" t="s">
        <v>4387</v>
      </c>
      <c r="S726" s="4" t="s">
        <v>37</v>
      </c>
      <c r="T726" s="4" t="s">
        <v>43</v>
      </c>
      <c r="U726" s="4">
        <v>44</v>
      </c>
      <c r="V726" s="4">
        <v>3616</v>
      </c>
      <c r="W726" s="4" t="s">
        <v>4388</v>
      </c>
      <c r="X726" s="4" t="s">
        <v>4389</v>
      </c>
      <c r="Y726" s="4" t="s">
        <v>243</v>
      </c>
      <c r="Z726" s="4" t="s">
        <v>4390</v>
      </c>
      <c r="AA726" s="4" t="s">
        <v>37</v>
      </c>
      <c r="AB726" s="4" t="s">
        <v>37</v>
      </c>
      <c r="AC726" s="4" t="s">
        <v>37</v>
      </c>
      <c r="AD726" s="4" t="s">
        <v>37</v>
      </c>
      <c r="AE726" s="4">
        <v>5</v>
      </c>
    </row>
    <row r="727" spans="2:32" ht="90.4" customHeight="1" x14ac:dyDescent="0.9">
      <c r="B727" s="4">
        <v>117</v>
      </c>
      <c r="C727" s="4" t="s">
        <v>4391</v>
      </c>
      <c r="D727" s="4" t="s">
        <v>4392</v>
      </c>
      <c r="E727" s="4" t="s">
        <v>4360</v>
      </c>
      <c r="F727" s="4" t="s">
        <v>4361</v>
      </c>
      <c r="G727" s="4" t="s">
        <v>4362</v>
      </c>
      <c r="H727" s="4" t="s">
        <v>4393</v>
      </c>
      <c r="I727" s="4" t="s">
        <v>37</v>
      </c>
      <c r="J727" s="4">
        <v>188</v>
      </c>
      <c r="K727" s="4">
        <v>87070</v>
      </c>
      <c r="L727" s="4">
        <v>91726</v>
      </c>
      <c r="M727" s="4">
        <v>2</v>
      </c>
      <c r="N727" s="4">
        <v>178798</v>
      </c>
      <c r="O727" s="4" t="s">
        <v>68</v>
      </c>
      <c r="P727" s="4" t="s">
        <v>69</v>
      </c>
      <c r="Q727" s="4" t="s">
        <v>4394</v>
      </c>
      <c r="R727" s="4" t="s">
        <v>4395</v>
      </c>
      <c r="S727" s="4" t="s">
        <v>37</v>
      </c>
      <c r="T727" s="4" t="s">
        <v>43</v>
      </c>
      <c r="U727" s="4">
        <v>49</v>
      </c>
      <c r="V727" s="4">
        <v>3078</v>
      </c>
      <c r="W727" s="4" t="s">
        <v>4396</v>
      </c>
      <c r="X727" s="4" t="s">
        <v>4397</v>
      </c>
      <c r="Y727" s="4" t="s">
        <v>75</v>
      </c>
      <c r="Z727" s="4" t="s">
        <v>4398</v>
      </c>
      <c r="AA727" s="4" t="s">
        <v>37</v>
      </c>
      <c r="AB727" s="4" t="s">
        <v>37</v>
      </c>
      <c r="AC727" s="4" t="s">
        <v>37</v>
      </c>
      <c r="AD727" s="4" t="s">
        <v>50</v>
      </c>
      <c r="AE727" s="4">
        <v>1</v>
      </c>
      <c r="AF727" s="4">
        <v>70.5</v>
      </c>
    </row>
    <row r="728" spans="2:32" ht="90.4" customHeight="1" x14ac:dyDescent="0.9">
      <c r="B728" s="4">
        <v>117</v>
      </c>
      <c r="C728" s="4" t="s">
        <v>37</v>
      </c>
      <c r="D728" s="4" t="s">
        <v>37</v>
      </c>
      <c r="E728" s="4" t="s">
        <v>37</v>
      </c>
      <c r="F728" s="4" t="s">
        <v>37</v>
      </c>
      <c r="G728" s="4" t="s">
        <v>37</v>
      </c>
      <c r="H728" s="4" t="s">
        <v>37</v>
      </c>
      <c r="I728" s="4" t="s">
        <v>37</v>
      </c>
      <c r="O728" s="4" t="s">
        <v>38</v>
      </c>
      <c r="P728" s="4" t="s">
        <v>4399</v>
      </c>
      <c r="Q728" s="4" t="s">
        <v>4400</v>
      </c>
      <c r="R728" s="4" t="s">
        <v>4401</v>
      </c>
      <c r="S728" s="4" t="s">
        <v>4402</v>
      </c>
      <c r="T728" s="4" t="s">
        <v>43</v>
      </c>
      <c r="U728" s="4">
        <v>62</v>
      </c>
      <c r="V728" s="4">
        <v>1992</v>
      </c>
      <c r="W728" s="4" t="s">
        <v>4403</v>
      </c>
      <c r="X728" s="4" t="s">
        <v>4404</v>
      </c>
      <c r="Y728" s="4" t="s">
        <v>4405</v>
      </c>
      <c r="Z728" s="4" t="s">
        <v>4406</v>
      </c>
      <c r="AA728" s="4" t="s">
        <v>37</v>
      </c>
      <c r="AB728" s="4" t="s">
        <v>37</v>
      </c>
      <c r="AC728" s="4" t="s">
        <v>37</v>
      </c>
      <c r="AD728" s="4" t="s">
        <v>160</v>
      </c>
      <c r="AE728" s="4">
        <v>2</v>
      </c>
    </row>
    <row r="729" spans="2:32" ht="90.4" customHeight="1" x14ac:dyDescent="0.9">
      <c r="B729" s="4">
        <v>117</v>
      </c>
      <c r="C729" s="4" t="s">
        <v>37</v>
      </c>
      <c r="D729" s="4" t="s">
        <v>37</v>
      </c>
      <c r="E729" s="4" t="s">
        <v>37</v>
      </c>
      <c r="F729" s="4" t="s">
        <v>37</v>
      </c>
      <c r="G729" s="4" t="s">
        <v>37</v>
      </c>
      <c r="H729" s="4" t="s">
        <v>37</v>
      </c>
      <c r="I729" s="4" t="s">
        <v>37</v>
      </c>
      <c r="O729" s="4" t="s">
        <v>51</v>
      </c>
      <c r="P729" s="4" t="s">
        <v>1322</v>
      </c>
      <c r="Q729" s="4" t="s">
        <v>4407</v>
      </c>
      <c r="R729" s="4" t="s">
        <v>4408</v>
      </c>
      <c r="S729" s="4" t="s">
        <v>4409</v>
      </c>
      <c r="T729" s="4" t="s">
        <v>43</v>
      </c>
      <c r="U729" s="4">
        <v>48</v>
      </c>
      <c r="V729" s="4">
        <v>65</v>
      </c>
      <c r="W729" s="4" t="s">
        <v>4410</v>
      </c>
      <c r="X729" s="4" t="s">
        <v>4411</v>
      </c>
      <c r="Y729" s="4" t="s">
        <v>3332</v>
      </c>
      <c r="Z729" s="4" t="s">
        <v>4412</v>
      </c>
      <c r="AA729" s="4" t="s">
        <v>37</v>
      </c>
      <c r="AB729" s="4" t="s">
        <v>48</v>
      </c>
      <c r="AC729" s="4" t="s">
        <v>4413</v>
      </c>
      <c r="AD729" s="4" t="s">
        <v>59</v>
      </c>
      <c r="AE729" s="4">
        <v>3</v>
      </c>
    </row>
    <row r="730" spans="2:32" ht="90.4" customHeight="1" x14ac:dyDescent="0.9">
      <c r="B730" s="4">
        <v>118</v>
      </c>
      <c r="C730" s="4" t="s">
        <v>4414</v>
      </c>
      <c r="D730" s="4" t="s">
        <v>4415</v>
      </c>
      <c r="E730" s="4" t="s">
        <v>4360</v>
      </c>
      <c r="F730" s="4" t="s">
        <v>4361</v>
      </c>
      <c r="G730" s="4" t="s">
        <v>4362</v>
      </c>
      <c r="H730" s="4" t="s">
        <v>4416</v>
      </c>
      <c r="I730" s="4" t="s">
        <v>1085</v>
      </c>
      <c r="J730" s="4">
        <v>227</v>
      </c>
      <c r="K730" s="4">
        <v>98146</v>
      </c>
      <c r="L730" s="4">
        <v>107546</v>
      </c>
      <c r="M730" s="4">
        <v>2</v>
      </c>
      <c r="N730" s="4">
        <v>205694</v>
      </c>
      <c r="O730" s="4" t="s">
        <v>38</v>
      </c>
      <c r="P730" s="4" t="s">
        <v>4399</v>
      </c>
      <c r="Q730" s="4" t="s">
        <v>4417</v>
      </c>
      <c r="R730" s="4" t="s">
        <v>4418</v>
      </c>
      <c r="S730" s="4" t="s">
        <v>37</v>
      </c>
      <c r="T730" s="4" t="s">
        <v>43</v>
      </c>
      <c r="U730" s="4">
        <v>46</v>
      </c>
      <c r="V730" s="4">
        <v>1892</v>
      </c>
      <c r="W730" s="4" t="s">
        <v>4419</v>
      </c>
      <c r="X730" s="4" t="s">
        <v>4420</v>
      </c>
      <c r="Y730" s="4" t="s">
        <v>4405</v>
      </c>
      <c r="Z730" s="4" t="s">
        <v>4421</v>
      </c>
      <c r="AA730" s="4" t="s">
        <v>37</v>
      </c>
      <c r="AB730" s="4" t="s">
        <v>37</v>
      </c>
      <c r="AC730" s="4" t="s">
        <v>37</v>
      </c>
      <c r="AD730" s="4" t="s">
        <v>77</v>
      </c>
      <c r="AE730" s="4">
        <v>1</v>
      </c>
      <c r="AF730" s="4">
        <v>60</v>
      </c>
    </row>
    <row r="731" spans="2:32" ht="90.4" customHeight="1" x14ac:dyDescent="0.9">
      <c r="B731" s="4">
        <v>118</v>
      </c>
      <c r="C731" s="4" t="s">
        <v>37</v>
      </c>
      <c r="D731" s="4" t="s">
        <v>37</v>
      </c>
      <c r="E731" s="4" t="s">
        <v>37</v>
      </c>
      <c r="F731" s="4" t="s">
        <v>37</v>
      </c>
      <c r="G731" s="4" t="s">
        <v>37</v>
      </c>
      <c r="H731" s="4" t="s">
        <v>37</v>
      </c>
      <c r="I731" s="4" t="s">
        <v>37</v>
      </c>
      <c r="O731" s="4" t="s">
        <v>68</v>
      </c>
      <c r="P731" s="4" t="s">
        <v>69</v>
      </c>
      <c r="Q731" s="4" t="s">
        <v>4422</v>
      </c>
      <c r="R731" s="4" t="s">
        <v>4423</v>
      </c>
      <c r="S731" s="4" t="s">
        <v>37</v>
      </c>
      <c r="T731" s="4" t="s">
        <v>92</v>
      </c>
      <c r="U731" s="4">
        <v>42</v>
      </c>
      <c r="V731" s="4">
        <v>1647</v>
      </c>
      <c r="W731" s="4" t="s">
        <v>4424</v>
      </c>
      <c r="X731" s="4" t="s">
        <v>4425</v>
      </c>
      <c r="Y731" s="4" t="s">
        <v>75</v>
      </c>
      <c r="Z731" s="4" t="s">
        <v>4426</v>
      </c>
      <c r="AA731" s="4" t="s">
        <v>37</v>
      </c>
      <c r="AB731" s="4" t="s">
        <v>37</v>
      </c>
      <c r="AC731" s="4" t="s">
        <v>37</v>
      </c>
      <c r="AD731" s="4" t="s">
        <v>59</v>
      </c>
      <c r="AE731" s="4">
        <v>2</v>
      </c>
    </row>
    <row r="732" spans="2:32" ht="90.4" customHeight="1" x14ac:dyDescent="0.9">
      <c r="B732" s="4">
        <v>118</v>
      </c>
      <c r="C732" s="4" t="s">
        <v>37</v>
      </c>
      <c r="D732" s="4" t="s">
        <v>37</v>
      </c>
      <c r="E732" s="4" t="s">
        <v>37</v>
      </c>
      <c r="F732" s="4" t="s">
        <v>37</v>
      </c>
      <c r="G732" s="4" t="s">
        <v>37</v>
      </c>
      <c r="H732" s="4" t="s">
        <v>37</v>
      </c>
      <c r="I732" s="4" t="s">
        <v>37</v>
      </c>
      <c r="O732" s="4" t="s">
        <v>51</v>
      </c>
      <c r="P732" s="4" t="s">
        <v>4427</v>
      </c>
      <c r="Q732" s="4" t="s">
        <v>4428</v>
      </c>
      <c r="R732" s="4" t="s">
        <v>4429</v>
      </c>
      <c r="S732" s="4" t="s">
        <v>4430</v>
      </c>
      <c r="T732" s="4" t="s">
        <v>43</v>
      </c>
      <c r="U732" s="4">
        <v>58</v>
      </c>
      <c r="V732" s="4">
        <v>777</v>
      </c>
      <c r="W732" s="4" t="s">
        <v>4431</v>
      </c>
      <c r="X732" s="4" t="s">
        <v>4432</v>
      </c>
      <c r="Y732" s="4" t="s">
        <v>95</v>
      </c>
      <c r="Z732" s="4" t="s">
        <v>4433</v>
      </c>
      <c r="AA732" s="4" t="s">
        <v>37</v>
      </c>
      <c r="AB732" s="4" t="s">
        <v>48</v>
      </c>
      <c r="AC732" s="4" t="s">
        <v>4434</v>
      </c>
      <c r="AD732" s="4" t="s">
        <v>160</v>
      </c>
      <c r="AE732" s="4">
        <v>3</v>
      </c>
    </row>
    <row r="733" spans="2:32" ht="90.4" customHeight="1" x14ac:dyDescent="0.9">
      <c r="B733" s="4">
        <v>118</v>
      </c>
      <c r="C733" s="4" t="s">
        <v>37</v>
      </c>
      <c r="D733" s="4" t="s">
        <v>37</v>
      </c>
      <c r="E733" s="4" t="s">
        <v>37</v>
      </c>
      <c r="F733" s="4" t="s">
        <v>37</v>
      </c>
      <c r="G733" s="4" t="s">
        <v>37</v>
      </c>
      <c r="H733" s="4" t="s">
        <v>37</v>
      </c>
      <c r="I733" s="4" t="s">
        <v>37</v>
      </c>
      <c r="O733" s="4" t="s">
        <v>60</v>
      </c>
      <c r="P733" s="4" t="s">
        <v>437</v>
      </c>
      <c r="Q733" s="4" t="s">
        <v>4435</v>
      </c>
      <c r="R733" s="4" t="s">
        <v>4436</v>
      </c>
      <c r="S733" s="4" t="s">
        <v>37</v>
      </c>
      <c r="T733" s="4" t="s">
        <v>43</v>
      </c>
      <c r="U733" s="4">
        <v>76</v>
      </c>
      <c r="V733" s="4">
        <v>848</v>
      </c>
      <c r="W733" s="4" t="s">
        <v>4437</v>
      </c>
      <c r="X733" s="4" t="s">
        <v>4438</v>
      </c>
      <c r="Y733" s="4" t="s">
        <v>285</v>
      </c>
      <c r="Z733" s="4" t="s">
        <v>4439</v>
      </c>
      <c r="AA733" s="4" t="s">
        <v>37</v>
      </c>
      <c r="AB733" s="4" t="s">
        <v>37</v>
      </c>
      <c r="AC733" s="4" t="s">
        <v>37</v>
      </c>
      <c r="AD733" s="4" t="s">
        <v>37</v>
      </c>
      <c r="AE733" s="4">
        <v>4</v>
      </c>
    </row>
    <row r="734" spans="2:32" ht="90.4" customHeight="1" x14ac:dyDescent="0.9">
      <c r="B734" s="4">
        <v>118</v>
      </c>
      <c r="C734" s="4" t="s">
        <v>37</v>
      </c>
      <c r="D734" s="4" t="s">
        <v>37</v>
      </c>
      <c r="E734" s="4" t="s">
        <v>37</v>
      </c>
      <c r="F734" s="4" t="s">
        <v>37</v>
      </c>
      <c r="G734" s="4" t="s">
        <v>37</v>
      </c>
      <c r="H734" s="4" t="s">
        <v>37</v>
      </c>
      <c r="I734" s="4" t="s">
        <v>37</v>
      </c>
      <c r="O734" s="4" t="s">
        <v>60</v>
      </c>
      <c r="P734" s="4" t="s">
        <v>37</v>
      </c>
      <c r="Q734" s="4" t="s">
        <v>4440</v>
      </c>
      <c r="R734" s="4" t="s">
        <v>4441</v>
      </c>
      <c r="S734" s="4" t="s">
        <v>37</v>
      </c>
      <c r="T734" s="4" t="s">
        <v>43</v>
      </c>
      <c r="U734" s="4">
        <v>55</v>
      </c>
      <c r="V734" s="4">
        <v>646</v>
      </c>
      <c r="W734" s="4" t="s">
        <v>4442</v>
      </c>
      <c r="X734" s="4" t="s">
        <v>4443</v>
      </c>
      <c r="Y734" s="4" t="s">
        <v>88</v>
      </c>
      <c r="Z734" s="4" t="s">
        <v>4444</v>
      </c>
      <c r="AA734" s="4" t="s">
        <v>37</v>
      </c>
      <c r="AB734" s="4" t="s">
        <v>37</v>
      </c>
      <c r="AC734" s="4" t="s">
        <v>37</v>
      </c>
      <c r="AD734" s="4" t="s">
        <v>37</v>
      </c>
      <c r="AE734" s="4">
        <v>5</v>
      </c>
    </row>
    <row r="735" spans="2:32" ht="90.4" customHeight="1" x14ac:dyDescent="0.9">
      <c r="B735" s="4">
        <v>119</v>
      </c>
      <c r="C735" s="4" t="s">
        <v>4445</v>
      </c>
      <c r="D735" s="4" t="s">
        <v>4446</v>
      </c>
      <c r="E735" s="4" t="s">
        <v>4360</v>
      </c>
      <c r="F735" s="4" t="s">
        <v>4361</v>
      </c>
      <c r="G735" s="4" t="s">
        <v>4362</v>
      </c>
      <c r="H735" s="4" t="s">
        <v>4447</v>
      </c>
      <c r="I735" s="4" t="s">
        <v>37</v>
      </c>
      <c r="J735" s="4">
        <v>204</v>
      </c>
      <c r="K735" s="4">
        <v>91605</v>
      </c>
      <c r="L735" s="4">
        <v>101667</v>
      </c>
      <c r="M735" s="4">
        <v>0</v>
      </c>
      <c r="N735" s="4">
        <v>193272</v>
      </c>
      <c r="O735" s="4" t="s">
        <v>38</v>
      </c>
      <c r="P735" s="4" t="s">
        <v>161</v>
      </c>
      <c r="Q735" s="4" t="s">
        <v>4448</v>
      </c>
      <c r="R735" s="4" t="s">
        <v>4449</v>
      </c>
      <c r="S735" s="4" t="s">
        <v>4450</v>
      </c>
      <c r="T735" s="4" t="s">
        <v>92</v>
      </c>
      <c r="U735" s="4">
        <v>67</v>
      </c>
      <c r="V735" s="4">
        <v>1158</v>
      </c>
      <c r="W735" s="4" t="s">
        <v>4451</v>
      </c>
      <c r="X735" s="4" t="s">
        <v>4452</v>
      </c>
      <c r="Y735" s="4" t="s">
        <v>166</v>
      </c>
      <c r="Z735" s="4" t="s">
        <v>4453</v>
      </c>
      <c r="AA735" s="4" t="s">
        <v>37</v>
      </c>
      <c r="AB735" s="4" t="s">
        <v>37</v>
      </c>
      <c r="AC735" s="4" t="s">
        <v>37</v>
      </c>
      <c r="AD735" s="4" t="s">
        <v>160</v>
      </c>
      <c r="AE735" s="4">
        <v>1</v>
      </c>
      <c r="AF735" s="4">
        <v>41.6</v>
      </c>
    </row>
    <row r="736" spans="2:32" ht="90.4" customHeight="1" x14ac:dyDescent="0.9">
      <c r="B736" s="4">
        <v>119</v>
      </c>
      <c r="C736" s="4" t="s">
        <v>37</v>
      </c>
      <c r="D736" s="4" t="s">
        <v>37</v>
      </c>
      <c r="E736" s="4" t="s">
        <v>37</v>
      </c>
      <c r="F736" s="4" t="s">
        <v>37</v>
      </c>
      <c r="G736" s="4" t="s">
        <v>37</v>
      </c>
      <c r="H736" s="4" t="s">
        <v>37</v>
      </c>
      <c r="I736" s="4" t="s">
        <v>37</v>
      </c>
      <c r="O736" s="4" t="s">
        <v>51</v>
      </c>
      <c r="P736" s="4" t="s">
        <v>52</v>
      </c>
      <c r="Q736" s="4" t="s">
        <v>4454</v>
      </c>
      <c r="R736" s="4" t="s">
        <v>4455</v>
      </c>
      <c r="S736" s="4" t="s">
        <v>4456</v>
      </c>
      <c r="T736" s="4" t="s">
        <v>43</v>
      </c>
      <c r="U736" s="4">
        <v>62</v>
      </c>
      <c r="V736" s="4">
        <v>1246</v>
      </c>
      <c r="W736" s="4" t="s">
        <v>4457</v>
      </c>
      <c r="X736" s="4" t="s">
        <v>4458</v>
      </c>
      <c r="Y736" s="4" t="s">
        <v>57</v>
      </c>
      <c r="Z736" s="4" t="s">
        <v>4459</v>
      </c>
      <c r="AA736" s="4" t="s">
        <v>37</v>
      </c>
      <c r="AB736" s="4" t="s">
        <v>48</v>
      </c>
      <c r="AC736" s="4" t="s">
        <v>4460</v>
      </c>
      <c r="AD736" s="4" t="s">
        <v>50</v>
      </c>
      <c r="AE736" s="4">
        <v>2</v>
      </c>
    </row>
    <row r="737" spans="2:32" ht="90.4" customHeight="1" x14ac:dyDescent="0.9">
      <c r="B737" s="4">
        <v>119</v>
      </c>
      <c r="C737" s="4" t="s">
        <v>37</v>
      </c>
      <c r="D737" s="4" t="s">
        <v>37</v>
      </c>
      <c r="E737" s="4" t="s">
        <v>37</v>
      </c>
      <c r="F737" s="4" t="s">
        <v>37</v>
      </c>
      <c r="G737" s="4" t="s">
        <v>37</v>
      </c>
      <c r="H737" s="4" t="s">
        <v>37</v>
      </c>
      <c r="I737" s="4" t="s">
        <v>37</v>
      </c>
      <c r="O737" s="4" t="s">
        <v>60</v>
      </c>
      <c r="P737" s="4" t="s">
        <v>322</v>
      </c>
      <c r="Q737" s="4" t="s">
        <v>4461</v>
      </c>
      <c r="R737" s="4" t="s">
        <v>4462</v>
      </c>
      <c r="S737" s="4" t="s">
        <v>37</v>
      </c>
      <c r="T737" s="4" t="s">
        <v>43</v>
      </c>
      <c r="U737" s="4">
        <v>66</v>
      </c>
      <c r="V737" s="4">
        <v>1679</v>
      </c>
      <c r="W737" s="4" t="s">
        <v>4463</v>
      </c>
      <c r="X737" s="4" t="s">
        <v>4464</v>
      </c>
      <c r="Y737" s="4" t="s">
        <v>327</v>
      </c>
      <c r="Z737" s="4" t="s">
        <v>4465</v>
      </c>
      <c r="AA737" s="4" t="s">
        <v>37</v>
      </c>
      <c r="AB737" s="4" t="s">
        <v>37</v>
      </c>
      <c r="AC737" s="4" t="s">
        <v>37</v>
      </c>
      <c r="AD737" s="4" t="s">
        <v>37</v>
      </c>
      <c r="AE737" s="4">
        <v>3</v>
      </c>
    </row>
    <row r="738" spans="2:32" ht="90.4" customHeight="1" x14ac:dyDescent="0.9">
      <c r="B738" s="4">
        <v>119</v>
      </c>
      <c r="C738" s="4" t="s">
        <v>37</v>
      </c>
      <c r="D738" s="4" t="s">
        <v>37</v>
      </c>
      <c r="E738" s="4" t="s">
        <v>37</v>
      </c>
      <c r="F738" s="4" t="s">
        <v>37</v>
      </c>
      <c r="G738" s="4" t="s">
        <v>37</v>
      </c>
      <c r="H738" s="4" t="s">
        <v>37</v>
      </c>
      <c r="I738" s="4" t="s">
        <v>37</v>
      </c>
      <c r="O738" s="4" t="s">
        <v>68</v>
      </c>
      <c r="P738" s="4" t="s">
        <v>69</v>
      </c>
      <c r="Q738" s="4" t="s">
        <v>4466</v>
      </c>
      <c r="R738" s="4" t="s">
        <v>4467</v>
      </c>
      <c r="S738" s="4" t="s">
        <v>37</v>
      </c>
      <c r="T738" s="4" t="s">
        <v>92</v>
      </c>
      <c r="U738" s="4">
        <v>48</v>
      </c>
      <c r="V738" s="4">
        <v>2529</v>
      </c>
      <c r="W738" s="4" t="s">
        <v>4468</v>
      </c>
      <c r="X738" s="4" t="s">
        <v>4469</v>
      </c>
      <c r="Y738" s="4" t="s">
        <v>75</v>
      </c>
      <c r="Z738" s="4" t="s">
        <v>4470</v>
      </c>
      <c r="AA738" s="4" t="s">
        <v>37</v>
      </c>
      <c r="AB738" s="4" t="s">
        <v>37</v>
      </c>
      <c r="AC738" s="4" t="s">
        <v>37</v>
      </c>
      <c r="AD738" s="4" t="s">
        <v>238</v>
      </c>
      <c r="AE738" s="4">
        <v>4</v>
      </c>
    </row>
    <row r="739" spans="2:32" ht="90.4" customHeight="1" x14ac:dyDescent="0.9">
      <c r="B739" s="4">
        <v>119</v>
      </c>
      <c r="C739" s="4" t="s">
        <v>37</v>
      </c>
      <c r="D739" s="4" t="s">
        <v>37</v>
      </c>
      <c r="E739" s="4" t="s">
        <v>37</v>
      </c>
      <c r="F739" s="4" t="s">
        <v>37</v>
      </c>
      <c r="G739" s="4" t="s">
        <v>37</v>
      </c>
      <c r="H739" s="4" t="s">
        <v>37</v>
      </c>
      <c r="I739" s="4" t="s">
        <v>37</v>
      </c>
      <c r="O739" s="4" t="s">
        <v>60</v>
      </c>
      <c r="P739" s="4" t="s">
        <v>61</v>
      </c>
      <c r="Q739" s="4" t="s">
        <v>4471</v>
      </c>
      <c r="R739" s="4" t="s">
        <v>4472</v>
      </c>
      <c r="S739" s="4" t="s">
        <v>37</v>
      </c>
      <c r="T739" s="4" t="s">
        <v>43</v>
      </c>
      <c r="U739" s="4">
        <v>53</v>
      </c>
      <c r="V739" s="4">
        <v>747</v>
      </c>
      <c r="W739" s="4" t="s">
        <v>4473</v>
      </c>
      <c r="X739" s="4" t="s">
        <v>4474</v>
      </c>
      <c r="Y739" s="4" t="s">
        <v>66</v>
      </c>
      <c r="Z739" s="4" t="s">
        <v>4475</v>
      </c>
      <c r="AA739" s="4" t="s">
        <v>37</v>
      </c>
      <c r="AB739" s="4" t="s">
        <v>37</v>
      </c>
      <c r="AC739" s="4" t="s">
        <v>37</v>
      </c>
      <c r="AD739" s="4" t="s">
        <v>37</v>
      </c>
      <c r="AE739" s="4">
        <v>5</v>
      </c>
    </row>
    <row r="740" spans="2:32" ht="90.4" customHeight="1" x14ac:dyDescent="0.9">
      <c r="B740" s="4">
        <v>119</v>
      </c>
      <c r="C740" s="4" t="s">
        <v>37</v>
      </c>
      <c r="D740" s="4" t="s">
        <v>37</v>
      </c>
      <c r="E740" s="4" t="s">
        <v>37</v>
      </c>
      <c r="F740" s="4" t="s">
        <v>37</v>
      </c>
      <c r="G740" s="4" t="s">
        <v>37</v>
      </c>
      <c r="H740" s="4" t="s">
        <v>37</v>
      </c>
      <c r="I740" s="4" t="s">
        <v>37</v>
      </c>
      <c r="O740" s="4" t="s">
        <v>60</v>
      </c>
      <c r="P740" s="4" t="s">
        <v>4476</v>
      </c>
      <c r="Q740" s="4" t="s">
        <v>4477</v>
      </c>
      <c r="R740" s="4" t="s">
        <v>4478</v>
      </c>
      <c r="S740" s="4" t="s">
        <v>37</v>
      </c>
      <c r="T740" s="4" t="s">
        <v>43</v>
      </c>
      <c r="U740" s="4">
        <v>53</v>
      </c>
      <c r="V740" s="4">
        <v>2499</v>
      </c>
      <c r="W740" s="4" t="s">
        <v>4479</v>
      </c>
      <c r="X740" s="4" t="s">
        <v>4480</v>
      </c>
      <c r="Y740" s="4" t="s">
        <v>88</v>
      </c>
      <c r="Z740" s="4" t="s">
        <v>4481</v>
      </c>
      <c r="AA740" s="4" t="s">
        <v>37</v>
      </c>
      <c r="AB740" s="4" t="s">
        <v>37</v>
      </c>
      <c r="AC740" s="4" t="s">
        <v>37</v>
      </c>
      <c r="AD740" s="4" t="s">
        <v>37</v>
      </c>
      <c r="AE740" s="4">
        <v>6</v>
      </c>
    </row>
    <row r="741" spans="2:32" ht="90.4" customHeight="1" x14ac:dyDescent="0.9">
      <c r="B741" s="4">
        <v>120</v>
      </c>
      <c r="C741" s="4" t="s">
        <v>4482</v>
      </c>
      <c r="D741" s="4" t="s">
        <v>4483</v>
      </c>
      <c r="E741" s="4" t="s">
        <v>4360</v>
      </c>
      <c r="F741" s="4" t="s">
        <v>4361</v>
      </c>
      <c r="G741" s="4" t="s">
        <v>4362</v>
      </c>
      <c r="H741" s="4" t="s">
        <v>4484</v>
      </c>
      <c r="I741" s="4" t="s">
        <v>37</v>
      </c>
      <c r="J741" s="4">
        <v>196</v>
      </c>
      <c r="K741" s="4">
        <v>85231</v>
      </c>
      <c r="L741" s="4">
        <v>94551</v>
      </c>
      <c r="M741" s="4">
        <v>1</v>
      </c>
      <c r="N741" s="4">
        <v>179783</v>
      </c>
      <c r="O741" s="4" t="s">
        <v>38</v>
      </c>
      <c r="P741" s="4" t="s">
        <v>161</v>
      </c>
      <c r="Q741" s="4" t="s">
        <v>4485</v>
      </c>
      <c r="R741" s="4" t="s">
        <v>4486</v>
      </c>
      <c r="S741" s="4" t="s">
        <v>4487</v>
      </c>
      <c r="T741" s="4" t="s">
        <v>43</v>
      </c>
      <c r="U741" s="4">
        <v>53</v>
      </c>
      <c r="V741" s="4">
        <v>1082</v>
      </c>
      <c r="W741" s="4" t="s">
        <v>4488</v>
      </c>
      <c r="X741" s="4" t="s">
        <v>4489</v>
      </c>
      <c r="Y741" s="4" t="s">
        <v>166</v>
      </c>
      <c r="Z741" s="4" t="s">
        <v>4490</v>
      </c>
      <c r="AA741" s="4" t="s">
        <v>37</v>
      </c>
      <c r="AB741" s="4" t="s">
        <v>37</v>
      </c>
      <c r="AC741" s="4" t="s">
        <v>37</v>
      </c>
      <c r="AD741" s="4" t="s">
        <v>160</v>
      </c>
      <c r="AE741" s="4">
        <v>1</v>
      </c>
      <c r="AF741" s="4">
        <v>44.3</v>
      </c>
    </row>
    <row r="742" spans="2:32" ht="90.4" customHeight="1" x14ac:dyDescent="0.9">
      <c r="B742" s="4">
        <v>120</v>
      </c>
      <c r="C742" s="4" t="s">
        <v>37</v>
      </c>
      <c r="D742" s="4" t="s">
        <v>37</v>
      </c>
      <c r="E742" s="4" t="s">
        <v>37</v>
      </c>
      <c r="F742" s="4" t="s">
        <v>37</v>
      </c>
      <c r="G742" s="4" t="s">
        <v>37</v>
      </c>
      <c r="H742" s="4" t="s">
        <v>37</v>
      </c>
      <c r="I742" s="4" t="s">
        <v>37</v>
      </c>
      <c r="O742" s="4" t="s">
        <v>60</v>
      </c>
      <c r="P742" s="4" t="s">
        <v>61</v>
      </c>
      <c r="Q742" s="4" t="s">
        <v>4491</v>
      </c>
      <c r="R742" s="4" t="s">
        <v>4492</v>
      </c>
      <c r="S742" s="4" t="s">
        <v>37</v>
      </c>
      <c r="T742" s="4" t="s">
        <v>43</v>
      </c>
      <c r="U742" s="4">
        <v>36</v>
      </c>
      <c r="V742" s="4">
        <v>4160</v>
      </c>
      <c r="W742" s="4" t="s">
        <v>4493</v>
      </c>
      <c r="X742" s="4" t="s">
        <v>4494</v>
      </c>
      <c r="Y742" s="4" t="s">
        <v>66</v>
      </c>
      <c r="Z742" s="4" t="s">
        <v>4495</v>
      </c>
      <c r="AA742" s="4" t="s">
        <v>37</v>
      </c>
      <c r="AB742" s="4" t="s">
        <v>37</v>
      </c>
      <c r="AC742" s="4" t="s">
        <v>37</v>
      </c>
      <c r="AD742" s="4" t="s">
        <v>37</v>
      </c>
      <c r="AE742" s="4">
        <v>2</v>
      </c>
    </row>
    <row r="743" spans="2:32" ht="90.4" customHeight="1" x14ac:dyDescent="0.9">
      <c r="B743" s="4">
        <v>120</v>
      </c>
      <c r="C743" s="4" t="s">
        <v>37</v>
      </c>
      <c r="D743" s="4" t="s">
        <v>37</v>
      </c>
      <c r="E743" s="4" t="s">
        <v>37</v>
      </c>
      <c r="F743" s="4" t="s">
        <v>37</v>
      </c>
      <c r="G743" s="4" t="s">
        <v>37</v>
      </c>
      <c r="H743" s="4" t="s">
        <v>37</v>
      </c>
      <c r="I743" s="4" t="s">
        <v>37</v>
      </c>
      <c r="O743" s="4" t="s">
        <v>68</v>
      </c>
      <c r="P743" s="4" t="s">
        <v>231</v>
      </c>
      <c r="Q743" s="4" t="s">
        <v>4496</v>
      </c>
      <c r="R743" s="4" t="s">
        <v>4497</v>
      </c>
      <c r="S743" s="4" t="s">
        <v>37</v>
      </c>
      <c r="T743" s="4" t="s">
        <v>43</v>
      </c>
      <c r="U743" s="4">
        <v>53</v>
      </c>
      <c r="V743" s="4">
        <v>4246</v>
      </c>
      <c r="W743" s="4" t="s">
        <v>4498</v>
      </c>
      <c r="X743" s="4" t="s">
        <v>4499</v>
      </c>
      <c r="Y743" s="4" t="s">
        <v>236</v>
      </c>
      <c r="Z743" s="4" t="s">
        <v>4500</v>
      </c>
      <c r="AA743" s="4" t="s">
        <v>37</v>
      </c>
      <c r="AB743" s="4" t="s">
        <v>37</v>
      </c>
      <c r="AC743" s="4" t="s">
        <v>37</v>
      </c>
      <c r="AD743" s="4" t="s">
        <v>238</v>
      </c>
      <c r="AE743" s="4">
        <v>3</v>
      </c>
    </row>
    <row r="744" spans="2:32" ht="90.4" customHeight="1" x14ac:dyDescent="0.9">
      <c r="B744" s="4">
        <v>120</v>
      </c>
      <c r="C744" s="4" t="s">
        <v>37</v>
      </c>
      <c r="D744" s="4" t="s">
        <v>37</v>
      </c>
      <c r="E744" s="4" t="s">
        <v>37</v>
      </c>
      <c r="F744" s="4" t="s">
        <v>37</v>
      </c>
      <c r="G744" s="4" t="s">
        <v>37</v>
      </c>
      <c r="H744" s="4" t="s">
        <v>37</v>
      </c>
      <c r="I744" s="4" t="s">
        <v>37</v>
      </c>
      <c r="O744" s="4" t="s">
        <v>60</v>
      </c>
      <c r="P744" s="4" t="s">
        <v>4501</v>
      </c>
      <c r="Q744" s="4" t="s">
        <v>4502</v>
      </c>
      <c r="R744" s="4" t="s">
        <v>4503</v>
      </c>
      <c r="S744" s="4" t="s">
        <v>37</v>
      </c>
      <c r="T744" s="4" t="s">
        <v>43</v>
      </c>
      <c r="U744" s="4">
        <v>36</v>
      </c>
      <c r="V744" s="4">
        <v>3736</v>
      </c>
      <c r="W744" s="4" t="s">
        <v>4504</v>
      </c>
      <c r="X744" s="4" t="s">
        <v>4505</v>
      </c>
      <c r="Y744" s="4" t="s">
        <v>609</v>
      </c>
      <c r="Z744" s="4" t="s">
        <v>4506</v>
      </c>
      <c r="AA744" s="4" t="s">
        <v>37</v>
      </c>
      <c r="AB744" s="4" t="s">
        <v>37</v>
      </c>
      <c r="AC744" s="4" t="s">
        <v>37</v>
      </c>
      <c r="AD744" s="4" t="s">
        <v>37</v>
      </c>
      <c r="AE744" s="4">
        <v>4</v>
      </c>
    </row>
    <row r="745" spans="2:32" ht="90.4" customHeight="1" x14ac:dyDescent="0.9">
      <c r="B745" s="4">
        <v>120</v>
      </c>
      <c r="C745" s="4" t="s">
        <v>37</v>
      </c>
      <c r="D745" s="4" t="s">
        <v>37</v>
      </c>
      <c r="E745" s="4" t="s">
        <v>37</v>
      </c>
      <c r="F745" s="4" t="s">
        <v>37</v>
      </c>
      <c r="G745" s="4" t="s">
        <v>37</v>
      </c>
      <c r="H745" s="4" t="s">
        <v>37</v>
      </c>
      <c r="I745" s="4" t="s">
        <v>37</v>
      </c>
      <c r="O745" s="4" t="s">
        <v>51</v>
      </c>
      <c r="P745" s="4" t="s">
        <v>4507</v>
      </c>
      <c r="Q745" s="4" t="s">
        <v>4508</v>
      </c>
      <c r="R745" s="4" t="s">
        <v>4509</v>
      </c>
      <c r="S745" s="4" t="s">
        <v>4510</v>
      </c>
      <c r="T745" s="4" t="s">
        <v>43</v>
      </c>
      <c r="U745" s="4">
        <v>59</v>
      </c>
      <c r="V745" s="4">
        <v>1019</v>
      </c>
      <c r="W745" s="4" t="s">
        <v>4511</v>
      </c>
      <c r="X745" s="4" t="s">
        <v>4512</v>
      </c>
      <c r="Y745" s="4" t="s">
        <v>88</v>
      </c>
      <c r="Z745" s="4" t="s">
        <v>4513</v>
      </c>
      <c r="AA745" s="4" t="s">
        <v>37</v>
      </c>
      <c r="AB745" s="4" t="s">
        <v>48</v>
      </c>
      <c r="AC745" s="4" t="s">
        <v>4514</v>
      </c>
      <c r="AD745" s="4" t="s">
        <v>59</v>
      </c>
      <c r="AE745" s="4">
        <v>5</v>
      </c>
    </row>
    <row r="746" spans="2:32" ht="90.4" customHeight="1" x14ac:dyDescent="0.9">
      <c r="B746" s="4">
        <v>120</v>
      </c>
      <c r="C746" s="4" t="s">
        <v>37</v>
      </c>
      <c r="D746" s="4" t="s">
        <v>37</v>
      </c>
      <c r="E746" s="4" t="s">
        <v>37</v>
      </c>
      <c r="F746" s="4" t="s">
        <v>37</v>
      </c>
      <c r="G746" s="4" t="s">
        <v>37</v>
      </c>
      <c r="H746" s="4" t="s">
        <v>37</v>
      </c>
      <c r="I746" s="4" t="s">
        <v>37</v>
      </c>
      <c r="O746" s="4" t="s">
        <v>60</v>
      </c>
      <c r="P746" s="4" t="s">
        <v>37</v>
      </c>
      <c r="Q746" s="4" t="s">
        <v>4515</v>
      </c>
      <c r="R746" s="4" t="s">
        <v>4516</v>
      </c>
      <c r="S746" s="4" t="s">
        <v>37</v>
      </c>
      <c r="T746" s="4" t="s">
        <v>43</v>
      </c>
      <c r="U746" s="4">
        <v>72</v>
      </c>
      <c r="V746" s="4">
        <v>4010</v>
      </c>
      <c r="W746" s="4" t="s">
        <v>4517</v>
      </c>
      <c r="X746" s="4" t="s">
        <v>4518</v>
      </c>
      <c r="Y746" s="4" t="s">
        <v>343</v>
      </c>
      <c r="Z746" s="4" t="s">
        <v>4519</v>
      </c>
      <c r="AA746" s="4" t="s">
        <v>4512</v>
      </c>
      <c r="AB746" s="4" t="s">
        <v>37</v>
      </c>
      <c r="AC746" s="4" t="s">
        <v>37</v>
      </c>
      <c r="AD746" s="4" t="s">
        <v>37</v>
      </c>
      <c r="AE746" s="4">
        <v>6</v>
      </c>
    </row>
    <row r="747" spans="2:32" ht="90.4" customHeight="1" x14ac:dyDescent="0.9">
      <c r="B747" s="4">
        <v>120</v>
      </c>
      <c r="C747" s="4" t="s">
        <v>37</v>
      </c>
      <c r="D747" s="4" t="s">
        <v>37</v>
      </c>
      <c r="E747" s="4" t="s">
        <v>37</v>
      </c>
      <c r="F747" s="4" t="s">
        <v>37</v>
      </c>
      <c r="G747" s="4" t="s">
        <v>37</v>
      </c>
      <c r="H747" s="4" t="s">
        <v>37</v>
      </c>
      <c r="I747" s="4" t="s">
        <v>37</v>
      </c>
      <c r="O747" s="4" t="s">
        <v>60</v>
      </c>
      <c r="P747" s="4" t="s">
        <v>37</v>
      </c>
      <c r="Q747" s="4" t="s">
        <v>4520</v>
      </c>
      <c r="R747" s="4" t="s">
        <v>4521</v>
      </c>
      <c r="S747" s="4" t="s">
        <v>37</v>
      </c>
      <c r="T747" s="4" t="s">
        <v>43</v>
      </c>
      <c r="U747" s="4">
        <v>38</v>
      </c>
      <c r="V747" s="4">
        <v>4456</v>
      </c>
      <c r="W747" s="4" t="s">
        <v>4522</v>
      </c>
      <c r="X747" s="4" t="s">
        <v>4523</v>
      </c>
      <c r="Y747" s="4" t="s">
        <v>107</v>
      </c>
      <c r="Z747" s="4" t="s">
        <v>4524</v>
      </c>
      <c r="AA747" s="4" t="s">
        <v>4489</v>
      </c>
      <c r="AB747" s="4" t="s">
        <v>37</v>
      </c>
      <c r="AC747" s="4" t="s">
        <v>37</v>
      </c>
      <c r="AD747" s="4" t="s">
        <v>37</v>
      </c>
      <c r="AE747" s="4">
        <v>7</v>
      </c>
    </row>
    <row r="748" spans="2:32" ht="90.4" customHeight="1" x14ac:dyDescent="0.9">
      <c r="B748" s="4">
        <v>121</v>
      </c>
      <c r="C748" s="4" t="s">
        <v>4525</v>
      </c>
      <c r="D748" s="4" t="s">
        <v>4526</v>
      </c>
      <c r="E748" s="4" t="s">
        <v>4360</v>
      </c>
      <c r="F748" s="4" t="s">
        <v>4361</v>
      </c>
      <c r="G748" s="4" t="s">
        <v>4362</v>
      </c>
      <c r="H748" s="4" t="s">
        <v>4527</v>
      </c>
      <c r="I748" s="4" t="s">
        <v>37</v>
      </c>
      <c r="J748" s="4">
        <v>220</v>
      </c>
      <c r="K748" s="4">
        <v>93874</v>
      </c>
      <c r="L748" s="4">
        <v>103470</v>
      </c>
      <c r="M748" s="4">
        <v>2</v>
      </c>
      <c r="N748" s="4">
        <v>197346</v>
      </c>
      <c r="O748" s="4" t="s">
        <v>51</v>
      </c>
      <c r="P748" s="4" t="s">
        <v>193</v>
      </c>
      <c r="Q748" s="4" t="s">
        <v>4528</v>
      </c>
      <c r="R748" s="4" t="s">
        <v>4529</v>
      </c>
      <c r="S748" s="4" t="s">
        <v>37</v>
      </c>
      <c r="T748" s="4" t="s">
        <v>43</v>
      </c>
      <c r="U748" s="4">
        <v>59</v>
      </c>
      <c r="V748" s="4">
        <v>650</v>
      </c>
      <c r="W748" s="4" t="s">
        <v>4530</v>
      </c>
      <c r="X748" s="4" t="s">
        <v>4531</v>
      </c>
      <c r="Y748" s="4" t="s">
        <v>198</v>
      </c>
      <c r="Z748" s="4" t="s">
        <v>4532</v>
      </c>
      <c r="AA748" s="4" t="s">
        <v>37</v>
      </c>
      <c r="AB748" s="4" t="s">
        <v>37</v>
      </c>
      <c r="AC748" s="4" t="s">
        <v>37</v>
      </c>
      <c r="AD748" s="4" t="s">
        <v>59</v>
      </c>
      <c r="AE748" s="4">
        <v>1</v>
      </c>
      <c r="AF748" s="4">
        <v>11.1</v>
      </c>
    </row>
    <row r="749" spans="2:32" ht="90.4" customHeight="1" x14ac:dyDescent="0.9">
      <c r="B749" s="4">
        <v>121</v>
      </c>
      <c r="C749" s="4" t="s">
        <v>37</v>
      </c>
      <c r="D749" s="4" t="s">
        <v>37</v>
      </c>
      <c r="E749" s="4" t="s">
        <v>37</v>
      </c>
      <c r="F749" s="4" t="s">
        <v>37</v>
      </c>
      <c r="G749" s="4" t="s">
        <v>37</v>
      </c>
      <c r="H749" s="4" t="s">
        <v>37</v>
      </c>
      <c r="I749" s="4" t="s">
        <v>37</v>
      </c>
      <c r="O749" s="4" t="s">
        <v>60</v>
      </c>
      <c r="P749" s="4" t="s">
        <v>61</v>
      </c>
      <c r="Q749" s="4" t="s">
        <v>4533</v>
      </c>
      <c r="R749" s="4" t="s">
        <v>4534</v>
      </c>
      <c r="S749" s="4" t="s">
        <v>37</v>
      </c>
      <c r="T749" s="4" t="s">
        <v>43</v>
      </c>
      <c r="U749" s="4">
        <v>55</v>
      </c>
      <c r="V749" s="4">
        <v>1737</v>
      </c>
      <c r="W749" s="4" t="s">
        <v>4535</v>
      </c>
      <c r="X749" s="4" t="s">
        <v>4536</v>
      </c>
      <c r="Y749" s="4" t="s">
        <v>66</v>
      </c>
      <c r="Z749" s="4" t="s">
        <v>4537</v>
      </c>
      <c r="AA749" s="4" t="s">
        <v>37</v>
      </c>
      <c r="AB749" s="4" t="s">
        <v>37</v>
      </c>
      <c r="AC749" s="4" t="s">
        <v>37</v>
      </c>
      <c r="AD749" s="4" t="s">
        <v>37</v>
      </c>
      <c r="AE749" s="4">
        <v>2</v>
      </c>
    </row>
    <row r="750" spans="2:32" ht="90.4" customHeight="1" x14ac:dyDescent="0.9">
      <c r="B750" s="4">
        <v>121</v>
      </c>
      <c r="C750" s="4" t="s">
        <v>37</v>
      </c>
      <c r="D750" s="4" t="s">
        <v>37</v>
      </c>
      <c r="E750" s="4" t="s">
        <v>37</v>
      </c>
      <c r="F750" s="4" t="s">
        <v>37</v>
      </c>
      <c r="G750" s="4" t="s">
        <v>37</v>
      </c>
      <c r="H750" s="4" t="s">
        <v>37</v>
      </c>
      <c r="I750" s="4" t="s">
        <v>37</v>
      </c>
      <c r="O750" s="4" t="s">
        <v>38</v>
      </c>
      <c r="P750" s="4" t="s">
        <v>39</v>
      </c>
      <c r="Q750" s="4" t="s">
        <v>4538</v>
      </c>
      <c r="R750" s="4" t="s">
        <v>4539</v>
      </c>
      <c r="S750" s="4" t="s">
        <v>37</v>
      </c>
      <c r="T750" s="4" t="s">
        <v>43</v>
      </c>
      <c r="U750" s="4">
        <v>55</v>
      </c>
      <c r="V750" s="4">
        <v>2197</v>
      </c>
      <c r="W750" s="4" t="s">
        <v>4540</v>
      </c>
      <c r="X750" s="4" t="s">
        <v>4541</v>
      </c>
      <c r="Y750" s="4" t="s">
        <v>46</v>
      </c>
      <c r="Z750" s="4" t="s">
        <v>4542</v>
      </c>
      <c r="AA750" s="4" t="s">
        <v>37</v>
      </c>
      <c r="AB750" s="4" t="s">
        <v>37</v>
      </c>
      <c r="AC750" s="4" t="s">
        <v>37</v>
      </c>
      <c r="AD750" s="4" t="s">
        <v>50</v>
      </c>
      <c r="AE750" s="4">
        <v>3</v>
      </c>
    </row>
    <row r="751" spans="2:32" ht="90.4" customHeight="1" x14ac:dyDescent="0.9">
      <c r="B751" s="4">
        <v>121</v>
      </c>
      <c r="C751" s="4" t="s">
        <v>37</v>
      </c>
      <c r="D751" s="4" t="s">
        <v>37</v>
      </c>
      <c r="E751" s="4" t="s">
        <v>37</v>
      </c>
      <c r="F751" s="4" t="s">
        <v>37</v>
      </c>
      <c r="G751" s="4" t="s">
        <v>37</v>
      </c>
      <c r="H751" s="4" t="s">
        <v>37</v>
      </c>
      <c r="I751" s="4" t="s">
        <v>37</v>
      </c>
      <c r="O751" s="4" t="s">
        <v>60</v>
      </c>
      <c r="P751" s="4" t="s">
        <v>4476</v>
      </c>
      <c r="Q751" s="4" t="s">
        <v>4543</v>
      </c>
      <c r="R751" s="4" t="s">
        <v>4544</v>
      </c>
      <c r="S751" s="4" t="s">
        <v>37</v>
      </c>
      <c r="T751" s="4" t="s">
        <v>43</v>
      </c>
      <c r="U751" s="4">
        <v>58</v>
      </c>
      <c r="V751" s="4">
        <v>2069</v>
      </c>
      <c r="W751" s="4" t="s">
        <v>4545</v>
      </c>
      <c r="X751" s="4" t="s">
        <v>4546</v>
      </c>
      <c r="Y751" s="4" t="s">
        <v>88</v>
      </c>
      <c r="Z751" s="4" t="s">
        <v>4547</v>
      </c>
      <c r="AA751" s="4" t="s">
        <v>37</v>
      </c>
      <c r="AB751" s="4" t="s">
        <v>37</v>
      </c>
      <c r="AC751" s="4" t="s">
        <v>37</v>
      </c>
      <c r="AD751" s="4" t="s">
        <v>37</v>
      </c>
      <c r="AE751" s="4">
        <v>4</v>
      </c>
    </row>
    <row r="752" spans="2:32" ht="90.4" customHeight="1" x14ac:dyDescent="0.9">
      <c r="B752" s="4">
        <v>121</v>
      </c>
      <c r="C752" s="4" t="s">
        <v>37</v>
      </c>
      <c r="D752" s="4" t="s">
        <v>37</v>
      </c>
      <c r="E752" s="4" t="s">
        <v>37</v>
      </c>
      <c r="F752" s="4" t="s">
        <v>37</v>
      </c>
      <c r="G752" s="4" t="s">
        <v>37</v>
      </c>
      <c r="H752" s="4" t="s">
        <v>37</v>
      </c>
      <c r="I752" s="4" t="s">
        <v>37</v>
      </c>
      <c r="O752" s="4" t="s">
        <v>60</v>
      </c>
      <c r="P752" s="4" t="s">
        <v>437</v>
      </c>
      <c r="Q752" s="4" t="s">
        <v>4548</v>
      </c>
      <c r="R752" s="4" t="s">
        <v>4549</v>
      </c>
      <c r="S752" s="4" t="s">
        <v>37</v>
      </c>
      <c r="T752" s="4" t="s">
        <v>43</v>
      </c>
      <c r="U752" s="4">
        <v>49</v>
      </c>
      <c r="V752" s="4">
        <v>692</v>
      </c>
      <c r="W752" s="4" t="s">
        <v>4550</v>
      </c>
      <c r="X752" s="4" t="s">
        <v>4551</v>
      </c>
      <c r="Y752" s="4" t="s">
        <v>95</v>
      </c>
      <c r="Z752" s="4" t="s">
        <v>4552</v>
      </c>
      <c r="AA752" s="4" t="s">
        <v>37</v>
      </c>
      <c r="AB752" s="4" t="s">
        <v>37</v>
      </c>
      <c r="AC752" s="4" t="s">
        <v>37</v>
      </c>
      <c r="AD752" s="4" t="s">
        <v>37</v>
      </c>
      <c r="AE752" s="4">
        <v>5</v>
      </c>
    </row>
    <row r="753" spans="2:32" ht="90.4" customHeight="1" x14ac:dyDescent="0.9">
      <c r="B753" s="4">
        <v>121</v>
      </c>
      <c r="C753" s="4" t="s">
        <v>37</v>
      </c>
      <c r="D753" s="4" t="s">
        <v>37</v>
      </c>
      <c r="E753" s="4" t="s">
        <v>37</v>
      </c>
      <c r="F753" s="4" t="s">
        <v>37</v>
      </c>
      <c r="G753" s="4" t="s">
        <v>37</v>
      </c>
      <c r="H753" s="4" t="s">
        <v>37</v>
      </c>
      <c r="I753" s="4" t="s">
        <v>37</v>
      </c>
      <c r="O753" s="4" t="s">
        <v>68</v>
      </c>
      <c r="P753" s="4" t="s">
        <v>231</v>
      </c>
      <c r="Q753" s="4" t="s">
        <v>4553</v>
      </c>
      <c r="R753" s="4" t="s">
        <v>4554</v>
      </c>
      <c r="S753" s="4" t="s">
        <v>37</v>
      </c>
      <c r="T753" s="4" t="s">
        <v>43</v>
      </c>
      <c r="U753" s="4">
        <v>55</v>
      </c>
      <c r="V753" s="4">
        <v>1962</v>
      </c>
      <c r="W753" s="4" t="s">
        <v>4555</v>
      </c>
      <c r="X753" s="4" t="s">
        <v>4556</v>
      </c>
      <c r="Y753" s="4" t="s">
        <v>236</v>
      </c>
      <c r="Z753" s="4" t="s">
        <v>4557</v>
      </c>
      <c r="AA753" s="4" t="s">
        <v>37</v>
      </c>
      <c r="AB753" s="4" t="s">
        <v>37</v>
      </c>
      <c r="AC753" s="4" t="s">
        <v>37</v>
      </c>
      <c r="AD753" s="4" t="s">
        <v>160</v>
      </c>
      <c r="AE753" s="4">
        <v>6</v>
      </c>
    </row>
    <row r="754" spans="2:32" ht="90.4" customHeight="1" x14ac:dyDescent="0.9">
      <c r="B754" s="4">
        <v>122</v>
      </c>
      <c r="C754" s="4" t="s">
        <v>4558</v>
      </c>
      <c r="D754" s="4" t="s">
        <v>4559</v>
      </c>
      <c r="E754" s="4" t="s">
        <v>4360</v>
      </c>
      <c r="F754" s="4" t="s">
        <v>4361</v>
      </c>
      <c r="G754" s="4" t="s">
        <v>4362</v>
      </c>
      <c r="H754" s="4" t="s">
        <v>4560</v>
      </c>
      <c r="I754" s="4" t="s">
        <v>37</v>
      </c>
      <c r="J754" s="4">
        <v>204</v>
      </c>
      <c r="K754" s="4">
        <v>95716</v>
      </c>
      <c r="L754" s="4">
        <v>105999</v>
      </c>
      <c r="M754" s="4">
        <v>1</v>
      </c>
      <c r="N754" s="4">
        <v>201716</v>
      </c>
      <c r="O754" s="4" t="s">
        <v>68</v>
      </c>
      <c r="P754" s="4" t="s">
        <v>69</v>
      </c>
      <c r="Q754" s="4" t="s">
        <v>4561</v>
      </c>
      <c r="R754" s="4" t="s">
        <v>4562</v>
      </c>
      <c r="S754" s="4" t="s">
        <v>37</v>
      </c>
      <c r="T754" s="4" t="s">
        <v>43</v>
      </c>
      <c r="U754" s="4">
        <v>50</v>
      </c>
      <c r="V754" s="4">
        <v>3828</v>
      </c>
      <c r="W754" s="4" t="s">
        <v>4563</v>
      </c>
      <c r="X754" s="4" t="s">
        <v>4564</v>
      </c>
      <c r="Y754" s="4" t="s">
        <v>75</v>
      </c>
      <c r="Z754" s="4" t="s">
        <v>4565</v>
      </c>
      <c r="AA754" s="4" t="s">
        <v>37</v>
      </c>
      <c r="AB754" s="4" t="s">
        <v>37</v>
      </c>
      <c r="AC754" s="4" t="s">
        <v>37</v>
      </c>
      <c r="AD754" s="4" t="s">
        <v>160</v>
      </c>
      <c r="AE754" s="4">
        <v>1</v>
      </c>
      <c r="AF754" s="4">
        <v>38.9</v>
      </c>
    </row>
    <row r="755" spans="2:32" ht="90.4" customHeight="1" x14ac:dyDescent="0.9">
      <c r="B755" s="4">
        <v>122</v>
      </c>
      <c r="C755" s="4" t="s">
        <v>37</v>
      </c>
      <c r="D755" s="4" t="s">
        <v>37</v>
      </c>
      <c r="E755" s="4" t="s">
        <v>37</v>
      </c>
      <c r="F755" s="4" t="s">
        <v>37</v>
      </c>
      <c r="G755" s="4" t="s">
        <v>37</v>
      </c>
      <c r="H755" s="4" t="s">
        <v>37</v>
      </c>
      <c r="I755" s="4" t="s">
        <v>37</v>
      </c>
      <c r="O755" s="4" t="s">
        <v>51</v>
      </c>
      <c r="P755" s="4" t="s">
        <v>193</v>
      </c>
      <c r="Q755" s="4" t="s">
        <v>4566</v>
      </c>
      <c r="R755" s="4" t="s">
        <v>4567</v>
      </c>
      <c r="S755" s="4" t="s">
        <v>4568</v>
      </c>
      <c r="T755" s="4" t="s">
        <v>92</v>
      </c>
      <c r="U755" s="4">
        <v>63</v>
      </c>
      <c r="V755" s="4">
        <v>491</v>
      </c>
      <c r="W755" s="4" t="s">
        <v>4569</v>
      </c>
      <c r="X755" s="4" t="s">
        <v>4570</v>
      </c>
      <c r="Y755" s="4" t="s">
        <v>198</v>
      </c>
      <c r="Z755" s="4" t="s">
        <v>4571</v>
      </c>
      <c r="AA755" s="4" t="s">
        <v>37</v>
      </c>
      <c r="AB755" s="4" t="s">
        <v>48</v>
      </c>
      <c r="AC755" s="4" t="s">
        <v>4572</v>
      </c>
      <c r="AD755" s="4" t="s">
        <v>50</v>
      </c>
      <c r="AE755" s="4">
        <v>2</v>
      </c>
    </row>
    <row r="756" spans="2:32" ht="90.4" customHeight="1" x14ac:dyDescent="0.9">
      <c r="B756" s="4">
        <v>122</v>
      </c>
      <c r="C756" s="4" t="s">
        <v>37</v>
      </c>
      <c r="D756" s="4" t="s">
        <v>37</v>
      </c>
      <c r="E756" s="4" t="s">
        <v>37</v>
      </c>
      <c r="F756" s="4" t="s">
        <v>37</v>
      </c>
      <c r="G756" s="4" t="s">
        <v>37</v>
      </c>
      <c r="H756" s="4" t="s">
        <v>37</v>
      </c>
      <c r="I756" s="4" t="s">
        <v>37</v>
      </c>
      <c r="O756" s="4" t="s">
        <v>38</v>
      </c>
      <c r="P756" s="4" t="s">
        <v>161</v>
      </c>
      <c r="Q756" s="4" t="s">
        <v>4573</v>
      </c>
      <c r="R756" s="4" t="s">
        <v>4574</v>
      </c>
      <c r="S756" s="4" t="s">
        <v>37</v>
      </c>
      <c r="T756" s="4" t="s">
        <v>43</v>
      </c>
      <c r="U756" s="4">
        <v>59</v>
      </c>
      <c r="V756" s="4">
        <v>4080</v>
      </c>
      <c r="W756" s="4" t="s">
        <v>4575</v>
      </c>
      <c r="X756" s="4" t="s">
        <v>4576</v>
      </c>
      <c r="Y756" s="4" t="s">
        <v>166</v>
      </c>
      <c r="Z756" s="4" t="s">
        <v>4577</v>
      </c>
      <c r="AA756" s="4" t="s">
        <v>37</v>
      </c>
      <c r="AB756" s="4" t="s">
        <v>37</v>
      </c>
      <c r="AC756" s="4" t="s">
        <v>37</v>
      </c>
      <c r="AD756" s="4" t="s">
        <v>160</v>
      </c>
      <c r="AE756" s="4">
        <v>3</v>
      </c>
    </row>
    <row r="757" spans="2:32" ht="90.4" customHeight="1" x14ac:dyDescent="0.9">
      <c r="B757" s="4">
        <v>122</v>
      </c>
      <c r="C757" s="4" t="s">
        <v>37</v>
      </c>
      <c r="D757" s="4" t="s">
        <v>37</v>
      </c>
      <c r="E757" s="4" t="s">
        <v>37</v>
      </c>
      <c r="F757" s="4" t="s">
        <v>37</v>
      </c>
      <c r="G757" s="4" t="s">
        <v>37</v>
      </c>
      <c r="H757" s="4" t="s">
        <v>37</v>
      </c>
      <c r="I757" s="4" t="s">
        <v>37</v>
      </c>
      <c r="O757" s="4" t="s">
        <v>60</v>
      </c>
      <c r="P757" s="4" t="s">
        <v>4501</v>
      </c>
      <c r="Q757" s="4" t="s">
        <v>4578</v>
      </c>
      <c r="R757" s="4" t="s">
        <v>4579</v>
      </c>
      <c r="S757" s="4" t="s">
        <v>37</v>
      </c>
      <c r="T757" s="4" t="s">
        <v>43</v>
      </c>
      <c r="U757" s="4">
        <v>47</v>
      </c>
      <c r="V757" s="4">
        <v>827</v>
      </c>
      <c r="W757" s="4" t="s">
        <v>4580</v>
      </c>
      <c r="X757" s="4" t="s">
        <v>4581</v>
      </c>
      <c r="Y757" s="4" t="s">
        <v>609</v>
      </c>
      <c r="Z757" s="4" t="s">
        <v>4582</v>
      </c>
      <c r="AA757" s="4" t="s">
        <v>37</v>
      </c>
      <c r="AB757" s="4" t="s">
        <v>37</v>
      </c>
      <c r="AC757" s="4" t="s">
        <v>37</v>
      </c>
      <c r="AD757" s="4" t="s">
        <v>37</v>
      </c>
      <c r="AE757" s="4">
        <v>4</v>
      </c>
    </row>
    <row r="758" spans="2:32" ht="90.4" customHeight="1" x14ac:dyDescent="0.9">
      <c r="B758" s="4">
        <v>122</v>
      </c>
      <c r="C758" s="4" t="s">
        <v>37</v>
      </c>
      <c r="D758" s="4" t="s">
        <v>37</v>
      </c>
      <c r="E758" s="4" t="s">
        <v>37</v>
      </c>
      <c r="F758" s="4" t="s">
        <v>37</v>
      </c>
      <c r="G758" s="4" t="s">
        <v>37</v>
      </c>
      <c r="H758" s="4" t="s">
        <v>37</v>
      </c>
      <c r="I758" s="4" t="s">
        <v>37</v>
      </c>
      <c r="O758" s="4" t="s">
        <v>60</v>
      </c>
      <c r="P758" s="4" t="s">
        <v>307</v>
      </c>
      <c r="Q758" s="4" t="s">
        <v>4583</v>
      </c>
      <c r="R758" s="4" t="s">
        <v>4584</v>
      </c>
      <c r="S758" s="4" t="s">
        <v>37</v>
      </c>
      <c r="T758" s="4" t="s">
        <v>43</v>
      </c>
      <c r="U758" s="4">
        <v>47</v>
      </c>
      <c r="V758" s="4">
        <v>4155</v>
      </c>
      <c r="W758" s="4" t="s">
        <v>4585</v>
      </c>
      <c r="X758" s="4" t="s">
        <v>4586</v>
      </c>
      <c r="Y758" s="4" t="s">
        <v>243</v>
      </c>
      <c r="Z758" s="4" t="s">
        <v>4587</v>
      </c>
      <c r="AA758" s="4" t="s">
        <v>37</v>
      </c>
      <c r="AB758" s="4" t="s">
        <v>37</v>
      </c>
      <c r="AC758" s="4" t="s">
        <v>37</v>
      </c>
      <c r="AD758" s="4" t="s">
        <v>37</v>
      </c>
      <c r="AE758" s="4">
        <v>5</v>
      </c>
    </row>
    <row r="759" spans="2:32" ht="90.4" customHeight="1" x14ac:dyDescent="0.9">
      <c r="B759" s="4">
        <v>122</v>
      </c>
      <c r="C759" s="4" t="s">
        <v>37</v>
      </c>
      <c r="D759" s="4" t="s">
        <v>37</v>
      </c>
      <c r="E759" s="4" t="s">
        <v>37</v>
      </c>
      <c r="F759" s="4" t="s">
        <v>37</v>
      </c>
      <c r="G759" s="4" t="s">
        <v>37</v>
      </c>
      <c r="H759" s="4" t="s">
        <v>37</v>
      </c>
      <c r="I759" s="4" t="s">
        <v>37</v>
      </c>
      <c r="O759" s="4" t="s">
        <v>60</v>
      </c>
      <c r="P759" s="4" t="s">
        <v>37</v>
      </c>
      <c r="Q759" s="4" t="s">
        <v>4588</v>
      </c>
      <c r="R759" s="4" t="s">
        <v>4589</v>
      </c>
      <c r="S759" s="4" t="s">
        <v>37</v>
      </c>
      <c r="T759" s="4" t="s">
        <v>43</v>
      </c>
      <c r="U759" s="4">
        <v>63</v>
      </c>
      <c r="V759" s="4">
        <v>3737</v>
      </c>
      <c r="W759" s="4" t="s">
        <v>4590</v>
      </c>
      <c r="X759" s="4" t="s">
        <v>4591</v>
      </c>
      <c r="Y759" s="4" t="s">
        <v>88</v>
      </c>
      <c r="Z759" s="4" t="s">
        <v>4592</v>
      </c>
      <c r="AA759" s="4" t="s">
        <v>37</v>
      </c>
      <c r="AB759" s="4" t="s">
        <v>37</v>
      </c>
      <c r="AC759" s="4" t="s">
        <v>37</v>
      </c>
      <c r="AD759" s="4" t="s">
        <v>37</v>
      </c>
      <c r="AE759" s="4">
        <v>6</v>
      </c>
    </row>
    <row r="760" spans="2:32" ht="90.4" customHeight="1" x14ac:dyDescent="0.9">
      <c r="B760" s="4">
        <v>123</v>
      </c>
      <c r="C760" s="4" t="s">
        <v>4593</v>
      </c>
      <c r="D760" s="4" t="s">
        <v>4594</v>
      </c>
      <c r="E760" s="4" t="s">
        <v>4360</v>
      </c>
      <c r="F760" s="4" t="s">
        <v>4361</v>
      </c>
      <c r="G760" s="4" t="s">
        <v>4362</v>
      </c>
      <c r="H760" s="4" t="s">
        <v>4595</v>
      </c>
      <c r="I760" s="4" t="s">
        <v>37</v>
      </c>
      <c r="J760" s="4">
        <v>226</v>
      </c>
      <c r="K760" s="4">
        <v>98778</v>
      </c>
      <c r="L760" s="4">
        <v>107682</v>
      </c>
      <c r="M760" s="4">
        <v>4</v>
      </c>
      <c r="N760" s="4">
        <v>206464</v>
      </c>
      <c r="O760" s="4" t="s">
        <v>60</v>
      </c>
      <c r="P760" s="4" t="s">
        <v>61</v>
      </c>
      <c r="Q760" s="4" t="s">
        <v>4596</v>
      </c>
      <c r="R760" s="4" t="s">
        <v>4597</v>
      </c>
      <c r="S760" s="4" t="s">
        <v>37</v>
      </c>
      <c r="T760" s="4" t="s">
        <v>92</v>
      </c>
      <c r="U760" s="4">
        <v>55</v>
      </c>
      <c r="V760" s="4">
        <v>3919</v>
      </c>
      <c r="W760" s="4" t="s">
        <v>4598</v>
      </c>
      <c r="X760" s="4" t="s">
        <v>4599</v>
      </c>
      <c r="Y760" s="4" t="s">
        <v>66</v>
      </c>
      <c r="Z760" s="4" t="s">
        <v>4600</v>
      </c>
      <c r="AA760" s="4" t="s">
        <v>37</v>
      </c>
      <c r="AB760" s="4" t="s">
        <v>37</v>
      </c>
      <c r="AC760" s="4" t="s">
        <v>37</v>
      </c>
      <c r="AD760" s="4" t="s">
        <v>37</v>
      </c>
      <c r="AE760" s="4">
        <v>1</v>
      </c>
      <c r="AF760" s="4">
        <v>61.5</v>
      </c>
    </row>
    <row r="761" spans="2:32" ht="90.4" customHeight="1" x14ac:dyDescent="0.9">
      <c r="B761" s="4">
        <v>123</v>
      </c>
      <c r="C761" s="4" t="s">
        <v>37</v>
      </c>
      <c r="D761" s="4" t="s">
        <v>37</v>
      </c>
      <c r="E761" s="4" t="s">
        <v>37</v>
      </c>
      <c r="F761" s="4" t="s">
        <v>37</v>
      </c>
      <c r="G761" s="4" t="s">
        <v>37</v>
      </c>
      <c r="H761" s="4" t="s">
        <v>37</v>
      </c>
      <c r="I761" s="4" t="s">
        <v>37</v>
      </c>
      <c r="O761" s="4" t="s">
        <v>38</v>
      </c>
      <c r="P761" s="4" t="s">
        <v>161</v>
      </c>
      <c r="Q761" s="4" t="s">
        <v>4601</v>
      </c>
      <c r="R761" s="4" t="s">
        <v>4602</v>
      </c>
      <c r="S761" s="4" t="s">
        <v>4603</v>
      </c>
      <c r="T761" s="4" t="s">
        <v>43</v>
      </c>
      <c r="U761" s="4">
        <v>47</v>
      </c>
      <c r="V761" s="4">
        <v>666</v>
      </c>
      <c r="W761" s="4" t="s">
        <v>4604</v>
      </c>
      <c r="X761" s="4" t="s">
        <v>4605</v>
      </c>
      <c r="Y761" s="4" t="s">
        <v>166</v>
      </c>
      <c r="Z761" s="4" t="s">
        <v>4606</v>
      </c>
      <c r="AA761" s="4" t="s">
        <v>37</v>
      </c>
      <c r="AB761" s="4" t="s">
        <v>48</v>
      </c>
      <c r="AC761" s="4" t="s">
        <v>4607</v>
      </c>
      <c r="AD761" s="4" t="s">
        <v>77</v>
      </c>
      <c r="AE761" s="4">
        <v>2</v>
      </c>
    </row>
    <row r="762" spans="2:32" ht="90.4" customHeight="1" x14ac:dyDescent="0.9">
      <c r="B762" s="4">
        <v>123</v>
      </c>
      <c r="C762" s="4" t="s">
        <v>37</v>
      </c>
      <c r="D762" s="4" t="s">
        <v>37</v>
      </c>
      <c r="E762" s="4" t="s">
        <v>37</v>
      </c>
      <c r="F762" s="4" t="s">
        <v>37</v>
      </c>
      <c r="G762" s="4" t="s">
        <v>37</v>
      </c>
      <c r="H762" s="4" t="s">
        <v>37</v>
      </c>
      <c r="I762" s="4" t="s">
        <v>37</v>
      </c>
      <c r="O762" s="4" t="s">
        <v>51</v>
      </c>
      <c r="P762" s="4" t="s">
        <v>52</v>
      </c>
      <c r="Q762" s="4" t="s">
        <v>4608</v>
      </c>
      <c r="R762" s="4" t="s">
        <v>4609</v>
      </c>
      <c r="S762" s="4" t="s">
        <v>37</v>
      </c>
      <c r="T762" s="4" t="s">
        <v>43</v>
      </c>
      <c r="U762" s="4">
        <v>57</v>
      </c>
      <c r="V762" s="4">
        <v>3395</v>
      </c>
      <c r="W762" s="4" t="s">
        <v>4610</v>
      </c>
      <c r="X762" s="4" t="s">
        <v>4611</v>
      </c>
      <c r="Y762" s="4" t="s">
        <v>57</v>
      </c>
      <c r="Z762" s="4" t="s">
        <v>4612</v>
      </c>
      <c r="AA762" s="4" t="s">
        <v>37</v>
      </c>
      <c r="AB762" s="4" t="s">
        <v>37</v>
      </c>
      <c r="AC762" s="4" t="s">
        <v>37</v>
      </c>
      <c r="AD762" s="4" t="s">
        <v>50</v>
      </c>
      <c r="AE762" s="4">
        <v>3</v>
      </c>
    </row>
    <row r="763" spans="2:32" ht="90.4" customHeight="1" x14ac:dyDescent="0.9">
      <c r="B763" s="4">
        <v>123</v>
      </c>
      <c r="C763" s="4" t="s">
        <v>37</v>
      </c>
      <c r="D763" s="4" t="s">
        <v>37</v>
      </c>
      <c r="E763" s="4" t="s">
        <v>37</v>
      </c>
      <c r="F763" s="4" t="s">
        <v>37</v>
      </c>
      <c r="G763" s="4" t="s">
        <v>37</v>
      </c>
      <c r="H763" s="4" t="s">
        <v>37</v>
      </c>
      <c r="I763" s="4" t="s">
        <v>37</v>
      </c>
      <c r="O763" s="4" t="s">
        <v>68</v>
      </c>
      <c r="P763" s="4" t="s">
        <v>69</v>
      </c>
      <c r="Q763" s="4" t="s">
        <v>4613</v>
      </c>
      <c r="R763" s="4" t="s">
        <v>4614</v>
      </c>
      <c r="S763" s="4" t="s">
        <v>37</v>
      </c>
      <c r="T763" s="4" t="s">
        <v>43</v>
      </c>
      <c r="U763" s="4">
        <v>34</v>
      </c>
      <c r="V763" s="4">
        <v>3708</v>
      </c>
      <c r="W763" s="4" t="s">
        <v>4615</v>
      </c>
      <c r="X763" s="4" t="s">
        <v>4616</v>
      </c>
      <c r="Y763" s="4" t="s">
        <v>75</v>
      </c>
      <c r="Z763" s="4" t="s">
        <v>4617</v>
      </c>
      <c r="AA763" s="4" t="s">
        <v>37</v>
      </c>
      <c r="AB763" s="4" t="s">
        <v>37</v>
      </c>
      <c r="AC763" s="4" t="s">
        <v>37</v>
      </c>
      <c r="AD763" s="4" t="s">
        <v>160</v>
      </c>
      <c r="AE763" s="4">
        <v>4</v>
      </c>
    </row>
    <row r="764" spans="2:32" ht="90.4" customHeight="1" x14ac:dyDescent="0.9">
      <c r="B764" s="4">
        <v>123</v>
      </c>
      <c r="C764" s="4" t="s">
        <v>37</v>
      </c>
      <c r="D764" s="4" t="s">
        <v>37</v>
      </c>
      <c r="E764" s="4" t="s">
        <v>37</v>
      </c>
      <c r="F764" s="4" t="s">
        <v>37</v>
      </c>
      <c r="G764" s="4" t="s">
        <v>37</v>
      </c>
      <c r="H764" s="4" t="s">
        <v>37</v>
      </c>
      <c r="I764" s="4" t="s">
        <v>37</v>
      </c>
      <c r="O764" s="4" t="s">
        <v>60</v>
      </c>
      <c r="P764" s="4" t="s">
        <v>437</v>
      </c>
      <c r="Q764" s="4" t="s">
        <v>4618</v>
      </c>
      <c r="R764" s="4" t="s">
        <v>4619</v>
      </c>
      <c r="S764" s="4" t="s">
        <v>37</v>
      </c>
      <c r="T764" s="4" t="s">
        <v>43</v>
      </c>
      <c r="U764" s="4">
        <v>33</v>
      </c>
      <c r="V764" s="4">
        <v>754</v>
      </c>
      <c r="W764" s="4" t="s">
        <v>4620</v>
      </c>
      <c r="X764" s="4" t="s">
        <v>4621</v>
      </c>
      <c r="Y764" s="4" t="s">
        <v>95</v>
      </c>
      <c r="Z764" s="4" t="s">
        <v>4622</v>
      </c>
      <c r="AA764" s="4" t="s">
        <v>37</v>
      </c>
      <c r="AB764" s="4" t="s">
        <v>37</v>
      </c>
      <c r="AC764" s="4" t="s">
        <v>37</v>
      </c>
      <c r="AD764" s="4" t="s">
        <v>37</v>
      </c>
      <c r="AE764" s="4">
        <v>5</v>
      </c>
    </row>
    <row r="765" spans="2:32" ht="90.4" customHeight="1" x14ac:dyDescent="0.9">
      <c r="B765" s="4">
        <v>123</v>
      </c>
      <c r="C765" s="4" t="s">
        <v>37</v>
      </c>
      <c r="D765" s="4" t="s">
        <v>37</v>
      </c>
      <c r="E765" s="4" t="s">
        <v>37</v>
      </c>
      <c r="F765" s="4" t="s">
        <v>37</v>
      </c>
      <c r="G765" s="4" t="s">
        <v>37</v>
      </c>
      <c r="H765" s="4" t="s">
        <v>37</v>
      </c>
      <c r="I765" s="4" t="s">
        <v>37</v>
      </c>
      <c r="O765" s="4" t="s">
        <v>60</v>
      </c>
      <c r="P765" s="4" t="s">
        <v>37</v>
      </c>
      <c r="Q765" s="4" t="s">
        <v>4623</v>
      </c>
      <c r="R765" s="4" t="s">
        <v>4624</v>
      </c>
      <c r="S765" s="4" t="s">
        <v>37</v>
      </c>
      <c r="T765" s="4" t="s">
        <v>43</v>
      </c>
      <c r="U765" s="4">
        <v>40</v>
      </c>
      <c r="V765" s="4">
        <v>4051</v>
      </c>
      <c r="W765" s="4" t="s">
        <v>4625</v>
      </c>
      <c r="X765" s="4" t="s">
        <v>4626</v>
      </c>
      <c r="Y765" s="4" t="s">
        <v>243</v>
      </c>
      <c r="Z765" s="4" t="s">
        <v>4627</v>
      </c>
      <c r="AA765" s="4" t="s">
        <v>37</v>
      </c>
      <c r="AB765" s="4" t="s">
        <v>37</v>
      </c>
      <c r="AC765" s="4" t="s">
        <v>37</v>
      </c>
      <c r="AD765" s="4" t="s">
        <v>37</v>
      </c>
      <c r="AE765" s="4">
        <v>6</v>
      </c>
    </row>
    <row r="766" spans="2:32" ht="90.4" customHeight="1" x14ac:dyDescent="0.9">
      <c r="B766" s="4">
        <v>124</v>
      </c>
      <c r="C766" s="4" t="s">
        <v>4360</v>
      </c>
      <c r="D766" s="4" t="s">
        <v>4628</v>
      </c>
      <c r="E766" s="4" t="s">
        <v>4360</v>
      </c>
      <c r="F766" s="4" t="s">
        <v>4361</v>
      </c>
      <c r="G766" s="4" t="s">
        <v>4362</v>
      </c>
      <c r="H766" s="4" t="s">
        <v>4629</v>
      </c>
      <c r="I766" s="4" t="s">
        <v>37</v>
      </c>
      <c r="J766" s="4">
        <v>190</v>
      </c>
      <c r="K766" s="4">
        <v>79254</v>
      </c>
      <c r="L766" s="4">
        <v>85285</v>
      </c>
      <c r="M766" s="4">
        <v>2</v>
      </c>
      <c r="N766" s="4">
        <v>164541</v>
      </c>
      <c r="O766" s="4" t="s">
        <v>51</v>
      </c>
      <c r="P766" s="4" t="s">
        <v>52</v>
      </c>
      <c r="Q766" s="4" t="s">
        <v>4630</v>
      </c>
      <c r="R766" s="4" t="s">
        <v>4631</v>
      </c>
      <c r="S766" s="4" t="s">
        <v>37</v>
      </c>
      <c r="T766" s="4" t="s">
        <v>43</v>
      </c>
      <c r="U766" s="4">
        <v>66</v>
      </c>
      <c r="V766" s="4">
        <v>1443</v>
      </c>
      <c r="W766" s="4" t="s">
        <v>4632</v>
      </c>
      <c r="X766" s="4" t="s">
        <v>4633</v>
      </c>
      <c r="Y766" s="4" t="s">
        <v>57</v>
      </c>
      <c r="Z766" s="4" t="s">
        <v>4634</v>
      </c>
      <c r="AA766" s="4" t="s">
        <v>37</v>
      </c>
      <c r="AB766" s="4" t="s">
        <v>37</v>
      </c>
      <c r="AC766" s="4" t="s">
        <v>37</v>
      </c>
      <c r="AD766" s="4" t="s">
        <v>50</v>
      </c>
      <c r="AE766" s="4">
        <v>1</v>
      </c>
      <c r="AF766" s="4">
        <v>59.9</v>
      </c>
    </row>
    <row r="767" spans="2:32" ht="90.4" customHeight="1" x14ac:dyDescent="0.9">
      <c r="B767" s="4">
        <v>124</v>
      </c>
      <c r="C767" s="4" t="s">
        <v>37</v>
      </c>
      <c r="D767" s="4" t="s">
        <v>37</v>
      </c>
      <c r="E767" s="4" t="s">
        <v>37</v>
      </c>
      <c r="F767" s="4" t="s">
        <v>37</v>
      </c>
      <c r="G767" s="4" t="s">
        <v>37</v>
      </c>
      <c r="H767" s="4" t="s">
        <v>37</v>
      </c>
      <c r="I767" s="4" t="s">
        <v>37</v>
      </c>
      <c r="O767" s="4" t="s">
        <v>68</v>
      </c>
      <c r="P767" s="4" t="s">
        <v>69</v>
      </c>
      <c r="Q767" s="4" t="s">
        <v>4635</v>
      </c>
      <c r="R767" s="4" t="s">
        <v>4636</v>
      </c>
      <c r="S767" s="4" t="s">
        <v>37</v>
      </c>
      <c r="T767" s="4" t="s">
        <v>43</v>
      </c>
      <c r="U767" s="4">
        <v>61</v>
      </c>
      <c r="V767" s="4">
        <v>523</v>
      </c>
      <c r="W767" s="4" t="s">
        <v>4637</v>
      </c>
      <c r="X767" s="4" t="s">
        <v>4638</v>
      </c>
      <c r="Y767" s="4" t="s">
        <v>75</v>
      </c>
      <c r="Z767" s="4" t="s">
        <v>4639</v>
      </c>
      <c r="AA767" s="4" t="s">
        <v>37</v>
      </c>
      <c r="AB767" s="4" t="s">
        <v>37</v>
      </c>
      <c r="AC767" s="4" t="s">
        <v>37</v>
      </c>
      <c r="AD767" s="4" t="s">
        <v>4640</v>
      </c>
      <c r="AE767" s="4">
        <v>2</v>
      </c>
    </row>
    <row r="768" spans="2:32" ht="90.4" customHeight="1" x14ac:dyDescent="0.9">
      <c r="B768" s="4">
        <v>124</v>
      </c>
      <c r="C768" s="4" t="s">
        <v>37</v>
      </c>
      <c r="D768" s="4" t="s">
        <v>37</v>
      </c>
      <c r="E768" s="4" t="s">
        <v>37</v>
      </c>
      <c r="F768" s="4" t="s">
        <v>37</v>
      </c>
      <c r="G768" s="4" t="s">
        <v>37</v>
      </c>
      <c r="H768" s="4" t="s">
        <v>37</v>
      </c>
      <c r="I768" s="4" t="s">
        <v>37</v>
      </c>
      <c r="O768" s="4" t="s">
        <v>38</v>
      </c>
      <c r="P768" s="4" t="s">
        <v>161</v>
      </c>
      <c r="Q768" s="4" t="s">
        <v>4641</v>
      </c>
      <c r="R768" s="4" t="s">
        <v>4642</v>
      </c>
      <c r="S768" s="4" t="s">
        <v>4643</v>
      </c>
      <c r="T768" s="4" t="s">
        <v>92</v>
      </c>
      <c r="U768" s="4">
        <v>53</v>
      </c>
      <c r="V768" s="4">
        <v>1756</v>
      </c>
      <c r="W768" s="4" t="s">
        <v>4644</v>
      </c>
      <c r="X768" s="4" t="s">
        <v>4645</v>
      </c>
      <c r="Y768" s="4" t="s">
        <v>166</v>
      </c>
      <c r="Z768" s="4" t="s">
        <v>4646</v>
      </c>
      <c r="AA768" s="4" t="s">
        <v>37</v>
      </c>
      <c r="AB768" s="4" t="s">
        <v>37</v>
      </c>
      <c r="AC768" s="4" t="s">
        <v>37</v>
      </c>
      <c r="AD768" s="4" t="s">
        <v>77</v>
      </c>
      <c r="AE768" s="4">
        <v>3</v>
      </c>
    </row>
    <row r="769" spans="2:32" ht="90.4" customHeight="1" x14ac:dyDescent="0.9">
      <c r="B769" s="4">
        <v>124</v>
      </c>
      <c r="C769" s="4" t="s">
        <v>37</v>
      </c>
      <c r="D769" s="4" t="s">
        <v>37</v>
      </c>
      <c r="E769" s="4" t="s">
        <v>37</v>
      </c>
      <c r="F769" s="4" t="s">
        <v>37</v>
      </c>
      <c r="G769" s="4" t="s">
        <v>37</v>
      </c>
      <c r="H769" s="4" t="s">
        <v>37</v>
      </c>
      <c r="I769" s="4" t="s">
        <v>37</v>
      </c>
      <c r="O769" s="4" t="s">
        <v>60</v>
      </c>
      <c r="P769" s="4" t="s">
        <v>322</v>
      </c>
      <c r="Q769" s="4" t="s">
        <v>4647</v>
      </c>
      <c r="R769" s="4" t="s">
        <v>4648</v>
      </c>
      <c r="S769" s="4" t="s">
        <v>37</v>
      </c>
      <c r="T769" s="4" t="s">
        <v>43</v>
      </c>
      <c r="U769" s="4">
        <v>47</v>
      </c>
      <c r="V769" s="4">
        <v>1705</v>
      </c>
      <c r="W769" s="4" t="s">
        <v>4649</v>
      </c>
      <c r="X769" s="4" t="s">
        <v>4650</v>
      </c>
      <c r="Y769" s="4" t="s">
        <v>327</v>
      </c>
      <c r="Z769" s="4" t="s">
        <v>4651</v>
      </c>
      <c r="AA769" s="4" t="s">
        <v>37</v>
      </c>
      <c r="AB769" s="4" t="s">
        <v>37</v>
      </c>
      <c r="AC769" s="4" t="s">
        <v>37</v>
      </c>
      <c r="AD769" s="4" t="s">
        <v>37</v>
      </c>
      <c r="AE769" s="4">
        <v>4</v>
      </c>
    </row>
    <row r="770" spans="2:32" ht="90.4" customHeight="1" x14ac:dyDescent="0.9">
      <c r="B770" s="4">
        <v>124</v>
      </c>
      <c r="C770" s="4" t="s">
        <v>37</v>
      </c>
      <c r="D770" s="4" t="s">
        <v>37</v>
      </c>
      <c r="E770" s="4" t="s">
        <v>37</v>
      </c>
      <c r="F770" s="4" t="s">
        <v>37</v>
      </c>
      <c r="G770" s="4" t="s">
        <v>37</v>
      </c>
      <c r="H770" s="4" t="s">
        <v>37</v>
      </c>
      <c r="I770" s="4" t="s">
        <v>37</v>
      </c>
      <c r="O770" s="4" t="s">
        <v>60</v>
      </c>
      <c r="P770" s="4" t="s">
        <v>61</v>
      </c>
      <c r="Q770" s="4" t="s">
        <v>4652</v>
      </c>
      <c r="R770" s="4" t="s">
        <v>4653</v>
      </c>
      <c r="S770" s="4" t="s">
        <v>37</v>
      </c>
      <c r="T770" s="4" t="s">
        <v>43</v>
      </c>
      <c r="U770" s="4">
        <v>61</v>
      </c>
      <c r="V770" s="4">
        <v>1954</v>
      </c>
      <c r="W770" s="4" t="s">
        <v>4654</v>
      </c>
      <c r="X770" s="4" t="s">
        <v>4655</v>
      </c>
      <c r="Y770" s="4" t="s">
        <v>66</v>
      </c>
      <c r="Z770" s="4" t="s">
        <v>4656</v>
      </c>
      <c r="AA770" s="4" t="s">
        <v>37</v>
      </c>
      <c r="AB770" s="4" t="s">
        <v>37</v>
      </c>
      <c r="AC770" s="4" t="s">
        <v>37</v>
      </c>
      <c r="AD770" s="4" t="s">
        <v>37</v>
      </c>
      <c r="AE770" s="4">
        <v>5</v>
      </c>
    </row>
    <row r="771" spans="2:32" ht="90.4" customHeight="1" x14ac:dyDescent="0.9">
      <c r="B771" s="4">
        <v>125</v>
      </c>
      <c r="C771" s="4" t="s">
        <v>4657</v>
      </c>
      <c r="D771" s="4" t="s">
        <v>4658</v>
      </c>
      <c r="E771" s="4" t="s">
        <v>4360</v>
      </c>
      <c r="F771" s="4" t="s">
        <v>4361</v>
      </c>
      <c r="G771" s="4" t="s">
        <v>4362</v>
      </c>
      <c r="H771" s="4" t="s">
        <v>4659</v>
      </c>
      <c r="I771" s="4" t="s">
        <v>37</v>
      </c>
      <c r="J771" s="4">
        <v>191</v>
      </c>
      <c r="K771" s="4">
        <v>81278</v>
      </c>
      <c r="L771" s="4">
        <v>87584</v>
      </c>
      <c r="M771" s="4">
        <v>3</v>
      </c>
      <c r="N771" s="4">
        <v>168865</v>
      </c>
      <c r="O771" s="4" t="s">
        <v>51</v>
      </c>
      <c r="P771" s="4" t="s">
        <v>52</v>
      </c>
      <c r="Q771" s="4" t="s">
        <v>4660</v>
      </c>
      <c r="R771" s="4" t="s">
        <v>4661</v>
      </c>
      <c r="S771" s="4" t="s">
        <v>4662</v>
      </c>
      <c r="T771" s="4" t="s">
        <v>43</v>
      </c>
      <c r="U771" s="4">
        <v>61</v>
      </c>
      <c r="V771" s="4">
        <v>2115</v>
      </c>
      <c r="W771" s="4" t="s">
        <v>4663</v>
      </c>
      <c r="X771" s="4" t="s">
        <v>4664</v>
      </c>
      <c r="Y771" s="4" t="s">
        <v>57</v>
      </c>
      <c r="Z771" s="4" t="s">
        <v>4665</v>
      </c>
      <c r="AA771" s="4" t="s">
        <v>37</v>
      </c>
      <c r="AB771" s="4" t="s">
        <v>48</v>
      </c>
      <c r="AC771" s="4" t="s">
        <v>4666</v>
      </c>
      <c r="AD771" s="4" t="s">
        <v>160</v>
      </c>
      <c r="AE771" s="4">
        <v>1</v>
      </c>
      <c r="AF771" s="4">
        <v>23.1</v>
      </c>
    </row>
    <row r="772" spans="2:32" ht="90.4" customHeight="1" x14ac:dyDescent="0.9">
      <c r="B772" s="4">
        <v>125</v>
      </c>
      <c r="C772" s="4" t="s">
        <v>37</v>
      </c>
      <c r="D772" s="4" t="s">
        <v>37</v>
      </c>
      <c r="E772" s="4" t="s">
        <v>37</v>
      </c>
      <c r="F772" s="4" t="s">
        <v>37</v>
      </c>
      <c r="G772" s="4" t="s">
        <v>37</v>
      </c>
      <c r="H772" s="4" t="s">
        <v>37</v>
      </c>
      <c r="I772" s="4" t="s">
        <v>37</v>
      </c>
      <c r="O772" s="4" t="s">
        <v>38</v>
      </c>
      <c r="P772" s="4" t="s">
        <v>4399</v>
      </c>
      <c r="Q772" s="4" t="s">
        <v>4667</v>
      </c>
      <c r="R772" s="4" t="s">
        <v>4668</v>
      </c>
      <c r="S772" s="4" t="s">
        <v>37</v>
      </c>
      <c r="T772" s="4" t="s">
        <v>43</v>
      </c>
      <c r="U772" s="4">
        <v>39</v>
      </c>
      <c r="V772" s="4">
        <v>1652</v>
      </c>
      <c r="W772" s="4" t="s">
        <v>4669</v>
      </c>
      <c r="X772" s="4" t="s">
        <v>4670</v>
      </c>
      <c r="Y772" s="4" t="s">
        <v>4405</v>
      </c>
      <c r="Z772" s="4" t="s">
        <v>4671</v>
      </c>
      <c r="AA772" s="4" t="s">
        <v>37</v>
      </c>
      <c r="AB772" s="4" t="s">
        <v>37</v>
      </c>
      <c r="AC772" s="4" t="s">
        <v>37</v>
      </c>
      <c r="AD772" s="4" t="s">
        <v>160</v>
      </c>
      <c r="AE772" s="4">
        <v>2</v>
      </c>
    </row>
    <row r="773" spans="2:32" ht="90.4" customHeight="1" x14ac:dyDescent="0.9">
      <c r="B773" s="4">
        <v>125</v>
      </c>
      <c r="C773" s="4" t="s">
        <v>37</v>
      </c>
      <c r="D773" s="4" t="s">
        <v>37</v>
      </c>
      <c r="E773" s="4" t="s">
        <v>37</v>
      </c>
      <c r="F773" s="4" t="s">
        <v>37</v>
      </c>
      <c r="G773" s="4" t="s">
        <v>37</v>
      </c>
      <c r="H773" s="4" t="s">
        <v>37</v>
      </c>
      <c r="I773" s="4" t="s">
        <v>37</v>
      </c>
      <c r="O773" s="4" t="s">
        <v>68</v>
      </c>
      <c r="P773" s="4" t="s">
        <v>698</v>
      </c>
      <c r="Q773" s="4" t="s">
        <v>4672</v>
      </c>
      <c r="R773" s="4" t="s">
        <v>4673</v>
      </c>
      <c r="S773" s="4" t="s">
        <v>37</v>
      </c>
      <c r="T773" s="4" t="s">
        <v>43</v>
      </c>
      <c r="U773" s="4">
        <v>52</v>
      </c>
      <c r="V773" s="4">
        <v>1931</v>
      </c>
      <c r="W773" s="4" t="s">
        <v>4674</v>
      </c>
      <c r="X773" s="4" t="s">
        <v>4675</v>
      </c>
      <c r="Y773" s="4" t="s">
        <v>703</v>
      </c>
      <c r="Z773" s="4" t="s">
        <v>4676</v>
      </c>
      <c r="AA773" s="4" t="s">
        <v>37</v>
      </c>
      <c r="AB773" s="4" t="s">
        <v>37</v>
      </c>
      <c r="AC773" s="4" t="s">
        <v>37</v>
      </c>
      <c r="AD773" s="4" t="s">
        <v>59</v>
      </c>
      <c r="AE773" s="4">
        <v>3</v>
      </c>
    </row>
    <row r="774" spans="2:32" ht="90.4" customHeight="1" x14ac:dyDescent="0.9">
      <c r="B774" s="4">
        <v>125</v>
      </c>
      <c r="C774" s="4" t="s">
        <v>37</v>
      </c>
      <c r="D774" s="4" t="s">
        <v>37</v>
      </c>
      <c r="E774" s="4" t="s">
        <v>37</v>
      </c>
      <c r="F774" s="4" t="s">
        <v>37</v>
      </c>
      <c r="G774" s="4" t="s">
        <v>37</v>
      </c>
      <c r="H774" s="4" t="s">
        <v>37</v>
      </c>
      <c r="I774" s="4" t="s">
        <v>37</v>
      </c>
      <c r="O774" s="4" t="s">
        <v>60</v>
      </c>
      <c r="P774" s="4" t="s">
        <v>37</v>
      </c>
      <c r="Q774" s="4" t="s">
        <v>4677</v>
      </c>
      <c r="R774" s="4" t="s">
        <v>4678</v>
      </c>
      <c r="S774" s="4" t="s">
        <v>37</v>
      </c>
      <c r="T774" s="4" t="s">
        <v>43</v>
      </c>
      <c r="U774" s="4">
        <v>53</v>
      </c>
      <c r="V774" s="4">
        <v>3374</v>
      </c>
      <c r="W774" s="4" t="s">
        <v>4679</v>
      </c>
      <c r="X774" s="4" t="s">
        <v>4680</v>
      </c>
      <c r="Y774" s="4" t="s">
        <v>377</v>
      </c>
      <c r="Z774" s="4" t="s">
        <v>4681</v>
      </c>
      <c r="AA774" s="4" t="s">
        <v>4664</v>
      </c>
      <c r="AB774" s="4" t="s">
        <v>37</v>
      </c>
      <c r="AC774" s="4" t="s">
        <v>37</v>
      </c>
      <c r="AD774" s="4" t="s">
        <v>37</v>
      </c>
      <c r="AE774" s="4">
        <v>4</v>
      </c>
    </row>
    <row r="775" spans="2:32" ht="90.4" customHeight="1" x14ac:dyDescent="0.9">
      <c r="B775" s="4">
        <v>125</v>
      </c>
      <c r="C775" s="4" t="s">
        <v>37</v>
      </c>
      <c r="D775" s="4" t="s">
        <v>37</v>
      </c>
      <c r="E775" s="4" t="s">
        <v>37</v>
      </c>
      <c r="F775" s="4" t="s">
        <v>37</v>
      </c>
      <c r="G775" s="4" t="s">
        <v>37</v>
      </c>
      <c r="H775" s="4" t="s">
        <v>37</v>
      </c>
      <c r="I775" s="4" t="s">
        <v>37</v>
      </c>
      <c r="O775" s="4" t="s">
        <v>60</v>
      </c>
      <c r="P775" s="4" t="s">
        <v>37</v>
      </c>
      <c r="Q775" s="4" t="s">
        <v>4682</v>
      </c>
      <c r="R775" s="4" t="s">
        <v>4683</v>
      </c>
      <c r="S775" s="4" t="s">
        <v>37</v>
      </c>
      <c r="T775" s="4" t="s">
        <v>43</v>
      </c>
      <c r="U775" s="4">
        <v>45</v>
      </c>
      <c r="V775" s="4">
        <v>3187</v>
      </c>
      <c r="W775" s="4" t="s">
        <v>4684</v>
      </c>
      <c r="X775" s="4" t="s">
        <v>4685</v>
      </c>
      <c r="Y775" s="4" t="s">
        <v>119</v>
      </c>
      <c r="Z775" s="4" t="s">
        <v>4686</v>
      </c>
      <c r="AA775" s="4" t="s">
        <v>37</v>
      </c>
      <c r="AB775" s="4" t="s">
        <v>37</v>
      </c>
      <c r="AC775" s="4" t="s">
        <v>37</v>
      </c>
      <c r="AD775" s="4" t="s">
        <v>37</v>
      </c>
      <c r="AE775" s="4">
        <v>5</v>
      </c>
    </row>
    <row r="776" spans="2:32" ht="90.4" customHeight="1" x14ac:dyDescent="0.9">
      <c r="B776" s="4">
        <v>126</v>
      </c>
      <c r="C776" s="4" t="s">
        <v>4687</v>
      </c>
      <c r="D776" s="4" t="s">
        <v>4688</v>
      </c>
      <c r="E776" s="4" t="s">
        <v>4360</v>
      </c>
      <c r="F776" s="4" t="s">
        <v>4361</v>
      </c>
      <c r="G776" s="4" t="s">
        <v>4362</v>
      </c>
      <c r="H776" s="4" t="s">
        <v>4689</v>
      </c>
      <c r="I776" s="4" t="s">
        <v>37</v>
      </c>
      <c r="J776" s="4">
        <v>196</v>
      </c>
      <c r="K776" s="4">
        <v>82872</v>
      </c>
      <c r="L776" s="4">
        <v>94126</v>
      </c>
      <c r="M776" s="4">
        <v>2</v>
      </c>
      <c r="N776" s="4">
        <v>177000</v>
      </c>
      <c r="O776" s="4" t="s">
        <v>60</v>
      </c>
      <c r="P776" s="4" t="s">
        <v>322</v>
      </c>
      <c r="Q776" s="4" t="s">
        <v>4690</v>
      </c>
      <c r="R776" s="4" t="s">
        <v>4691</v>
      </c>
      <c r="S776" s="4" t="s">
        <v>37</v>
      </c>
      <c r="T776" s="4" t="s">
        <v>43</v>
      </c>
      <c r="U776" s="4">
        <v>39</v>
      </c>
      <c r="V776" s="4">
        <v>2554</v>
      </c>
      <c r="W776" s="4" t="s">
        <v>4692</v>
      </c>
      <c r="X776" s="4" t="s">
        <v>4693</v>
      </c>
      <c r="Y776" s="4" t="s">
        <v>327</v>
      </c>
      <c r="Z776" s="4" t="s">
        <v>4694</v>
      </c>
      <c r="AA776" s="4" t="s">
        <v>37</v>
      </c>
      <c r="AB776" s="4" t="s">
        <v>37</v>
      </c>
      <c r="AC776" s="4" t="s">
        <v>37</v>
      </c>
      <c r="AD776" s="4" t="s">
        <v>37</v>
      </c>
      <c r="AE776" s="4">
        <v>1</v>
      </c>
      <c r="AF776" s="4">
        <v>34.4</v>
      </c>
    </row>
    <row r="777" spans="2:32" ht="90.4" customHeight="1" x14ac:dyDescent="0.9">
      <c r="B777" s="4">
        <v>126</v>
      </c>
      <c r="C777" s="4" t="s">
        <v>37</v>
      </c>
      <c r="D777" s="4" t="s">
        <v>37</v>
      </c>
      <c r="E777" s="4" t="s">
        <v>37</v>
      </c>
      <c r="F777" s="4" t="s">
        <v>37</v>
      </c>
      <c r="G777" s="4" t="s">
        <v>37</v>
      </c>
      <c r="H777" s="4" t="s">
        <v>37</v>
      </c>
      <c r="I777" s="4" t="s">
        <v>37</v>
      </c>
      <c r="O777" s="4" t="s">
        <v>68</v>
      </c>
      <c r="P777" s="4" t="s">
        <v>69</v>
      </c>
      <c r="Q777" s="4" t="s">
        <v>4695</v>
      </c>
      <c r="R777" s="4" t="s">
        <v>4696</v>
      </c>
      <c r="S777" s="4" t="s">
        <v>37</v>
      </c>
      <c r="T777" s="4" t="s">
        <v>43</v>
      </c>
      <c r="U777" s="4">
        <v>60</v>
      </c>
      <c r="V777" s="4">
        <v>2926</v>
      </c>
      <c r="W777" s="4" t="s">
        <v>4697</v>
      </c>
      <c r="X777" s="4" t="s">
        <v>4698</v>
      </c>
      <c r="Y777" s="4" t="s">
        <v>75</v>
      </c>
      <c r="Z777" s="4" t="s">
        <v>4699</v>
      </c>
      <c r="AA777" s="4" t="s">
        <v>37</v>
      </c>
      <c r="AB777" s="4" t="s">
        <v>37</v>
      </c>
      <c r="AC777" s="4" t="s">
        <v>37</v>
      </c>
      <c r="AD777" s="4" t="s">
        <v>238</v>
      </c>
      <c r="AE777" s="4">
        <v>2</v>
      </c>
    </row>
    <row r="778" spans="2:32" ht="90.4" customHeight="1" x14ac:dyDescent="0.9">
      <c r="B778" s="4">
        <v>126</v>
      </c>
      <c r="C778" s="4" t="s">
        <v>37</v>
      </c>
      <c r="D778" s="4" t="s">
        <v>37</v>
      </c>
      <c r="E778" s="4" t="s">
        <v>37</v>
      </c>
      <c r="F778" s="4" t="s">
        <v>37</v>
      </c>
      <c r="G778" s="4" t="s">
        <v>37</v>
      </c>
      <c r="H778" s="4" t="s">
        <v>37</v>
      </c>
      <c r="I778" s="4" t="s">
        <v>37</v>
      </c>
      <c r="O778" s="4" t="s">
        <v>51</v>
      </c>
      <c r="P778" s="4" t="s">
        <v>193</v>
      </c>
      <c r="Q778" s="4" t="s">
        <v>4700</v>
      </c>
      <c r="R778" s="4" t="s">
        <v>4701</v>
      </c>
      <c r="S778" s="4" t="s">
        <v>4702</v>
      </c>
      <c r="T778" s="4" t="s">
        <v>43</v>
      </c>
      <c r="U778" s="4">
        <v>68</v>
      </c>
      <c r="V778" s="4">
        <v>507</v>
      </c>
      <c r="W778" s="4" t="s">
        <v>4703</v>
      </c>
      <c r="X778" s="4" t="s">
        <v>4704</v>
      </c>
      <c r="Y778" s="4" t="s">
        <v>198</v>
      </c>
      <c r="Z778" s="4" t="s">
        <v>4705</v>
      </c>
      <c r="AA778" s="4" t="s">
        <v>37</v>
      </c>
      <c r="AB778" s="4" t="s">
        <v>37</v>
      </c>
      <c r="AC778" s="4" t="s">
        <v>37</v>
      </c>
      <c r="AD778" s="4" t="s">
        <v>160</v>
      </c>
      <c r="AE778" s="4">
        <v>3</v>
      </c>
    </row>
    <row r="779" spans="2:32" ht="90.4" customHeight="1" x14ac:dyDescent="0.9">
      <c r="B779" s="4">
        <v>126</v>
      </c>
      <c r="C779" s="4" t="s">
        <v>37</v>
      </c>
      <c r="D779" s="4" t="s">
        <v>37</v>
      </c>
      <c r="E779" s="4" t="s">
        <v>37</v>
      </c>
      <c r="F779" s="4" t="s">
        <v>37</v>
      </c>
      <c r="G779" s="4" t="s">
        <v>37</v>
      </c>
      <c r="H779" s="4" t="s">
        <v>37</v>
      </c>
      <c r="I779" s="4" t="s">
        <v>37</v>
      </c>
      <c r="O779" s="4" t="s">
        <v>38</v>
      </c>
      <c r="P779" s="4" t="s">
        <v>161</v>
      </c>
      <c r="Q779" s="4" t="s">
        <v>4706</v>
      </c>
      <c r="R779" s="4" t="s">
        <v>4707</v>
      </c>
      <c r="S779" s="4" t="s">
        <v>37</v>
      </c>
      <c r="T779" s="4" t="s">
        <v>43</v>
      </c>
      <c r="U779" s="4">
        <v>50</v>
      </c>
      <c r="V779" s="4">
        <v>2214</v>
      </c>
      <c r="W779" s="4" t="s">
        <v>4708</v>
      </c>
      <c r="X779" s="4" t="s">
        <v>4709</v>
      </c>
      <c r="Y779" s="4" t="s">
        <v>166</v>
      </c>
      <c r="Z779" s="4" t="s">
        <v>4710</v>
      </c>
      <c r="AA779" s="4" t="s">
        <v>37</v>
      </c>
      <c r="AB779" s="4" t="s">
        <v>37</v>
      </c>
      <c r="AC779" s="4" t="s">
        <v>37</v>
      </c>
      <c r="AD779" s="4" t="s">
        <v>238</v>
      </c>
      <c r="AE779" s="4">
        <v>4</v>
      </c>
    </row>
    <row r="780" spans="2:32" ht="90.4" customHeight="1" x14ac:dyDescent="0.9">
      <c r="B780" s="4">
        <v>126</v>
      </c>
      <c r="C780" s="4" t="s">
        <v>37</v>
      </c>
      <c r="D780" s="4" t="s">
        <v>37</v>
      </c>
      <c r="E780" s="4" t="s">
        <v>37</v>
      </c>
      <c r="F780" s="4" t="s">
        <v>37</v>
      </c>
      <c r="G780" s="4" t="s">
        <v>37</v>
      </c>
      <c r="H780" s="4" t="s">
        <v>37</v>
      </c>
      <c r="I780" s="4" t="s">
        <v>37</v>
      </c>
      <c r="O780" s="4" t="s">
        <v>60</v>
      </c>
      <c r="P780" s="4" t="s">
        <v>4501</v>
      </c>
      <c r="Q780" s="4" t="s">
        <v>4711</v>
      </c>
      <c r="R780" s="4" t="s">
        <v>4712</v>
      </c>
      <c r="S780" s="4" t="s">
        <v>37</v>
      </c>
      <c r="T780" s="4" t="s">
        <v>92</v>
      </c>
      <c r="U780" s="4">
        <v>44</v>
      </c>
      <c r="V780" s="4">
        <v>1806</v>
      </c>
      <c r="W780" s="4" t="s">
        <v>4713</v>
      </c>
      <c r="X780" s="4" t="s">
        <v>4714</v>
      </c>
      <c r="Y780" s="4" t="s">
        <v>609</v>
      </c>
      <c r="Z780" s="4" t="s">
        <v>4715</v>
      </c>
      <c r="AA780" s="4" t="s">
        <v>37</v>
      </c>
      <c r="AB780" s="4" t="s">
        <v>37</v>
      </c>
      <c r="AC780" s="4" t="s">
        <v>37</v>
      </c>
      <c r="AD780" s="4" t="s">
        <v>37</v>
      </c>
      <c r="AE780" s="4">
        <v>5</v>
      </c>
    </row>
    <row r="781" spans="2:32" ht="90.4" customHeight="1" x14ac:dyDescent="0.9">
      <c r="B781" s="4">
        <v>127</v>
      </c>
      <c r="C781" s="4" t="s">
        <v>4716</v>
      </c>
      <c r="D781" s="4" t="s">
        <v>4717</v>
      </c>
      <c r="E781" s="4" t="s">
        <v>4718</v>
      </c>
      <c r="F781" s="4" t="s">
        <v>4719</v>
      </c>
      <c r="G781" s="4" t="s">
        <v>4720</v>
      </c>
      <c r="H781" s="4" t="s">
        <v>4721</v>
      </c>
      <c r="I781" s="4" t="s">
        <v>37</v>
      </c>
      <c r="J781" s="4">
        <v>202</v>
      </c>
      <c r="K781" s="4">
        <v>86192</v>
      </c>
      <c r="L781" s="4">
        <v>97085</v>
      </c>
      <c r="M781" s="4">
        <v>3</v>
      </c>
      <c r="N781" s="4">
        <v>183280</v>
      </c>
      <c r="O781" s="4" t="s">
        <v>51</v>
      </c>
      <c r="P781" s="4" t="s">
        <v>52</v>
      </c>
      <c r="Q781" s="4" t="s">
        <v>4722</v>
      </c>
      <c r="R781" s="4" t="s">
        <v>4723</v>
      </c>
      <c r="S781" s="4" t="s">
        <v>4724</v>
      </c>
      <c r="T781" s="4" t="s">
        <v>43</v>
      </c>
      <c r="U781" s="4">
        <v>60</v>
      </c>
      <c r="V781" s="4">
        <v>602</v>
      </c>
      <c r="W781" s="4" t="s">
        <v>4725</v>
      </c>
      <c r="X781" s="4" t="s">
        <v>4726</v>
      </c>
      <c r="Y781" s="4" t="s">
        <v>57</v>
      </c>
      <c r="Z781" s="4" t="s">
        <v>4727</v>
      </c>
      <c r="AA781" s="4" t="s">
        <v>37</v>
      </c>
      <c r="AB781" s="4" t="s">
        <v>48</v>
      </c>
      <c r="AC781" s="4" t="s">
        <v>4728</v>
      </c>
      <c r="AD781" s="4" t="s">
        <v>59</v>
      </c>
      <c r="AE781" s="4">
        <v>1</v>
      </c>
      <c r="AF781" s="4">
        <v>49.6</v>
      </c>
    </row>
    <row r="782" spans="2:32" ht="90.4" customHeight="1" x14ac:dyDescent="0.9">
      <c r="B782" s="4">
        <v>127</v>
      </c>
      <c r="C782" s="4" t="s">
        <v>37</v>
      </c>
      <c r="D782" s="4" t="s">
        <v>37</v>
      </c>
      <c r="E782" s="4" t="s">
        <v>37</v>
      </c>
      <c r="F782" s="4" t="s">
        <v>37</v>
      </c>
      <c r="G782" s="4" t="s">
        <v>37</v>
      </c>
      <c r="H782" s="4" t="s">
        <v>37</v>
      </c>
      <c r="I782" s="4" t="s">
        <v>37</v>
      </c>
      <c r="O782" s="4" t="s">
        <v>60</v>
      </c>
      <c r="P782" s="4" t="s">
        <v>61</v>
      </c>
      <c r="Q782" s="4" t="s">
        <v>4729</v>
      </c>
      <c r="R782" s="4" t="s">
        <v>4730</v>
      </c>
      <c r="S782" s="4" t="s">
        <v>37</v>
      </c>
      <c r="T782" s="4" t="s">
        <v>43</v>
      </c>
      <c r="U782" s="4">
        <v>59</v>
      </c>
      <c r="V782" s="4">
        <v>1535</v>
      </c>
      <c r="W782" s="4" t="s">
        <v>4731</v>
      </c>
      <c r="X782" s="4" t="s">
        <v>4732</v>
      </c>
      <c r="Y782" s="4" t="s">
        <v>66</v>
      </c>
      <c r="Z782" s="4" t="s">
        <v>4733</v>
      </c>
      <c r="AA782" s="4" t="s">
        <v>37</v>
      </c>
      <c r="AB782" s="4" t="s">
        <v>37</v>
      </c>
      <c r="AC782" s="4" t="s">
        <v>37</v>
      </c>
      <c r="AD782" s="4" t="s">
        <v>37</v>
      </c>
      <c r="AE782" s="4">
        <v>2</v>
      </c>
    </row>
    <row r="783" spans="2:32" ht="90.4" customHeight="1" x14ac:dyDescent="0.9">
      <c r="B783" s="4">
        <v>127</v>
      </c>
      <c r="C783" s="4" t="s">
        <v>37</v>
      </c>
      <c r="D783" s="4" t="s">
        <v>37</v>
      </c>
      <c r="E783" s="4" t="s">
        <v>37</v>
      </c>
      <c r="F783" s="4" t="s">
        <v>37</v>
      </c>
      <c r="G783" s="4" t="s">
        <v>37</v>
      </c>
      <c r="H783" s="4" t="s">
        <v>37</v>
      </c>
      <c r="I783" s="4" t="s">
        <v>37</v>
      </c>
      <c r="O783" s="4" t="s">
        <v>38</v>
      </c>
      <c r="P783" s="4" t="s">
        <v>161</v>
      </c>
      <c r="Q783" s="4" t="s">
        <v>4734</v>
      </c>
      <c r="R783" s="4" t="s">
        <v>4735</v>
      </c>
      <c r="S783" s="4" t="s">
        <v>37</v>
      </c>
      <c r="T783" s="4" t="s">
        <v>43</v>
      </c>
      <c r="U783" s="4">
        <v>75</v>
      </c>
      <c r="V783" s="4">
        <v>2460</v>
      </c>
      <c r="W783" s="4" t="s">
        <v>4736</v>
      </c>
      <c r="X783" s="4" t="s">
        <v>4737</v>
      </c>
      <c r="Y783" s="4" t="s">
        <v>166</v>
      </c>
      <c r="Z783" s="4" t="s">
        <v>4738</v>
      </c>
      <c r="AA783" s="4" t="s">
        <v>37</v>
      </c>
      <c r="AB783" s="4" t="s">
        <v>37</v>
      </c>
      <c r="AC783" s="4" t="s">
        <v>37</v>
      </c>
      <c r="AD783" s="4" t="s">
        <v>50</v>
      </c>
      <c r="AE783" s="4">
        <v>3</v>
      </c>
    </row>
    <row r="784" spans="2:32" ht="90.4" customHeight="1" x14ac:dyDescent="0.9">
      <c r="B784" s="4">
        <v>127</v>
      </c>
      <c r="C784" s="4" t="s">
        <v>37</v>
      </c>
      <c r="D784" s="4" t="s">
        <v>37</v>
      </c>
      <c r="E784" s="4" t="s">
        <v>37</v>
      </c>
      <c r="F784" s="4" t="s">
        <v>37</v>
      </c>
      <c r="G784" s="4" t="s">
        <v>37</v>
      </c>
      <c r="H784" s="4" t="s">
        <v>37</v>
      </c>
      <c r="I784" s="4" t="s">
        <v>37</v>
      </c>
      <c r="O784" s="4" t="s">
        <v>68</v>
      </c>
      <c r="P784" s="4" t="s">
        <v>69</v>
      </c>
      <c r="Q784" s="4" t="s">
        <v>4739</v>
      </c>
      <c r="R784" s="4" t="s">
        <v>4740</v>
      </c>
      <c r="S784" s="4" t="s">
        <v>37</v>
      </c>
      <c r="T784" s="4" t="s">
        <v>92</v>
      </c>
      <c r="U784" s="4">
        <v>45</v>
      </c>
      <c r="V784" s="4">
        <v>3741</v>
      </c>
      <c r="W784" s="4" t="s">
        <v>4741</v>
      </c>
      <c r="X784" s="4" t="s">
        <v>4742</v>
      </c>
      <c r="Y784" s="4" t="s">
        <v>75</v>
      </c>
      <c r="Z784" s="4" t="s">
        <v>4743</v>
      </c>
      <c r="AA784" s="4" t="s">
        <v>37</v>
      </c>
      <c r="AB784" s="4" t="s">
        <v>37</v>
      </c>
      <c r="AC784" s="4" t="s">
        <v>37</v>
      </c>
      <c r="AD784" s="4" t="s">
        <v>160</v>
      </c>
      <c r="AE784" s="4">
        <v>4</v>
      </c>
    </row>
    <row r="785" spans="2:32" ht="90.4" customHeight="1" x14ac:dyDescent="0.9">
      <c r="B785" s="4">
        <v>127</v>
      </c>
      <c r="C785" s="4" t="s">
        <v>37</v>
      </c>
      <c r="D785" s="4" t="s">
        <v>37</v>
      </c>
      <c r="E785" s="4" t="s">
        <v>37</v>
      </c>
      <c r="F785" s="4" t="s">
        <v>37</v>
      </c>
      <c r="G785" s="4" t="s">
        <v>37</v>
      </c>
      <c r="H785" s="4" t="s">
        <v>37</v>
      </c>
      <c r="I785" s="4" t="s">
        <v>37</v>
      </c>
      <c r="O785" s="4" t="s">
        <v>60</v>
      </c>
      <c r="P785" s="4" t="s">
        <v>4501</v>
      </c>
      <c r="Q785" s="4" t="s">
        <v>4744</v>
      </c>
      <c r="R785" s="4" t="s">
        <v>4745</v>
      </c>
      <c r="S785" s="4" t="s">
        <v>37</v>
      </c>
      <c r="T785" s="4" t="s">
        <v>43</v>
      </c>
      <c r="U785" s="4">
        <v>45</v>
      </c>
      <c r="V785" s="4">
        <v>3190</v>
      </c>
      <c r="W785" s="4" t="s">
        <v>4746</v>
      </c>
      <c r="X785" s="4" t="s">
        <v>4747</v>
      </c>
      <c r="Y785" s="4" t="s">
        <v>609</v>
      </c>
      <c r="Z785" s="4" t="s">
        <v>4748</v>
      </c>
      <c r="AA785" s="4" t="s">
        <v>37</v>
      </c>
      <c r="AB785" s="4" t="s">
        <v>37</v>
      </c>
      <c r="AC785" s="4" t="s">
        <v>37</v>
      </c>
      <c r="AD785" s="4" t="s">
        <v>37</v>
      </c>
      <c r="AE785" s="4">
        <v>5</v>
      </c>
    </row>
    <row r="786" spans="2:32" ht="90.4" customHeight="1" x14ac:dyDescent="0.9">
      <c r="B786" s="4">
        <v>127</v>
      </c>
      <c r="C786" s="4" t="s">
        <v>37</v>
      </c>
      <c r="D786" s="4" t="s">
        <v>37</v>
      </c>
      <c r="E786" s="4" t="s">
        <v>37</v>
      </c>
      <c r="F786" s="4" t="s">
        <v>37</v>
      </c>
      <c r="G786" s="4" t="s">
        <v>37</v>
      </c>
      <c r="H786" s="4" t="s">
        <v>37</v>
      </c>
      <c r="I786" s="4" t="s">
        <v>37</v>
      </c>
      <c r="O786" s="4" t="s">
        <v>60</v>
      </c>
      <c r="P786" s="4" t="s">
        <v>37</v>
      </c>
      <c r="Q786" s="4" t="s">
        <v>4749</v>
      </c>
      <c r="R786" s="4" t="s">
        <v>4750</v>
      </c>
      <c r="S786" s="4" t="s">
        <v>37</v>
      </c>
      <c r="T786" s="4" t="s">
        <v>43</v>
      </c>
      <c r="U786" s="4">
        <v>57</v>
      </c>
      <c r="V786" s="4">
        <v>1210</v>
      </c>
      <c r="W786" s="4" t="s">
        <v>4751</v>
      </c>
      <c r="X786" s="4" t="s">
        <v>4752</v>
      </c>
      <c r="Y786" s="4" t="s">
        <v>4753</v>
      </c>
      <c r="Z786" s="4" t="s">
        <v>4754</v>
      </c>
      <c r="AA786" s="4" t="s">
        <v>37</v>
      </c>
      <c r="AB786" s="4" t="s">
        <v>37</v>
      </c>
      <c r="AC786" s="4" t="s">
        <v>37</v>
      </c>
      <c r="AD786" s="4" t="s">
        <v>37</v>
      </c>
      <c r="AE786" s="4">
        <v>6</v>
      </c>
    </row>
    <row r="787" spans="2:32" ht="90.4" customHeight="1" x14ac:dyDescent="0.9">
      <c r="B787" s="4">
        <v>127</v>
      </c>
      <c r="C787" s="4" t="s">
        <v>37</v>
      </c>
      <c r="D787" s="4" t="s">
        <v>37</v>
      </c>
      <c r="E787" s="4" t="s">
        <v>37</v>
      </c>
      <c r="F787" s="4" t="s">
        <v>37</v>
      </c>
      <c r="G787" s="4" t="s">
        <v>37</v>
      </c>
      <c r="H787" s="4" t="s">
        <v>37</v>
      </c>
      <c r="I787" s="4" t="s">
        <v>37</v>
      </c>
      <c r="O787" s="4" t="s">
        <v>60</v>
      </c>
      <c r="P787" s="4" t="s">
        <v>37</v>
      </c>
      <c r="Q787" s="4" t="s">
        <v>4755</v>
      </c>
      <c r="R787" s="4" t="s">
        <v>4756</v>
      </c>
      <c r="S787" s="4" t="s">
        <v>37</v>
      </c>
      <c r="T787" s="4" t="s">
        <v>43</v>
      </c>
      <c r="U787" s="4">
        <v>78</v>
      </c>
      <c r="V787" s="4">
        <v>3321</v>
      </c>
      <c r="W787" s="4" t="s">
        <v>4757</v>
      </c>
      <c r="X787" s="4" t="s">
        <v>4758</v>
      </c>
      <c r="Y787" s="4" t="s">
        <v>343</v>
      </c>
      <c r="Z787" s="4" t="s">
        <v>4759</v>
      </c>
      <c r="AA787" s="4" t="s">
        <v>37</v>
      </c>
      <c r="AB787" s="4" t="s">
        <v>37</v>
      </c>
      <c r="AC787" s="4" t="s">
        <v>37</v>
      </c>
      <c r="AD787" s="4" t="s">
        <v>37</v>
      </c>
      <c r="AE787" s="4">
        <v>7</v>
      </c>
    </row>
    <row r="788" spans="2:32" ht="90.4" customHeight="1" x14ac:dyDescent="0.9">
      <c r="B788" s="4">
        <v>127</v>
      </c>
      <c r="C788" s="4" t="s">
        <v>37</v>
      </c>
      <c r="D788" s="4" t="s">
        <v>37</v>
      </c>
      <c r="E788" s="4" t="s">
        <v>37</v>
      </c>
      <c r="F788" s="4" t="s">
        <v>37</v>
      </c>
      <c r="G788" s="4" t="s">
        <v>37</v>
      </c>
      <c r="H788" s="4" t="s">
        <v>37</v>
      </c>
      <c r="I788" s="4" t="s">
        <v>37</v>
      </c>
      <c r="O788" s="4" t="s">
        <v>60</v>
      </c>
      <c r="P788" s="4" t="s">
        <v>37</v>
      </c>
      <c r="Q788" s="4" t="s">
        <v>4760</v>
      </c>
      <c r="R788" s="4" t="s">
        <v>4761</v>
      </c>
      <c r="S788" s="4" t="s">
        <v>37</v>
      </c>
      <c r="T788" s="4" t="s">
        <v>43</v>
      </c>
      <c r="U788" s="4">
        <v>41</v>
      </c>
      <c r="V788" s="4">
        <v>3409</v>
      </c>
      <c r="W788" s="4" t="s">
        <v>4762</v>
      </c>
      <c r="X788" s="4" t="s">
        <v>4763</v>
      </c>
      <c r="Y788" s="4" t="s">
        <v>88</v>
      </c>
      <c r="Z788" s="4" t="s">
        <v>4764</v>
      </c>
      <c r="AA788" s="4" t="s">
        <v>37</v>
      </c>
      <c r="AB788" s="4" t="s">
        <v>37</v>
      </c>
      <c r="AC788" s="4" t="s">
        <v>37</v>
      </c>
      <c r="AD788" s="4" t="s">
        <v>37</v>
      </c>
      <c r="AE788" s="4">
        <v>8</v>
      </c>
    </row>
    <row r="789" spans="2:32" ht="90.4" customHeight="1" x14ac:dyDescent="0.9">
      <c r="B789" s="4">
        <v>127</v>
      </c>
      <c r="C789" s="4" t="s">
        <v>37</v>
      </c>
      <c r="D789" s="4" t="s">
        <v>37</v>
      </c>
      <c r="E789" s="4" t="s">
        <v>37</v>
      </c>
      <c r="F789" s="4" t="s">
        <v>37</v>
      </c>
      <c r="G789" s="4" t="s">
        <v>37</v>
      </c>
      <c r="H789" s="4" t="s">
        <v>37</v>
      </c>
      <c r="I789" s="4" t="s">
        <v>37</v>
      </c>
      <c r="O789" s="4" t="s">
        <v>60</v>
      </c>
      <c r="P789" s="4" t="s">
        <v>37</v>
      </c>
      <c r="Q789" s="4" t="s">
        <v>4765</v>
      </c>
      <c r="R789" s="4" t="s">
        <v>4766</v>
      </c>
      <c r="S789" s="4" t="s">
        <v>37</v>
      </c>
      <c r="T789" s="4" t="s">
        <v>43</v>
      </c>
      <c r="U789" s="4">
        <v>25</v>
      </c>
      <c r="V789" s="4">
        <v>3484</v>
      </c>
      <c r="W789" s="4" t="s">
        <v>4767</v>
      </c>
      <c r="X789" s="4" t="s">
        <v>4768</v>
      </c>
      <c r="Y789" s="4" t="s">
        <v>95</v>
      </c>
      <c r="Z789" s="4" t="s">
        <v>4769</v>
      </c>
      <c r="AA789" s="4" t="s">
        <v>37</v>
      </c>
      <c r="AB789" s="4" t="s">
        <v>37</v>
      </c>
      <c r="AC789" s="4" t="s">
        <v>37</v>
      </c>
      <c r="AD789" s="4" t="s">
        <v>37</v>
      </c>
      <c r="AE789" s="4">
        <v>9</v>
      </c>
    </row>
    <row r="790" spans="2:32" ht="90.4" customHeight="1" x14ac:dyDescent="0.9">
      <c r="B790" s="4">
        <v>128</v>
      </c>
      <c r="C790" s="4" t="s">
        <v>4770</v>
      </c>
      <c r="D790" s="4" t="s">
        <v>4771</v>
      </c>
      <c r="E790" s="4" t="s">
        <v>4718</v>
      </c>
      <c r="F790" s="4" t="s">
        <v>4719</v>
      </c>
      <c r="G790" s="4" t="s">
        <v>4720</v>
      </c>
      <c r="H790" s="4" t="s">
        <v>4772</v>
      </c>
      <c r="I790" s="4" t="s">
        <v>1085</v>
      </c>
      <c r="J790" s="4">
        <v>213</v>
      </c>
      <c r="K790" s="4">
        <v>91741</v>
      </c>
      <c r="L790" s="4">
        <v>106201</v>
      </c>
      <c r="M790" s="4">
        <v>3</v>
      </c>
      <c r="N790" s="4">
        <v>197945</v>
      </c>
      <c r="O790" s="4" t="s">
        <v>51</v>
      </c>
      <c r="P790" s="4" t="s">
        <v>52</v>
      </c>
      <c r="Q790" s="4" t="s">
        <v>4773</v>
      </c>
      <c r="R790" s="4" t="s">
        <v>4774</v>
      </c>
      <c r="S790" s="4" t="s">
        <v>4775</v>
      </c>
      <c r="T790" s="4" t="s">
        <v>92</v>
      </c>
      <c r="U790" s="4">
        <v>59</v>
      </c>
      <c r="V790" s="4">
        <v>1332</v>
      </c>
      <c r="W790" s="4" t="s">
        <v>4776</v>
      </c>
      <c r="X790" s="4" t="s">
        <v>4777</v>
      </c>
      <c r="Y790" s="4" t="s">
        <v>57</v>
      </c>
      <c r="Z790" s="4" t="s">
        <v>4778</v>
      </c>
      <c r="AA790" s="4" t="s">
        <v>37</v>
      </c>
      <c r="AB790" s="4" t="s">
        <v>48</v>
      </c>
      <c r="AC790" s="4" t="s">
        <v>4779</v>
      </c>
      <c r="AD790" s="4" t="s">
        <v>128</v>
      </c>
      <c r="AE790" s="4">
        <v>1</v>
      </c>
      <c r="AF790" s="4">
        <v>10.5</v>
      </c>
    </row>
    <row r="791" spans="2:32" ht="90.4" customHeight="1" x14ac:dyDescent="0.9">
      <c r="B791" s="4">
        <v>128</v>
      </c>
      <c r="C791" s="4" t="s">
        <v>37</v>
      </c>
      <c r="D791" s="4" t="s">
        <v>37</v>
      </c>
      <c r="E791" s="4" t="s">
        <v>37</v>
      </c>
      <c r="F791" s="4" t="s">
        <v>37</v>
      </c>
      <c r="G791" s="4" t="s">
        <v>37</v>
      </c>
      <c r="H791" s="4" t="s">
        <v>37</v>
      </c>
      <c r="I791" s="4" t="s">
        <v>37</v>
      </c>
      <c r="O791" s="4" t="s">
        <v>38</v>
      </c>
      <c r="P791" s="4" t="s">
        <v>4399</v>
      </c>
      <c r="Q791" s="4" t="s">
        <v>4780</v>
      </c>
      <c r="R791" s="4" t="s">
        <v>4781</v>
      </c>
      <c r="S791" s="4" t="s">
        <v>37</v>
      </c>
      <c r="T791" s="4" t="s">
        <v>43</v>
      </c>
      <c r="U791" s="4">
        <v>51</v>
      </c>
      <c r="V791" s="4">
        <v>4144</v>
      </c>
      <c r="W791" s="4" t="s">
        <v>4782</v>
      </c>
      <c r="X791" s="4" t="s">
        <v>4783</v>
      </c>
      <c r="Y791" s="4" t="s">
        <v>4405</v>
      </c>
      <c r="Z791" s="4" t="s">
        <v>4784</v>
      </c>
      <c r="AA791" s="4" t="s">
        <v>37</v>
      </c>
      <c r="AB791" s="4" t="s">
        <v>37</v>
      </c>
      <c r="AC791" s="4" t="s">
        <v>37</v>
      </c>
      <c r="AD791" s="4" t="s">
        <v>77</v>
      </c>
      <c r="AE791" s="4">
        <v>2</v>
      </c>
    </row>
    <row r="792" spans="2:32" ht="90.4" customHeight="1" x14ac:dyDescent="0.9">
      <c r="B792" s="4">
        <v>128</v>
      </c>
      <c r="C792" s="4" t="s">
        <v>37</v>
      </c>
      <c r="D792" s="4" t="s">
        <v>37</v>
      </c>
      <c r="E792" s="4" t="s">
        <v>37</v>
      </c>
      <c r="F792" s="4" t="s">
        <v>37</v>
      </c>
      <c r="G792" s="4" t="s">
        <v>37</v>
      </c>
      <c r="H792" s="4" t="s">
        <v>37</v>
      </c>
      <c r="I792" s="4" t="s">
        <v>37</v>
      </c>
      <c r="O792" s="4" t="s">
        <v>60</v>
      </c>
      <c r="P792" s="4" t="s">
        <v>61</v>
      </c>
      <c r="Q792" s="4" t="s">
        <v>4785</v>
      </c>
      <c r="R792" s="4" t="s">
        <v>4786</v>
      </c>
      <c r="S792" s="4" t="s">
        <v>37</v>
      </c>
      <c r="T792" s="4" t="s">
        <v>92</v>
      </c>
      <c r="U792" s="4">
        <v>40</v>
      </c>
      <c r="V792" s="4">
        <v>1841</v>
      </c>
      <c r="W792" s="4" t="s">
        <v>4787</v>
      </c>
      <c r="X792" s="4" t="s">
        <v>4788</v>
      </c>
      <c r="Y792" s="4" t="s">
        <v>66</v>
      </c>
      <c r="Z792" s="4" t="s">
        <v>4789</v>
      </c>
      <c r="AA792" s="4" t="s">
        <v>37</v>
      </c>
      <c r="AB792" s="4" t="s">
        <v>37</v>
      </c>
      <c r="AC792" s="4" t="s">
        <v>37</v>
      </c>
      <c r="AD792" s="4" t="s">
        <v>37</v>
      </c>
      <c r="AE792" s="4">
        <v>3</v>
      </c>
    </row>
    <row r="793" spans="2:32" ht="90.4" customHeight="1" x14ac:dyDescent="0.9">
      <c r="B793" s="4">
        <v>128</v>
      </c>
      <c r="C793" s="4" t="s">
        <v>37</v>
      </c>
      <c r="D793" s="4" t="s">
        <v>37</v>
      </c>
      <c r="E793" s="4" t="s">
        <v>37</v>
      </c>
      <c r="F793" s="4" t="s">
        <v>37</v>
      </c>
      <c r="G793" s="4" t="s">
        <v>37</v>
      </c>
      <c r="H793" s="4" t="s">
        <v>37</v>
      </c>
      <c r="I793" s="4" t="s">
        <v>37</v>
      </c>
      <c r="O793" s="4" t="s">
        <v>68</v>
      </c>
      <c r="P793" s="4" t="s">
        <v>69</v>
      </c>
      <c r="Q793" s="4" t="s">
        <v>4790</v>
      </c>
      <c r="R793" s="4" t="s">
        <v>4791</v>
      </c>
      <c r="S793" s="4" t="s">
        <v>37</v>
      </c>
      <c r="T793" s="4" t="s">
        <v>43</v>
      </c>
      <c r="U793" s="4">
        <v>45</v>
      </c>
      <c r="V793" s="4">
        <v>3902</v>
      </c>
      <c r="W793" s="4" t="s">
        <v>4792</v>
      </c>
      <c r="X793" s="4" t="s">
        <v>4793</v>
      </c>
      <c r="Y793" s="4" t="s">
        <v>75</v>
      </c>
      <c r="Z793" s="4" t="s">
        <v>4794</v>
      </c>
      <c r="AA793" s="4" t="s">
        <v>37</v>
      </c>
      <c r="AB793" s="4" t="s">
        <v>37</v>
      </c>
      <c r="AC793" s="4" t="s">
        <v>37</v>
      </c>
      <c r="AD793" s="4" t="s">
        <v>160</v>
      </c>
      <c r="AE793" s="4">
        <v>4</v>
      </c>
    </row>
    <row r="794" spans="2:32" ht="90.4" customHeight="1" x14ac:dyDescent="0.9">
      <c r="B794" s="4">
        <v>128</v>
      </c>
      <c r="C794" s="4" t="s">
        <v>37</v>
      </c>
      <c r="D794" s="4" t="s">
        <v>37</v>
      </c>
      <c r="E794" s="4" t="s">
        <v>37</v>
      </c>
      <c r="F794" s="4" t="s">
        <v>37</v>
      </c>
      <c r="G794" s="4" t="s">
        <v>37</v>
      </c>
      <c r="H794" s="4" t="s">
        <v>37</v>
      </c>
      <c r="I794" s="4" t="s">
        <v>37</v>
      </c>
      <c r="O794" s="4" t="s">
        <v>60</v>
      </c>
      <c r="P794" s="4" t="s">
        <v>307</v>
      </c>
      <c r="Q794" s="4" t="s">
        <v>4795</v>
      </c>
      <c r="R794" s="4" t="s">
        <v>4796</v>
      </c>
      <c r="S794" s="4" t="s">
        <v>37</v>
      </c>
      <c r="T794" s="4" t="s">
        <v>43</v>
      </c>
      <c r="U794" s="4">
        <v>42</v>
      </c>
      <c r="V794" s="4">
        <v>3476</v>
      </c>
      <c r="W794" s="4" t="s">
        <v>4797</v>
      </c>
      <c r="X794" s="4" t="s">
        <v>4798</v>
      </c>
      <c r="Y794" s="4" t="s">
        <v>243</v>
      </c>
      <c r="Z794" s="4" t="s">
        <v>4799</v>
      </c>
      <c r="AA794" s="4" t="s">
        <v>37</v>
      </c>
      <c r="AB794" s="4" t="s">
        <v>37</v>
      </c>
      <c r="AC794" s="4" t="s">
        <v>37</v>
      </c>
      <c r="AD794" s="4" t="s">
        <v>37</v>
      </c>
      <c r="AE794" s="4">
        <v>5</v>
      </c>
    </row>
    <row r="795" spans="2:32" ht="90.4" customHeight="1" x14ac:dyDescent="0.9">
      <c r="B795" s="4">
        <v>128</v>
      </c>
      <c r="C795" s="4" t="s">
        <v>37</v>
      </c>
      <c r="D795" s="4" t="s">
        <v>37</v>
      </c>
      <c r="E795" s="4" t="s">
        <v>37</v>
      </c>
      <c r="F795" s="4" t="s">
        <v>37</v>
      </c>
      <c r="G795" s="4" t="s">
        <v>37</v>
      </c>
      <c r="H795" s="4" t="s">
        <v>37</v>
      </c>
      <c r="I795" s="4" t="s">
        <v>37</v>
      </c>
      <c r="O795" s="4" t="s">
        <v>60</v>
      </c>
      <c r="P795" s="4" t="s">
        <v>4501</v>
      </c>
      <c r="Q795" s="4" t="s">
        <v>4800</v>
      </c>
      <c r="R795" s="4" t="s">
        <v>4801</v>
      </c>
      <c r="S795" s="4" t="s">
        <v>37</v>
      </c>
      <c r="T795" s="4" t="s">
        <v>92</v>
      </c>
      <c r="U795" s="4">
        <v>42</v>
      </c>
      <c r="V795" s="4">
        <v>4203</v>
      </c>
      <c r="W795" s="4" t="s">
        <v>4802</v>
      </c>
      <c r="X795" s="4" t="s">
        <v>4803</v>
      </c>
      <c r="Y795" s="4" t="s">
        <v>609</v>
      </c>
      <c r="Z795" s="4" t="s">
        <v>4804</v>
      </c>
      <c r="AA795" s="4" t="s">
        <v>37</v>
      </c>
      <c r="AB795" s="4" t="s">
        <v>37</v>
      </c>
      <c r="AC795" s="4" t="s">
        <v>37</v>
      </c>
      <c r="AD795" s="4" t="s">
        <v>37</v>
      </c>
      <c r="AE795" s="4">
        <v>6</v>
      </c>
    </row>
    <row r="796" spans="2:32" ht="90.4" customHeight="1" x14ac:dyDescent="0.9">
      <c r="B796" s="4">
        <v>129</v>
      </c>
      <c r="C796" s="4" t="s">
        <v>4805</v>
      </c>
      <c r="D796" s="4" t="s">
        <v>4806</v>
      </c>
      <c r="E796" s="4" t="s">
        <v>4718</v>
      </c>
      <c r="F796" s="4" t="s">
        <v>4719</v>
      </c>
      <c r="G796" s="4" t="s">
        <v>4720</v>
      </c>
      <c r="H796" s="4" t="s">
        <v>4807</v>
      </c>
      <c r="I796" s="4" t="s">
        <v>1085</v>
      </c>
      <c r="J796" s="4">
        <v>212</v>
      </c>
      <c r="K796" s="4">
        <v>90651</v>
      </c>
      <c r="L796" s="4">
        <v>104637</v>
      </c>
      <c r="M796" s="4">
        <v>8</v>
      </c>
      <c r="N796" s="4">
        <v>195296</v>
      </c>
      <c r="O796" s="4" t="s">
        <v>68</v>
      </c>
      <c r="P796" s="4" t="s">
        <v>69</v>
      </c>
      <c r="Q796" s="4" t="s">
        <v>4808</v>
      </c>
      <c r="R796" s="4" t="s">
        <v>4809</v>
      </c>
      <c r="S796" s="4" t="s">
        <v>37</v>
      </c>
      <c r="T796" s="4" t="s">
        <v>43</v>
      </c>
      <c r="U796" s="4">
        <v>40</v>
      </c>
      <c r="V796" s="4">
        <v>3630</v>
      </c>
      <c r="W796" s="4" t="s">
        <v>4810</v>
      </c>
      <c r="X796" s="4" t="s">
        <v>4811</v>
      </c>
      <c r="Y796" s="4" t="s">
        <v>75</v>
      </c>
      <c r="Z796" s="4" t="s">
        <v>4812</v>
      </c>
      <c r="AA796" s="4" t="s">
        <v>37</v>
      </c>
      <c r="AB796" s="4" t="s">
        <v>37</v>
      </c>
      <c r="AC796" s="4" t="s">
        <v>37</v>
      </c>
      <c r="AD796" s="4" t="s">
        <v>77</v>
      </c>
      <c r="AE796" s="4">
        <v>1</v>
      </c>
      <c r="AF796" s="4">
        <v>35.200000000000003</v>
      </c>
    </row>
    <row r="797" spans="2:32" ht="90.4" customHeight="1" x14ac:dyDescent="0.9">
      <c r="B797" s="4">
        <v>129</v>
      </c>
      <c r="C797" s="4" t="s">
        <v>37</v>
      </c>
      <c r="D797" s="4" t="s">
        <v>37</v>
      </c>
      <c r="E797" s="4" t="s">
        <v>37</v>
      </c>
      <c r="F797" s="4" t="s">
        <v>37</v>
      </c>
      <c r="G797" s="4" t="s">
        <v>37</v>
      </c>
      <c r="H797" s="4" t="s">
        <v>37</v>
      </c>
      <c r="I797" s="4" t="s">
        <v>37</v>
      </c>
      <c r="O797" s="4" t="s">
        <v>51</v>
      </c>
      <c r="P797" s="4" t="s">
        <v>193</v>
      </c>
      <c r="Q797" s="4" t="s">
        <v>4813</v>
      </c>
      <c r="R797" s="4" t="s">
        <v>4814</v>
      </c>
      <c r="S797" s="4" t="s">
        <v>37</v>
      </c>
      <c r="T797" s="4" t="s">
        <v>43</v>
      </c>
      <c r="U797" s="4">
        <v>55</v>
      </c>
      <c r="V797" s="4">
        <v>514</v>
      </c>
      <c r="W797" s="4" t="s">
        <v>4815</v>
      </c>
      <c r="X797" s="4" t="s">
        <v>4816</v>
      </c>
      <c r="Y797" s="4" t="s">
        <v>198</v>
      </c>
      <c r="Z797" s="4" t="s">
        <v>4817</v>
      </c>
      <c r="AA797" s="4" t="s">
        <v>37</v>
      </c>
      <c r="AB797" s="4" t="s">
        <v>37</v>
      </c>
      <c r="AC797" s="4" t="s">
        <v>37</v>
      </c>
      <c r="AD797" s="4" t="s">
        <v>160</v>
      </c>
      <c r="AE797" s="4">
        <v>2</v>
      </c>
    </row>
    <row r="798" spans="2:32" ht="90.4" customHeight="1" x14ac:dyDescent="0.9">
      <c r="B798" s="4">
        <v>129</v>
      </c>
      <c r="C798" s="4" t="s">
        <v>37</v>
      </c>
      <c r="D798" s="4" t="s">
        <v>37</v>
      </c>
      <c r="E798" s="4" t="s">
        <v>37</v>
      </c>
      <c r="F798" s="4" t="s">
        <v>37</v>
      </c>
      <c r="G798" s="4" t="s">
        <v>37</v>
      </c>
      <c r="H798" s="4" t="s">
        <v>37</v>
      </c>
      <c r="I798" s="4" t="s">
        <v>37</v>
      </c>
      <c r="O798" s="4" t="s">
        <v>38</v>
      </c>
      <c r="P798" s="4" t="s">
        <v>161</v>
      </c>
      <c r="Q798" s="4" t="s">
        <v>4818</v>
      </c>
      <c r="R798" s="4" t="s">
        <v>4819</v>
      </c>
      <c r="S798" s="4" t="s">
        <v>4820</v>
      </c>
      <c r="T798" s="4" t="s">
        <v>92</v>
      </c>
      <c r="U798" s="4">
        <v>40</v>
      </c>
      <c r="V798" s="4">
        <v>1096</v>
      </c>
      <c r="W798" s="4" t="s">
        <v>4821</v>
      </c>
      <c r="X798" s="4" t="s">
        <v>4822</v>
      </c>
      <c r="Y798" s="4" t="s">
        <v>166</v>
      </c>
      <c r="Z798" s="4" t="s">
        <v>4823</v>
      </c>
      <c r="AA798" s="4" t="s">
        <v>37</v>
      </c>
      <c r="AB798" s="4" t="s">
        <v>37</v>
      </c>
      <c r="AC798" s="4" t="s">
        <v>37</v>
      </c>
      <c r="AD798" s="4" t="s">
        <v>128</v>
      </c>
      <c r="AE798" s="4">
        <v>3</v>
      </c>
    </row>
    <row r="799" spans="2:32" ht="90.4" customHeight="1" x14ac:dyDescent="0.9">
      <c r="B799" s="4">
        <v>129</v>
      </c>
      <c r="C799" s="4" t="s">
        <v>37</v>
      </c>
      <c r="D799" s="4" t="s">
        <v>37</v>
      </c>
      <c r="E799" s="4" t="s">
        <v>37</v>
      </c>
      <c r="F799" s="4" t="s">
        <v>37</v>
      </c>
      <c r="G799" s="4" t="s">
        <v>37</v>
      </c>
      <c r="H799" s="4" t="s">
        <v>37</v>
      </c>
      <c r="I799" s="4" t="s">
        <v>37</v>
      </c>
      <c r="O799" s="4" t="s">
        <v>60</v>
      </c>
      <c r="P799" s="4" t="s">
        <v>61</v>
      </c>
      <c r="Q799" s="4" t="s">
        <v>4824</v>
      </c>
      <c r="R799" s="4" t="s">
        <v>4825</v>
      </c>
      <c r="S799" s="4" t="s">
        <v>37</v>
      </c>
      <c r="T799" s="4" t="s">
        <v>43</v>
      </c>
      <c r="U799" s="4">
        <v>56</v>
      </c>
      <c r="V799" s="4">
        <v>3291</v>
      </c>
      <c r="W799" s="4" t="s">
        <v>4826</v>
      </c>
      <c r="X799" s="4" t="s">
        <v>4827</v>
      </c>
      <c r="Y799" s="4" t="s">
        <v>66</v>
      </c>
      <c r="Z799" s="4" t="s">
        <v>4828</v>
      </c>
      <c r="AA799" s="4" t="s">
        <v>37</v>
      </c>
      <c r="AB799" s="4" t="s">
        <v>37</v>
      </c>
      <c r="AC799" s="4" t="s">
        <v>37</v>
      </c>
      <c r="AD799" s="4" t="s">
        <v>37</v>
      </c>
      <c r="AE799" s="4">
        <v>4</v>
      </c>
    </row>
    <row r="800" spans="2:32" ht="90.4" customHeight="1" x14ac:dyDescent="0.9">
      <c r="B800" s="4">
        <v>129</v>
      </c>
      <c r="C800" s="4" t="s">
        <v>37</v>
      </c>
      <c r="D800" s="4" t="s">
        <v>37</v>
      </c>
      <c r="E800" s="4" t="s">
        <v>37</v>
      </c>
      <c r="F800" s="4" t="s">
        <v>37</v>
      </c>
      <c r="G800" s="4" t="s">
        <v>37</v>
      </c>
      <c r="H800" s="4" t="s">
        <v>37</v>
      </c>
      <c r="I800" s="4" t="s">
        <v>37</v>
      </c>
      <c r="O800" s="4" t="s">
        <v>60</v>
      </c>
      <c r="P800" s="4" t="s">
        <v>4501</v>
      </c>
      <c r="Q800" s="4" t="s">
        <v>4829</v>
      </c>
      <c r="R800" s="4" t="s">
        <v>4830</v>
      </c>
      <c r="S800" s="4" t="s">
        <v>37</v>
      </c>
      <c r="T800" s="4" t="s">
        <v>43</v>
      </c>
      <c r="U800" s="4">
        <v>33</v>
      </c>
      <c r="V800" s="4">
        <v>1003</v>
      </c>
      <c r="W800" s="4" t="s">
        <v>4831</v>
      </c>
      <c r="X800" s="4" t="s">
        <v>4832</v>
      </c>
      <c r="Y800" s="4" t="s">
        <v>609</v>
      </c>
      <c r="Z800" s="4" t="s">
        <v>4833</v>
      </c>
      <c r="AA800" s="4" t="s">
        <v>37</v>
      </c>
      <c r="AB800" s="4" t="s">
        <v>37</v>
      </c>
      <c r="AC800" s="4" t="s">
        <v>37</v>
      </c>
      <c r="AD800" s="4" t="s">
        <v>37</v>
      </c>
      <c r="AE800" s="4">
        <v>5</v>
      </c>
    </row>
    <row r="801" spans="2:32" ht="90.4" customHeight="1" x14ac:dyDescent="0.9">
      <c r="B801" s="4">
        <v>130</v>
      </c>
      <c r="C801" s="4" t="s">
        <v>4834</v>
      </c>
      <c r="D801" s="4" t="s">
        <v>4835</v>
      </c>
      <c r="E801" s="4" t="s">
        <v>4718</v>
      </c>
      <c r="F801" s="4" t="s">
        <v>4719</v>
      </c>
      <c r="G801" s="4" t="s">
        <v>4720</v>
      </c>
      <c r="H801" s="4" t="s">
        <v>4836</v>
      </c>
      <c r="I801" s="4" t="s">
        <v>37</v>
      </c>
      <c r="J801" s="4">
        <v>252</v>
      </c>
      <c r="K801" s="4">
        <v>94214</v>
      </c>
      <c r="L801" s="4">
        <v>103827</v>
      </c>
      <c r="M801" s="4">
        <v>1</v>
      </c>
      <c r="N801" s="4">
        <v>198042</v>
      </c>
      <c r="O801" s="4" t="s">
        <v>51</v>
      </c>
      <c r="P801" s="4" t="s">
        <v>193</v>
      </c>
      <c r="Q801" s="4" t="s">
        <v>4837</v>
      </c>
      <c r="R801" s="4" t="s">
        <v>4838</v>
      </c>
      <c r="S801" s="4" t="s">
        <v>4839</v>
      </c>
      <c r="T801" s="4" t="s">
        <v>43</v>
      </c>
      <c r="U801" s="4">
        <v>63</v>
      </c>
      <c r="V801" s="4">
        <v>1317</v>
      </c>
      <c r="W801" s="4" t="s">
        <v>4840</v>
      </c>
      <c r="X801" s="4" t="s">
        <v>4841</v>
      </c>
      <c r="Y801" s="4" t="s">
        <v>198</v>
      </c>
      <c r="Z801" s="4" t="s">
        <v>4842</v>
      </c>
      <c r="AA801" s="4" t="s">
        <v>37</v>
      </c>
      <c r="AB801" s="4" t="s">
        <v>48</v>
      </c>
      <c r="AC801" s="4" t="s">
        <v>4843</v>
      </c>
      <c r="AD801" s="4" t="s">
        <v>160</v>
      </c>
      <c r="AE801" s="4">
        <v>1</v>
      </c>
      <c r="AF801" s="4">
        <v>48.9</v>
      </c>
    </row>
    <row r="802" spans="2:32" ht="90.4" customHeight="1" x14ac:dyDescent="0.9">
      <c r="B802" s="4">
        <v>130</v>
      </c>
      <c r="C802" s="4" t="s">
        <v>37</v>
      </c>
      <c r="D802" s="4" t="s">
        <v>37</v>
      </c>
      <c r="E802" s="4" t="s">
        <v>37</v>
      </c>
      <c r="F802" s="4" t="s">
        <v>37</v>
      </c>
      <c r="G802" s="4" t="s">
        <v>37</v>
      </c>
      <c r="H802" s="4" t="s">
        <v>37</v>
      </c>
      <c r="I802" s="4" t="s">
        <v>37</v>
      </c>
      <c r="O802" s="4" t="s">
        <v>68</v>
      </c>
      <c r="P802" s="4" t="s">
        <v>69</v>
      </c>
      <c r="Q802" s="4" t="s">
        <v>4844</v>
      </c>
      <c r="R802" s="4" t="s">
        <v>4845</v>
      </c>
      <c r="S802" s="4" t="s">
        <v>37</v>
      </c>
      <c r="T802" s="4" t="s">
        <v>43</v>
      </c>
      <c r="U802" s="4">
        <v>38</v>
      </c>
      <c r="V802" s="4">
        <v>2101</v>
      </c>
      <c r="W802" s="4" t="s">
        <v>4846</v>
      </c>
      <c r="X802" s="4" t="s">
        <v>4847</v>
      </c>
      <c r="Y802" s="4" t="s">
        <v>75</v>
      </c>
      <c r="Z802" s="4" t="s">
        <v>4848</v>
      </c>
      <c r="AA802" s="4" t="s">
        <v>37</v>
      </c>
      <c r="AB802" s="4" t="s">
        <v>37</v>
      </c>
      <c r="AC802" s="4" t="s">
        <v>37</v>
      </c>
      <c r="AD802" s="4" t="s">
        <v>77</v>
      </c>
      <c r="AE802" s="4">
        <v>2</v>
      </c>
    </row>
    <row r="803" spans="2:32" ht="90.4" customHeight="1" x14ac:dyDescent="0.9">
      <c r="B803" s="4">
        <v>130</v>
      </c>
      <c r="C803" s="4" t="s">
        <v>37</v>
      </c>
      <c r="D803" s="4" t="s">
        <v>37</v>
      </c>
      <c r="E803" s="4" t="s">
        <v>37</v>
      </c>
      <c r="F803" s="4" t="s">
        <v>37</v>
      </c>
      <c r="G803" s="4" t="s">
        <v>37</v>
      </c>
      <c r="H803" s="4" t="s">
        <v>37</v>
      </c>
      <c r="I803" s="4" t="s">
        <v>37</v>
      </c>
      <c r="O803" s="4" t="s">
        <v>38</v>
      </c>
      <c r="P803" s="4" t="s">
        <v>161</v>
      </c>
      <c r="Q803" s="4" t="s">
        <v>4849</v>
      </c>
      <c r="R803" s="4" t="s">
        <v>4850</v>
      </c>
      <c r="S803" s="4" t="s">
        <v>37</v>
      </c>
      <c r="T803" s="4" t="s">
        <v>43</v>
      </c>
      <c r="U803" s="4">
        <v>52</v>
      </c>
      <c r="V803" s="4">
        <v>2229</v>
      </c>
      <c r="W803" s="4" t="s">
        <v>4851</v>
      </c>
      <c r="X803" s="4" t="s">
        <v>4852</v>
      </c>
      <c r="Y803" s="4" t="s">
        <v>166</v>
      </c>
      <c r="Z803" s="4" t="s">
        <v>4853</v>
      </c>
      <c r="AA803" s="4" t="s">
        <v>37</v>
      </c>
      <c r="AB803" s="4" t="s">
        <v>37</v>
      </c>
      <c r="AC803" s="4" t="s">
        <v>37</v>
      </c>
      <c r="AD803" s="4" t="s">
        <v>50</v>
      </c>
      <c r="AE803" s="4">
        <v>3</v>
      </c>
    </row>
    <row r="804" spans="2:32" ht="90.4" customHeight="1" x14ac:dyDescent="0.9">
      <c r="B804" s="4">
        <v>130</v>
      </c>
      <c r="C804" s="4" t="s">
        <v>37</v>
      </c>
      <c r="D804" s="4" t="s">
        <v>37</v>
      </c>
      <c r="E804" s="4" t="s">
        <v>37</v>
      </c>
      <c r="F804" s="4" t="s">
        <v>37</v>
      </c>
      <c r="G804" s="4" t="s">
        <v>37</v>
      </c>
      <c r="H804" s="4" t="s">
        <v>37</v>
      </c>
      <c r="I804" s="4" t="s">
        <v>37</v>
      </c>
      <c r="O804" s="4" t="s">
        <v>60</v>
      </c>
      <c r="P804" s="4" t="s">
        <v>61</v>
      </c>
      <c r="Q804" s="4" t="s">
        <v>4854</v>
      </c>
      <c r="R804" s="4" t="s">
        <v>4855</v>
      </c>
      <c r="S804" s="4" t="s">
        <v>37</v>
      </c>
      <c r="T804" s="4" t="s">
        <v>43</v>
      </c>
      <c r="U804" s="4">
        <v>43</v>
      </c>
      <c r="V804" s="4">
        <v>3224</v>
      </c>
      <c r="W804" s="4" t="s">
        <v>4856</v>
      </c>
      <c r="X804" s="4" t="s">
        <v>4857</v>
      </c>
      <c r="Y804" s="4" t="s">
        <v>66</v>
      </c>
      <c r="Z804" s="4" t="s">
        <v>4858</v>
      </c>
      <c r="AA804" s="4" t="s">
        <v>37</v>
      </c>
      <c r="AB804" s="4" t="s">
        <v>37</v>
      </c>
      <c r="AC804" s="4" t="s">
        <v>37</v>
      </c>
      <c r="AD804" s="4" t="s">
        <v>37</v>
      </c>
      <c r="AE804" s="4">
        <v>4</v>
      </c>
    </row>
    <row r="805" spans="2:32" ht="90.4" customHeight="1" x14ac:dyDescent="0.9">
      <c r="B805" s="4">
        <v>130</v>
      </c>
      <c r="C805" s="4" t="s">
        <v>37</v>
      </c>
      <c r="D805" s="4" t="s">
        <v>37</v>
      </c>
      <c r="E805" s="4" t="s">
        <v>37</v>
      </c>
      <c r="F805" s="4" t="s">
        <v>37</v>
      </c>
      <c r="G805" s="4" t="s">
        <v>37</v>
      </c>
      <c r="H805" s="4" t="s">
        <v>37</v>
      </c>
      <c r="I805" s="4" t="s">
        <v>37</v>
      </c>
      <c r="O805" s="4" t="s">
        <v>60</v>
      </c>
      <c r="P805" s="4" t="s">
        <v>307</v>
      </c>
      <c r="Q805" s="4" t="s">
        <v>4859</v>
      </c>
      <c r="R805" s="4" t="s">
        <v>4860</v>
      </c>
      <c r="S805" s="4" t="s">
        <v>37</v>
      </c>
      <c r="T805" s="4" t="s">
        <v>43</v>
      </c>
      <c r="U805" s="4">
        <v>50</v>
      </c>
      <c r="V805" s="4">
        <v>1793</v>
      </c>
      <c r="W805" s="4" t="s">
        <v>4861</v>
      </c>
      <c r="X805" s="4" t="s">
        <v>4862</v>
      </c>
      <c r="Y805" s="4" t="s">
        <v>243</v>
      </c>
      <c r="Z805" s="4" t="s">
        <v>4863</v>
      </c>
      <c r="AA805" s="4" t="s">
        <v>37</v>
      </c>
      <c r="AB805" s="4" t="s">
        <v>37</v>
      </c>
      <c r="AC805" s="4" t="s">
        <v>37</v>
      </c>
      <c r="AD805" s="4" t="s">
        <v>37</v>
      </c>
      <c r="AE805" s="4">
        <v>5</v>
      </c>
    </row>
    <row r="806" spans="2:32" ht="90.4" customHeight="1" x14ac:dyDescent="0.9">
      <c r="B806" s="4">
        <v>130</v>
      </c>
      <c r="C806" s="4" t="s">
        <v>37</v>
      </c>
      <c r="D806" s="4" t="s">
        <v>37</v>
      </c>
      <c r="E806" s="4" t="s">
        <v>37</v>
      </c>
      <c r="F806" s="4" t="s">
        <v>37</v>
      </c>
      <c r="G806" s="4" t="s">
        <v>37</v>
      </c>
      <c r="H806" s="4" t="s">
        <v>37</v>
      </c>
      <c r="I806" s="4" t="s">
        <v>37</v>
      </c>
      <c r="O806" s="4" t="s">
        <v>60</v>
      </c>
      <c r="P806" s="4" t="s">
        <v>4501</v>
      </c>
      <c r="Q806" s="4" t="s">
        <v>4864</v>
      </c>
      <c r="R806" s="4" t="s">
        <v>4865</v>
      </c>
      <c r="S806" s="4" t="s">
        <v>37</v>
      </c>
      <c r="T806" s="4" t="s">
        <v>43</v>
      </c>
      <c r="U806" s="4">
        <v>40</v>
      </c>
      <c r="V806" s="4">
        <v>817</v>
      </c>
      <c r="W806" s="4" t="s">
        <v>4866</v>
      </c>
      <c r="X806" s="4" t="s">
        <v>4867</v>
      </c>
      <c r="Y806" s="4" t="s">
        <v>609</v>
      </c>
      <c r="Z806" s="4" t="s">
        <v>4868</v>
      </c>
      <c r="AA806" s="4" t="s">
        <v>37</v>
      </c>
      <c r="AB806" s="4" t="s">
        <v>37</v>
      </c>
      <c r="AC806" s="4" t="s">
        <v>37</v>
      </c>
      <c r="AD806" s="4" t="s">
        <v>37</v>
      </c>
      <c r="AE806" s="4">
        <v>6</v>
      </c>
    </row>
    <row r="807" spans="2:32" ht="90.4" customHeight="1" x14ac:dyDescent="0.9">
      <c r="B807" s="4">
        <v>130</v>
      </c>
      <c r="C807" s="4" t="s">
        <v>37</v>
      </c>
      <c r="D807" s="4" t="s">
        <v>37</v>
      </c>
      <c r="E807" s="4" t="s">
        <v>37</v>
      </c>
      <c r="F807" s="4" t="s">
        <v>37</v>
      </c>
      <c r="G807" s="4" t="s">
        <v>37</v>
      </c>
      <c r="H807" s="4" t="s">
        <v>37</v>
      </c>
      <c r="I807" s="4" t="s">
        <v>37</v>
      </c>
      <c r="O807" s="4" t="s">
        <v>60</v>
      </c>
      <c r="P807" s="4" t="s">
        <v>37</v>
      </c>
      <c r="Q807" s="4" t="s">
        <v>4869</v>
      </c>
      <c r="R807" s="4" t="s">
        <v>2975</v>
      </c>
      <c r="S807" s="4" t="s">
        <v>37</v>
      </c>
      <c r="T807" s="4" t="s">
        <v>43</v>
      </c>
      <c r="U807" s="4">
        <v>42</v>
      </c>
      <c r="V807" s="4">
        <v>2602</v>
      </c>
      <c r="W807" s="4" t="s">
        <v>4870</v>
      </c>
      <c r="X807" s="4" t="s">
        <v>4871</v>
      </c>
      <c r="Y807" s="4" t="s">
        <v>119</v>
      </c>
      <c r="Z807" s="4" t="s">
        <v>4872</v>
      </c>
      <c r="AA807" s="4" t="s">
        <v>37</v>
      </c>
      <c r="AB807" s="4" t="s">
        <v>37</v>
      </c>
      <c r="AC807" s="4" t="s">
        <v>37</v>
      </c>
      <c r="AD807" s="4" t="s">
        <v>37</v>
      </c>
      <c r="AE807" s="4">
        <v>7</v>
      </c>
    </row>
    <row r="808" spans="2:32" ht="90.4" customHeight="1" x14ac:dyDescent="0.9">
      <c r="B808" s="4">
        <v>130</v>
      </c>
      <c r="C808" s="4" t="s">
        <v>37</v>
      </c>
      <c r="D808" s="4" t="s">
        <v>37</v>
      </c>
      <c r="E808" s="4" t="s">
        <v>37</v>
      </c>
      <c r="F808" s="4" t="s">
        <v>37</v>
      </c>
      <c r="G808" s="4" t="s">
        <v>37</v>
      </c>
      <c r="H808" s="4" t="s">
        <v>37</v>
      </c>
      <c r="I808" s="4" t="s">
        <v>37</v>
      </c>
      <c r="O808" s="4" t="s">
        <v>60</v>
      </c>
      <c r="P808" s="4" t="s">
        <v>37</v>
      </c>
      <c r="Q808" s="4" t="s">
        <v>4873</v>
      </c>
      <c r="R808" s="4" t="s">
        <v>4874</v>
      </c>
      <c r="S808" s="4" t="s">
        <v>37</v>
      </c>
      <c r="T808" s="4" t="s">
        <v>43</v>
      </c>
      <c r="U808" s="4">
        <v>59</v>
      </c>
      <c r="V808" s="4">
        <v>3094</v>
      </c>
      <c r="W808" s="4" t="s">
        <v>4875</v>
      </c>
      <c r="X808" s="4" t="s">
        <v>4876</v>
      </c>
      <c r="Y808" s="4" t="s">
        <v>2781</v>
      </c>
      <c r="Z808" s="4" t="s">
        <v>4877</v>
      </c>
      <c r="AA808" s="4" t="s">
        <v>4852</v>
      </c>
      <c r="AB808" s="4" t="s">
        <v>37</v>
      </c>
      <c r="AC808" s="4" t="s">
        <v>37</v>
      </c>
      <c r="AD808" s="4" t="s">
        <v>37</v>
      </c>
      <c r="AE808" s="4">
        <v>8</v>
      </c>
    </row>
    <row r="809" spans="2:32" ht="90.4" customHeight="1" x14ac:dyDescent="0.9">
      <c r="B809" s="4">
        <v>130</v>
      </c>
      <c r="C809" s="4" t="s">
        <v>37</v>
      </c>
      <c r="D809" s="4" t="s">
        <v>37</v>
      </c>
      <c r="E809" s="4" t="s">
        <v>37</v>
      </c>
      <c r="F809" s="4" t="s">
        <v>37</v>
      </c>
      <c r="G809" s="4" t="s">
        <v>37</v>
      </c>
      <c r="H809" s="4" t="s">
        <v>37</v>
      </c>
      <c r="I809" s="4" t="s">
        <v>37</v>
      </c>
      <c r="O809" s="4" t="s">
        <v>60</v>
      </c>
      <c r="P809" s="4" t="s">
        <v>37</v>
      </c>
      <c r="Q809" s="4" t="s">
        <v>4878</v>
      </c>
      <c r="R809" s="4" t="s">
        <v>4879</v>
      </c>
      <c r="S809" s="4" t="s">
        <v>37</v>
      </c>
      <c r="T809" s="4" t="s">
        <v>43</v>
      </c>
      <c r="U809" s="4">
        <v>66</v>
      </c>
      <c r="V809" s="4">
        <v>1423</v>
      </c>
      <c r="W809" s="4" t="s">
        <v>4880</v>
      </c>
      <c r="X809" s="4" t="s">
        <v>4881</v>
      </c>
      <c r="Y809" s="4" t="s">
        <v>82</v>
      </c>
      <c r="Z809" s="4" t="s">
        <v>4882</v>
      </c>
      <c r="AA809" s="4" t="s">
        <v>37</v>
      </c>
      <c r="AB809" s="4" t="s">
        <v>37</v>
      </c>
      <c r="AC809" s="4" t="s">
        <v>37</v>
      </c>
      <c r="AD809" s="4" t="s">
        <v>37</v>
      </c>
      <c r="AE809" s="4">
        <v>9</v>
      </c>
    </row>
    <row r="810" spans="2:32" ht="90.4" customHeight="1" x14ac:dyDescent="0.9">
      <c r="B810" s="4">
        <v>131</v>
      </c>
      <c r="C810" s="4" t="s">
        <v>4883</v>
      </c>
      <c r="D810" s="4" t="s">
        <v>4884</v>
      </c>
      <c r="E810" s="4" t="s">
        <v>4718</v>
      </c>
      <c r="F810" s="4" t="s">
        <v>4719</v>
      </c>
      <c r="G810" s="4" t="s">
        <v>4720</v>
      </c>
      <c r="H810" s="4" t="s">
        <v>4885</v>
      </c>
      <c r="I810" s="4" t="s">
        <v>37</v>
      </c>
      <c r="J810" s="4">
        <v>231</v>
      </c>
      <c r="K810" s="4">
        <v>88274</v>
      </c>
      <c r="L810" s="4">
        <v>99552</v>
      </c>
      <c r="M810" s="4">
        <v>2</v>
      </c>
      <c r="N810" s="4">
        <v>187828</v>
      </c>
      <c r="O810" s="4" t="s">
        <v>51</v>
      </c>
      <c r="P810" s="4" t="s">
        <v>52</v>
      </c>
      <c r="Q810" s="4" t="s">
        <v>4886</v>
      </c>
      <c r="R810" s="4" t="s">
        <v>4887</v>
      </c>
      <c r="S810" s="4" t="s">
        <v>4888</v>
      </c>
      <c r="T810" s="4" t="s">
        <v>43</v>
      </c>
      <c r="U810" s="4">
        <v>64</v>
      </c>
      <c r="V810" s="4">
        <v>956</v>
      </c>
      <c r="W810" s="4" t="s">
        <v>4889</v>
      </c>
      <c r="X810" s="4" t="s">
        <v>4890</v>
      </c>
      <c r="Y810" s="4" t="s">
        <v>57</v>
      </c>
      <c r="Z810" s="4" t="s">
        <v>4891</v>
      </c>
      <c r="AA810" s="4" t="s">
        <v>37</v>
      </c>
      <c r="AB810" s="4" t="s">
        <v>48</v>
      </c>
      <c r="AC810" s="4" t="s">
        <v>4892</v>
      </c>
      <c r="AD810" s="4" t="s">
        <v>77</v>
      </c>
      <c r="AE810" s="4">
        <v>1</v>
      </c>
      <c r="AF810" s="4">
        <v>53.8</v>
      </c>
    </row>
    <row r="811" spans="2:32" ht="90.4" customHeight="1" x14ac:dyDescent="0.9">
      <c r="B811" s="4">
        <v>131</v>
      </c>
      <c r="C811" s="4" t="s">
        <v>37</v>
      </c>
      <c r="D811" s="4" t="s">
        <v>37</v>
      </c>
      <c r="E811" s="4" t="s">
        <v>37</v>
      </c>
      <c r="F811" s="4" t="s">
        <v>37</v>
      </c>
      <c r="G811" s="4" t="s">
        <v>37</v>
      </c>
      <c r="H811" s="4" t="s">
        <v>37</v>
      </c>
      <c r="I811" s="4" t="s">
        <v>37</v>
      </c>
      <c r="O811" s="4" t="s">
        <v>38</v>
      </c>
      <c r="P811" s="4" t="s">
        <v>161</v>
      </c>
      <c r="Q811" s="4" t="s">
        <v>4893</v>
      </c>
      <c r="R811" s="4" t="s">
        <v>4894</v>
      </c>
      <c r="S811" s="4" t="s">
        <v>37</v>
      </c>
      <c r="T811" s="4" t="s">
        <v>43</v>
      </c>
      <c r="U811" s="4">
        <v>39</v>
      </c>
      <c r="V811" s="4">
        <v>1888</v>
      </c>
      <c r="W811" s="4" t="s">
        <v>4895</v>
      </c>
      <c r="X811" s="4" t="s">
        <v>4896</v>
      </c>
      <c r="Y811" s="4" t="s">
        <v>166</v>
      </c>
      <c r="Z811" s="4" t="s">
        <v>4897</v>
      </c>
      <c r="AA811" s="4" t="s">
        <v>37</v>
      </c>
      <c r="AB811" s="4" t="s">
        <v>37</v>
      </c>
      <c r="AC811" s="4" t="s">
        <v>37</v>
      </c>
      <c r="AD811" s="4" t="s">
        <v>77</v>
      </c>
      <c r="AE811" s="4">
        <v>2</v>
      </c>
    </row>
    <row r="812" spans="2:32" ht="90.4" customHeight="1" x14ac:dyDescent="0.9">
      <c r="B812" s="4">
        <v>131</v>
      </c>
      <c r="C812" s="4" t="s">
        <v>37</v>
      </c>
      <c r="D812" s="4" t="s">
        <v>37</v>
      </c>
      <c r="E812" s="4" t="s">
        <v>37</v>
      </c>
      <c r="F812" s="4" t="s">
        <v>37</v>
      </c>
      <c r="G812" s="4" t="s">
        <v>37</v>
      </c>
      <c r="H812" s="4" t="s">
        <v>37</v>
      </c>
      <c r="I812" s="4" t="s">
        <v>37</v>
      </c>
      <c r="O812" s="4" t="s">
        <v>60</v>
      </c>
      <c r="P812" s="4" t="s">
        <v>61</v>
      </c>
      <c r="Q812" s="4" t="s">
        <v>4898</v>
      </c>
      <c r="R812" s="4" t="s">
        <v>4899</v>
      </c>
      <c r="S812" s="4" t="s">
        <v>37</v>
      </c>
      <c r="T812" s="4" t="s">
        <v>43</v>
      </c>
      <c r="U812" s="4">
        <v>38</v>
      </c>
      <c r="V812" s="4">
        <v>3564</v>
      </c>
      <c r="W812" s="4" t="s">
        <v>4900</v>
      </c>
      <c r="X812" s="4" t="s">
        <v>4901</v>
      </c>
      <c r="Y812" s="4" t="s">
        <v>66</v>
      </c>
      <c r="Z812" s="4" t="s">
        <v>4902</v>
      </c>
      <c r="AA812" s="4" t="s">
        <v>37</v>
      </c>
      <c r="AB812" s="4" t="s">
        <v>37</v>
      </c>
      <c r="AC812" s="4" t="s">
        <v>37</v>
      </c>
      <c r="AD812" s="4" t="s">
        <v>37</v>
      </c>
      <c r="AE812" s="4">
        <v>3</v>
      </c>
    </row>
    <row r="813" spans="2:32" ht="90.4" customHeight="1" x14ac:dyDescent="0.9">
      <c r="B813" s="4">
        <v>131</v>
      </c>
      <c r="C813" s="4" t="s">
        <v>37</v>
      </c>
      <c r="D813" s="4" t="s">
        <v>37</v>
      </c>
      <c r="E813" s="4" t="s">
        <v>37</v>
      </c>
      <c r="F813" s="4" t="s">
        <v>37</v>
      </c>
      <c r="G813" s="4" t="s">
        <v>37</v>
      </c>
      <c r="H813" s="4" t="s">
        <v>37</v>
      </c>
      <c r="I813" s="4" t="s">
        <v>37</v>
      </c>
      <c r="O813" s="4" t="s">
        <v>60</v>
      </c>
      <c r="P813" s="4" t="s">
        <v>4501</v>
      </c>
      <c r="Q813" s="4" t="s">
        <v>4903</v>
      </c>
      <c r="R813" s="4" t="s">
        <v>4904</v>
      </c>
      <c r="S813" s="4" t="s">
        <v>37</v>
      </c>
      <c r="T813" s="4" t="s">
        <v>43</v>
      </c>
      <c r="U813" s="4">
        <v>35</v>
      </c>
      <c r="V813" s="4">
        <v>989</v>
      </c>
      <c r="W813" s="4" t="s">
        <v>4905</v>
      </c>
      <c r="X813" s="4" t="s">
        <v>4906</v>
      </c>
      <c r="Y813" s="4" t="s">
        <v>609</v>
      </c>
      <c r="Z813" s="4" t="s">
        <v>4907</v>
      </c>
      <c r="AA813" s="4" t="s">
        <v>37</v>
      </c>
      <c r="AB813" s="4" t="s">
        <v>37</v>
      </c>
      <c r="AC813" s="4" t="s">
        <v>37</v>
      </c>
      <c r="AD813" s="4" t="s">
        <v>37</v>
      </c>
      <c r="AE813" s="4">
        <v>4</v>
      </c>
    </row>
    <row r="814" spans="2:32" ht="90.4" customHeight="1" x14ac:dyDescent="0.9">
      <c r="B814" s="4">
        <v>131</v>
      </c>
      <c r="C814" s="4" t="s">
        <v>37</v>
      </c>
      <c r="D814" s="4" t="s">
        <v>37</v>
      </c>
      <c r="E814" s="4" t="s">
        <v>37</v>
      </c>
      <c r="F814" s="4" t="s">
        <v>37</v>
      </c>
      <c r="G814" s="4" t="s">
        <v>37</v>
      </c>
      <c r="H814" s="4" t="s">
        <v>37</v>
      </c>
      <c r="I814" s="4" t="s">
        <v>37</v>
      </c>
      <c r="O814" s="4" t="s">
        <v>68</v>
      </c>
      <c r="P814" s="4" t="s">
        <v>698</v>
      </c>
      <c r="Q814" s="4" t="s">
        <v>4908</v>
      </c>
      <c r="R814" s="4" t="s">
        <v>4909</v>
      </c>
      <c r="S814" s="4" t="s">
        <v>37</v>
      </c>
      <c r="T814" s="4" t="s">
        <v>43</v>
      </c>
      <c r="U814" s="4">
        <v>51</v>
      </c>
      <c r="V814" s="4">
        <v>2412</v>
      </c>
      <c r="W814" s="4" t="s">
        <v>4910</v>
      </c>
      <c r="X814" s="4" t="s">
        <v>4911</v>
      </c>
      <c r="Y814" s="4" t="s">
        <v>703</v>
      </c>
      <c r="Z814" s="4" t="s">
        <v>4912</v>
      </c>
      <c r="AA814" s="4" t="s">
        <v>37</v>
      </c>
      <c r="AB814" s="4" t="s">
        <v>37</v>
      </c>
      <c r="AC814" s="4" t="s">
        <v>37</v>
      </c>
      <c r="AD814" s="4" t="s">
        <v>77</v>
      </c>
      <c r="AE814" s="4">
        <v>5</v>
      </c>
    </row>
    <row r="815" spans="2:32" ht="90.4" customHeight="1" x14ac:dyDescent="0.9">
      <c r="B815" s="4">
        <v>131</v>
      </c>
      <c r="C815" s="4" t="s">
        <v>37</v>
      </c>
      <c r="D815" s="4" t="s">
        <v>37</v>
      </c>
      <c r="E815" s="4" t="s">
        <v>37</v>
      </c>
      <c r="F815" s="4" t="s">
        <v>37</v>
      </c>
      <c r="G815" s="4" t="s">
        <v>37</v>
      </c>
      <c r="H815" s="4" t="s">
        <v>37</v>
      </c>
      <c r="I815" s="4" t="s">
        <v>37</v>
      </c>
      <c r="O815" s="4" t="s">
        <v>60</v>
      </c>
      <c r="P815" s="4" t="s">
        <v>37</v>
      </c>
      <c r="Q815" s="4" t="s">
        <v>4913</v>
      </c>
      <c r="R815" s="4" t="s">
        <v>4914</v>
      </c>
      <c r="S815" s="4" t="s">
        <v>37</v>
      </c>
      <c r="T815" s="4" t="s">
        <v>43</v>
      </c>
      <c r="U815" s="4">
        <v>72</v>
      </c>
      <c r="V815" s="4">
        <v>3676</v>
      </c>
      <c r="W815" s="4" t="s">
        <v>4915</v>
      </c>
      <c r="X815" s="4" t="s">
        <v>4916</v>
      </c>
      <c r="Y815" s="4" t="s">
        <v>915</v>
      </c>
      <c r="Z815" s="4" t="s">
        <v>4917</v>
      </c>
      <c r="AA815" s="4" t="s">
        <v>4890</v>
      </c>
      <c r="AB815" s="4" t="s">
        <v>37</v>
      </c>
      <c r="AC815" s="4" t="s">
        <v>37</v>
      </c>
      <c r="AD815" s="4" t="s">
        <v>37</v>
      </c>
      <c r="AE815" s="4">
        <v>6</v>
      </c>
    </row>
    <row r="816" spans="2:32" ht="90.4" customHeight="1" x14ac:dyDescent="0.9">
      <c r="B816" s="4">
        <v>132</v>
      </c>
      <c r="C816" s="4" t="s">
        <v>4918</v>
      </c>
      <c r="D816" s="4" t="s">
        <v>4919</v>
      </c>
      <c r="E816" s="4" t="s">
        <v>4718</v>
      </c>
      <c r="F816" s="4" t="s">
        <v>4719</v>
      </c>
      <c r="G816" s="4" t="s">
        <v>4720</v>
      </c>
      <c r="H816" s="4" t="s">
        <v>4920</v>
      </c>
      <c r="I816" s="4" t="s">
        <v>37</v>
      </c>
      <c r="J816" s="4">
        <v>216</v>
      </c>
      <c r="K816" s="4">
        <v>78687</v>
      </c>
      <c r="L816" s="4">
        <v>85874</v>
      </c>
      <c r="M816" s="4">
        <v>0</v>
      </c>
      <c r="N816" s="4">
        <v>164561</v>
      </c>
      <c r="O816" s="4" t="s">
        <v>51</v>
      </c>
      <c r="P816" s="4" t="s">
        <v>52</v>
      </c>
      <c r="Q816" s="4" t="s">
        <v>4921</v>
      </c>
      <c r="R816" s="4" t="s">
        <v>4922</v>
      </c>
      <c r="S816" s="4" t="s">
        <v>4923</v>
      </c>
      <c r="T816" s="4" t="s">
        <v>43</v>
      </c>
      <c r="U816" s="4">
        <v>73</v>
      </c>
      <c r="V816" s="4">
        <v>835</v>
      </c>
      <c r="W816" s="4" t="s">
        <v>4924</v>
      </c>
      <c r="X816" s="4" t="s">
        <v>4925</v>
      </c>
      <c r="Y816" s="4" t="s">
        <v>57</v>
      </c>
      <c r="Z816" s="4" t="s">
        <v>4926</v>
      </c>
      <c r="AA816" s="4" t="s">
        <v>37</v>
      </c>
      <c r="AB816" s="4" t="s">
        <v>48</v>
      </c>
      <c r="AC816" s="4" t="s">
        <v>4927</v>
      </c>
      <c r="AD816" s="4" t="s">
        <v>160</v>
      </c>
      <c r="AE816" s="4">
        <v>1</v>
      </c>
      <c r="AF816" s="4">
        <v>54.7</v>
      </c>
    </row>
    <row r="817" spans="2:32" ht="90.4" customHeight="1" x14ac:dyDescent="0.9">
      <c r="B817" s="4">
        <v>132</v>
      </c>
      <c r="C817" s="4" t="s">
        <v>37</v>
      </c>
      <c r="D817" s="4" t="s">
        <v>37</v>
      </c>
      <c r="E817" s="4" t="s">
        <v>37</v>
      </c>
      <c r="F817" s="4" t="s">
        <v>37</v>
      </c>
      <c r="G817" s="4" t="s">
        <v>37</v>
      </c>
      <c r="H817" s="4" t="s">
        <v>37</v>
      </c>
      <c r="I817" s="4" t="s">
        <v>37</v>
      </c>
      <c r="O817" s="4" t="s">
        <v>68</v>
      </c>
      <c r="P817" s="4" t="s">
        <v>69</v>
      </c>
      <c r="Q817" s="4" t="s">
        <v>4928</v>
      </c>
      <c r="R817" s="4" t="s">
        <v>4929</v>
      </c>
      <c r="S817" s="4" t="s">
        <v>4930</v>
      </c>
      <c r="T817" s="4" t="s">
        <v>43</v>
      </c>
      <c r="U817" s="4">
        <v>67</v>
      </c>
      <c r="V817" s="4">
        <v>1708</v>
      </c>
      <c r="W817" s="4" t="s">
        <v>4931</v>
      </c>
      <c r="X817" s="4" t="s">
        <v>4932</v>
      </c>
      <c r="Y817" s="4" t="s">
        <v>75</v>
      </c>
      <c r="Z817" s="4" t="s">
        <v>4933</v>
      </c>
      <c r="AA817" s="4" t="s">
        <v>37</v>
      </c>
      <c r="AB817" s="4" t="s">
        <v>37</v>
      </c>
      <c r="AC817" s="4" t="s">
        <v>37</v>
      </c>
      <c r="AD817" s="4" t="s">
        <v>77</v>
      </c>
      <c r="AE817" s="4">
        <v>2</v>
      </c>
    </row>
    <row r="818" spans="2:32" ht="90.4" customHeight="1" x14ac:dyDescent="0.9">
      <c r="B818" s="4">
        <v>132</v>
      </c>
      <c r="C818" s="4" t="s">
        <v>37</v>
      </c>
      <c r="D818" s="4" t="s">
        <v>37</v>
      </c>
      <c r="E818" s="4" t="s">
        <v>37</v>
      </c>
      <c r="F818" s="4" t="s">
        <v>37</v>
      </c>
      <c r="G818" s="4" t="s">
        <v>37</v>
      </c>
      <c r="H818" s="4" t="s">
        <v>37</v>
      </c>
      <c r="I818" s="4" t="s">
        <v>37</v>
      </c>
      <c r="O818" s="4" t="s">
        <v>60</v>
      </c>
      <c r="P818" s="4" t="s">
        <v>61</v>
      </c>
      <c r="Q818" s="4" t="s">
        <v>4934</v>
      </c>
      <c r="R818" s="4" t="s">
        <v>4935</v>
      </c>
      <c r="S818" s="4" t="s">
        <v>37</v>
      </c>
      <c r="T818" s="4" t="s">
        <v>43</v>
      </c>
      <c r="U818" s="4">
        <v>62</v>
      </c>
      <c r="V818" s="4">
        <v>2542</v>
      </c>
      <c r="W818" s="4" t="s">
        <v>4936</v>
      </c>
      <c r="X818" s="4" t="s">
        <v>4937</v>
      </c>
      <c r="Y818" s="4" t="s">
        <v>66</v>
      </c>
      <c r="Z818" s="4" t="s">
        <v>4938</v>
      </c>
      <c r="AA818" s="4" t="s">
        <v>37</v>
      </c>
      <c r="AB818" s="4" t="s">
        <v>37</v>
      </c>
      <c r="AC818" s="4" t="s">
        <v>37</v>
      </c>
      <c r="AD818" s="4" t="s">
        <v>37</v>
      </c>
      <c r="AE818" s="4">
        <v>3</v>
      </c>
    </row>
    <row r="819" spans="2:32" ht="90.4" customHeight="1" x14ac:dyDescent="0.9">
      <c r="B819" s="4">
        <v>132</v>
      </c>
      <c r="C819" s="4" t="s">
        <v>37</v>
      </c>
      <c r="D819" s="4" t="s">
        <v>37</v>
      </c>
      <c r="E819" s="4" t="s">
        <v>37</v>
      </c>
      <c r="F819" s="4" t="s">
        <v>37</v>
      </c>
      <c r="G819" s="4" t="s">
        <v>37</v>
      </c>
      <c r="H819" s="4" t="s">
        <v>37</v>
      </c>
      <c r="I819" s="4" t="s">
        <v>37</v>
      </c>
      <c r="O819" s="4" t="s">
        <v>38</v>
      </c>
      <c r="P819" s="4" t="s">
        <v>161</v>
      </c>
      <c r="Q819" s="4" t="s">
        <v>4939</v>
      </c>
      <c r="R819" s="4" t="s">
        <v>4940</v>
      </c>
      <c r="S819" s="4" t="s">
        <v>37</v>
      </c>
      <c r="T819" s="4" t="s">
        <v>43</v>
      </c>
      <c r="U819" s="4">
        <v>68</v>
      </c>
      <c r="V819" s="4">
        <v>2348</v>
      </c>
      <c r="W819" s="4" t="s">
        <v>4941</v>
      </c>
      <c r="X819" s="4" t="s">
        <v>4942</v>
      </c>
      <c r="Y819" s="4" t="s">
        <v>166</v>
      </c>
      <c r="Z819" s="4" t="s">
        <v>4943</v>
      </c>
      <c r="AA819" s="4" t="s">
        <v>37</v>
      </c>
      <c r="AB819" s="4" t="s">
        <v>37</v>
      </c>
      <c r="AC819" s="4" t="s">
        <v>37</v>
      </c>
      <c r="AD819" s="4" t="s">
        <v>160</v>
      </c>
      <c r="AE819" s="4">
        <v>4</v>
      </c>
    </row>
    <row r="820" spans="2:32" ht="90.4" customHeight="1" x14ac:dyDescent="0.9">
      <c r="B820" s="4">
        <v>132</v>
      </c>
      <c r="C820" s="4" t="s">
        <v>37</v>
      </c>
      <c r="D820" s="4" t="s">
        <v>37</v>
      </c>
      <c r="E820" s="4" t="s">
        <v>37</v>
      </c>
      <c r="F820" s="4" t="s">
        <v>37</v>
      </c>
      <c r="G820" s="4" t="s">
        <v>37</v>
      </c>
      <c r="H820" s="4" t="s">
        <v>37</v>
      </c>
      <c r="I820" s="4" t="s">
        <v>37</v>
      </c>
      <c r="O820" s="4" t="s">
        <v>60</v>
      </c>
      <c r="P820" s="4" t="s">
        <v>4501</v>
      </c>
      <c r="Q820" s="4" t="s">
        <v>4944</v>
      </c>
      <c r="R820" s="4" t="s">
        <v>4945</v>
      </c>
      <c r="S820" s="4" t="s">
        <v>37</v>
      </c>
      <c r="T820" s="4" t="s">
        <v>92</v>
      </c>
      <c r="U820" s="4">
        <v>28</v>
      </c>
      <c r="V820" s="4">
        <v>961</v>
      </c>
      <c r="W820" s="4" t="s">
        <v>4946</v>
      </c>
      <c r="X820" s="4" t="s">
        <v>4947</v>
      </c>
      <c r="Y820" s="4" t="s">
        <v>609</v>
      </c>
      <c r="Z820" s="4" t="s">
        <v>4948</v>
      </c>
      <c r="AA820" s="4" t="s">
        <v>37</v>
      </c>
      <c r="AB820" s="4" t="s">
        <v>37</v>
      </c>
      <c r="AC820" s="4" t="s">
        <v>37</v>
      </c>
      <c r="AD820" s="4" t="s">
        <v>37</v>
      </c>
      <c r="AE820" s="4">
        <v>5</v>
      </c>
    </row>
    <row r="821" spans="2:32" ht="90.4" customHeight="1" x14ac:dyDescent="0.9">
      <c r="B821" s="4">
        <v>132</v>
      </c>
      <c r="C821" s="4" t="s">
        <v>37</v>
      </c>
      <c r="D821" s="4" t="s">
        <v>37</v>
      </c>
      <c r="E821" s="4" t="s">
        <v>37</v>
      </c>
      <c r="F821" s="4" t="s">
        <v>37</v>
      </c>
      <c r="G821" s="4" t="s">
        <v>37</v>
      </c>
      <c r="H821" s="4" t="s">
        <v>37</v>
      </c>
      <c r="I821" s="4" t="s">
        <v>37</v>
      </c>
      <c r="O821" s="4" t="s">
        <v>60</v>
      </c>
      <c r="P821" s="4" t="s">
        <v>37</v>
      </c>
      <c r="Q821" s="4" t="s">
        <v>4949</v>
      </c>
      <c r="R821" s="4" t="s">
        <v>4950</v>
      </c>
      <c r="S821" s="4" t="s">
        <v>37</v>
      </c>
      <c r="T821" s="4" t="s">
        <v>43</v>
      </c>
      <c r="U821" s="4">
        <v>56</v>
      </c>
      <c r="V821" s="4">
        <v>1943</v>
      </c>
      <c r="W821" s="4" t="s">
        <v>4951</v>
      </c>
      <c r="X821" s="4" t="s">
        <v>4952</v>
      </c>
      <c r="Y821" s="4" t="s">
        <v>567</v>
      </c>
      <c r="Z821" s="4" t="s">
        <v>4953</v>
      </c>
      <c r="AA821" s="4" t="s">
        <v>37</v>
      </c>
      <c r="AB821" s="4" t="s">
        <v>37</v>
      </c>
      <c r="AC821" s="4" t="s">
        <v>37</v>
      </c>
      <c r="AD821" s="4" t="s">
        <v>37</v>
      </c>
      <c r="AE821" s="4">
        <v>6</v>
      </c>
    </row>
    <row r="822" spans="2:32" ht="90.4" customHeight="1" x14ac:dyDescent="0.9">
      <c r="B822" s="4">
        <v>132</v>
      </c>
      <c r="C822" s="4" t="s">
        <v>37</v>
      </c>
      <c r="D822" s="4" t="s">
        <v>37</v>
      </c>
      <c r="E822" s="4" t="s">
        <v>37</v>
      </c>
      <c r="F822" s="4" t="s">
        <v>37</v>
      </c>
      <c r="G822" s="4" t="s">
        <v>37</v>
      </c>
      <c r="H822" s="4" t="s">
        <v>37</v>
      </c>
      <c r="I822" s="4" t="s">
        <v>37</v>
      </c>
      <c r="O822" s="4" t="s">
        <v>60</v>
      </c>
      <c r="P822" s="4" t="s">
        <v>37</v>
      </c>
      <c r="Q822" s="4" t="s">
        <v>70</v>
      </c>
      <c r="R822" s="4" t="s">
        <v>71</v>
      </c>
      <c r="S822" s="4" t="s">
        <v>37</v>
      </c>
      <c r="T822" s="4" t="s">
        <v>43</v>
      </c>
      <c r="U822" s="4">
        <v>70</v>
      </c>
      <c r="V822" s="4">
        <v>2786</v>
      </c>
      <c r="W822" s="4" t="s">
        <v>4954</v>
      </c>
      <c r="X822" s="4" t="s">
        <v>4955</v>
      </c>
      <c r="Y822" s="4" t="s">
        <v>725</v>
      </c>
      <c r="Z822" s="4" t="s">
        <v>4956</v>
      </c>
      <c r="AA822" s="4" t="s">
        <v>4925</v>
      </c>
      <c r="AB822" s="4" t="s">
        <v>37</v>
      </c>
      <c r="AC822" s="4" t="s">
        <v>37</v>
      </c>
      <c r="AD822" s="4" t="s">
        <v>37</v>
      </c>
      <c r="AE822" s="4">
        <v>7</v>
      </c>
    </row>
    <row r="823" spans="2:32" ht="90.4" customHeight="1" x14ac:dyDescent="0.9">
      <c r="B823" s="4">
        <v>133</v>
      </c>
      <c r="C823" s="4" t="s">
        <v>4957</v>
      </c>
      <c r="D823" s="4" t="s">
        <v>4958</v>
      </c>
      <c r="E823" s="4" t="s">
        <v>4718</v>
      </c>
      <c r="F823" s="4" t="s">
        <v>4719</v>
      </c>
      <c r="G823" s="4" t="s">
        <v>4720</v>
      </c>
      <c r="H823" s="4" t="s">
        <v>4959</v>
      </c>
      <c r="I823" s="4" t="s">
        <v>37</v>
      </c>
      <c r="J823" s="4">
        <v>209</v>
      </c>
      <c r="K823" s="4">
        <v>78573</v>
      </c>
      <c r="L823" s="4">
        <v>86696</v>
      </c>
      <c r="M823" s="4">
        <v>3</v>
      </c>
      <c r="N823" s="4">
        <v>165272</v>
      </c>
      <c r="O823" s="4" t="s">
        <v>51</v>
      </c>
      <c r="P823" s="4" t="s">
        <v>52</v>
      </c>
      <c r="Q823" s="4" t="s">
        <v>4960</v>
      </c>
      <c r="R823" s="4" t="s">
        <v>4961</v>
      </c>
      <c r="S823" s="4" t="s">
        <v>4962</v>
      </c>
      <c r="T823" s="4" t="s">
        <v>43</v>
      </c>
      <c r="U823" s="4">
        <v>44</v>
      </c>
      <c r="V823" s="4">
        <v>2171</v>
      </c>
      <c r="W823" s="4" t="s">
        <v>4963</v>
      </c>
      <c r="X823" s="4" t="s">
        <v>4964</v>
      </c>
      <c r="Y823" s="4" t="s">
        <v>57</v>
      </c>
      <c r="Z823" s="4" t="s">
        <v>4965</v>
      </c>
      <c r="AA823" s="4" t="s">
        <v>37</v>
      </c>
      <c r="AB823" s="4" t="s">
        <v>48</v>
      </c>
      <c r="AC823" s="4" t="s">
        <v>4966</v>
      </c>
      <c r="AD823" s="4" t="s">
        <v>238</v>
      </c>
      <c r="AE823" s="4">
        <v>1</v>
      </c>
      <c r="AF823" s="4">
        <v>46.5</v>
      </c>
    </row>
    <row r="824" spans="2:32" ht="90.4" customHeight="1" x14ac:dyDescent="0.9">
      <c r="B824" s="4">
        <v>133</v>
      </c>
      <c r="C824" s="4" t="s">
        <v>37</v>
      </c>
      <c r="D824" s="4" t="s">
        <v>37</v>
      </c>
      <c r="E824" s="4" t="s">
        <v>37</v>
      </c>
      <c r="F824" s="4" t="s">
        <v>37</v>
      </c>
      <c r="G824" s="4" t="s">
        <v>37</v>
      </c>
      <c r="H824" s="4" t="s">
        <v>37</v>
      </c>
      <c r="I824" s="4" t="s">
        <v>37</v>
      </c>
      <c r="O824" s="4" t="s">
        <v>60</v>
      </c>
      <c r="P824" s="4" t="s">
        <v>61</v>
      </c>
      <c r="Q824" s="4" t="s">
        <v>4967</v>
      </c>
      <c r="R824" s="4" t="s">
        <v>4968</v>
      </c>
      <c r="S824" s="4" t="s">
        <v>37</v>
      </c>
      <c r="T824" s="4" t="s">
        <v>43</v>
      </c>
      <c r="U824" s="4">
        <v>65</v>
      </c>
      <c r="V824" s="4">
        <v>1929</v>
      </c>
      <c r="W824" s="4" t="s">
        <v>4969</v>
      </c>
      <c r="X824" s="4" t="s">
        <v>4970</v>
      </c>
      <c r="Y824" s="4" t="s">
        <v>66</v>
      </c>
      <c r="Z824" s="4" t="s">
        <v>4971</v>
      </c>
      <c r="AA824" s="4" t="s">
        <v>37</v>
      </c>
      <c r="AB824" s="4" t="s">
        <v>37</v>
      </c>
      <c r="AC824" s="4" t="s">
        <v>37</v>
      </c>
      <c r="AD824" s="4" t="s">
        <v>37</v>
      </c>
      <c r="AE824" s="4">
        <v>2</v>
      </c>
    </row>
    <row r="825" spans="2:32" ht="90.4" customHeight="1" x14ac:dyDescent="0.9">
      <c r="B825" s="4">
        <v>133</v>
      </c>
      <c r="C825" s="4" t="s">
        <v>37</v>
      </c>
      <c r="D825" s="4" t="s">
        <v>37</v>
      </c>
      <c r="E825" s="4" t="s">
        <v>37</v>
      </c>
      <c r="F825" s="4" t="s">
        <v>37</v>
      </c>
      <c r="G825" s="4" t="s">
        <v>37</v>
      </c>
      <c r="H825" s="4" t="s">
        <v>37</v>
      </c>
      <c r="I825" s="4" t="s">
        <v>37</v>
      </c>
      <c r="O825" s="4" t="s">
        <v>38</v>
      </c>
      <c r="P825" s="4" t="s">
        <v>161</v>
      </c>
      <c r="Q825" s="4" t="s">
        <v>4972</v>
      </c>
      <c r="R825" s="4" t="s">
        <v>4973</v>
      </c>
      <c r="S825" s="4" t="s">
        <v>4974</v>
      </c>
      <c r="T825" s="4" t="s">
        <v>43</v>
      </c>
      <c r="U825" s="4">
        <v>69</v>
      </c>
      <c r="V825" s="4">
        <v>875</v>
      </c>
      <c r="W825" s="4" t="s">
        <v>4975</v>
      </c>
      <c r="X825" s="4" t="s">
        <v>4976</v>
      </c>
      <c r="Y825" s="4" t="s">
        <v>166</v>
      </c>
      <c r="Z825" s="4" t="s">
        <v>4977</v>
      </c>
      <c r="AA825" s="4" t="s">
        <v>37</v>
      </c>
      <c r="AB825" s="4" t="s">
        <v>37</v>
      </c>
      <c r="AC825" s="4" t="s">
        <v>37</v>
      </c>
      <c r="AD825" s="4" t="s">
        <v>59</v>
      </c>
      <c r="AE825" s="4">
        <v>3</v>
      </c>
    </row>
    <row r="826" spans="2:32" ht="90.4" customHeight="1" x14ac:dyDescent="0.9">
      <c r="B826" s="4">
        <v>133</v>
      </c>
      <c r="C826" s="4" t="s">
        <v>37</v>
      </c>
      <c r="D826" s="4" t="s">
        <v>37</v>
      </c>
      <c r="E826" s="4" t="s">
        <v>37</v>
      </c>
      <c r="F826" s="4" t="s">
        <v>37</v>
      </c>
      <c r="G826" s="4" t="s">
        <v>37</v>
      </c>
      <c r="H826" s="4" t="s">
        <v>37</v>
      </c>
      <c r="I826" s="4" t="s">
        <v>37</v>
      </c>
      <c r="O826" s="4" t="s">
        <v>68</v>
      </c>
      <c r="P826" s="4" t="s">
        <v>69</v>
      </c>
      <c r="Q826" s="4" t="s">
        <v>4978</v>
      </c>
      <c r="R826" s="4" t="s">
        <v>4979</v>
      </c>
      <c r="S826" s="4" t="s">
        <v>4980</v>
      </c>
      <c r="T826" s="4" t="s">
        <v>92</v>
      </c>
      <c r="U826" s="4">
        <v>65</v>
      </c>
      <c r="V826" s="4">
        <v>1041</v>
      </c>
      <c r="W826" s="4" t="s">
        <v>4981</v>
      </c>
      <c r="X826" s="4" t="s">
        <v>4982</v>
      </c>
      <c r="Y826" s="4" t="s">
        <v>75</v>
      </c>
      <c r="Z826" s="4" t="s">
        <v>4983</v>
      </c>
      <c r="AA826" s="4" t="s">
        <v>37</v>
      </c>
      <c r="AB826" s="4" t="s">
        <v>37</v>
      </c>
      <c r="AC826" s="4" t="s">
        <v>37</v>
      </c>
      <c r="AD826" s="4" t="s">
        <v>160</v>
      </c>
      <c r="AE826" s="4">
        <v>4</v>
      </c>
    </row>
    <row r="827" spans="2:32" ht="90.4" customHeight="1" x14ac:dyDescent="0.9">
      <c r="B827" s="4">
        <v>133</v>
      </c>
      <c r="C827" s="4" t="s">
        <v>37</v>
      </c>
      <c r="D827" s="4" t="s">
        <v>37</v>
      </c>
      <c r="E827" s="4" t="s">
        <v>37</v>
      </c>
      <c r="F827" s="4" t="s">
        <v>37</v>
      </c>
      <c r="G827" s="4" t="s">
        <v>37</v>
      </c>
      <c r="H827" s="4" t="s">
        <v>37</v>
      </c>
      <c r="I827" s="4" t="s">
        <v>37</v>
      </c>
      <c r="O827" s="4" t="s">
        <v>60</v>
      </c>
      <c r="P827" s="4" t="s">
        <v>437</v>
      </c>
      <c r="Q827" s="4" t="s">
        <v>4984</v>
      </c>
      <c r="R827" s="4" t="s">
        <v>4985</v>
      </c>
      <c r="S827" s="4" t="s">
        <v>37</v>
      </c>
      <c r="T827" s="4" t="s">
        <v>43</v>
      </c>
      <c r="U827" s="4">
        <v>26</v>
      </c>
      <c r="V827" s="4">
        <v>1067</v>
      </c>
      <c r="W827" s="4" t="s">
        <v>4986</v>
      </c>
      <c r="X827" s="4" t="s">
        <v>4987</v>
      </c>
      <c r="Y827" s="4" t="s">
        <v>95</v>
      </c>
      <c r="Z827" s="4" t="s">
        <v>4988</v>
      </c>
      <c r="AA827" s="4" t="s">
        <v>37</v>
      </c>
      <c r="AB827" s="4" t="s">
        <v>37</v>
      </c>
      <c r="AC827" s="4" t="s">
        <v>37</v>
      </c>
      <c r="AD827" s="4" t="s">
        <v>37</v>
      </c>
      <c r="AE827" s="4">
        <v>5</v>
      </c>
    </row>
    <row r="828" spans="2:32" ht="90.4" customHeight="1" x14ac:dyDescent="0.9">
      <c r="B828" s="4">
        <v>133</v>
      </c>
      <c r="C828" s="4" t="s">
        <v>37</v>
      </c>
      <c r="D828" s="4" t="s">
        <v>37</v>
      </c>
      <c r="E828" s="4" t="s">
        <v>37</v>
      </c>
      <c r="F828" s="4" t="s">
        <v>37</v>
      </c>
      <c r="G828" s="4" t="s">
        <v>37</v>
      </c>
      <c r="H828" s="4" t="s">
        <v>37</v>
      </c>
      <c r="I828" s="4" t="s">
        <v>37</v>
      </c>
      <c r="O828" s="4" t="s">
        <v>60</v>
      </c>
      <c r="P828" s="4" t="s">
        <v>37</v>
      </c>
      <c r="Q828" s="4" t="s">
        <v>4989</v>
      </c>
      <c r="R828" s="4" t="s">
        <v>4990</v>
      </c>
      <c r="S828" s="4" t="s">
        <v>37</v>
      </c>
      <c r="T828" s="4" t="s">
        <v>43</v>
      </c>
      <c r="U828" s="4">
        <v>46</v>
      </c>
      <c r="V828" s="4">
        <v>1724</v>
      </c>
      <c r="W828" s="4" t="s">
        <v>4991</v>
      </c>
      <c r="X828" s="4" t="s">
        <v>4992</v>
      </c>
      <c r="Y828" s="4" t="s">
        <v>4993</v>
      </c>
      <c r="Z828" s="4" t="s">
        <v>4994</v>
      </c>
      <c r="AA828" s="4" t="s">
        <v>4964</v>
      </c>
      <c r="AB828" s="4" t="s">
        <v>37</v>
      </c>
      <c r="AC828" s="4" t="s">
        <v>37</v>
      </c>
      <c r="AD828" s="4" t="s">
        <v>37</v>
      </c>
      <c r="AE828" s="4">
        <v>6</v>
      </c>
    </row>
    <row r="829" spans="2:32" ht="90.4" customHeight="1" x14ac:dyDescent="0.9">
      <c r="B829" s="4">
        <v>133</v>
      </c>
      <c r="C829" s="4" t="s">
        <v>37</v>
      </c>
      <c r="D829" s="4" t="s">
        <v>37</v>
      </c>
      <c r="E829" s="4" t="s">
        <v>37</v>
      </c>
      <c r="F829" s="4" t="s">
        <v>37</v>
      </c>
      <c r="G829" s="4" t="s">
        <v>37</v>
      </c>
      <c r="H829" s="4" t="s">
        <v>37</v>
      </c>
      <c r="I829" s="4" t="s">
        <v>37</v>
      </c>
      <c r="O829" s="4" t="s">
        <v>60</v>
      </c>
      <c r="P829" s="4" t="s">
        <v>37</v>
      </c>
      <c r="Q829" s="4" t="s">
        <v>4995</v>
      </c>
      <c r="R829" s="4" t="s">
        <v>4996</v>
      </c>
      <c r="S829" s="4" t="s">
        <v>37</v>
      </c>
      <c r="T829" s="4" t="s">
        <v>43</v>
      </c>
      <c r="U829" s="4">
        <v>57</v>
      </c>
      <c r="V829" s="4">
        <v>2456</v>
      </c>
      <c r="W829" s="4" t="s">
        <v>4997</v>
      </c>
      <c r="X829" s="4" t="s">
        <v>4998</v>
      </c>
      <c r="Y829" s="4" t="s">
        <v>4999</v>
      </c>
      <c r="Z829" s="4" t="s">
        <v>5000</v>
      </c>
      <c r="AA829" s="4" t="s">
        <v>4976</v>
      </c>
      <c r="AB829" s="4" t="s">
        <v>37</v>
      </c>
      <c r="AC829" s="4" t="s">
        <v>37</v>
      </c>
      <c r="AD829" s="4" t="s">
        <v>37</v>
      </c>
      <c r="AE829" s="4">
        <v>7</v>
      </c>
    </row>
    <row r="830" spans="2:32" ht="90.4" customHeight="1" x14ac:dyDescent="0.9">
      <c r="B830" s="4">
        <v>133</v>
      </c>
      <c r="C830" s="4" t="s">
        <v>37</v>
      </c>
      <c r="D830" s="4" t="s">
        <v>37</v>
      </c>
      <c r="E830" s="4" t="s">
        <v>37</v>
      </c>
      <c r="F830" s="4" t="s">
        <v>37</v>
      </c>
      <c r="G830" s="4" t="s">
        <v>37</v>
      </c>
      <c r="H830" s="4" t="s">
        <v>37</v>
      </c>
      <c r="I830" s="4" t="s">
        <v>37</v>
      </c>
      <c r="O830" s="4" t="s">
        <v>60</v>
      </c>
      <c r="P830" s="4" t="s">
        <v>37</v>
      </c>
      <c r="Q830" s="4" t="s">
        <v>5001</v>
      </c>
      <c r="R830" s="4" t="s">
        <v>5002</v>
      </c>
      <c r="S830" s="4" t="s">
        <v>37</v>
      </c>
      <c r="T830" s="4" t="s">
        <v>43</v>
      </c>
      <c r="U830" s="4">
        <v>56</v>
      </c>
      <c r="V830" s="4">
        <v>1779</v>
      </c>
      <c r="W830" s="4" t="s">
        <v>5003</v>
      </c>
      <c r="X830" s="4" t="s">
        <v>5004</v>
      </c>
      <c r="Y830" s="4" t="s">
        <v>88</v>
      </c>
      <c r="Z830" s="4" t="s">
        <v>5005</v>
      </c>
      <c r="AA830" s="4" t="s">
        <v>37</v>
      </c>
      <c r="AB830" s="4" t="s">
        <v>37</v>
      </c>
      <c r="AC830" s="4" t="s">
        <v>37</v>
      </c>
      <c r="AD830" s="4" t="s">
        <v>37</v>
      </c>
      <c r="AE830" s="4">
        <v>8</v>
      </c>
    </row>
    <row r="831" spans="2:32" ht="90.4" customHeight="1" x14ac:dyDescent="0.9">
      <c r="B831" s="4">
        <v>134</v>
      </c>
      <c r="C831" s="4" t="s">
        <v>4718</v>
      </c>
      <c r="D831" s="4" t="s">
        <v>5006</v>
      </c>
      <c r="E831" s="4" t="s">
        <v>4718</v>
      </c>
      <c r="F831" s="4" t="s">
        <v>4719</v>
      </c>
      <c r="G831" s="4" t="s">
        <v>4720</v>
      </c>
      <c r="H831" s="4" t="s">
        <v>5007</v>
      </c>
      <c r="I831" s="4" t="s">
        <v>37</v>
      </c>
      <c r="J831" s="4">
        <v>230</v>
      </c>
      <c r="K831" s="4">
        <v>76234</v>
      </c>
      <c r="L831" s="4">
        <v>82297</v>
      </c>
      <c r="M831" s="4">
        <v>14</v>
      </c>
      <c r="N831" s="4">
        <v>158545</v>
      </c>
      <c r="O831" s="4" t="s">
        <v>68</v>
      </c>
      <c r="P831" s="4" t="s">
        <v>69</v>
      </c>
      <c r="Q831" s="4" t="s">
        <v>5008</v>
      </c>
      <c r="R831" s="4" t="s">
        <v>5009</v>
      </c>
      <c r="S831" s="4" t="s">
        <v>37</v>
      </c>
      <c r="T831" s="4" t="s">
        <v>43</v>
      </c>
      <c r="U831" s="4">
        <v>61</v>
      </c>
      <c r="V831" s="4">
        <v>2616</v>
      </c>
      <c r="W831" s="4" t="s">
        <v>5010</v>
      </c>
      <c r="X831" s="4" t="s">
        <v>5011</v>
      </c>
      <c r="Y831" s="4" t="s">
        <v>75</v>
      </c>
      <c r="Z831" s="4" t="s">
        <v>5012</v>
      </c>
      <c r="AA831" s="4" t="s">
        <v>37</v>
      </c>
      <c r="AB831" s="4" t="s">
        <v>37</v>
      </c>
      <c r="AC831" s="4" t="s">
        <v>37</v>
      </c>
      <c r="AD831" s="4" t="s">
        <v>77</v>
      </c>
      <c r="AE831" s="4">
        <v>1</v>
      </c>
      <c r="AF831" s="4">
        <v>59.3</v>
      </c>
    </row>
    <row r="832" spans="2:32" ht="90.4" customHeight="1" x14ac:dyDescent="0.9">
      <c r="B832" s="4">
        <v>134</v>
      </c>
      <c r="C832" s="4" t="s">
        <v>37</v>
      </c>
      <c r="D832" s="4" t="s">
        <v>37</v>
      </c>
      <c r="E832" s="4" t="s">
        <v>37</v>
      </c>
      <c r="F832" s="4" t="s">
        <v>37</v>
      </c>
      <c r="G832" s="4" t="s">
        <v>37</v>
      </c>
      <c r="H832" s="4" t="s">
        <v>37</v>
      </c>
      <c r="I832" s="4" t="s">
        <v>37</v>
      </c>
      <c r="O832" s="4" t="s">
        <v>60</v>
      </c>
      <c r="P832" s="4" t="s">
        <v>322</v>
      </c>
      <c r="Q832" s="4" t="s">
        <v>5013</v>
      </c>
      <c r="R832" s="4" t="s">
        <v>5014</v>
      </c>
      <c r="S832" s="4" t="s">
        <v>37</v>
      </c>
      <c r="T832" s="4" t="s">
        <v>43</v>
      </c>
      <c r="U832" s="4">
        <v>34</v>
      </c>
      <c r="V832" s="4">
        <v>3965</v>
      </c>
      <c r="W832" s="4" t="s">
        <v>5015</v>
      </c>
      <c r="X832" s="4" t="s">
        <v>5016</v>
      </c>
      <c r="Y832" s="4" t="s">
        <v>327</v>
      </c>
      <c r="Z832" s="4" t="s">
        <v>5017</v>
      </c>
      <c r="AA832" s="4" t="s">
        <v>37</v>
      </c>
      <c r="AB832" s="4" t="s">
        <v>37</v>
      </c>
      <c r="AC832" s="4" t="s">
        <v>37</v>
      </c>
      <c r="AD832" s="4" t="s">
        <v>37</v>
      </c>
      <c r="AE832" s="4">
        <v>2</v>
      </c>
    </row>
    <row r="833" spans="2:32" ht="90.4" customHeight="1" x14ac:dyDescent="0.9">
      <c r="B833" s="4">
        <v>134</v>
      </c>
      <c r="C833" s="4" t="s">
        <v>37</v>
      </c>
      <c r="D833" s="4" t="s">
        <v>37</v>
      </c>
      <c r="E833" s="4" t="s">
        <v>37</v>
      </c>
      <c r="F833" s="4" t="s">
        <v>37</v>
      </c>
      <c r="G833" s="4" t="s">
        <v>37</v>
      </c>
      <c r="H833" s="4" t="s">
        <v>37</v>
      </c>
      <c r="I833" s="4" t="s">
        <v>37</v>
      </c>
      <c r="O833" s="4" t="s">
        <v>60</v>
      </c>
      <c r="P833" s="4" t="s">
        <v>61</v>
      </c>
      <c r="Q833" s="4" t="s">
        <v>5018</v>
      </c>
      <c r="R833" s="4" t="s">
        <v>5019</v>
      </c>
      <c r="S833" s="4" t="s">
        <v>37</v>
      </c>
      <c r="T833" s="4" t="s">
        <v>43</v>
      </c>
      <c r="U833" s="4">
        <v>53</v>
      </c>
      <c r="V833" s="4">
        <v>2813</v>
      </c>
      <c r="W833" s="4" t="s">
        <v>5020</v>
      </c>
      <c r="X833" s="4" t="s">
        <v>5021</v>
      </c>
      <c r="Y833" s="4" t="s">
        <v>66</v>
      </c>
      <c r="Z833" s="4" t="s">
        <v>5022</v>
      </c>
      <c r="AA833" s="4" t="s">
        <v>37</v>
      </c>
      <c r="AB833" s="4" t="s">
        <v>37</v>
      </c>
      <c r="AC833" s="4" t="s">
        <v>37</v>
      </c>
      <c r="AD833" s="4" t="s">
        <v>37</v>
      </c>
      <c r="AE833" s="4">
        <v>3</v>
      </c>
    </row>
    <row r="834" spans="2:32" ht="90.4" customHeight="1" x14ac:dyDescent="0.9">
      <c r="B834" s="4">
        <v>134</v>
      </c>
      <c r="C834" s="4" t="s">
        <v>37</v>
      </c>
      <c r="D834" s="4" t="s">
        <v>37</v>
      </c>
      <c r="E834" s="4" t="s">
        <v>37</v>
      </c>
      <c r="F834" s="4" t="s">
        <v>37</v>
      </c>
      <c r="G834" s="4" t="s">
        <v>37</v>
      </c>
      <c r="H834" s="4" t="s">
        <v>37</v>
      </c>
      <c r="I834" s="4" t="s">
        <v>37</v>
      </c>
      <c r="O834" s="4" t="s">
        <v>60</v>
      </c>
      <c r="P834" s="4" t="s">
        <v>3775</v>
      </c>
      <c r="Q834" s="4" t="s">
        <v>5023</v>
      </c>
      <c r="R834" s="4" t="s">
        <v>5024</v>
      </c>
      <c r="S834" s="4" t="s">
        <v>37</v>
      </c>
      <c r="T834" s="4" t="s">
        <v>92</v>
      </c>
      <c r="U834" s="4">
        <v>40</v>
      </c>
      <c r="V834" s="4">
        <v>3670</v>
      </c>
      <c r="W834" s="4" t="s">
        <v>5025</v>
      </c>
      <c r="X834" s="4" t="s">
        <v>5026</v>
      </c>
      <c r="Y834" s="4" t="s">
        <v>95</v>
      </c>
      <c r="Z834" s="4" t="s">
        <v>5027</v>
      </c>
      <c r="AA834" s="4" t="s">
        <v>37</v>
      </c>
      <c r="AB834" s="4" t="s">
        <v>37</v>
      </c>
      <c r="AC834" s="4" t="s">
        <v>37</v>
      </c>
      <c r="AD834" s="4" t="s">
        <v>37</v>
      </c>
      <c r="AE834" s="4">
        <v>4</v>
      </c>
    </row>
    <row r="835" spans="2:32" ht="90.4" customHeight="1" x14ac:dyDescent="0.9">
      <c r="B835" s="4">
        <v>134</v>
      </c>
      <c r="C835" s="4" t="s">
        <v>37</v>
      </c>
      <c r="D835" s="4" t="s">
        <v>37</v>
      </c>
      <c r="E835" s="4" t="s">
        <v>37</v>
      </c>
      <c r="F835" s="4" t="s">
        <v>37</v>
      </c>
      <c r="G835" s="4" t="s">
        <v>37</v>
      </c>
      <c r="H835" s="4" t="s">
        <v>37</v>
      </c>
      <c r="I835" s="4" t="s">
        <v>37</v>
      </c>
      <c r="O835" s="4" t="s">
        <v>38</v>
      </c>
      <c r="P835" s="4" t="s">
        <v>5028</v>
      </c>
      <c r="Q835" s="4" t="s">
        <v>5029</v>
      </c>
      <c r="R835" s="4" t="s">
        <v>5030</v>
      </c>
      <c r="S835" s="4" t="s">
        <v>5031</v>
      </c>
      <c r="T835" s="4" t="s">
        <v>43</v>
      </c>
      <c r="U835" s="4">
        <v>68</v>
      </c>
      <c r="V835" s="4">
        <v>482</v>
      </c>
      <c r="W835" s="4" t="s">
        <v>5032</v>
      </c>
      <c r="X835" s="4" t="s">
        <v>5033</v>
      </c>
      <c r="Y835" s="4" t="s">
        <v>1889</v>
      </c>
      <c r="Z835" s="4" t="s">
        <v>5034</v>
      </c>
      <c r="AA835" s="4" t="s">
        <v>37</v>
      </c>
      <c r="AB835" s="4" t="s">
        <v>37</v>
      </c>
      <c r="AC835" s="4" t="s">
        <v>37</v>
      </c>
      <c r="AD835" s="4" t="s">
        <v>160</v>
      </c>
      <c r="AE835" s="4">
        <v>5</v>
      </c>
    </row>
    <row r="836" spans="2:32" ht="90.4" customHeight="1" x14ac:dyDescent="0.9">
      <c r="B836" s="4">
        <v>134</v>
      </c>
      <c r="C836" s="4" t="s">
        <v>37</v>
      </c>
      <c r="D836" s="4" t="s">
        <v>37</v>
      </c>
      <c r="E836" s="4" t="s">
        <v>37</v>
      </c>
      <c r="F836" s="4" t="s">
        <v>37</v>
      </c>
      <c r="G836" s="4" t="s">
        <v>37</v>
      </c>
      <c r="H836" s="4" t="s">
        <v>37</v>
      </c>
      <c r="I836" s="4" t="s">
        <v>37</v>
      </c>
      <c r="O836" s="4" t="s">
        <v>60</v>
      </c>
      <c r="P836" s="4" t="s">
        <v>437</v>
      </c>
      <c r="Q836" s="4" t="s">
        <v>5035</v>
      </c>
      <c r="R836" s="4" t="s">
        <v>5036</v>
      </c>
      <c r="S836" s="4" t="s">
        <v>37</v>
      </c>
      <c r="T836" s="4" t="s">
        <v>92</v>
      </c>
      <c r="U836" s="4">
        <v>47</v>
      </c>
      <c r="V836" s="4">
        <v>63</v>
      </c>
      <c r="W836" s="4" t="s">
        <v>5037</v>
      </c>
      <c r="X836" s="4" t="s">
        <v>5038</v>
      </c>
      <c r="Y836" s="4" t="s">
        <v>285</v>
      </c>
      <c r="Z836" s="4" t="s">
        <v>5039</v>
      </c>
      <c r="AA836" s="4" t="s">
        <v>37</v>
      </c>
      <c r="AB836" s="4" t="s">
        <v>37</v>
      </c>
      <c r="AC836" s="4" t="s">
        <v>37</v>
      </c>
      <c r="AD836" s="4" t="s">
        <v>37</v>
      </c>
      <c r="AE836" s="4">
        <v>6</v>
      </c>
    </row>
    <row r="837" spans="2:32" ht="90.4" customHeight="1" x14ac:dyDescent="0.9">
      <c r="B837" s="4">
        <v>134</v>
      </c>
      <c r="C837" s="4" t="s">
        <v>37</v>
      </c>
      <c r="D837" s="4" t="s">
        <v>37</v>
      </c>
      <c r="E837" s="4" t="s">
        <v>37</v>
      </c>
      <c r="F837" s="4" t="s">
        <v>37</v>
      </c>
      <c r="G837" s="4" t="s">
        <v>37</v>
      </c>
      <c r="H837" s="4" t="s">
        <v>37</v>
      </c>
      <c r="I837" s="4" t="s">
        <v>37</v>
      </c>
      <c r="O837" s="4" t="s">
        <v>60</v>
      </c>
      <c r="P837" s="4" t="s">
        <v>37</v>
      </c>
      <c r="Q837" s="4" t="s">
        <v>5040</v>
      </c>
      <c r="R837" s="4" t="s">
        <v>5041</v>
      </c>
      <c r="S837" s="4" t="s">
        <v>37</v>
      </c>
      <c r="T837" s="4" t="s">
        <v>43</v>
      </c>
      <c r="U837" s="4">
        <v>56</v>
      </c>
      <c r="V837" s="4">
        <v>3414</v>
      </c>
      <c r="W837" s="4" t="s">
        <v>5042</v>
      </c>
      <c r="X837" s="4" t="s">
        <v>5043</v>
      </c>
      <c r="Y837" s="4" t="s">
        <v>1256</v>
      </c>
      <c r="Z837" s="4" t="s">
        <v>5044</v>
      </c>
      <c r="AA837" s="4" t="s">
        <v>37</v>
      </c>
      <c r="AB837" s="4" t="s">
        <v>37</v>
      </c>
      <c r="AC837" s="4" t="s">
        <v>37</v>
      </c>
      <c r="AD837" s="4" t="s">
        <v>37</v>
      </c>
      <c r="AE837" s="4">
        <v>7</v>
      </c>
    </row>
    <row r="838" spans="2:32" ht="90.4" customHeight="1" x14ac:dyDescent="0.9">
      <c r="B838" s="4">
        <v>134</v>
      </c>
      <c r="C838" s="4" t="s">
        <v>37</v>
      </c>
      <c r="D838" s="4" t="s">
        <v>37</v>
      </c>
      <c r="E838" s="4" t="s">
        <v>37</v>
      </c>
      <c r="F838" s="4" t="s">
        <v>37</v>
      </c>
      <c r="G838" s="4" t="s">
        <v>37</v>
      </c>
      <c r="H838" s="4" t="s">
        <v>37</v>
      </c>
      <c r="I838" s="4" t="s">
        <v>37</v>
      </c>
      <c r="O838" s="4" t="s">
        <v>60</v>
      </c>
      <c r="P838" s="4" t="s">
        <v>37</v>
      </c>
      <c r="Q838" s="4" t="s">
        <v>5045</v>
      </c>
      <c r="R838" s="4" t="s">
        <v>5046</v>
      </c>
      <c r="S838" s="4" t="s">
        <v>37</v>
      </c>
      <c r="T838" s="4" t="s">
        <v>92</v>
      </c>
      <c r="U838" s="4">
        <v>49</v>
      </c>
      <c r="V838" s="4">
        <v>3868</v>
      </c>
      <c r="W838" s="4" t="s">
        <v>5047</v>
      </c>
      <c r="X838" s="4" t="s">
        <v>5048</v>
      </c>
      <c r="Y838" s="4" t="s">
        <v>343</v>
      </c>
      <c r="Z838" s="4" t="s">
        <v>5049</v>
      </c>
      <c r="AA838" s="4" t="s">
        <v>37</v>
      </c>
      <c r="AB838" s="4" t="s">
        <v>37</v>
      </c>
      <c r="AC838" s="4" t="s">
        <v>37</v>
      </c>
      <c r="AD838" s="4" t="s">
        <v>37</v>
      </c>
      <c r="AE838" s="4">
        <v>8</v>
      </c>
    </row>
    <row r="839" spans="2:32" ht="90.4" customHeight="1" x14ac:dyDescent="0.9">
      <c r="B839" s="4">
        <v>134</v>
      </c>
      <c r="C839" s="4" t="s">
        <v>37</v>
      </c>
      <c r="D839" s="4" t="s">
        <v>37</v>
      </c>
      <c r="E839" s="4" t="s">
        <v>37</v>
      </c>
      <c r="F839" s="4" t="s">
        <v>37</v>
      </c>
      <c r="G839" s="4" t="s">
        <v>37</v>
      </c>
      <c r="H839" s="4" t="s">
        <v>37</v>
      </c>
      <c r="I839" s="4" t="s">
        <v>37</v>
      </c>
      <c r="O839" s="4" t="s">
        <v>60</v>
      </c>
      <c r="P839" s="4" t="s">
        <v>37</v>
      </c>
      <c r="Q839" s="4" t="s">
        <v>5050</v>
      </c>
      <c r="R839" s="4" t="s">
        <v>5051</v>
      </c>
      <c r="S839" s="4" t="s">
        <v>37</v>
      </c>
      <c r="T839" s="4" t="s">
        <v>43</v>
      </c>
      <c r="U839" s="4">
        <v>58</v>
      </c>
      <c r="V839" s="4">
        <v>3719</v>
      </c>
      <c r="W839" s="4" t="s">
        <v>5052</v>
      </c>
      <c r="X839" s="4" t="s">
        <v>5053</v>
      </c>
      <c r="Y839" s="4" t="s">
        <v>1075</v>
      </c>
      <c r="Z839" s="4" t="s">
        <v>5054</v>
      </c>
      <c r="AA839" s="4" t="s">
        <v>37</v>
      </c>
      <c r="AB839" s="4" t="s">
        <v>37</v>
      </c>
      <c r="AC839" s="4" t="s">
        <v>37</v>
      </c>
      <c r="AD839" s="4" t="s">
        <v>37</v>
      </c>
      <c r="AE839" s="4">
        <v>9</v>
      </c>
    </row>
    <row r="840" spans="2:32" ht="90.4" customHeight="1" x14ac:dyDescent="0.9">
      <c r="B840" s="4">
        <v>134</v>
      </c>
      <c r="C840" s="4" t="s">
        <v>37</v>
      </c>
      <c r="D840" s="4" t="s">
        <v>37</v>
      </c>
      <c r="E840" s="4" t="s">
        <v>37</v>
      </c>
      <c r="F840" s="4" t="s">
        <v>37</v>
      </c>
      <c r="G840" s="4" t="s">
        <v>37</v>
      </c>
      <c r="H840" s="4" t="s">
        <v>37</v>
      </c>
      <c r="I840" s="4" t="s">
        <v>37</v>
      </c>
      <c r="O840" s="4" t="s">
        <v>51</v>
      </c>
      <c r="P840" s="4" t="s">
        <v>1322</v>
      </c>
      <c r="Q840" s="4" t="s">
        <v>5055</v>
      </c>
      <c r="R840" s="4" t="s">
        <v>5056</v>
      </c>
      <c r="S840" s="4" t="s">
        <v>37</v>
      </c>
      <c r="T840" s="4" t="s">
        <v>43</v>
      </c>
      <c r="U840" s="4">
        <v>56</v>
      </c>
      <c r="V840" s="4">
        <v>2414</v>
      </c>
      <c r="W840" s="4" t="s">
        <v>5057</v>
      </c>
      <c r="X840" s="4" t="s">
        <v>5058</v>
      </c>
      <c r="Y840" s="4" t="s">
        <v>3974</v>
      </c>
      <c r="Z840" s="4" t="s">
        <v>5059</v>
      </c>
      <c r="AA840" s="4" t="s">
        <v>37</v>
      </c>
      <c r="AB840" s="4" t="s">
        <v>37</v>
      </c>
      <c r="AC840" s="4" t="s">
        <v>37</v>
      </c>
      <c r="AD840" s="4" t="s">
        <v>160</v>
      </c>
      <c r="AE840" s="4">
        <v>10</v>
      </c>
    </row>
    <row r="841" spans="2:32" ht="90.4" customHeight="1" x14ac:dyDescent="0.9">
      <c r="B841" s="4">
        <v>134</v>
      </c>
      <c r="C841" s="4" t="s">
        <v>37</v>
      </c>
      <c r="D841" s="4" t="s">
        <v>37</v>
      </c>
      <c r="E841" s="4" t="s">
        <v>37</v>
      </c>
      <c r="F841" s="4" t="s">
        <v>37</v>
      </c>
      <c r="G841" s="4" t="s">
        <v>37</v>
      </c>
      <c r="H841" s="4" t="s">
        <v>37</v>
      </c>
      <c r="I841" s="4" t="s">
        <v>37</v>
      </c>
      <c r="O841" s="4" t="s">
        <v>60</v>
      </c>
      <c r="P841" s="4" t="s">
        <v>37</v>
      </c>
      <c r="Q841" s="4" t="s">
        <v>492</v>
      </c>
      <c r="R841" s="4" t="s">
        <v>493</v>
      </c>
      <c r="S841" s="4" t="s">
        <v>37</v>
      </c>
      <c r="T841" s="4" t="s">
        <v>43</v>
      </c>
      <c r="U841" s="4">
        <v>57</v>
      </c>
      <c r="V841" s="4">
        <v>3895</v>
      </c>
      <c r="W841" s="4" t="s">
        <v>5060</v>
      </c>
      <c r="X841" s="4" t="s">
        <v>5061</v>
      </c>
      <c r="Y841" s="4" t="s">
        <v>88</v>
      </c>
      <c r="Z841" s="4" t="s">
        <v>5062</v>
      </c>
      <c r="AA841" s="4" t="s">
        <v>37</v>
      </c>
      <c r="AB841" s="4" t="s">
        <v>37</v>
      </c>
      <c r="AC841" s="4" t="s">
        <v>37</v>
      </c>
      <c r="AD841" s="4" t="s">
        <v>37</v>
      </c>
      <c r="AE841" s="4">
        <v>11</v>
      </c>
    </row>
    <row r="842" spans="2:32" ht="90.4" customHeight="1" x14ac:dyDescent="0.9">
      <c r="B842" s="4">
        <v>135</v>
      </c>
      <c r="C842" s="4" t="s">
        <v>5063</v>
      </c>
      <c r="D842" s="4" t="s">
        <v>5064</v>
      </c>
      <c r="E842" s="4" t="s">
        <v>4718</v>
      </c>
      <c r="F842" s="4" t="s">
        <v>4719</v>
      </c>
      <c r="G842" s="4" t="s">
        <v>4720</v>
      </c>
      <c r="H842" s="4" t="s">
        <v>5065</v>
      </c>
      <c r="I842" s="4" t="s">
        <v>37</v>
      </c>
      <c r="J842" s="4">
        <v>209</v>
      </c>
      <c r="K842" s="4">
        <v>82666</v>
      </c>
      <c r="L842" s="4">
        <v>88504</v>
      </c>
      <c r="M842" s="4">
        <v>8</v>
      </c>
      <c r="N842" s="4">
        <v>171178</v>
      </c>
      <c r="O842" s="4" t="s">
        <v>68</v>
      </c>
      <c r="P842" s="4" t="s">
        <v>69</v>
      </c>
      <c r="Q842" s="4" t="s">
        <v>5066</v>
      </c>
      <c r="R842" s="4" t="s">
        <v>5067</v>
      </c>
      <c r="S842" s="4" t="s">
        <v>5068</v>
      </c>
      <c r="T842" s="4" t="s">
        <v>43</v>
      </c>
      <c r="U842" s="4">
        <v>62</v>
      </c>
      <c r="V842" s="4">
        <v>705</v>
      </c>
      <c r="W842" s="4" t="s">
        <v>5069</v>
      </c>
      <c r="X842" s="4" t="s">
        <v>5070</v>
      </c>
      <c r="Y842" s="4" t="s">
        <v>75</v>
      </c>
      <c r="Z842" s="4" t="s">
        <v>5071</v>
      </c>
      <c r="AA842" s="4" t="s">
        <v>37</v>
      </c>
      <c r="AB842" s="4" t="s">
        <v>37</v>
      </c>
      <c r="AC842" s="4" t="s">
        <v>37</v>
      </c>
      <c r="AD842" s="4" t="s">
        <v>238</v>
      </c>
      <c r="AE842" s="4">
        <v>1</v>
      </c>
      <c r="AF842" s="4">
        <v>74.2</v>
      </c>
    </row>
    <row r="843" spans="2:32" ht="90.4" customHeight="1" x14ac:dyDescent="0.9">
      <c r="B843" s="4">
        <v>135</v>
      </c>
      <c r="C843" s="4" t="s">
        <v>37</v>
      </c>
      <c r="D843" s="4" t="s">
        <v>37</v>
      </c>
      <c r="E843" s="4" t="s">
        <v>37</v>
      </c>
      <c r="F843" s="4" t="s">
        <v>37</v>
      </c>
      <c r="G843" s="4" t="s">
        <v>37</v>
      </c>
      <c r="H843" s="4" t="s">
        <v>37</v>
      </c>
      <c r="I843" s="4" t="s">
        <v>37</v>
      </c>
      <c r="O843" s="4" t="s">
        <v>60</v>
      </c>
      <c r="P843" s="4" t="s">
        <v>322</v>
      </c>
      <c r="Q843" s="4" t="s">
        <v>5072</v>
      </c>
      <c r="R843" s="4" t="s">
        <v>5073</v>
      </c>
      <c r="S843" s="4" t="s">
        <v>37</v>
      </c>
      <c r="T843" s="4" t="s">
        <v>43</v>
      </c>
      <c r="U843" s="4">
        <v>49</v>
      </c>
      <c r="V843" s="4">
        <v>1440</v>
      </c>
      <c r="W843" s="4" t="s">
        <v>5074</v>
      </c>
      <c r="X843" s="4" t="s">
        <v>5075</v>
      </c>
      <c r="Y843" s="4" t="s">
        <v>327</v>
      </c>
      <c r="Z843" s="4" t="s">
        <v>5076</v>
      </c>
      <c r="AA843" s="4" t="s">
        <v>37</v>
      </c>
      <c r="AB843" s="4" t="s">
        <v>37</v>
      </c>
      <c r="AC843" s="4" t="s">
        <v>37</v>
      </c>
      <c r="AD843" s="4" t="s">
        <v>37</v>
      </c>
      <c r="AE843" s="4">
        <v>2</v>
      </c>
    </row>
    <row r="844" spans="2:32" ht="90.4" customHeight="1" x14ac:dyDescent="0.9">
      <c r="B844" s="4">
        <v>135</v>
      </c>
      <c r="C844" s="4" t="s">
        <v>37</v>
      </c>
      <c r="D844" s="4" t="s">
        <v>37</v>
      </c>
      <c r="E844" s="4" t="s">
        <v>37</v>
      </c>
      <c r="F844" s="4" t="s">
        <v>37</v>
      </c>
      <c r="G844" s="4" t="s">
        <v>37</v>
      </c>
      <c r="H844" s="4" t="s">
        <v>37</v>
      </c>
      <c r="I844" s="4" t="s">
        <v>37</v>
      </c>
      <c r="O844" s="4" t="s">
        <v>38</v>
      </c>
      <c r="P844" s="4" t="s">
        <v>161</v>
      </c>
      <c r="Q844" s="4" t="s">
        <v>5077</v>
      </c>
      <c r="R844" s="4" t="s">
        <v>5078</v>
      </c>
      <c r="S844" s="4" t="s">
        <v>5079</v>
      </c>
      <c r="T844" s="4" t="s">
        <v>43</v>
      </c>
      <c r="U844" s="4">
        <v>42</v>
      </c>
      <c r="V844" s="4">
        <v>1603</v>
      </c>
      <c r="W844" s="4" t="s">
        <v>5080</v>
      </c>
      <c r="X844" s="4" t="s">
        <v>5081</v>
      </c>
      <c r="Y844" s="4" t="s">
        <v>166</v>
      </c>
      <c r="Z844" s="4" t="s">
        <v>5082</v>
      </c>
      <c r="AA844" s="4" t="s">
        <v>37</v>
      </c>
      <c r="AB844" s="4" t="s">
        <v>37</v>
      </c>
      <c r="AC844" s="4" t="s">
        <v>37</v>
      </c>
      <c r="AD844" s="4" t="s">
        <v>160</v>
      </c>
      <c r="AE844" s="4">
        <v>3</v>
      </c>
    </row>
    <row r="845" spans="2:32" ht="90.4" customHeight="1" x14ac:dyDescent="0.9">
      <c r="B845" s="4">
        <v>135</v>
      </c>
      <c r="C845" s="4" t="s">
        <v>37</v>
      </c>
      <c r="D845" s="4" t="s">
        <v>37</v>
      </c>
      <c r="E845" s="4" t="s">
        <v>37</v>
      </c>
      <c r="F845" s="4" t="s">
        <v>37</v>
      </c>
      <c r="G845" s="4" t="s">
        <v>37</v>
      </c>
      <c r="H845" s="4" t="s">
        <v>37</v>
      </c>
      <c r="I845" s="4" t="s">
        <v>37</v>
      </c>
      <c r="O845" s="4" t="s">
        <v>51</v>
      </c>
      <c r="P845" s="4" t="s">
        <v>52</v>
      </c>
      <c r="Q845" s="4" t="s">
        <v>5083</v>
      </c>
      <c r="R845" s="4" t="s">
        <v>5084</v>
      </c>
      <c r="S845" s="4" t="s">
        <v>5085</v>
      </c>
      <c r="T845" s="4" t="s">
        <v>43</v>
      </c>
      <c r="U845" s="4">
        <v>71</v>
      </c>
      <c r="V845" s="4">
        <v>609</v>
      </c>
      <c r="W845" s="4" t="s">
        <v>5086</v>
      </c>
      <c r="X845" s="4" t="s">
        <v>5087</v>
      </c>
      <c r="Y845" s="4" t="s">
        <v>57</v>
      </c>
      <c r="Z845" s="4" t="s">
        <v>5088</v>
      </c>
      <c r="AA845" s="4" t="s">
        <v>37</v>
      </c>
      <c r="AB845" s="4" t="s">
        <v>48</v>
      </c>
      <c r="AC845" s="4" t="s">
        <v>5089</v>
      </c>
      <c r="AD845" s="4" t="s">
        <v>160</v>
      </c>
      <c r="AE845" s="4">
        <v>4</v>
      </c>
    </row>
    <row r="846" spans="2:32" ht="90.4" customHeight="1" x14ac:dyDescent="0.9">
      <c r="B846" s="4">
        <v>135</v>
      </c>
      <c r="C846" s="4" t="s">
        <v>37</v>
      </c>
      <c r="D846" s="4" t="s">
        <v>37</v>
      </c>
      <c r="E846" s="4" t="s">
        <v>37</v>
      </c>
      <c r="F846" s="4" t="s">
        <v>37</v>
      </c>
      <c r="G846" s="4" t="s">
        <v>37</v>
      </c>
      <c r="H846" s="4" t="s">
        <v>37</v>
      </c>
      <c r="I846" s="4" t="s">
        <v>37</v>
      </c>
      <c r="O846" s="4" t="s">
        <v>60</v>
      </c>
      <c r="P846" s="4" t="s">
        <v>437</v>
      </c>
      <c r="Q846" s="4" t="s">
        <v>5090</v>
      </c>
      <c r="R846" s="4" t="s">
        <v>5091</v>
      </c>
      <c r="S846" s="4" t="s">
        <v>37</v>
      </c>
      <c r="T846" s="4" t="s">
        <v>43</v>
      </c>
      <c r="U846" s="4">
        <v>66</v>
      </c>
      <c r="V846" s="4">
        <v>15</v>
      </c>
      <c r="W846" s="4" t="s">
        <v>5092</v>
      </c>
      <c r="X846" s="4" t="s">
        <v>5093</v>
      </c>
      <c r="Y846" s="4" t="s">
        <v>95</v>
      </c>
      <c r="Z846" s="4" t="s">
        <v>5094</v>
      </c>
      <c r="AA846" s="4" t="s">
        <v>37</v>
      </c>
      <c r="AB846" s="4" t="s">
        <v>37</v>
      </c>
      <c r="AC846" s="4" t="s">
        <v>37</v>
      </c>
      <c r="AD846" s="4" t="s">
        <v>37</v>
      </c>
      <c r="AE846" s="4">
        <v>5</v>
      </c>
    </row>
    <row r="847" spans="2:32" ht="90.4" customHeight="1" x14ac:dyDescent="0.9">
      <c r="B847" s="4">
        <v>135</v>
      </c>
      <c r="C847" s="4" t="s">
        <v>37</v>
      </c>
      <c r="D847" s="4" t="s">
        <v>37</v>
      </c>
      <c r="E847" s="4" t="s">
        <v>37</v>
      </c>
      <c r="F847" s="4" t="s">
        <v>37</v>
      </c>
      <c r="G847" s="4" t="s">
        <v>37</v>
      </c>
      <c r="H847" s="4" t="s">
        <v>37</v>
      </c>
      <c r="I847" s="4" t="s">
        <v>37</v>
      </c>
      <c r="O847" s="4" t="s">
        <v>60</v>
      </c>
      <c r="P847" s="4" t="s">
        <v>5095</v>
      </c>
      <c r="Q847" s="4" t="s">
        <v>5096</v>
      </c>
      <c r="R847" s="4" t="s">
        <v>5097</v>
      </c>
      <c r="S847" s="4" t="s">
        <v>37</v>
      </c>
      <c r="T847" s="4" t="s">
        <v>43</v>
      </c>
      <c r="U847" s="4">
        <v>41</v>
      </c>
      <c r="V847" s="4">
        <v>1778</v>
      </c>
      <c r="W847" s="4" t="s">
        <v>5098</v>
      </c>
      <c r="X847" s="4" t="s">
        <v>5099</v>
      </c>
      <c r="Y847" s="4" t="s">
        <v>915</v>
      </c>
      <c r="Z847" s="4" t="s">
        <v>5100</v>
      </c>
      <c r="AA847" s="4" t="s">
        <v>37</v>
      </c>
      <c r="AB847" s="4" t="s">
        <v>37</v>
      </c>
      <c r="AC847" s="4" t="s">
        <v>37</v>
      </c>
      <c r="AD847" s="4" t="s">
        <v>37</v>
      </c>
      <c r="AE847" s="4">
        <v>6</v>
      </c>
    </row>
    <row r="848" spans="2:32" ht="90.4" customHeight="1" x14ac:dyDescent="0.9">
      <c r="B848" s="4">
        <v>135</v>
      </c>
      <c r="C848" s="4" t="s">
        <v>37</v>
      </c>
      <c r="D848" s="4" t="s">
        <v>37</v>
      </c>
      <c r="E848" s="4" t="s">
        <v>37</v>
      </c>
      <c r="F848" s="4" t="s">
        <v>37</v>
      </c>
      <c r="G848" s="4" t="s">
        <v>37</v>
      </c>
      <c r="H848" s="4" t="s">
        <v>37</v>
      </c>
      <c r="I848" s="4" t="s">
        <v>37</v>
      </c>
      <c r="O848" s="4" t="s">
        <v>60</v>
      </c>
      <c r="P848" s="4" t="s">
        <v>37</v>
      </c>
      <c r="Q848" s="4" t="s">
        <v>5101</v>
      </c>
      <c r="R848" s="4" t="s">
        <v>5102</v>
      </c>
      <c r="S848" s="4" t="s">
        <v>37</v>
      </c>
      <c r="T848" s="4" t="s">
        <v>43</v>
      </c>
      <c r="U848" s="4">
        <v>48</v>
      </c>
      <c r="V848" s="4">
        <v>2818</v>
      </c>
      <c r="W848" s="4" t="s">
        <v>5103</v>
      </c>
      <c r="X848" s="4" t="s">
        <v>5104</v>
      </c>
      <c r="Y848" s="4" t="s">
        <v>243</v>
      </c>
      <c r="Z848" s="4" t="s">
        <v>5105</v>
      </c>
      <c r="AA848" s="4" t="s">
        <v>37</v>
      </c>
      <c r="AB848" s="4" t="s">
        <v>37</v>
      </c>
      <c r="AC848" s="4" t="s">
        <v>37</v>
      </c>
      <c r="AD848" s="4" t="s">
        <v>37</v>
      </c>
      <c r="AE848" s="4">
        <v>7</v>
      </c>
    </row>
    <row r="849" spans="2:32" ht="90.4" customHeight="1" x14ac:dyDescent="0.9">
      <c r="B849" s="4">
        <v>135</v>
      </c>
      <c r="C849" s="4" t="s">
        <v>37</v>
      </c>
      <c r="D849" s="4" t="s">
        <v>37</v>
      </c>
      <c r="E849" s="4" t="s">
        <v>37</v>
      </c>
      <c r="F849" s="4" t="s">
        <v>37</v>
      </c>
      <c r="G849" s="4" t="s">
        <v>37</v>
      </c>
      <c r="H849" s="4" t="s">
        <v>37</v>
      </c>
      <c r="I849" s="4" t="s">
        <v>37</v>
      </c>
      <c r="O849" s="4" t="s">
        <v>60</v>
      </c>
      <c r="P849" s="4" t="s">
        <v>37</v>
      </c>
      <c r="Q849" s="4" t="s">
        <v>5106</v>
      </c>
      <c r="R849" s="4" t="s">
        <v>5107</v>
      </c>
      <c r="S849" s="4" t="s">
        <v>37</v>
      </c>
      <c r="T849" s="4" t="s">
        <v>43</v>
      </c>
      <c r="U849" s="4">
        <v>48</v>
      </c>
      <c r="V849" s="4">
        <v>2645</v>
      </c>
      <c r="W849" s="4" t="s">
        <v>5108</v>
      </c>
      <c r="X849" s="4" t="s">
        <v>5109</v>
      </c>
      <c r="Y849" s="4" t="s">
        <v>3228</v>
      </c>
      <c r="Z849" s="4" t="s">
        <v>5110</v>
      </c>
      <c r="AA849" s="4" t="s">
        <v>5070</v>
      </c>
      <c r="AB849" s="4" t="s">
        <v>37</v>
      </c>
      <c r="AC849" s="4" t="s">
        <v>37</v>
      </c>
      <c r="AD849" s="4" t="s">
        <v>37</v>
      </c>
      <c r="AE849" s="4">
        <v>8</v>
      </c>
    </row>
    <row r="850" spans="2:32" ht="90.4" customHeight="1" x14ac:dyDescent="0.9">
      <c r="B850" s="4">
        <v>135</v>
      </c>
      <c r="C850" s="4" t="s">
        <v>37</v>
      </c>
      <c r="D850" s="4" t="s">
        <v>37</v>
      </c>
      <c r="E850" s="4" t="s">
        <v>37</v>
      </c>
      <c r="F850" s="4" t="s">
        <v>37</v>
      </c>
      <c r="G850" s="4" t="s">
        <v>37</v>
      </c>
      <c r="H850" s="4" t="s">
        <v>37</v>
      </c>
      <c r="I850" s="4" t="s">
        <v>37</v>
      </c>
      <c r="O850" s="4" t="s">
        <v>60</v>
      </c>
      <c r="P850" s="4" t="s">
        <v>37</v>
      </c>
      <c r="Q850" s="4" t="s">
        <v>5111</v>
      </c>
      <c r="R850" s="4" t="s">
        <v>5112</v>
      </c>
      <c r="S850" s="4" t="s">
        <v>37</v>
      </c>
      <c r="T850" s="4" t="s">
        <v>92</v>
      </c>
      <c r="U850" s="4">
        <v>55</v>
      </c>
      <c r="V850" s="4">
        <v>2938</v>
      </c>
      <c r="W850" s="4" t="s">
        <v>5113</v>
      </c>
      <c r="X850" s="4" t="s">
        <v>5114</v>
      </c>
      <c r="Y850" s="4" t="s">
        <v>88</v>
      </c>
      <c r="Z850" s="4" t="s">
        <v>5115</v>
      </c>
      <c r="AA850" s="4" t="s">
        <v>37</v>
      </c>
      <c r="AB850" s="4" t="s">
        <v>37</v>
      </c>
      <c r="AC850" s="4" t="s">
        <v>37</v>
      </c>
      <c r="AD850" s="4" t="s">
        <v>37</v>
      </c>
      <c r="AE850" s="4">
        <v>9</v>
      </c>
    </row>
    <row r="851" spans="2:32" ht="90.4" customHeight="1" x14ac:dyDescent="0.9">
      <c r="B851" s="4">
        <v>135</v>
      </c>
      <c r="C851" s="4" t="s">
        <v>37</v>
      </c>
      <c r="D851" s="4" t="s">
        <v>37</v>
      </c>
      <c r="E851" s="4" t="s">
        <v>37</v>
      </c>
      <c r="F851" s="4" t="s">
        <v>37</v>
      </c>
      <c r="G851" s="4" t="s">
        <v>37</v>
      </c>
      <c r="H851" s="4" t="s">
        <v>37</v>
      </c>
      <c r="I851" s="4" t="s">
        <v>37</v>
      </c>
      <c r="O851" s="4" t="s">
        <v>60</v>
      </c>
      <c r="P851" s="4" t="s">
        <v>37</v>
      </c>
      <c r="Q851" s="4" t="s">
        <v>5116</v>
      </c>
      <c r="R851" s="4" t="s">
        <v>5117</v>
      </c>
      <c r="S851" s="4" t="s">
        <v>37</v>
      </c>
      <c r="T851" s="4" t="s">
        <v>43</v>
      </c>
      <c r="U851" s="4">
        <v>55</v>
      </c>
      <c r="V851" s="4">
        <v>2065</v>
      </c>
      <c r="W851" s="4" t="s">
        <v>5118</v>
      </c>
      <c r="X851" s="4" t="s">
        <v>5119</v>
      </c>
      <c r="Y851" s="4" t="s">
        <v>1256</v>
      </c>
      <c r="Z851" s="4" t="s">
        <v>5120</v>
      </c>
      <c r="AA851" s="4" t="s">
        <v>37</v>
      </c>
      <c r="AB851" s="4" t="s">
        <v>37</v>
      </c>
      <c r="AC851" s="4" t="s">
        <v>37</v>
      </c>
      <c r="AD851" s="4" t="s">
        <v>37</v>
      </c>
      <c r="AE851" s="4">
        <v>10</v>
      </c>
    </row>
    <row r="852" spans="2:32" ht="90.4" customHeight="1" x14ac:dyDescent="0.9">
      <c r="B852" s="4">
        <v>136</v>
      </c>
      <c r="C852" s="4" t="s">
        <v>5121</v>
      </c>
      <c r="D852" s="4" t="s">
        <v>5122</v>
      </c>
      <c r="E852" s="4" t="s">
        <v>4718</v>
      </c>
      <c r="F852" s="4" t="s">
        <v>4719</v>
      </c>
      <c r="G852" s="4" t="s">
        <v>4720</v>
      </c>
      <c r="H852" s="4" t="s">
        <v>5123</v>
      </c>
      <c r="I852" s="4" t="s">
        <v>37</v>
      </c>
      <c r="J852" s="4">
        <v>237</v>
      </c>
      <c r="K852" s="4">
        <v>86096</v>
      </c>
      <c r="L852" s="4">
        <v>95210</v>
      </c>
      <c r="M852" s="4">
        <v>2</v>
      </c>
      <c r="N852" s="4">
        <v>181308</v>
      </c>
      <c r="O852" s="4" t="s">
        <v>68</v>
      </c>
      <c r="P852" s="4" t="s">
        <v>69</v>
      </c>
      <c r="Q852" s="4" t="s">
        <v>5124</v>
      </c>
      <c r="R852" s="4" t="s">
        <v>5125</v>
      </c>
      <c r="S852" s="4" t="s">
        <v>37</v>
      </c>
      <c r="T852" s="4" t="s">
        <v>43</v>
      </c>
      <c r="U852" s="4">
        <v>42</v>
      </c>
      <c r="V852" s="4">
        <v>2189</v>
      </c>
      <c r="W852" s="4" t="s">
        <v>5126</v>
      </c>
      <c r="X852" s="4" t="s">
        <v>5127</v>
      </c>
      <c r="Y852" s="4" t="s">
        <v>75</v>
      </c>
      <c r="Z852" s="4" t="s">
        <v>5128</v>
      </c>
      <c r="AA852" s="4" t="s">
        <v>37</v>
      </c>
      <c r="AB852" s="4" t="s">
        <v>37</v>
      </c>
      <c r="AC852" s="4" t="s">
        <v>37</v>
      </c>
      <c r="AD852" s="4" t="s">
        <v>77</v>
      </c>
      <c r="AE852" s="4">
        <v>1</v>
      </c>
      <c r="AF852" s="4">
        <v>57.8</v>
      </c>
    </row>
    <row r="853" spans="2:32" ht="90.4" customHeight="1" x14ac:dyDescent="0.9">
      <c r="B853" s="4">
        <v>136</v>
      </c>
      <c r="C853" s="4" t="s">
        <v>37</v>
      </c>
      <c r="D853" s="4" t="s">
        <v>37</v>
      </c>
      <c r="E853" s="4" t="s">
        <v>37</v>
      </c>
      <c r="F853" s="4" t="s">
        <v>37</v>
      </c>
      <c r="G853" s="4" t="s">
        <v>37</v>
      </c>
      <c r="H853" s="4" t="s">
        <v>37</v>
      </c>
      <c r="I853" s="4" t="s">
        <v>37</v>
      </c>
      <c r="O853" s="4" t="s">
        <v>38</v>
      </c>
      <c r="P853" s="4" t="s">
        <v>161</v>
      </c>
      <c r="Q853" s="4" t="s">
        <v>5129</v>
      </c>
      <c r="R853" s="4" t="s">
        <v>5130</v>
      </c>
      <c r="S853" s="4" t="s">
        <v>5131</v>
      </c>
      <c r="T853" s="4" t="s">
        <v>43</v>
      </c>
      <c r="U853" s="4">
        <v>65</v>
      </c>
      <c r="V853" s="4">
        <v>1239</v>
      </c>
      <c r="W853" s="4" t="s">
        <v>5132</v>
      </c>
      <c r="X853" s="4" t="s">
        <v>5133</v>
      </c>
      <c r="Y853" s="4" t="s">
        <v>166</v>
      </c>
      <c r="Z853" s="4" t="s">
        <v>5134</v>
      </c>
      <c r="AA853" s="4" t="s">
        <v>37</v>
      </c>
      <c r="AB853" s="4" t="s">
        <v>37</v>
      </c>
      <c r="AC853" s="4" t="s">
        <v>37</v>
      </c>
      <c r="AD853" s="4" t="s">
        <v>160</v>
      </c>
      <c r="AE853" s="4">
        <v>2</v>
      </c>
    </row>
    <row r="854" spans="2:32" ht="90.4" customHeight="1" x14ac:dyDescent="0.9">
      <c r="B854" s="4">
        <v>136</v>
      </c>
      <c r="C854" s="4" t="s">
        <v>37</v>
      </c>
      <c r="D854" s="4" t="s">
        <v>37</v>
      </c>
      <c r="E854" s="4" t="s">
        <v>37</v>
      </c>
      <c r="F854" s="4" t="s">
        <v>37</v>
      </c>
      <c r="G854" s="4" t="s">
        <v>37</v>
      </c>
      <c r="H854" s="4" t="s">
        <v>37</v>
      </c>
      <c r="I854" s="4" t="s">
        <v>37</v>
      </c>
      <c r="O854" s="4" t="s">
        <v>60</v>
      </c>
      <c r="P854" s="4" t="s">
        <v>61</v>
      </c>
      <c r="Q854" s="4" t="s">
        <v>5135</v>
      </c>
      <c r="R854" s="4" t="s">
        <v>5136</v>
      </c>
      <c r="S854" s="4" t="s">
        <v>37</v>
      </c>
      <c r="T854" s="4" t="s">
        <v>43</v>
      </c>
      <c r="U854" s="4">
        <v>41</v>
      </c>
      <c r="V854" s="4">
        <v>2099</v>
      </c>
      <c r="W854" s="4" t="s">
        <v>5137</v>
      </c>
      <c r="X854" s="4" t="s">
        <v>5138</v>
      </c>
      <c r="Y854" s="4" t="s">
        <v>66</v>
      </c>
      <c r="Z854" s="4" t="s">
        <v>5139</v>
      </c>
      <c r="AA854" s="4" t="s">
        <v>37</v>
      </c>
      <c r="AB854" s="4" t="s">
        <v>37</v>
      </c>
      <c r="AC854" s="4" t="s">
        <v>37</v>
      </c>
      <c r="AD854" s="4" t="s">
        <v>37</v>
      </c>
      <c r="AE854" s="4">
        <v>3</v>
      </c>
    </row>
    <row r="855" spans="2:32" ht="90.4" customHeight="1" x14ac:dyDescent="0.9">
      <c r="B855" s="4">
        <v>136</v>
      </c>
      <c r="C855" s="4" t="s">
        <v>37</v>
      </c>
      <c r="D855" s="4" t="s">
        <v>37</v>
      </c>
      <c r="E855" s="4" t="s">
        <v>37</v>
      </c>
      <c r="F855" s="4" t="s">
        <v>37</v>
      </c>
      <c r="G855" s="4" t="s">
        <v>37</v>
      </c>
      <c r="H855" s="4" t="s">
        <v>37</v>
      </c>
      <c r="I855" s="4" t="s">
        <v>37</v>
      </c>
      <c r="O855" s="4" t="s">
        <v>51</v>
      </c>
      <c r="P855" s="4" t="s">
        <v>52</v>
      </c>
      <c r="Q855" s="4" t="s">
        <v>5140</v>
      </c>
      <c r="R855" s="4" t="s">
        <v>5141</v>
      </c>
      <c r="S855" s="4" t="s">
        <v>5142</v>
      </c>
      <c r="T855" s="4" t="s">
        <v>43</v>
      </c>
      <c r="U855" s="4">
        <v>56</v>
      </c>
      <c r="V855" s="4">
        <v>1367</v>
      </c>
      <c r="W855" s="4" t="s">
        <v>5143</v>
      </c>
      <c r="X855" s="4" t="s">
        <v>5144</v>
      </c>
      <c r="Y855" s="4" t="s">
        <v>57</v>
      </c>
      <c r="Z855" s="4" t="s">
        <v>5145</v>
      </c>
      <c r="AA855" s="4" t="s">
        <v>37</v>
      </c>
      <c r="AB855" s="4" t="s">
        <v>48</v>
      </c>
      <c r="AC855" s="4" t="s">
        <v>5146</v>
      </c>
      <c r="AD855" s="4" t="s">
        <v>50</v>
      </c>
      <c r="AE855" s="4">
        <v>4</v>
      </c>
    </row>
    <row r="856" spans="2:32" ht="90.4" customHeight="1" x14ac:dyDescent="0.9">
      <c r="B856" s="4">
        <v>136</v>
      </c>
      <c r="C856" s="4" t="s">
        <v>37</v>
      </c>
      <c r="D856" s="4" t="s">
        <v>37</v>
      </c>
      <c r="E856" s="4" t="s">
        <v>37</v>
      </c>
      <c r="F856" s="4" t="s">
        <v>37</v>
      </c>
      <c r="G856" s="4" t="s">
        <v>37</v>
      </c>
      <c r="H856" s="4" t="s">
        <v>37</v>
      </c>
      <c r="I856" s="4" t="s">
        <v>37</v>
      </c>
      <c r="O856" s="4" t="s">
        <v>60</v>
      </c>
      <c r="P856" s="4" t="s">
        <v>37</v>
      </c>
      <c r="Q856" s="4" t="s">
        <v>5147</v>
      </c>
      <c r="R856" s="4" t="s">
        <v>5148</v>
      </c>
      <c r="S856" s="4" t="s">
        <v>37</v>
      </c>
      <c r="T856" s="4" t="s">
        <v>43</v>
      </c>
      <c r="U856" s="4">
        <v>41</v>
      </c>
      <c r="V856" s="4">
        <v>2420</v>
      </c>
      <c r="W856" s="4" t="s">
        <v>5149</v>
      </c>
      <c r="X856" s="4" t="s">
        <v>5150</v>
      </c>
      <c r="Y856" s="4" t="s">
        <v>2060</v>
      </c>
      <c r="Z856" s="4" t="s">
        <v>5151</v>
      </c>
      <c r="AA856" s="4" t="s">
        <v>5133</v>
      </c>
      <c r="AB856" s="4" t="s">
        <v>37</v>
      </c>
      <c r="AC856" s="4" t="s">
        <v>37</v>
      </c>
      <c r="AD856" s="4" t="s">
        <v>37</v>
      </c>
      <c r="AE856" s="4">
        <v>5</v>
      </c>
    </row>
    <row r="857" spans="2:32" ht="90.4" customHeight="1" x14ac:dyDescent="0.9">
      <c r="B857" s="4">
        <v>136</v>
      </c>
      <c r="C857" s="4" t="s">
        <v>37</v>
      </c>
      <c r="D857" s="4" t="s">
        <v>37</v>
      </c>
      <c r="E857" s="4" t="s">
        <v>37</v>
      </c>
      <c r="F857" s="4" t="s">
        <v>37</v>
      </c>
      <c r="G857" s="4" t="s">
        <v>37</v>
      </c>
      <c r="H857" s="4" t="s">
        <v>37</v>
      </c>
      <c r="I857" s="4" t="s">
        <v>37</v>
      </c>
      <c r="O857" s="4" t="s">
        <v>60</v>
      </c>
      <c r="P857" s="4" t="s">
        <v>37</v>
      </c>
      <c r="Q857" s="4" t="s">
        <v>5152</v>
      </c>
      <c r="R857" s="4" t="s">
        <v>5153</v>
      </c>
      <c r="S857" s="4" t="s">
        <v>37</v>
      </c>
      <c r="T857" s="4" t="s">
        <v>43</v>
      </c>
      <c r="U857" s="4">
        <v>51</v>
      </c>
      <c r="V857" s="4">
        <v>2337</v>
      </c>
      <c r="W857" s="4" t="s">
        <v>5154</v>
      </c>
      <c r="X857" s="4" t="s">
        <v>5155</v>
      </c>
      <c r="Y857" s="4" t="s">
        <v>4272</v>
      </c>
      <c r="Z857" s="4" t="s">
        <v>5156</v>
      </c>
      <c r="AA857" s="4" t="s">
        <v>5133</v>
      </c>
      <c r="AB857" s="4" t="s">
        <v>37</v>
      </c>
      <c r="AC857" s="4" t="s">
        <v>37</v>
      </c>
      <c r="AD857" s="4" t="s">
        <v>37</v>
      </c>
      <c r="AE857" s="4">
        <v>6</v>
      </c>
    </row>
    <row r="858" spans="2:32" ht="90.4" customHeight="1" x14ac:dyDescent="0.9">
      <c r="B858" s="4">
        <v>136</v>
      </c>
      <c r="C858" s="4" t="s">
        <v>37</v>
      </c>
      <c r="D858" s="4" t="s">
        <v>37</v>
      </c>
      <c r="E858" s="4" t="s">
        <v>37</v>
      </c>
      <c r="F858" s="4" t="s">
        <v>37</v>
      </c>
      <c r="G858" s="4" t="s">
        <v>37</v>
      </c>
      <c r="H858" s="4" t="s">
        <v>37</v>
      </c>
      <c r="I858" s="4" t="s">
        <v>37</v>
      </c>
      <c r="O858" s="4" t="s">
        <v>60</v>
      </c>
      <c r="P858" s="4" t="s">
        <v>37</v>
      </c>
      <c r="Q858" s="4" t="s">
        <v>5157</v>
      </c>
      <c r="R858" s="4" t="s">
        <v>5158</v>
      </c>
      <c r="S858" s="4" t="s">
        <v>37</v>
      </c>
      <c r="T858" s="4" t="s">
        <v>43</v>
      </c>
      <c r="U858" s="4">
        <v>55</v>
      </c>
      <c r="V858" s="4">
        <v>2793</v>
      </c>
      <c r="W858" s="4" t="s">
        <v>5159</v>
      </c>
      <c r="X858" s="4" t="s">
        <v>5160</v>
      </c>
      <c r="Y858" s="4" t="s">
        <v>377</v>
      </c>
      <c r="Z858" s="4" t="s">
        <v>5161</v>
      </c>
      <c r="AA858" s="4" t="s">
        <v>5144</v>
      </c>
      <c r="AB858" s="4" t="s">
        <v>37</v>
      </c>
      <c r="AC858" s="4" t="s">
        <v>37</v>
      </c>
      <c r="AD858" s="4" t="s">
        <v>37</v>
      </c>
      <c r="AE858" s="4">
        <v>7</v>
      </c>
    </row>
    <row r="859" spans="2:32" ht="90.4" customHeight="1" x14ac:dyDescent="0.9">
      <c r="B859" s="4">
        <v>137</v>
      </c>
      <c r="C859" s="4" t="s">
        <v>5162</v>
      </c>
      <c r="D859" s="4" t="s">
        <v>5163</v>
      </c>
      <c r="E859" s="4" t="s">
        <v>4718</v>
      </c>
      <c r="F859" s="4" t="s">
        <v>4719</v>
      </c>
      <c r="G859" s="4" t="s">
        <v>4720</v>
      </c>
      <c r="H859" s="4" t="s">
        <v>5164</v>
      </c>
      <c r="I859" s="4" t="s">
        <v>37</v>
      </c>
      <c r="J859" s="4">
        <v>257</v>
      </c>
      <c r="K859" s="4">
        <v>95004</v>
      </c>
      <c r="L859" s="4">
        <v>100643</v>
      </c>
      <c r="M859" s="4">
        <v>1</v>
      </c>
      <c r="N859" s="4">
        <v>195648</v>
      </c>
      <c r="O859" s="4" t="s">
        <v>68</v>
      </c>
      <c r="P859" s="4" t="s">
        <v>69</v>
      </c>
      <c r="Q859" s="4" t="s">
        <v>5165</v>
      </c>
      <c r="R859" s="4" t="s">
        <v>5166</v>
      </c>
      <c r="S859" s="4" t="s">
        <v>37</v>
      </c>
      <c r="T859" s="4" t="s">
        <v>43</v>
      </c>
      <c r="U859" s="4">
        <v>46</v>
      </c>
      <c r="V859" s="4">
        <v>1577</v>
      </c>
      <c r="W859" s="4" t="s">
        <v>5167</v>
      </c>
      <c r="X859" s="4" t="s">
        <v>5168</v>
      </c>
      <c r="Y859" s="4" t="s">
        <v>75</v>
      </c>
      <c r="Z859" s="4" t="s">
        <v>5169</v>
      </c>
      <c r="AA859" s="4" t="s">
        <v>37</v>
      </c>
      <c r="AB859" s="4" t="s">
        <v>37</v>
      </c>
      <c r="AC859" s="4" t="s">
        <v>37</v>
      </c>
      <c r="AD859" s="4" t="s">
        <v>160</v>
      </c>
      <c r="AE859" s="4">
        <v>1</v>
      </c>
      <c r="AF859" s="4">
        <v>53.2</v>
      </c>
    </row>
    <row r="860" spans="2:32" ht="90.4" customHeight="1" x14ac:dyDescent="0.9">
      <c r="B860" s="4">
        <v>137</v>
      </c>
      <c r="C860" s="4" t="s">
        <v>37</v>
      </c>
      <c r="D860" s="4" t="s">
        <v>37</v>
      </c>
      <c r="E860" s="4" t="s">
        <v>37</v>
      </c>
      <c r="F860" s="4" t="s">
        <v>37</v>
      </c>
      <c r="G860" s="4" t="s">
        <v>37</v>
      </c>
      <c r="H860" s="4" t="s">
        <v>37</v>
      </c>
      <c r="I860" s="4" t="s">
        <v>37</v>
      </c>
      <c r="O860" s="4" t="s">
        <v>60</v>
      </c>
      <c r="P860" s="4" t="s">
        <v>61</v>
      </c>
      <c r="Q860" s="4" t="s">
        <v>5170</v>
      </c>
      <c r="R860" s="4" t="s">
        <v>5171</v>
      </c>
      <c r="S860" s="4" t="s">
        <v>37</v>
      </c>
      <c r="T860" s="4" t="s">
        <v>43</v>
      </c>
      <c r="U860" s="4">
        <v>66</v>
      </c>
      <c r="V860" s="4">
        <v>2364</v>
      </c>
      <c r="W860" s="4" t="s">
        <v>5172</v>
      </c>
      <c r="X860" s="4" t="s">
        <v>5173</v>
      </c>
      <c r="Y860" s="4" t="s">
        <v>66</v>
      </c>
      <c r="Z860" s="4" t="s">
        <v>5174</v>
      </c>
      <c r="AA860" s="4" t="s">
        <v>37</v>
      </c>
      <c r="AB860" s="4" t="s">
        <v>37</v>
      </c>
      <c r="AC860" s="4" t="s">
        <v>37</v>
      </c>
      <c r="AD860" s="4" t="s">
        <v>37</v>
      </c>
      <c r="AE860" s="4">
        <v>2</v>
      </c>
    </row>
    <row r="861" spans="2:32" ht="90.4" customHeight="1" x14ac:dyDescent="0.9">
      <c r="B861" s="4">
        <v>137</v>
      </c>
      <c r="C861" s="4" t="s">
        <v>37</v>
      </c>
      <c r="D861" s="4" t="s">
        <v>37</v>
      </c>
      <c r="E861" s="4" t="s">
        <v>37</v>
      </c>
      <c r="F861" s="4" t="s">
        <v>37</v>
      </c>
      <c r="G861" s="4" t="s">
        <v>37</v>
      </c>
      <c r="H861" s="4" t="s">
        <v>37</v>
      </c>
      <c r="I861" s="4" t="s">
        <v>37</v>
      </c>
      <c r="O861" s="4" t="s">
        <v>60</v>
      </c>
      <c r="P861" s="4" t="s">
        <v>322</v>
      </c>
      <c r="Q861" s="4" t="s">
        <v>5175</v>
      </c>
      <c r="R861" s="4" t="s">
        <v>5176</v>
      </c>
      <c r="S861" s="4" t="s">
        <v>37</v>
      </c>
      <c r="T861" s="4" t="s">
        <v>43</v>
      </c>
      <c r="U861" s="4">
        <v>39</v>
      </c>
      <c r="V861" s="4">
        <v>2881</v>
      </c>
      <c r="W861" s="4" t="s">
        <v>5177</v>
      </c>
      <c r="X861" s="4" t="s">
        <v>5178</v>
      </c>
      <c r="Y861" s="4" t="s">
        <v>327</v>
      </c>
      <c r="Z861" s="4" t="s">
        <v>5179</v>
      </c>
      <c r="AA861" s="4" t="s">
        <v>37</v>
      </c>
      <c r="AB861" s="4" t="s">
        <v>37</v>
      </c>
      <c r="AC861" s="4" t="s">
        <v>37</v>
      </c>
      <c r="AD861" s="4" t="s">
        <v>37</v>
      </c>
      <c r="AE861" s="4">
        <v>3</v>
      </c>
    </row>
    <row r="862" spans="2:32" ht="90.4" customHeight="1" x14ac:dyDescent="0.9">
      <c r="B862" s="4">
        <v>137</v>
      </c>
      <c r="C862" s="4" t="s">
        <v>37</v>
      </c>
      <c r="D862" s="4" t="s">
        <v>37</v>
      </c>
      <c r="E862" s="4" t="s">
        <v>37</v>
      </c>
      <c r="F862" s="4" t="s">
        <v>37</v>
      </c>
      <c r="G862" s="4" t="s">
        <v>37</v>
      </c>
      <c r="H862" s="4" t="s">
        <v>37</v>
      </c>
      <c r="I862" s="4" t="s">
        <v>37</v>
      </c>
      <c r="O862" s="4" t="s">
        <v>38</v>
      </c>
      <c r="P862" s="4" t="s">
        <v>161</v>
      </c>
      <c r="Q862" s="4" t="s">
        <v>5180</v>
      </c>
      <c r="R862" s="4" t="s">
        <v>5181</v>
      </c>
      <c r="S862" s="4" t="s">
        <v>37</v>
      </c>
      <c r="T862" s="4" t="s">
        <v>43</v>
      </c>
      <c r="U862" s="4">
        <v>66</v>
      </c>
      <c r="V862" s="4">
        <v>3782</v>
      </c>
      <c r="W862" s="4" t="s">
        <v>5182</v>
      </c>
      <c r="X862" s="4" t="s">
        <v>5183</v>
      </c>
      <c r="Y862" s="4" t="s">
        <v>166</v>
      </c>
      <c r="Z862" s="4" t="s">
        <v>5184</v>
      </c>
      <c r="AA862" s="4" t="s">
        <v>37</v>
      </c>
      <c r="AB862" s="4" t="s">
        <v>37</v>
      </c>
      <c r="AC862" s="4" t="s">
        <v>37</v>
      </c>
      <c r="AD862" s="4" t="s">
        <v>59</v>
      </c>
      <c r="AE862" s="4">
        <v>4</v>
      </c>
    </row>
    <row r="863" spans="2:32" ht="90.4" customHeight="1" x14ac:dyDescent="0.9">
      <c r="B863" s="4">
        <v>137</v>
      </c>
      <c r="C863" s="4" t="s">
        <v>37</v>
      </c>
      <c r="D863" s="4" t="s">
        <v>37</v>
      </c>
      <c r="E863" s="4" t="s">
        <v>37</v>
      </c>
      <c r="F863" s="4" t="s">
        <v>37</v>
      </c>
      <c r="G863" s="4" t="s">
        <v>37</v>
      </c>
      <c r="H863" s="4" t="s">
        <v>37</v>
      </c>
      <c r="I863" s="4" t="s">
        <v>37</v>
      </c>
      <c r="O863" s="4" t="s">
        <v>51</v>
      </c>
      <c r="P863" s="4" t="s">
        <v>52</v>
      </c>
      <c r="Q863" s="4" t="s">
        <v>5185</v>
      </c>
      <c r="R863" s="4" t="s">
        <v>5186</v>
      </c>
      <c r="S863" s="4" t="s">
        <v>5187</v>
      </c>
      <c r="T863" s="4" t="s">
        <v>43</v>
      </c>
      <c r="U863" s="4">
        <v>69</v>
      </c>
      <c r="V863" s="4">
        <v>941</v>
      </c>
      <c r="W863" s="4" t="s">
        <v>5188</v>
      </c>
      <c r="X863" s="4" t="s">
        <v>5189</v>
      </c>
      <c r="Y863" s="4" t="s">
        <v>57</v>
      </c>
      <c r="Z863" s="4" t="s">
        <v>5190</v>
      </c>
      <c r="AA863" s="4" t="s">
        <v>37</v>
      </c>
      <c r="AB863" s="4" t="s">
        <v>48</v>
      </c>
      <c r="AC863" s="4" t="s">
        <v>5191</v>
      </c>
      <c r="AD863" s="4" t="s">
        <v>160</v>
      </c>
      <c r="AE863" s="4">
        <v>5</v>
      </c>
    </row>
    <row r="864" spans="2:32" ht="90.4" customHeight="1" x14ac:dyDescent="0.9">
      <c r="B864" s="4">
        <v>137</v>
      </c>
      <c r="C864" s="4" t="s">
        <v>37</v>
      </c>
      <c r="D864" s="4" t="s">
        <v>37</v>
      </c>
      <c r="E864" s="4" t="s">
        <v>37</v>
      </c>
      <c r="F864" s="4" t="s">
        <v>37</v>
      </c>
      <c r="G864" s="4" t="s">
        <v>37</v>
      </c>
      <c r="H864" s="4" t="s">
        <v>37</v>
      </c>
      <c r="I864" s="4" t="s">
        <v>37</v>
      </c>
      <c r="O864" s="4" t="s">
        <v>60</v>
      </c>
      <c r="P864" s="4" t="s">
        <v>37</v>
      </c>
      <c r="Q864" s="4" t="s">
        <v>5192</v>
      </c>
      <c r="R864" s="4" t="s">
        <v>5193</v>
      </c>
      <c r="S864" s="4" t="s">
        <v>37</v>
      </c>
      <c r="T864" s="4" t="s">
        <v>43</v>
      </c>
      <c r="U864" s="4">
        <v>51</v>
      </c>
      <c r="V864" s="4">
        <v>2791</v>
      </c>
      <c r="W864" s="4" t="s">
        <v>5194</v>
      </c>
      <c r="X864" s="4" t="s">
        <v>5195</v>
      </c>
      <c r="Y864" s="4" t="s">
        <v>703</v>
      </c>
      <c r="Z864" s="4" t="s">
        <v>5196</v>
      </c>
      <c r="AA864" s="4" t="s">
        <v>37</v>
      </c>
      <c r="AB864" s="4" t="s">
        <v>37</v>
      </c>
      <c r="AC864" s="4" t="s">
        <v>37</v>
      </c>
      <c r="AD864" s="4" t="s">
        <v>37</v>
      </c>
      <c r="AE864" s="4">
        <v>6</v>
      </c>
    </row>
    <row r="865" spans="2:32" ht="90.4" customHeight="1" x14ac:dyDescent="0.9">
      <c r="B865" s="4">
        <v>137</v>
      </c>
      <c r="C865" s="4" t="s">
        <v>37</v>
      </c>
      <c r="D865" s="4" t="s">
        <v>37</v>
      </c>
      <c r="E865" s="4" t="s">
        <v>37</v>
      </c>
      <c r="F865" s="4" t="s">
        <v>37</v>
      </c>
      <c r="G865" s="4" t="s">
        <v>37</v>
      </c>
      <c r="H865" s="4" t="s">
        <v>37</v>
      </c>
      <c r="I865" s="4" t="s">
        <v>37</v>
      </c>
      <c r="O865" s="4" t="s">
        <v>60</v>
      </c>
      <c r="P865" s="4" t="s">
        <v>37</v>
      </c>
      <c r="Q865" s="4" t="s">
        <v>5197</v>
      </c>
      <c r="R865" s="4" t="s">
        <v>5198</v>
      </c>
      <c r="S865" s="4" t="s">
        <v>37</v>
      </c>
      <c r="T865" s="4" t="s">
        <v>43</v>
      </c>
      <c r="U865" s="4">
        <v>61</v>
      </c>
      <c r="V865" s="4">
        <v>2182</v>
      </c>
      <c r="W865" s="4" t="s">
        <v>5199</v>
      </c>
      <c r="X865" s="4" t="s">
        <v>5200</v>
      </c>
      <c r="Y865" s="4" t="s">
        <v>107</v>
      </c>
      <c r="Z865" s="4" t="s">
        <v>5201</v>
      </c>
      <c r="AA865" s="4" t="s">
        <v>37</v>
      </c>
      <c r="AB865" s="4" t="s">
        <v>37</v>
      </c>
      <c r="AC865" s="4" t="s">
        <v>37</v>
      </c>
      <c r="AD865" s="4" t="s">
        <v>37</v>
      </c>
      <c r="AE865" s="4">
        <v>7</v>
      </c>
    </row>
    <row r="866" spans="2:32" ht="90.4" customHeight="1" x14ac:dyDescent="0.9">
      <c r="B866" s="4">
        <v>137</v>
      </c>
      <c r="C866" s="4" t="s">
        <v>37</v>
      </c>
      <c r="D866" s="4" t="s">
        <v>37</v>
      </c>
      <c r="E866" s="4" t="s">
        <v>37</v>
      </c>
      <c r="F866" s="4" t="s">
        <v>37</v>
      </c>
      <c r="G866" s="4" t="s">
        <v>37</v>
      </c>
      <c r="H866" s="4" t="s">
        <v>37</v>
      </c>
      <c r="I866" s="4" t="s">
        <v>37</v>
      </c>
      <c r="O866" s="4" t="s">
        <v>60</v>
      </c>
      <c r="P866" s="4" t="s">
        <v>37</v>
      </c>
      <c r="Q866" s="4" t="s">
        <v>5202</v>
      </c>
      <c r="R866" s="4" t="s">
        <v>5203</v>
      </c>
      <c r="S866" s="4" t="s">
        <v>37</v>
      </c>
      <c r="T866" s="4" t="s">
        <v>43</v>
      </c>
      <c r="U866" s="4">
        <v>52</v>
      </c>
      <c r="V866" s="4">
        <v>3229</v>
      </c>
      <c r="W866" s="4" t="s">
        <v>5204</v>
      </c>
      <c r="X866" s="4" t="s">
        <v>5205</v>
      </c>
      <c r="Y866" s="4" t="s">
        <v>95</v>
      </c>
      <c r="Z866" s="4" t="s">
        <v>5206</v>
      </c>
      <c r="AA866" s="4" t="s">
        <v>37</v>
      </c>
      <c r="AB866" s="4" t="s">
        <v>37</v>
      </c>
      <c r="AC866" s="4" t="s">
        <v>37</v>
      </c>
      <c r="AD866" s="4" t="s">
        <v>37</v>
      </c>
      <c r="AE866" s="4">
        <v>8</v>
      </c>
    </row>
    <row r="867" spans="2:32" ht="90.4" customHeight="1" x14ac:dyDescent="0.9">
      <c r="B867" s="4">
        <v>138</v>
      </c>
      <c r="C867" s="4" t="s">
        <v>5207</v>
      </c>
      <c r="D867" s="4" t="s">
        <v>5208</v>
      </c>
      <c r="E867" s="4" t="s">
        <v>4718</v>
      </c>
      <c r="F867" s="4" t="s">
        <v>4719</v>
      </c>
      <c r="G867" s="4" t="s">
        <v>4720</v>
      </c>
      <c r="H867" s="4" t="s">
        <v>5209</v>
      </c>
      <c r="I867" s="4" t="s">
        <v>37</v>
      </c>
      <c r="J867" s="4">
        <v>222</v>
      </c>
      <c r="K867" s="4">
        <v>85026</v>
      </c>
      <c r="L867" s="4">
        <v>92064</v>
      </c>
      <c r="M867" s="4">
        <v>4</v>
      </c>
      <c r="N867" s="4">
        <v>177094</v>
      </c>
      <c r="O867" s="4" t="s">
        <v>68</v>
      </c>
      <c r="P867" s="4" t="s">
        <v>69</v>
      </c>
      <c r="Q867" s="4" t="s">
        <v>5210</v>
      </c>
      <c r="R867" s="4" t="s">
        <v>5211</v>
      </c>
      <c r="S867" s="4" t="s">
        <v>5212</v>
      </c>
      <c r="T867" s="4" t="s">
        <v>43</v>
      </c>
      <c r="U867" s="4">
        <v>62</v>
      </c>
      <c r="V867" s="4">
        <v>3026</v>
      </c>
      <c r="W867" s="4" t="s">
        <v>5213</v>
      </c>
      <c r="X867" s="4" t="s">
        <v>5214</v>
      </c>
      <c r="Y867" s="4" t="s">
        <v>75</v>
      </c>
      <c r="Z867" s="4" t="s">
        <v>5215</v>
      </c>
      <c r="AA867" s="4" t="s">
        <v>37</v>
      </c>
      <c r="AB867" s="4" t="s">
        <v>37</v>
      </c>
      <c r="AC867" s="4" t="s">
        <v>37</v>
      </c>
      <c r="AD867" s="4" t="s">
        <v>128</v>
      </c>
      <c r="AE867" s="4">
        <v>1</v>
      </c>
      <c r="AF867" s="4">
        <v>57.3</v>
      </c>
    </row>
    <row r="868" spans="2:32" ht="90.4" customHeight="1" x14ac:dyDescent="0.9">
      <c r="B868" s="4">
        <v>138</v>
      </c>
      <c r="C868" s="4" t="s">
        <v>37</v>
      </c>
      <c r="D868" s="4" t="s">
        <v>37</v>
      </c>
      <c r="E868" s="4" t="s">
        <v>37</v>
      </c>
      <c r="F868" s="4" t="s">
        <v>37</v>
      </c>
      <c r="G868" s="4" t="s">
        <v>37</v>
      </c>
      <c r="H868" s="4" t="s">
        <v>37</v>
      </c>
      <c r="I868" s="4" t="s">
        <v>37</v>
      </c>
      <c r="O868" s="4" t="s">
        <v>60</v>
      </c>
      <c r="P868" s="4" t="s">
        <v>61</v>
      </c>
      <c r="Q868" s="4" t="s">
        <v>5216</v>
      </c>
      <c r="R868" s="4" t="s">
        <v>5217</v>
      </c>
      <c r="S868" s="4" t="s">
        <v>37</v>
      </c>
      <c r="T868" s="4" t="s">
        <v>43</v>
      </c>
      <c r="U868" s="4">
        <v>46</v>
      </c>
      <c r="V868" s="4">
        <v>3244</v>
      </c>
      <c r="W868" s="4" t="s">
        <v>5218</v>
      </c>
      <c r="X868" s="4" t="s">
        <v>5219</v>
      </c>
      <c r="Y868" s="4" t="s">
        <v>66</v>
      </c>
      <c r="Z868" s="4" t="s">
        <v>5220</v>
      </c>
      <c r="AA868" s="4" t="s">
        <v>37</v>
      </c>
      <c r="AB868" s="4" t="s">
        <v>37</v>
      </c>
      <c r="AC868" s="4" t="s">
        <v>37</v>
      </c>
      <c r="AD868" s="4" t="s">
        <v>37</v>
      </c>
      <c r="AE868" s="4">
        <v>2</v>
      </c>
    </row>
    <row r="869" spans="2:32" ht="90.4" customHeight="1" x14ac:dyDescent="0.9">
      <c r="B869" s="4">
        <v>138</v>
      </c>
      <c r="C869" s="4" t="s">
        <v>37</v>
      </c>
      <c r="D869" s="4" t="s">
        <v>37</v>
      </c>
      <c r="E869" s="4" t="s">
        <v>37</v>
      </c>
      <c r="F869" s="4" t="s">
        <v>37</v>
      </c>
      <c r="G869" s="4" t="s">
        <v>37</v>
      </c>
      <c r="H869" s="4" t="s">
        <v>37</v>
      </c>
      <c r="I869" s="4" t="s">
        <v>37</v>
      </c>
      <c r="O869" s="4" t="s">
        <v>38</v>
      </c>
      <c r="P869" s="4" t="s">
        <v>161</v>
      </c>
      <c r="Q869" s="4" t="s">
        <v>5221</v>
      </c>
      <c r="R869" s="4" t="s">
        <v>5222</v>
      </c>
      <c r="S869" s="4" t="s">
        <v>37</v>
      </c>
      <c r="T869" s="4" t="s">
        <v>43</v>
      </c>
      <c r="U869" s="4">
        <v>51</v>
      </c>
      <c r="V869" s="4">
        <v>2203</v>
      </c>
      <c r="W869" s="4" t="s">
        <v>5223</v>
      </c>
      <c r="X869" s="4" t="s">
        <v>5224</v>
      </c>
      <c r="Y869" s="4" t="s">
        <v>166</v>
      </c>
      <c r="Z869" s="4" t="s">
        <v>5225</v>
      </c>
      <c r="AA869" s="4" t="s">
        <v>37</v>
      </c>
      <c r="AB869" s="4" t="s">
        <v>37</v>
      </c>
      <c r="AC869" s="4" t="s">
        <v>37</v>
      </c>
      <c r="AD869" s="4" t="s">
        <v>77</v>
      </c>
      <c r="AE869" s="4">
        <v>3</v>
      </c>
    </row>
    <row r="870" spans="2:32" ht="90.4" customHeight="1" x14ac:dyDescent="0.9">
      <c r="B870" s="4">
        <v>138</v>
      </c>
      <c r="C870" s="4" t="s">
        <v>37</v>
      </c>
      <c r="D870" s="4" t="s">
        <v>37</v>
      </c>
      <c r="E870" s="4" t="s">
        <v>37</v>
      </c>
      <c r="F870" s="4" t="s">
        <v>37</v>
      </c>
      <c r="G870" s="4" t="s">
        <v>37</v>
      </c>
      <c r="H870" s="4" t="s">
        <v>37</v>
      </c>
      <c r="I870" s="4" t="s">
        <v>37</v>
      </c>
      <c r="O870" s="4" t="s">
        <v>51</v>
      </c>
      <c r="P870" s="4" t="s">
        <v>52</v>
      </c>
      <c r="Q870" s="4" t="s">
        <v>5226</v>
      </c>
      <c r="R870" s="4" t="s">
        <v>5227</v>
      </c>
      <c r="S870" s="4" t="s">
        <v>5228</v>
      </c>
      <c r="T870" s="4" t="s">
        <v>43</v>
      </c>
      <c r="U870" s="4">
        <v>55</v>
      </c>
      <c r="V870" s="4">
        <v>2433</v>
      </c>
      <c r="W870" s="4" t="s">
        <v>5229</v>
      </c>
      <c r="X870" s="4" t="s">
        <v>5230</v>
      </c>
      <c r="Y870" s="4" t="s">
        <v>57</v>
      </c>
      <c r="Z870" s="4" t="s">
        <v>5231</v>
      </c>
      <c r="AA870" s="4" t="s">
        <v>37</v>
      </c>
      <c r="AB870" s="4" t="s">
        <v>48</v>
      </c>
      <c r="AC870" s="4" t="s">
        <v>5232</v>
      </c>
      <c r="AD870" s="4" t="s">
        <v>238</v>
      </c>
      <c r="AE870" s="4">
        <v>4</v>
      </c>
    </row>
    <row r="871" spans="2:32" ht="90.4" customHeight="1" x14ac:dyDescent="0.9">
      <c r="B871" s="4">
        <v>138</v>
      </c>
      <c r="C871" s="4" t="s">
        <v>37</v>
      </c>
      <c r="D871" s="4" t="s">
        <v>37</v>
      </c>
      <c r="E871" s="4" t="s">
        <v>37</v>
      </c>
      <c r="F871" s="4" t="s">
        <v>37</v>
      </c>
      <c r="G871" s="4" t="s">
        <v>37</v>
      </c>
      <c r="H871" s="4" t="s">
        <v>37</v>
      </c>
      <c r="I871" s="4" t="s">
        <v>37</v>
      </c>
      <c r="O871" s="4" t="s">
        <v>60</v>
      </c>
      <c r="P871" s="4" t="s">
        <v>2675</v>
      </c>
      <c r="Q871" s="4" t="s">
        <v>5233</v>
      </c>
      <c r="R871" s="4" t="s">
        <v>5234</v>
      </c>
      <c r="S871" s="4" t="s">
        <v>37</v>
      </c>
      <c r="T871" s="4" t="s">
        <v>43</v>
      </c>
      <c r="U871" s="4">
        <v>46</v>
      </c>
      <c r="V871" s="4">
        <v>779</v>
      </c>
      <c r="W871" s="4" t="s">
        <v>5235</v>
      </c>
      <c r="X871" s="4" t="s">
        <v>5236</v>
      </c>
      <c r="Y871" s="4" t="s">
        <v>696</v>
      </c>
      <c r="Z871" s="4" t="s">
        <v>5237</v>
      </c>
      <c r="AA871" s="4" t="s">
        <v>37</v>
      </c>
      <c r="AB871" s="4" t="s">
        <v>37</v>
      </c>
      <c r="AC871" s="4" t="s">
        <v>37</v>
      </c>
      <c r="AD871" s="4" t="s">
        <v>37</v>
      </c>
      <c r="AE871" s="4">
        <v>5</v>
      </c>
    </row>
    <row r="872" spans="2:32" ht="90.4" customHeight="1" x14ac:dyDescent="0.9">
      <c r="B872" s="4">
        <v>139</v>
      </c>
      <c r="C872" s="4" t="s">
        <v>5238</v>
      </c>
      <c r="D872" s="4" t="s">
        <v>5239</v>
      </c>
      <c r="E872" s="4" t="s">
        <v>4718</v>
      </c>
      <c r="F872" s="4" t="s">
        <v>4719</v>
      </c>
      <c r="G872" s="4" t="s">
        <v>4720</v>
      </c>
      <c r="H872" s="4" t="s">
        <v>5240</v>
      </c>
      <c r="I872" s="4" t="s">
        <v>37</v>
      </c>
      <c r="J872" s="4">
        <v>270</v>
      </c>
      <c r="K872" s="4">
        <v>98323</v>
      </c>
      <c r="L872" s="4">
        <v>102875</v>
      </c>
      <c r="M872" s="4">
        <v>2</v>
      </c>
      <c r="N872" s="4">
        <v>201200</v>
      </c>
      <c r="O872" s="4" t="s">
        <v>60</v>
      </c>
      <c r="P872" s="4" t="s">
        <v>322</v>
      </c>
      <c r="Q872" s="4" t="s">
        <v>5241</v>
      </c>
      <c r="R872" s="4" t="s">
        <v>5242</v>
      </c>
      <c r="S872" s="4" t="s">
        <v>37</v>
      </c>
      <c r="T872" s="4" t="s">
        <v>43</v>
      </c>
      <c r="U872" s="4">
        <v>50</v>
      </c>
      <c r="V872" s="4">
        <v>1833</v>
      </c>
      <c r="W872" s="4" t="s">
        <v>5243</v>
      </c>
      <c r="X872" s="4" t="s">
        <v>5244</v>
      </c>
      <c r="Y872" s="4" t="s">
        <v>327</v>
      </c>
      <c r="Z872" s="4" t="s">
        <v>5245</v>
      </c>
      <c r="AA872" s="4" t="s">
        <v>37</v>
      </c>
      <c r="AB872" s="4" t="s">
        <v>37</v>
      </c>
      <c r="AC872" s="4" t="s">
        <v>37</v>
      </c>
      <c r="AD872" s="4" t="s">
        <v>37</v>
      </c>
      <c r="AE872" s="4">
        <v>1</v>
      </c>
      <c r="AF872" s="4">
        <v>59.1</v>
      </c>
    </row>
    <row r="873" spans="2:32" ht="90.4" customHeight="1" x14ac:dyDescent="0.9">
      <c r="B873" s="4">
        <v>139</v>
      </c>
      <c r="C873" s="4" t="s">
        <v>37</v>
      </c>
      <c r="D873" s="4" t="s">
        <v>37</v>
      </c>
      <c r="E873" s="4" t="s">
        <v>37</v>
      </c>
      <c r="F873" s="4" t="s">
        <v>37</v>
      </c>
      <c r="G873" s="4" t="s">
        <v>37</v>
      </c>
      <c r="H873" s="4" t="s">
        <v>37</v>
      </c>
      <c r="I873" s="4" t="s">
        <v>37</v>
      </c>
      <c r="O873" s="4" t="s">
        <v>38</v>
      </c>
      <c r="P873" s="4" t="s">
        <v>161</v>
      </c>
      <c r="Q873" s="4" t="s">
        <v>5246</v>
      </c>
      <c r="R873" s="4" t="s">
        <v>5247</v>
      </c>
      <c r="S873" s="4" t="s">
        <v>5248</v>
      </c>
      <c r="T873" s="4" t="s">
        <v>43</v>
      </c>
      <c r="U873" s="4">
        <v>57</v>
      </c>
      <c r="V873" s="4">
        <v>2303</v>
      </c>
      <c r="W873" s="4" t="s">
        <v>5249</v>
      </c>
      <c r="X873" s="4" t="s">
        <v>5250</v>
      </c>
      <c r="Y873" s="4" t="s">
        <v>166</v>
      </c>
      <c r="Z873" s="4" t="s">
        <v>5251</v>
      </c>
      <c r="AA873" s="4" t="s">
        <v>37</v>
      </c>
      <c r="AB873" s="4" t="s">
        <v>48</v>
      </c>
      <c r="AC873" s="4" t="s">
        <v>5252</v>
      </c>
      <c r="AD873" s="4" t="s">
        <v>160</v>
      </c>
      <c r="AE873" s="4">
        <v>2</v>
      </c>
    </row>
    <row r="874" spans="2:32" ht="90.4" customHeight="1" x14ac:dyDescent="0.9">
      <c r="B874" s="4">
        <v>139</v>
      </c>
      <c r="C874" s="4" t="s">
        <v>37</v>
      </c>
      <c r="D874" s="4" t="s">
        <v>37</v>
      </c>
      <c r="E874" s="4" t="s">
        <v>37</v>
      </c>
      <c r="F874" s="4" t="s">
        <v>37</v>
      </c>
      <c r="G874" s="4" t="s">
        <v>37</v>
      </c>
      <c r="H874" s="4" t="s">
        <v>37</v>
      </c>
      <c r="I874" s="4" t="s">
        <v>37</v>
      </c>
      <c r="O874" s="4" t="s">
        <v>68</v>
      </c>
      <c r="P874" s="4" t="s">
        <v>69</v>
      </c>
      <c r="Q874" s="4" t="s">
        <v>5253</v>
      </c>
      <c r="R874" s="4" t="s">
        <v>5254</v>
      </c>
      <c r="S874" s="4" t="s">
        <v>37</v>
      </c>
      <c r="T874" s="4" t="s">
        <v>43</v>
      </c>
      <c r="U874" s="4">
        <v>58</v>
      </c>
      <c r="V874" s="4">
        <v>1726</v>
      </c>
      <c r="W874" s="4" t="s">
        <v>5255</v>
      </c>
      <c r="X874" s="4" t="s">
        <v>5256</v>
      </c>
      <c r="Y874" s="4" t="s">
        <v>75</v>
      </c>
      <c r="Z874" s="4" t="s">
        <v>5257</v>
      </c>
      <c r="AA874" s="4" t="s">
        <v>37</v>
      </c>
      <c r="AB874" s="4" t="s">
        <v>37</v>
      </c>
      <c r="AC874" s="4" t="s">
        <v>37</v>
      </c>
      <c r="AD874" s="4" t="s">
        <v>77</v>
      </c>
      <c r="AE874" s="4">
        <v>3</v>
      </c>
    </row>
    <row r="875" spans="2:32" ht="90.4" customHeight="1" x14ac:dyDescent="0.9">
      <c r="B875" s="4">
        <v>139</v>
      </c>
      <c r="C875" s="4" t="s">
        <v>37</v>
      </c>
      <c r="D875" s="4" t="s">
        <v>37</v>
      </c>
      <c r="E875" s="4" t="s">
        <v>37</v>
      </c>
      <c r="F875" s="4" t="s">
        <v>37</v>
      </c>
      <c r="G875" s="4" t="s">
        <v>37</v>
      </c>
      <c r="H875" s="4" t="s">
        <v>37</v>
      </c>
      <c r="I875" s="4" t="s">
        <v>37</v>
      </c>
      <c r="O875" s="4" t="s">
        <v>60</v>
      </c>
      <c r="P875" s="4" t="s">
        <v>5258</v>
      </c>
      <c r="Q875" s="4" t="s">
        <v>5259</v>
      </c>
      <c r="R875" s="4" t="s">
        <v>5260</v>
      </c>
      <c r="S875" s="4" t="s">
        <v>37</v>
      </c>
      <c r="T875" s="4" t="s">
        <v>43</v>
      </c>
      <c r="U875" s="4">
        <v>54</v>
      </c>
      <c r="V875" s="4">
        <v>3130</v>
      </c>
      <c r="W875" s="4" t="s">
        <v>5261</v>
      </c>
      <c r="X875" s="4" t="s">
        <v>5262</v>
      </c>
      <c r="Y875" s="4" t="s">
        <v>1889</v>
      </c>
      <c r="Z875" s="4" t="s">
        <v>5263</v>
      </c>
      <c r="AA875" s="4" t="s">
        <v>37</v>
      </c>
      <c r="AB875" s="4" t="s">
        <v>37</v>
      </c>
      <c r="AC875" s="4" t="s">
        <v>37</v>
      </c>
      <c r="AD875" s="4" t="s">
        <v>37</v>
      </c>
      <c r="AE875" s="4">
        <v>4</v>
      </c>
    </row>
    <row r="876" spans="2:32" ht="90.4" customHeight="1" x14ac:dyDescent="0.9">
      <c r="B876" s="4">
        <v>139</v>
      </c>
      <c r="C876" s="4" t="s">
        <v>37</v>
      </c>
      <c r="D876" s="4" t="s">
        <v>37</v>
      </c>
      <c r="E876" s="4" t="s">
        <v>37</v>
      </c>
      <c r="F876" s="4" t="s">
        <v>37</v>
      </c>
      <c r="G876" s="4" t="s">
        <v>37</v>
      </c>
      <c r="H876" s="4" t="s">
        <v>37</v>
      </c>
      <c r="I876" s="4" t="s">
        <v>37</v>
      </c>
      <c r="O876" s="4" t="s">
        <v>60</v>
      </c>
      <c r="P876" s="4" t="s">
        <v>37</v>
      </c>
      <c r="Q876" s="4" t="s">
        <v>5264</v>
      </c>
      <c r="R876" s="4" t="s">
        <v>5265</v>
      </c>
      <c r="S876" s="4" t="s">
        <v>37</v>
      </c>
      <c r="T876" s="4" t="s">
        <v>43</v>
      </c>
      <c r="U876" s="4">
        <v>68</v>
      </c>
      <c r="V876" s="4">
        <v>1900</v>
      </c>
      <c r="W876" s="4" t="s">
        <v>5266</v>
      </c>
      <c r="X876" s="4" t="s">
        <v>5267</v>
      </c>
      <c r="Y876" s="4" t="s">
        <v>82</v>
      </c>
      <c r="Z876" s="4" t="s">
        <v>5268</v>
      </c>
      <c r="AA876" s="4" t="s">
        <v>37</v>
      </c>
      <c r="AB876" s="4" t="s">
        <v>37</v>
      </c>
      <c r="AC876" s="4" t="s">
        <v>37</v>
      </c>
      <c r="AD876" s="4" t="s">
        <v>37</v>
      </c>
      <c r="AE876" s="4">
        <v>5</v>
      </c>
    </row>
    <row r="877" spans="2:32" ht="90.4" customHeight="1" x14ac:dyDescent="0.9">
      <c r="B877" s="4">
        <v>139</v>
      </c>
      <c r="C877" s="4" t="s">
        <v>37</v>
      </c>
      <c r="D877" s="4" t="s">
        <v>37</v>
      </c>
      <c r="E877" s="4" t="s">
        <v>37</v>
      </c>
      <c r="F877" s="4" t="s">
        <v>37</v>
      </c>
      <c r="G877" s="4" t="s">
        <v>37</v>
      </c>
      <c r="H877" s="4" t="s">
        <v>37</v>
      </c>
      <c r="I877" s="4" t="s">
        <v>37</v>
      </c>
      <c r="O877" s="4" t="s">
        <v>60</v>
      </c>
      <c r="P877" s="4" t="s">
        <v>37</v>
      </c>
      <c r="Q877" s="4" t="s">
        <v>5269</v>
      </c>
      <c r="R877" s="4" t="s">
        <v>5270</v>
      </c>
      <c r="S877" s="4" t="s">
        <v>37</v>
      </c>
      <c r="T877" s="4" t="s">
        <v>43</v>
      </c>
      <c r="U877" s="4">
        <v>42</v>
      </c>
      <c r="V877" s="4">
        <v>1660</v>
      </c>
      <c r="W877" s="4" t="s">
        <v>5271</v>
      </c>
      <c r="X877" s="4" t="s">
        <v>5272</v>
      </c>
      <c r="Y877" s="4" t="s">
        <v>354</v>
      </c>
      <c r="Z877" s="4" t="s">
        <v>5273</v>
      </c>
      <c r="AA877" s="4" t="s">
        <v>37</v>
      </c>
      <c r="AB877" s="4" t="s">
        <v>37</v>
      </c>
      <c r="AC877" s="4" t="s">
        <v>37</v>
      </c>
      <c r="AD877" s="4" t="s">
        <v>37</v>
      </c>
      <c r="AE877" s="4">
        <v>6</v>
      </c>
    </row>
    <row r="878" spans="2:32" ht="90.4" customHeight="1" x14ac:dyDescent="0.9">
      <c r="B878" s="4">
        <v>139</v>
      </c>
      <c r="C878" s="4" t="s">
        <v>37</v>
      </c>
      <c r="D878" s="4" t="s">
        <v>37</v>
      </c>
      <c r="E878" s="4" t="s">
        <v>37</v>
      </c>
      <c r="F878" s="4" t="s">
        <v>37</v>
      </c>
      <c r="G878" s="4" t="s">
        <v>37</v>
      </c>
      <c r="H878" s="4" t="s">
        <v>37</v>
      </c>
      <c r="I878" s="4" t="s">
        <v>37</v>
      </c>
      <c r="O878" s="4" t="s">
        <v>60</v>
      </c>
      <c r="P878" s="4" t="s">
        <v>37</v>
      </c>
      <c r="Q878" s="4" t="s">
        <v>5274</v>
      </c>
      <c r="R878" s="4" t="s">
        <v>5275</v>
      </c>
      <c r="S878" s="4" t="s">
        <v>37</v>
      </c>
      <c r="T878" s="4" t="s">
        <v>43</v>
      </c>
      <c r="U878" s="4">
        <v>65</v>
      </c>
      <c r="V878" s="4">
        <v>1790</v>
      </c>
      <c r="W878" s="4" t="s">
        <v>5276</v>
      </c>
      <c r="X878" s="4" t="s">
        <v>5277</v>
      </c>
      <c r="Y878" s="4" t="s">
        <v>986</v>
      </c>
      <c r="Z878" s="4" t="s">
        <v>5278</v>
      </c>
      <c r="AA878" s="4" t="s">
        <v>37</v>
      </c>
      <c r="AB878" s="4" t="s">
        <v>37</v>
      </c>
      <c r="AC878" s="4" t="s">
        <v>37</v>
      </c>
      <c r="AD878" s="4" t="s">
        <v>37</v>
      </c>
      <c r="AE878" s="4">
        <v>7</v>
      </c>
    </row>
    <row r="879" spans="2:32" ht="90.4" customHeight="1" x14ac:dyDescent="0.9">
      <c r="B879" s="4">
        <v>139</v>
      </c>
      <c r="C879" s="4" t="s">
        <v>37</v>
      </c>
      <c r="D879" s="4" t="s">
        <v>37</v>
      </c>
      <c r="E879" s="4" t="s">
        <v>37</v>
      </c>
      <c r="F879" s="4" t="s">
        <v>37</v>
      </c>
      <c r="G879" s="4" t="s">
        <v>37</v>
      </c>
      <c r="H879" s="4" t="s">
        <v>37</v>
      </c>
      <c r="I879" s="4" t="s">
        <v>37</v>
      </c>
      <c r="O879" s="4" t="s">
        <v>51</v>
      </c>
      <c r="P879" s="4" t="s">
        <v>1322</v>
      </c>
      <c r="Q879" s="4" t="s">
        <v>5279</v>
      </c>
      <c r="R879" s="4" t="s">
        <v>5280</v>
      </c>
      <c r="S879" s="4" t="s">
        <v>37</v>
      </c>
      <c r="T879" s="4" t="s">
        <v>43</v>
      </c>
      <c r="U879" s="4">
        <v>36</v>
      </c>
      <c r="V879" s="4">
        <v>1372</v>
      </c>
      <c r="W879" s="4" t="s">
        <v>5281</v>
      </c>
      <c r="X879" s="4" t="s">
        <v>5282</v>
      </c>
      <c r="Y879" s="4" t="s">
        <v>4272</v>
      </c>
      <c r="Z879" s="4" t="s">
        <v>5283</v>
      </c>
      <c r="AA879" s="4" t="s">
        <v>37</v>
      </c>
      <c r="AB879" s="4" t="s">
        <v>37</v>
      </c>
      <c r="AC879" s="4" t="s">
        <v>37</v>
      </c>
      <c r="AD879" s="4" t="s">
        <v>59</v>
      </c>
      <c r="AE879" s="4">
        <v>8</v>
      </c>
    </row>
    <row r="880" spans="2:32" ht="90.4" customHeight="1" x14ac:dyDescent="0.9">
      <c r="B880" s="4">
        <v>139</v>
      </c>
      <c r="C880" s="4" t="s">
        <v>37</v>
      </c>
      <c r="D880" s="4" t="s">
        <v>37</v>
      </c>
      <c r="E880" s="4" t="s">
        <v>37</v>
      </c>
      <c r="F880" s="4" t="s">
        <v>37</v>
      </c>
      <c r="G880" s="4" t="s">
        <v>37</v>
      </c>
      <c r="H880" s="4" t="s">
        <v>37</v>
      </c>
      <c r="I880" s="4" t="s">
        <v>37</v>
      </c>
      <c r="O880" s="4" t="s">
        <v>60</v>
      </c>
      <c r="P880" s="4" t="s">
        <v>37</v>
      </c>
      <c r="Q880" s="4" t="s">
        <v>5284</v>
      </c>
      <c r="R880" s="4" t="s">
        <v>5285</v>
      </c>
      <c r="S880" s="4" t="s">
        <v>37</v>
      </c>
      <c r="T880" s="4" t="s">
        <v>43</v>
      </c>
      <c r="U880" s="4">
        <v>56</v>
      </c>
      <c r="V880" s="4">
        <v>1973</v>
      </c>
      <c r="W880" s="4" t="s">
        <v>5286</v>
      </c>
      <c r="X880" s="4" t="s">
        <v>5287</v>
      </c>
      <c r="Y880" s="4" t="s">
        <v>107</v>
      </c>
      <c r="Z880" s="4" t="s">
        <v>5288</v>
      </c>
      <c r="AA880" s="4" t="s">
        <v>37</v>
      </c>
      <c r="AB880" s="4" t="s">
        <v>37</v>
      </c>
      <c r="AC880" s="4" t="s">
        <v>37</v>
      </c>
      <c r="AD880" s="4" t="s">
        <v>37</v>
      </c>
      <c r="AE880" s="4">
        <v>9</v>
      </c>
    </row>
    <row r="881" spans="2:32" ht="90.4" customHeight="1" x14ac:dyDescent="0.9">
      <c r="B881" s="4">
        <v>140</v>
      </c>
      <c r="C881" s="4" t="s">
        <v>5289</v>
      </c>
      <c r="D881" s="4" t="s">
        <v>5290</v>
      </c>
      <c r="E881" s="4" t="s">
        <v>4718</v>
      </c>
      <c r="F881" s="4" t="s">
        <v>4719</v>
      </c>
      <c r="G881" s="4" t="s">
        <v>4720</v>
      </c>
      <c r="H881" s="4" t="s">
        <v>5291</v>
      </c>
      <c r="I881" s="4" t="s">
        <v>37</v>
      </c>
      <c r="J881" s="4">
        <v>214</v>
      </c>
      <c r="K881" s="4">
        <v>82177</v>
      </c>
      <c r="L881" s="4">
        <v>85199</v>
      </c>
      <c r="M881" s="4">
        <v>1</v>
      </c>
      <c r="N881" s="4">
        <v>167377</v>
      </c>
      <c r="O881" s="4" t="s">
        <v>51</v>
      </c>
      <c r="P881" s="4" t="s">
        <v>52</v>
      </c>
      <c r="Q881" s="4" t="s">
        <v>5292</v>
      </c>
      <c r="R881" s="4" t="s">
        <v>5293</v>
      </c>
      <c r="S881" s="4" t="s">
        <v>5294</v>
      </c>
      <c r="T881" s="4" t="s">
        <v>43</v>
      </c>
      <c r="U881" s="4">
        <v>59</v>
      </c>
      <c r="V881" s="4">
        <v>1604</v>
      </c>
      <c r="W881" s="4" t="s">
        <v>5295</v>
      </c>
      <c r="X881" s="4" t="s">
        <v>5296</v>
      </c>
      <c r="Y881" s="4" t="s">
        <v>57</v>
      </c>
      <c r="Z881" s="4" t="s">
        <v>5297</v>
      </c>
      <c r="AA881" s="4" t="s">
        <v>37</v>
      </c>
      <c r="AB881" s="4" t="s">
        <v>48</v>
      </c>
      <c r="AC881" s="4" t="s">
        <v>5298</v>
      </c>
      <c r="AD881" s="4" t="s">
        <v>77</v>
      </c>
      <c r="AE881" s="4">
        <v>1</v>
      </c>
      <c r="AF881" s="4">
        <v>45.2</v>
      </c>
    </row>
    <row r="882" spans="2:32" ht="90.4" customHeight="1" x14ac:dyDescent="0.9">
      <c r="B882" s="4">
        <v>140</v>
      </c>
      <c r="C882" s="4" t="s">
        <v>37</v>
      </c>
      <c r="D882" s="4" t="s">
        <v>37</v>
      </c>
      <c r="E882" s="4" t="s">
        <v>37</v>
      </c>
      <c r="F882" s="4" t="s">
        <v>37</v>
      </c>
      <c r="G882" s="4" t="s">
        <v>37</v>
      </c>
      <c r="H882" s="4" t="s">
        <v>37</v>
      </c>
      <c r="I882" s="4" t="s">
        <v>37</v>
      </c>
      <c r="O882" s="4" t="s">
        <v>68</v>
      </c>
      <c r="P882" s="4" t="s">
        <v>69</v>
      </c>
      <c r="Q882" s="4" t="s">
        <v>5299</v>
      </c>
      <c r="R882" s="4" t="s">
        <v>5300</v>
      </c>
      <c r="S882" s="4" t="s">
        <v>37</v>
      </c>
      <c r="T882" s="4" t="s">
        <v>43</v>
      </c>
      <c r="U882" s="4">
        <v>70</v>
      </c>
      <c r="V882" s="4">
        <v>1543</v>
      </c>
      <c r="W882" s="4" t="s">
        <v>5301</v>
      </c>
      <c r="X882" s="4" t="s">
        <v>5302</v>
      </c>
      <c r="Y882" s="4" t="s">
        <v>75</v>
      </c>
      <c r="Z882" s="4" t="s">
        <v>5303</v>
      </c>
      <c r="AA882" s="4" t="s">
        <v>37</v>
      </c>
      <c r="AB882" s="4" t="s">
        <v>37</v>
      </c>
      <c r="AC882" s="4" t="s">
        <v>37</v>
      </c>
      <c r="AD882" s="4" t="s">
        <v>59</v>
      </c>
      <c r="AE882" s="4">
        <v>2</v>
      </c>
    </row>
    <row r="883" spans="2:32" ht="90.4" customHeight="1" x14ac:dyDescent="0.9">
      <c r="B883" s="4">
        <v>140</v>
      </c>
      <c r="C883" s="4" t="s">
        <v>37</v>
      </c>
      <c r="D883" s="4" t="s">
        <v>37</v>
      </c>
      <c r="E883" s="4" t="s">
        <v>37</v>
      </c>
      <c r="F883" s="4" t="s">
        <v>37</v>
      </c>
      <c r="G883" s="4" t="s">
        <v>37</v>
      </c>
      <c r="H883" s="4" t="s">
        <v>37</v>
      </c>
      <c r="I883" s="4" t="s">
        <v>37</v>
      </c>
      <c r="O883" s="4" t="s">
        <v>38</v>
      </c>
      <c r="P883" s="4" t="s">
        <v>161</v>
      </c>
      <c r="Q883" s="4" t="s">
        <v>5304</v>
      </c>
      <c r="R883" s="4" t="s">
        <v>5305</v>
      </c>
      <c r="S883" s="4" t="s">
        <v>5306</v>
      </c>
      <c r="T883" s="4" t="s">
        <v>43</v>
      </c>
      <c r="U883" s="4">
        <v>75</v>
      </c>
      <c r="V883" s="4">
        <v>1732</v>
      </c>
      <c r="W883" s="4" t="s">
        <v>5307</v>
      </c>
      <c r="X883" s="4" t="s">
        <v>5308</v>
      </c>
      <c r="Y883" s="4" t="s">
        <v>166</v>
      </c>
      <c r="Z883" s="4" t="s">
        <v>5309</v>
      </c>
      <c r="AA883" s="4" t="s">
        <v>37</v>
      </c>
      <c r="AB883" s="4" t="s">
        <v>37</v>
      </c>
      <c r="AC883" s="4" t="s">
        <v>37</v>
      </c>
      <c r="AD883" s="4" t="s">
        <v>59</v>
      </c>
      <c r="AE883" s="4">
        <v>3</v>
      </c>
    </row>
    <row r="884" spans="2:32" ht="90.4" customHeight="1" x14ac:dyDescent="0.9">
      <c r="B884" s="4">
        <v>140</v>
      </c>
      <c r="C884" s="4" t="s">
        <v>37</v>
      </c>
      <c r="D884" s="4" t="s">
        <v>37</v>
      </c>
      <c r="E884" s="4" t="s">
        <v>37</v>
      </c>
      <c r="F884" s="4" t="s">
        <v>37</v>
      </c>
      <c r="G884" s="4" t="s">
        <v>37</v>
      </c>
      <c r="H884" s="4" t="s">
        <v>37</v>
      </c>
      <c r="I884" s="4" t="s">
        <v>37</v>
      </c>
      <c r="O884" s="4" t="s">
        <v>60</v>
      </c>
      <c r="P884" s="4" t="s">
        <v>61</v>
      </c>
      <c r="Q884" s="4" t="s">
        <v>5310</v>
      </c>
      <c r="R884" s="4" t="s">
        <v>5311</v>
      </c>
      <c r="S884" s="4" t="s">
        <v>37</v>
      </c>
      <c r="T884" s="4" t="s">
        <v>43</v>
      </c>
      <c r="U884" s="4">
        <v>63</v>
      </c>
      <c r="V884" s="4">
        <v>1880</v>
      </c>
      <c r="W884" s="4" t="s">
        <v>5312</v>
      </c>
      <c r="X884" s="4" t="s">
        <v>5313</v>
      </c>
      <c r="Y884" s="4" t="s">
        <v>66</v>
      </c>
      <c r="Z884" s="4" t="s">
        <v>5314</v>
      </c>
      <c r="AA884" s="4" t="s">
        <v>37</v>
      </c>
      <c r="AB884" s="4" t="s">
        <v>37</v>
      </c>
      <c r="AC884" s="4" t="s">
        <v>37</v>
      </c>
      <c r="AD884" s="4" t="s">
        <v>37</v>
      </c>
      <c r="AE884" s="4">
        <v>4</v>
      </c>
    </row>
    <row r="885" spans="2:32" ht="90.4" customHeight="1" x14ac:dyDescent="0.9">
      <c r="B885" s="4">
        <v>140</v>
      </c>
      <c r="C885" s="4" t="s">
        <v>37</v>
      </c>
      <c r="D885" s="4" t="s">
        <v>37</v>
      </c>
      <c r="E885" s="4" t="s">
        <v>37</v>
      </c>
      <c r="F885" s="4" t="s">
        <v>37</v>
      </c>
      <c r="G885" s="4" t="s">
        <v>37</v>
      </c>
      <c r="H885" s="4" t="s">
        <v>37</v>
      </c>
      <c r="I885" s="4" t="s">
        <v>37</v>
      </c>
      <c r="O885" s="4" t="s">
        <v>60</v>
      </c>
      <c r="P885" s="4" t="s">
        <v>37</v>
      </c>
      <c r="Q885" s="4" t="s">
        <v>5315</v>
      </c>
      <c r="R885" s="4" t="s">
        <v>5316</v>
      </c>
      <c r="S885" s="4" t="s">
        <v>37</v>
      </c>
      <c r="T885" s="4" t="s">
        <v>43</v>
      </c>
      <c r="U885" s="4">
        <v>34</v>
      </c>
      <c r="V885" s="4">
        <v>1895</v>
      </c>
      <c r="W885" s="4" t="s">
        <v>5317</v>
      </c>
      <c r="X885" s="4" t="s">
        <v>5318</v>
      </c>
      <c r="Y885" s="4" t="s">
        <v>107</v>
      </c>
      <c r="Z885" s="4" t="s">
        <v>5319</v>
      </c>
      <c r="AA885" s="4" t="s">
        <v>37</v>
      </c>
      <c r="AB885" s="4" t="s">
        <v>37</v>
      </c>
      <c r="AC885" s="4" t="s">
        <v>37</v>
      </c>
      <c r="AD885" s="4" t="s">
        <v>37</v>
      </c>
      <c r="AE885" s="4">
        <v>5</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DD8B-CF1B-44F7-9A24-FF8B231068F0}">
  <sheetPr codeName="Sheet3"/>
  <dimension ref="B2:E97"/>
  <sheetViews>
    <sheetView showGridLines="0" topLeftCell="A4" zoomScale="70" zoomScaleNormal="70" workbookViewId="0">
      <selection activeCell="Q7" sqref="Q7"/>
    </sheetView>
  </sheetViews>
  <sheetFormatPr defaultRowHeight="21.5" x14ac:dyDescent="0.9"/>
  <cols>
    <col min="1" max="2" width="5.7265625" style="4" customWidth="1"/>
    <col min="3" max="3" width="25.81640625" style="4" bestFit="1" customWidth="1"/>
    <col min="4" max="4" width="17.1796875" style="4" bestFit="1" customWidth="1"/>
    <col min="5" max="5" width="25.1796875" style="4" customWidth="1"/>
    <col min="6" max="16384" width="8.7265625" style="4"/>
  </cols>
  <sheetData>
    <row r="2" spans="2:5" x14ac:dyDescent="0.9">
      <c r="B2" s="4" t="s">
        <v>5332</v>
      </c>
      <c r="C2" s="4" t="s">
        <v>5333</v>
      </c>
      <c r="D2" s="4" t="s">
        <v>5334</v>
      </c>
      <c r="E2" s="4" t="s">
        <v>5335</v>
      </c>
    </row>
    <row r="3" spans="2:5" ht="142.25" customHeight="1" x14ac:dyDescent="0.9">
      <c r="B3" s="43">
        <v>1</v>
      </c>
      <c r="C3" s="4" t="s">
        <v>567</v>
      </c>
      <c r="D3" s="4" t="s">
        <v>37</v>
      </c>
    </row>
    <row r="4" spans="2:5" ht="142.25" customHeight="1" x14ac:dyDescent="0.9">
      <c r="B4" s="43">
        <v>2</v>
      </c>
      <c r="C4" s="4" t="s">
        <v>725</v>
      </c>
      <c r="D4" s="4" t="s">
        <v>37</v>
      </c>
    </row>
    <row r="5" spans="2:5" ht="142.25" customHeight="1" x14ac:dyDescent="0.9">
      <c r="B5" s="43">
        <v>3</v>
      </c>
      <c r="C5" s="4" t="s">
        <v>215</v>
      </c>
      <c r="D5" s="4" t="s">
        <v>210</v>
      </c>
    </row>
    <row r="6" spans="2:5" ht="142.25" customHeight="1" x14ac:dyDescent="0.9">
      <c r="B6" s="43">
        <v>4</v>
      </c>
      <c r="C6" s="4" t="s">
        <v>661</v>
      </c>
      <c r="D6" s="4" t="s">
        <v>69</v>
      </c>
    </row>
    <row r="7" spans="2:5" ht="142.25" customHeight="1" x14ac:dyDescent="0.9">
      <c r="B7" s="43">
        <v>5</v>
      </c>
      <c r="C7" s="4" t="s">
        <v>903</v>
      </c>
    </row>
    <row r="8" spans="2:5" ht="142.25" customHeight="1" x14ac:dyDescent="0.9">
      <c r="B8" s="43">
        <v>6</v>
      </c>
      <c r="C8" s="4" t="s">
        <v>1719</v>
      </c>
    </row>
    <row r="9" spans="2:5" ht="142.25" customHeight="1" x14ac:dyDescent="0.9">
      <c r="B9" s="43">
        <v>7</v>
      </c>
      <c r="C9" s="4" t="s">
        <v>107</v>
      </c>
    </row>
    <row r="10" spans="2:5" ht="142.25" customHeight="1" x14ac:dyDescent="0.9">
      <c r="B10" s="43">
        <v>8</v>
      </c>
      <c r="C10" s="4" t="s">
        <v>915</v>
      </c>
    </row>
    <row r="11" spans="2:5" ht="142.25" customHeight="1" x14ac:dyDescent="0.9">
      <c r="B11" s="43">
        <v>9</v>
      </c>
      <c r="C11" s="4" t="s">
        <v>95</v>
      </c>
    </row>
    <row r="12" spans="2:5" ht="142.25" customHeight="1" x14ac:dyDescent="0.9">
      <c r="B12" s="43">
        <v>10</v>
      </c>
      <c r="C12" s="4" t="s">
        <v>1395</v>
      </c>
    </row>
    <row r="13" spans="2:5" ht="142.25" customHeight="1" x14ac:dyDescent="0.9">
      <c r="B13" s="43">
        <v>11</v>
      </c>
      <c r="C13" s="4" t="s">
        <v>459</v>
      </c>
    </row>
    <row r="14" spans="2:5" ht="142.25" customHeight="1" x14ac:dyDescent="0.9">
      <c r="B14" s="43">
        <v>12</v>
      </c>
      <c r="C14" s="4" t="s">
        <v>447</v>
      </c>
      <c r="D14" s="4" t="s">
        <v>37</v>
      </c>
    </row>
    <row r="15" spans="2:5" ht="142.25" customHeight="1" x14ac:dyDescent="0.9">
      <c r="B15" s="43">
        <v>13</v>
      </c>
      <c r="C15" s="4" t="s">
        <v>506</v>
      </c>
      <c r="D15" s="4" t="s">
        <v>37</v>
      </c>
    </row>
    <row r="16" spans="2:5" ht="142.25" customHeight="1" x14ac:dyDescent="0.9">
      <c r="B16" s="43">
        <v>14</v>
      </c>
      <c r="C16" s="4" t="s">
        <v>177</v>
      </c>
      <c r="D16" s="4" t="s">
        <v>37</v>
      </c>
    </row>
    <row r="17" spans="2:4" ht="142.25" customHeight="1" x14ac:dyDescent="0.9">
      <c r="B17" s="43">
        <v>15</v>
      </c>
      <c r="C17" s="4" t="s">
        <v>838</v>
      </c>
      <c r="D17" s="4" t="s">
        <v>691</v>
      </c>
    </row>
    <row r="18" spans="2:4" ht="142.25" customHeight="1" x14ac:dyDescent="0.9">
      <c r="B18" s="43">
        <v>16</v>
      </c>
      <c r="C18" s="4" t="s">
        <v>986</v>
      </c>
      <c r="D18" s="4" t="s">
        <v>37</v>
      </c>
    </row>
    <row r="19" spans="2:4" ht="142.25" customHeight="1" x14ac:dyDescent="0.9">
      <c r="B19" s="43">
        <v>17</v>
      </c>
      <c r="C19" s="4" t="s">
        <v>327</v>
      </c>
    </row>
    <row r="20" spans="2:4" ht="142.25" customHeight="1" x14ac:dyDescent="0.9">
      <c r="B20" s="43">
        <v>18</v>
      </c>
      <c r="C20" s="4" t="s">
        <v>2781</v>
      </c>
    </row>
    <row r="21" spans="2:4" ht="142.25" customHeight="1" x14ac:dyDescent="0.9">
      <c r="B21" s="43">
        <v>19</v>
      </c>
      <c r="C21" s="4" t="s">
        <v>1234</v>
      </c>
    </row>
    <row r="22" spans="2:4" ht="142.25" customHeight="1" x14ac:dyDescent="0.9">
      <c r="B22" s="43">
        <v>20</v>
      </c>
      <c r="C22" s="4" t="s">
        <v>4753</v>
      </c>
      <c r="D22" s="4" t="s">
        <v>37</v>
      </c>
    </row>
    <row r="23" spans="2:4" ht="142.25" customHeight="1" x14ac:dyDescent="0.9">
      <c r="B23" s="43">
        <v>21</v>
      </c>
      <c r="C23" s="4" t="s">
        <v>3974</v>
      </c>
    </row>
    <row r="24" spans="2:4" ht="142.25" customHeight="1" x14ac:dyDescent="0.9">
      <c r="B24" s="43">
        <v>22</v>
      </c>
      <c r="C24" s="4" t="s">
        <v>3192</v>
      </c>
      <c r="D24" s="4" t="s">
        <v>37</v>
      </c>
    </row>
    <row r="25" spans="2:4" ht="142.25" customHeight="1" x14ac:dyDescent="0.9">
      <c r="B25" s="43">
        <v>23</v>
      </c>
      <c r="C25" s="4" t="s">
        <v>4014</v>
      </c>
      <c r="D25" s="4" t="s">
        <v>37</v>
      </c>
    </row>
    <row r="26" spans="2:4" ht="142.25" customHeight="1" x14ac:dyDescent="0.9">
      <c r="B26" s="43">
        <v>24</v>
      </c>
      <c r="C26" s="4" t="s">
        <v>1940</v>
      </c>
    </row>
    <row r="27" spans="2:4" ht="142.25" customHeight="1" x14ac:dyDescent="0.9">
      <c r="B27" s="43">
        <v>25</v>
      </c>
      <c r="C27" s="4" t="s">
        <v>249</v>
      </c>
      <c r="D27" s="4" t="s">
        <v>37</v>
      </c>
    </row>
    <row r="28" spans="2:4" ht="142.25" customHeight="1" x14ac:dyDescent="0.9">
      <c r="B28" s="43">
        <v>26</v>
      </c>
      <c r="C28" s="4" t="s">
        <v>2000</v>
      </c>
      <c r="D28" s="4" t="s">
        <v>37</v>
      </c>
    </row>
    <row r="29" spans="2:4" ht="142.25" customHeight="1" x14ac:dyDescent="0.9">
      <c r="B29" s="43">
        <v>27</v>
      </c>
      <c r="C29" s="4" t="s">
        <v>1144</v>
      </c>
      <c r="D29" s="4" t="s">
        <v>1139</v>
      </c>
    </row>
    <row r="30" spans="2:4" ht="142.25" customHeight="1" x14ac:dyDescent="0.9">
      <c r="B30" s="43">
        <v>28</v>
      </c>
      <c r="C30" s="4" t="s">
        <v>4177</v>
      </c>
    </row>
    <row r="31" spans="2:4" ht="142.25" customHeight="1" x14ac:dyDescent="0.9">
      <c r="B31" s="43">
        <v>29</v>
      </c>
      <c r="C31" s="4" t="s">
        <v>703</v>
      </c>
    </row>
    <row r="32" spans="2:4" ht="142.25" customHeight="1" x14ac:dyDescent="0.9">
      <c r="B32" s="43">
        <v>30</v>
      </c>
      <c r="C32" s="4" t="s">
        <v>2969</v>
      </c>
      <c r="D32" s="4" t="s">
        <v>37</v>
      </c>
    </row>
    <row r="33" spans="2:4" ht="142.25" customHeight="1" x14ac:dyDescent="0.9">
      <c r="B33" s="43">
        <v>31</v>
      </c>
      <c r="C33" s="4" t="s">
        <v>1256</v>
      </c>
      <c r="D33" s="4" t="s">
        <v>37</v>
      </c>
    </row>
    <row r="34" spans="2:4" ht="142.25" customHeight="1" x14ac:dyDescent="0.9">
      <c r="B34" s="43">
        <v>32</v>
      </c>
      <c r="C34" s="4" t="s">
        <v>578</v>
      </c>
      <c r="D34" s="4" t="s">
        <v>37</v>
      </c>
    </row>
    <row r="35" spans="2:4" ht="142.25" customHeight="1" x14ac:dyDescent="0.9">
      <c r="B35" s="43">
        <v>33</v>
      </c>
      <c r="C35" s="4" t="s">
        <v>119</v>
      </c>
    </row>
    <row r="36" spans="2:4" ht="142.25" customHeight="1" x14ac:dyDescent="0.9">
      <c r="B36" s="43">
        <v>34</v>
      </c>
      <c r="C36" s="4" t="s">
        <v>377</v>
      </c>
      <c r="D36" s="4" t="s">
        <v>37</v>
      </c>
    </row>
    <row r="37" spans="2:4" ht="142.25" customHeight="1" x14ac:dyDescent="0.9">
      <c r="B37" s="43">
        <v>35</v>
      </c>
      <c r="C37" s="4" t="s">
        <v>188</v>
      </c>
      <c r="D37" s="4" t="s">
        <v>37</v>
      </c>
    </row>
    <row r="38" spans="2:4" ht="142.25" customHeight="1" x14ac:dyDescent="0.9">
      <c r="B38" s="43">
        <v>36</v>
      </c>
      <c r="C38" s="4" t="s">
        <v>1334</v>
      </c>
      <c r="D38" s="4" t="s">
        <v>37</v>
      </c>
    </row>
    <row r="39" spans="2:4" ht="142.25" customHeight="1" x14ac:dyDescent="0.9">
      <c r="B39" s="43">
        <v>37</v>
      </c>
      <c r="C39" s="4" t="s">
        <v>198</v>
      </c>
      <c r="D39" s="4" t="s">
        <v>193</v>
      </c>
    </row>
    <row r="40" spans="2:4" ht="142.25" customHeight="1" x14ac:dyDescent="0.9">
      <c r="B40" s="43">
        <v>38</v>
      </c>
      <c r="C40" s="4" t="s">
        <v>279</v>
      </c>
    </row>
    <row r="41" spans="2:4" ht="142.25" customHeight="1" x14ac:dyDescent="0.9">
      <c r="B41" s="43">
        <v>39</v>
      </c>
      <c r="C41" s="4" t="s">
        <v>66</v>
      </c>
      <c r="D41" s="4" t="s">
        <v>61</v>
      </c>
    </row>
    <row r="42" spans="2:4" ht="142.25" customHeight="1" x14ac:dyDescent="0.9">
      <c r="B42" s="43">
        <v>40</v>
      </c>
      <c r="C42" s="4" t="s">
        <v>696</v>
      </c>
    </row>
    <row r="43" spans="2:4" ht="142.25" customHeight="1" x14ac:dyDescent="0.9">
      <c r="B43" s="43">
        <v>41</v>
      </c>
      <c r="C43" s="4" t="s">
        <v>609</v>
      </c>
      <c r="D43" s="4" t="s">
        <v>37</v>
      </c>
    </row>
    <row r="44" spans="2:4" ht="142.25" customHeight="1" x14ac:dyDescent="0.9">
      <c r="B44" s="43">
        <v>42</v>
      </c>
      <c r="C44" s="4" t="s">
        <v>371</v>
      </c>
    </row>
    <row r="45" spans="2:4" ht="142.25" customHeight="1" x14ac:dyDescent="0.9">
      <c r="B45" s="43">
        <v>43</v>
      </c>
      <c r="C45" s="4" t="s">
        <v>731</v>
      </c>
    </row>
    <row r="46" spans="2:4" ht="142.25" customHeight="1" x14ac:dyDescent="0.9">
      <c r="B46" s="43">
        <v>44</v>
      </c>
      <c r="C46" s="4" t="s">
        <v>317</v>
      </c>
      <c r="D46" s="4" t="s">
        <v>37</v>
      </c>
    </row>
    <row r="47" spans="2:4" ht="142.25" customHeight="1" x14ac:dyDescent="0.9">
      <c r="B47" s="43">
        <v>45</v>
      </c>
      <c r="C47" s="4" t="s">
        <v>1406</v>
      </c>
      <c r="D47" s="4" t="s">
        <v>37</v>
      </c>
    </row>
    <row r="48" spans="2:4" ht="142.25" customHeight="1" x14ac:dyDescent="0.9">
      <c r="B48" s="43">
        <v>46</v>
      </c>
      <c r="C48" s="4" t="s">
        <v>1364</v>
      </c>
      <c r="D48" s="4" t="s">
        <v>1359</v>
      </c>
    </row>
    <row r="49" spans="2:4" ht="142.25" customHeight="1" x14ac:dyDescent="0.9">
      <c r="B49" s="43">
        <v>47</v>
      </c>
      <c r="C49" s="4" t="s">
        <v>82</v>
      </c>
    </row>
    <row r="50" spans="2:4" ht="142.25" customHeight="1" x14ac:dyDescent="0.9">
      <c r="B50" s="43">
        <v>48</v>
      </c>
      <c r="C50" s="4" t="s">
        <v>113</v>
      </c>
      <c r="D50" s="4" t="s">
        <v>37</v>
      </c>
    </row>
    <row r="51" spans="2:4" ht="142.25" customHeight="1" x14ac:dyDescent="0.9">
      <c r="B51" s="43">
        <v>49</v>
      </c>
      <c r="C51" s="4" t="s">
        <v>4999</v>
      </c>
      <c r="D51" s="4" t="s">
        <v>37</v>
      </c>
    </row>
    <row r="52" spans="2:4" ht="142.25" customHeight="1" x14ac:dyDescent="0.9">
      <c r="B52" s="43">
        <v>50</v>
      </c>
      <c r="C52" s="4" t="s">
        <v>537</v>
      </c>
    </row>
    <row r="53" spans="2:4" ht="142.25" customHeight="1" x14ac:dyDescent="0.9">
      <c r="B53" s="43">
        <v>51</v>
      </c>
      <c r="C53" s="4" t="s">
        <v>4272</v>
      </c>
    </row>
    <row r="54" spans="2:4" ht="142.25" customHeight="1" x14ac:dyDescent="0.9">
      <c r="B54" s="43">
        <v>52</v>
      </c>
      <c r="C54" s="4" t="s">
        <v>57</v>
      </c>
      <c r="D54" s="4" t="s">
        <v>52</v>
      </c>
    </row>
    <row r="55" spans="2:4" ht="142.25" customHeight="1" x14ac:dyDescent="0.9">
      <c r="B55" s="43">
        <v>53</v>
      </c>
      <c r="C55" s="4" t="s">
        <v>166</v>
      </c>
      <c r="D55" s="4" t="s">
        <v>161</v>
      </c>
    </row>
    <row r="56" spans="2:4" ht="142.25" customHeight="1" x14ac:dyDescent="0.9">
      <c r="B56" s="43">
        <v>54</v>
      </c>
      <c r="C56" s="4" t="s">
        <v>2234</v>
      </c>
      <c r="D56" s="4" t="s">
        <v>37</v>
      </c>
    </row>
    <row r="57" spans="2:4" ht="142.25" customHeight="1" x14ac:dyDescent="0.9">
      <c r="B57" s="43">
        <v>55</v>
      </c>
      <c r="C57" s="4" t="s">
        <v>4993</v>
      </c>
      <c r="D57" s="4" t="s">
        <v>37</v>
      </c>
    </row>
    <row r="58" spans="2:4" ht="142.25" customHeight="1" x14ac:dyDescent="0.9">
      <c r="B58" s="43">
        <v>56</v>
      </c>
      <c r="C58" s="4" t="s">
        <v>909</v>
      </c>
      <c r="D58" s="4" t="s">
        <v>37</v>
      </c>
    </row>
    <row r="59" spans="2:4" ht="142.25" customHeight="1" x14ac:dyDescent="0.9">
      <c r="B59" s="43">
        <v>57</v>
      </c>
      <c r="C59" s="4" t="s">
        <v>603</v>
      </c>
      <c r="D59" s="4" t="s">
        <v>598</v>
      </c>
    </row>
    <row r="60" spans="2:4" ht="142.25" customHeight="1" x14ac:dyDescent="0.9">
      <c r="B60" s="43">
        <v>58</v>
      </c>
      <c r="C60" s="4" t="s">
        <v>1284</v>
      </c>
    </row>
    <row r="61" spans="2:4" ht="142.25" customHeight="1" x14ac:dyDescent="0.9">
      <c r="B61" s="43">
        <v>59</v>
      </c>
      <c r="C61" s="4" t="s">
        <v>236</v>
      </c>
    </row>
    <row r="62" spans="2:4" ht="142.25" customHeight="1" x14ac:dyDescent="0.9">
      <c r="B62" s="43">
        <v>60</v>
      </c>
      <c r="C62" s="4" t="s">
        <v>626</v>
      </c>
      <c r="D62" s="4" t="s">
        <v>37</v>
      </c>
    </row>
    <row r="63" spans="2:4" ht="142.25" customHeight="1" x14ac:dyDescent="0.9">
      <c r="B63" s="43">
        <v>61</v>
      </c>
      <c r="C63" s="4" t="s">
        <v>46</v>
      </c>
      <c r="D63" s="4" t="s">
        <v>39</v>
      </c>
    </row>
    <row r="64" spans="2:4" ht="142.25" customHeight="1" x14ac:dyDescent="0.9">
      <c r="B64" s="43">
        <v>62</v>
      </c>
      <c r="C64" s="4" t="s">
        <v>2060</v>
      </c>
      <c r="D64" s="4" t="s">
        <v>37</v>
      </c>
    </row>
    <row r="65" spans="2:4" ht="142.25" customHeight="1" x14ac:dyDescent="0.9">
      <c r="B65" s="43">
        <v>63</v>
      </c>
      <c r="C65" s="4" t="s">
        <v>354</v>
      </c>
      <c r="D65" s="4" t="s">
        <v>37</v>
      </c>
    </row>
    <row r="66" spans="2:4" ht="142.25" customHeight="1" x14ac:dyDescent="0.9">
      <c r="B66" s="43">
        <v>64</v>
      </c>
      <c r="C66" s="4" t="s">
        <v>615</v>
      </c>
      <c r="D66" s="4" t="s">
        <v>37</v>
      </c>
    </row>
    <row r="67" spans="2:4" ht="142.25" customHeight="1" x14ac:dyDescent="0.9">
      <c r="B67" s="43">
        <v>65</v>
      </c>
      <c r="C67" s="4" t="s">
        <v>75</v>
      </c>
    </row>
    <row r="68" spans="2:4" ht="142.25" customHeight="1" x14ac:dyDescent="0.9">
      <c r="B68" s="43">
        <v>66</v>
      </c>
      <c r="C68" s="4" t="s">
        <v>1136</v>
      </c>
      <c r="D68" s="4" t="s">
        <v>1131</v>
      </c>
    </row>
    <row r="69" spans="2:4" ht="142.25" customHeight="1" x14ac:dyDescent="0.9">
      <c r="B69" s="43">
        <v>67</v>
      </c>
      <c r="C69" s="4" t="s">
        <v>3785</v>
      </c>
      <c r="D69" s="4" t="s">
        <v>37</v>
      </c>
    </row>
    <row r="70" spans="2:4" ht="142.25" customHeight="1" x14ac:dyDescent="0.9">
      <c r="B70" s="43">
        <v>68</v>
      </c>
      <c r="C70" s="4" t="s">
        <v>415</v>
      </c>
      <c r="D70" s="4" t="s">
        <v>37</v>
      </c>
    </row>
    <row r="71" spans="2:4" ht="142.25" customHeight="1" x14ac:dyDescent="0.9">
      <c r="B71" s="43">
        <v>69</v>
      </c>
      <c r="C71" s="4" t="s">
        <v>970</v>
      </c>
      <c r="D71" s="4" t="s">
        <v>37</v>
      </c>
    </row>
    <row r="72" spans="2:4" ht="142.25" customHeight="1" x14ac:dyDescent="0.9">
      <c r="B72" s="43">
        <v>70</v>
      </c>
      <c r="C72" s="4" t="s">
        <v>1563</v>
      </c>
      <c r="D72" s="4" t="s">
        <v>37</v>
      </c>
    </row>
    <row r="73" spans="2:4" ht="142.25" customHeight="1" x14ac:dyDescent="0.9">
      <c r="B73" s="43">
        <v>71</v>
      </c>
      <c r="C73" s="4" t="s">
        <v>1643</v>
      </c>
      <c r="D73" s="4" t="s">
        <v>37</v>
      </c>
    </row>
    <row r="74" spans="2:4" ht="142.25" customHeight="1" x14ac:dyDescent="0.9">
      <c r="B74" s="43">
        <v>72</v>
      </c>
      <c r="C74" s="4" t="s">
        <v>1626</v>
      </c>
      <c r="D74" s="4" t="s">
        <v>37</v>
      </c>
    </row>
    <row r="75" spans="2:4" ht="142.25" customHeight="1" x14ac:dyDescent="0.9">
      <c r="B75" s="43">
        <v>73</v>
      </c>
      <c r="C75" s="4" t="s">
        <v>1713</v>
      </c>
    </row>
    <row r="76" spans="2:4" ht="142.25" customHeight="1" x14ac:dyDescent="0.9">
      <c r="B76" s="43">
        <v>74</v>
      </c>
      <c r="C76" s="4" t="s">
        <v>1632</v>
      </c>
      <c r="D76" s="4" t="s">
        <v>37</v>
      </c>
    </row>
    <row r="77" spans="2:4" ht="142.25" customHeight="1" x14ac:dyDescent="0.9">
      <c r="B77" s="43">
        <v>75</v>
      </c>
      <c r="C77" s="4" t="s">
        <v>453</v>
      </c>
      <c r="D77" s="4" t="s">
        <v>37</v>
      </c>
    </row>
    <row r="78" spans="2:4" ht="142.25" customHeight="1" x14ac:dyDescent="0.9">
      <c r="B78" s="43">
        <v>76</v>
      </c>
      <c r="C78" s="4" t="s">
        <v>343</v>
      </c>
    </row>
    <row r="79" spans="2:4" ht="142.25" customHeight="1" x14ac:dyDescent="0.9">
      <c r="B79" s="43">
        <v>77</v>
      </c>
      <c r="C79" s="4" t="s">
        <v>4241</v>
      </c>
      <c r="D79" s="4" t="s">
        <v>37</v>
      </c>
    </row>
    <row r="80" spans="2:4" ht="142.25" customHeight="1" x14ac:dyDescent="0.9">
      <c r="B80" s="43">
        <v>78</v>
      </c>
      <c r="C80" s="4" t="s">
        <v>2372</v>
      </c>
      <c r="D80" s="4" t="s">
        <v>37</v>
      </c>
    </row>
    <row r="81" spans="2:4" ht="142.25" customHeight="1" x14ac:dyDescent="0.9">
      <c r="B81" s="43">
        <v>79</v>
      </c>
      <c r="C81" s="4" t="s">
        <v>1021</v>
      </c>
      <c r="D81" s="4" t="s">
        <v>37</v>
      </c>
    </row>
    <row r="82" spans="2:4" ht="142.25" customHeight="1" x14ac:dyDescent="0.9">
      <c r="B82" s="43">
        <v>80</v>
      </c>
      <c r="C82" s="4" t="s">
        <v>243</v>
      </c>
    </row>
    <row r="83" spans="2:4" ht="142.25" customHeight="1" x14ac:dyDescent="0.9">
      <c r="B83" s="43">
        <v>81</v>
      </c>
      <c r="C83" s="4" t="s">
        <v>1889</v>
      </c>
    </row>
    <row r="84" spans="2:4" ht="142.25" customHeight="1" x14ac:dyDescent="0.9">
      <c r="B84" s="43">
        <v>82</v>
      </c>
      <c r="C84" s="4" t="s">
        <v>3836</v>
      </c>
      <c r="D84" s="4" t="s">
        <v>37</v>
      </c>
    </row>
    <row r="85" spans="2:4" ht="142.25" customHeight="1" x14ac:dyDescent="0.9">
      <c r="B85" s="43">
        <v>83</v>
      </c>
      <c r="C85" s="4" t="s">
        <v>4405</v>
      </c>
      <c r="D85" s="4" t="s">
        <v>4399</v>
      </c>
    </row>
    <row r="86" spans="2:4" ht="142.25" customHeight="1" x14ac:dyDescent="0.9">
      <c r="B86" s="43">
        <v>84</v>
      </c>
      <c r="C86" s="4" t="s">
        <v>1309</v>
      </c>
    </row>
    <row r="87" spans="2:4" ht="142.25" customHeight="1" x14ac:dyDescent="0.9">
      <c r="B87" s="43">
        <v>85</v>
      </c>
      <c r="C87" s="4" t="s">
        <v>285</v>
      </c>
    </row>
    <row r="88" spans="2:4" ht="142.25" customHeight="1" x14ac:dyDescent="0.9">
      <c r="B88" s="43">
        <v>86</v>
      </c>
      <c r="C88" s="4" t="s">
        <v>3332</v>
      </c>
      <c r="D88" s="4" t="s">
        <v>37</v>
      </c>
    </row>
    <row r="89" spans="2:4" ht="142.25" customHeight="1" x14ac:dyDescent="0.9">
      <c r="B89" s="43">
        <v>87</v>
      </c>
      <c r="C89" s="4" t="s">
        <v>88</v>
      </c>
    </row>
    <row r="90" spans="2:4" ht="142.25" customHeight="1" x14ac:dyDescent="0.9">
      <c r="B90" s="43">
        <v>88</v>
      </c>
      <c r="C90" s="4" t="s">
        <v>101</v>
      </c>
    </row>
    <row r="91" spans="2:4" ht="142.25" customHeight="1" x14ac:dyDescent="0.9">
      <c r="B91" s="43">
        <v>89</v>
      </c>
      <c r="C91" s="4" t="s">
        <v>863</v>
      </c>
      <c r="D91" s="4" t="s">
        <v>37</v>
      </c>
    </row>
    <row r="92" spans="2:4" ht="142.25" customHeight="1" x14ac:dyDescent="0.9">
      <c r="B92" s="43">
        <v>90</v>
      </c>
      <c r="C92" s="4" t="s">
        <v>392</v>
      </c>
      <c r="D92" s="4" t="s">
        <v>387</v>
      </c>
    </row>
    <row r="93" spans="2:4" ht="142.25" customHeight="1" x14ac:dyDescent="0.9">
      <c r="B93" s="43">
        <v>91</v>
      </c>
      <c r="C93" s="4" t="s">
        <v>1315</v>
      </c>
    </row>
    <row r="94" spans="2:4" ht="142.25" customHeight="1" x14ac:dyDescent="0.9">
      <c r="B94" s="43">
        <v>92</v>
      </c>
      <c r="C94" s="4" t="s">
        <v>3198</v>
      </c>
      <c r="D94" s="4" t="s">
        <v>37</v>
      </c>
    </row>
    <row r="95" spans="2:4" ht="142.25" customHeight="1" x14ac:dyDescent="0.9">
      <c r="B95" s="43">
        <v>93</v>
      </c>
      <c r="C95" s="4" t="s">
        <v>3228</v>
      </c>
      <c r="D95" s="4" t="s">
        <v>37</v>
      </c>
    </row>
    <row r="96" spans="2:4" ht="142.25" customHeight="1" x14ac:dyDescent="0.9">
      <c r="B96" s="43">
        <v>94</v>
      </c>
      <c r="C96" s="4" t="s">
        <v>1075</v>
      </c>
      <c r="D96" s="4" t="s">
        <v>37</v>
      </c>
    </row>
    <row r="97" spans="2:4" ht="142.25" customHeight="1" x14ac:dyDescent="0.9">
      <c r="B97" s="43">
        <v>95</v>
      </c>
      <c r="C97" s="4" t="s">
        <v>942</v>
      </c>
      <c r="D97" s="4" t="s">
        <v>37</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A81D-98B4-492B-A06A-0A2D309752C5}">
  <sheetPr codeName="Sheet1"/>
  <dimension ref="B2:P142"/>
  <sheetViews>
    <sheetView workbookViewId="0">
      <selection activeCell="Q7" sqref="Q7"/>
    </sheetView>
  </sheetViews>
  <sheetFormatPr defaultRowHeight="14.5" x14ac:dyDescent="0.35"/>
  <cols>
    <col min="1" max="1" width="2.90625" customWidth="1"/>
    <col min="2" max="2" width="7.54296875" bestFit="1" customWidth="1"/>
    <col min="3" max="3" width="17.6328125" bestFit="1" customWidth="1"/>
    <col min="4" max="4" width="22" bestFit="1" customWidth="1"/>
    <col min="5" max="5" width="17.6328125" bestFit="1" customWidth="1"/>
    <col min="6" max="6" width="20.81640625" bestFit="1" customWidth="1"/>
    <col min="7" max="7" width="10.54296875" bestFit="1" customWidth="1"/>
    <col min="8" max="8" width="10.1796875" bestFit="1" customWidth="1"/>
    <col min="9" max="9" width="10.7265625" bestFit="1" customWidth="1"/>
    <col min="10" max="10" width="10.90625" bestFit="1" customWidth="1"/>
    <col min="11" max="11" width="12.08984375" bestFit="1" customWidth="1"/>
    <col min="12" max="12" width="11" bestFit="1" customWidth="1"/>
    <col min="13" max="13" width="12.6328125" bestFit="1" customWidth="1"/>
    <col min="15" max="15" width="17.6328125" bestFit="1" customWidth="1"/>
    <col min="16" max="16" width="19.1796875" bestFit="1" customWidth="1"/>
  </cols>
  <sheetData>
    <row r="2" spans="2:16" x14ac:dyDescent="0.35">
      <c r="B2" t="s">
        <v>5321</v>
      </c>
      <c r="C2" t="s">
        <v>5330</v>
      </c>
      <c r="D2" t="s">
        <v>5322</v>
      </c>
      <c r="E2" t="s">
        <v>6582</v>
      </c>
      <c r="F2" t="s">
        <v>5323</v>
      </c>
      <c r="G2" t="s">
        <v>5324</v>
      </c>
      <c r="H2" t="s">
        <v>5331</v>
      </c>
      <c r="I2" t="s">
        <v>6</v>
      </c>
      <c r="J2" t="s">
        <v>5325</v>
      </c>
      <c r="K2" t="s">
        <v>5326</v>
      </c>
      <c r="L2" t="s">
        <v>5327</v>
      </c>
      <c r="M2" t="s">
        <v>5328</v>
      </c>
      <c r="N2" t="s">
        <v>5329</v>
      </c>
      <c r="P2" t="s">
        <v>37</v>
      </c>
    </row>
    <row r="3" spans="2:16" ht="17.5" x14ac:dyDescent="0.65">
      <c r="B3" s="1">
        <v>1</v>
      </c>
      <c r="C3" t="str" cm="1">
        <f t="array" ref="C3">_xlfn.XLOOKUP(Constituencies!$B3,Candidates[[number]:[number]],Candidates[name])</f>
        <v>Manjeshwaram</v>
      </c>
      <c r="D3" s="2" t="str" cm="1">
        <f t="array" ref="D3">_xlfn.XLOOKUP(Constituencies!$B3,Candidates[[number]:[number]],Candidates[nameMalayalam])</f>
        <v>മഞ്ചേശ്വരം</v>
      </c>
      <c r="E3" s="2" t="str">
        <f>_xlfn.XLOOKUP(Constituency[[#This Row],[Constituency]],Vote_History[constituency],Vote_History[ParliamentaryConstituency])</f>
        <v>Kasaragod</v>
      </c>
      <c r="F3" t="str" cm="1">
        <f t="array" ref="F3">_xlfn.XLOOKUP(Constituencies!$B3,Candidates[[number]:[number]],Candidates[district])</f>
        <v>Kasaragod</v>
      </c>
      <c r="G3" s="2" t="str" cm="1">
        <f t="array" ref="G3">_xlfn.XLOOKUP(Constituencies!$B3,Candidates[[number]:[number]],Candidates[districtMalayalam])</f>
        <v>കാസർഗോഡ് ജില്ല</v>
      </c>
      <c r="H3" s="2" t="str" cm="1">
        <f t="array" ref="H3">_xlfn.XLOOKUP(Constituencies!$B3,Candidates[[number]:[number]],Candidates[districtQid])</f>
        <v>Q1419703</v>
      </c>
      <c r="I3" s="2" t="str" cm="1">
        <f t="array" ref="I3">_xlfn.XLOOKUP(Constituencies!$B3,Candidates[[number]:[number]],Candidates[qid])</f>
        <v>Q13113782</v>
      </c>
      <c r="J3" s="1" t="str" cm="1">
        <f t="array" ref="J3">IF(_xlfn.XLOOKUP(Constituencies!$B3,Candidates[[number]:[number]],Candidates[reservation])="","GEN",
    _xlfn.XLOOKUP(Constituencies!$B3,Candidates[[number]:[number]],Candidates[reservation]))</f>
        <v>GEN</v>
      </c>
      <c r="K3" s="3" cm="1">
        <f t="array" ref="K3">_xlfn.XLOOKUP(Constituencies!$B3,Candidates[[number]:[number]],Candidates[votersMale])</f>
        <v>115801</v>
      </c>
      <c r="L3" s="3" cm="1">
        <f t="array" ref="L3">_xlfn.XLOOKUP(Constituencies!$B3,Candidates[[number]:[number]],Candidates[votersFemale])</f>
        <v>114312</v>
      </c>
      <c r="M3" s="3" cm="1">
        <f t="array" ref="M3">_xlfn.XLOOKUP(Constituencies!$B3,Candidates[[number]:[number]],Candidates[votersTotal])</f>
        <v>230113</v>
      </c>
      <c r="N3" cm="1">
        <f t="array" ref="N3">_xlfn.XLOOKUP(Constituencies!$B3,Candidates[[number]:[number]],Candidates[pollingBooths])</f>
        <v>229</v>
      </c>
    </row>
    <row r="4" spans="2:16" ht="17.5" x14ac:dyDescent="0.65">
      <c r="B4" s="1">
        <v>2</v>
      </c>
      <c r="C4" t="str" cm="1">
        <f t="array" ref="C4">_xlfn.XLOOKUP(Constituencies!$B4,Candidates[[number]:[number]],Candidates[name])</f>
        <v>Kasaragod</v>
      </c>
      <c r="D4" s="2" t="str" cm="1">
        <f t="array" ref="D4">_xlfn.XLOOKUP(Constituencies!$B4,Candidates[[number]:[number]],Candidates[nameMalayalam])</f>
        <v>കാസർഗോഡ്</v>
      </c>
      <c r="E4" s="2" t="str">
        <f>_xlfn.XLOOKUP(Constituency[[#This Row],[Constituency]],Vote_History[constituency],Vote_History[ParliamentaryConstituency])</f>
        <v>Kasaragod</v>
      </c>
      <c r="F4" t="str" cm="1">
        <f t="array" ref="F4">_xlfn.XLOOKUP(Constituencies!$B4,Candidates[[number]:[number]],Candidates[district])</f>
        <v>Kasaragod</v>
      </c>
      <c r="G4" s="2" t="str" cm="1">
        <f t="array" ref="G4">_xlfn.XLOOKUP(Constituencies!$B4,Candidates[[number]:[number]],Candidates[districtMalayalam])</f>
        <v>കാസർഗോഡ് ജില്ല</v>
      </c>
      <c r="H4" s="2" t="str" cm="1">
        <f t="array" ref="H4">_xlfn.XLOOKUP(Constituencies!$B4,Candidates[[number]:[number]],Candidates[districtQid])</f>
        <v>Q1419703</v>
      </c>
      <c r="I4" s="2" t="str" cm="1">
        <f t="array" ref="I4">_xlfn.XLOOKUP(Constituencies!$B4,Candidates[[number]:[number]],Candidates[qid])</f>
        <v>Q13111222</v>
      </c>
      <c r="J4" s="1" t="str" cm="1">
        <f t="array" ref="J4">IF(_xlfn.XLOOKUP(Constituencies!$B4,Candidates[[number]:[number]],Candidates[reservation])="","GEN",
    _xlfn.XLOOKUP(Constituencies!$B4,Candidates[[number]:[number]],Candidates[reservation]))</f>
        <v>GEN</v>
      </c>
      <c r="K4" s="3" cm="1">
        <f t="array" ref="K4">_xlfn.XLOOKUP(Constituencies!$B4,Candidates[[number]:[number]],Candidates[votersMale])</f>
        <v>105524</v>
      </c>
      <c r="L4" s="3" cm="1">
        <f t="array" ref="L4">_xlfn.XLOOKUP(Constituencies!$B4,Candidates[[number]:[number]],Candidates[votersFemale])</f>
        <v>105399</v>
      </c>
      <c r="M4" s="3" cm="1">
        <f t="array" ref="M4">_xlfn.XLOOKUP(Constituencies!$B4,Candidates[[number]:[number]],Candidates[votersTotal])</f>
        <v>210923</v>
      </c>
      <c r="N4" cm="1">
        <f t="array" ref="N4">_xlfn.XLOOKUP(Constituencies!$B4,Candidates[[number]:[number]],Candidates[pollingBooths])</f>
        <v>218</v>
      </c>
    </row>
    <row r="5" spans="2:16" ht="17.5" x14ac:dyDescent="0.65">
      <c r="B5" s="1">
        <v>3</v>
      </c>
      <c r="C5" t="str" cm="1">
        <f t="array" ref="C5">_xlfn.XLOOKUP(Constituencies!$B5,Candidates[[number]:[number]],Candidates[name])</f>
        <v>Udma</v>
      </c>
      <c r="D5" s="2" t="str" cm="1">
        <f t="array" ref="D5">_xlfn.XLOOKUP(Constituencies!$B5,Candidates[[number]:[number]],Candidates[nameMalayalam])</f>
        <v>ഉദുമ</v>
      </c>
      <c r="E5" s="2" t="str">
        <f>_xlfn.XLOOKUP(Constituency[[#This Row],[Constituency]],Vote_History[constituency],Vote_History[ParliamentaryConstituency])</f>
        <v>Kasaragod</v>
      </c>
      <c r="F5" t="str" cm="1">
        <f t="array" ref="F5">_xlfn.XLOOKUP(Constituencies!$B5,Candidates[[number]:[number]],Candidates[district])</f>
        <v>Kasaragod</v>
      </c>
      <c r="G5" s="2" t="str" cm="1">
        <f t="array" ref="G5">_xlfn.XLOOKUP(Constituencies!$B5,Candidates[[number]:[number]],Candidates[districtMalayalam])</f>
        <v>കാസർഗോഡ് ജില്ല</v>
      </c>
      <c r="H5" s="2" t="str" cm="1">
        <f t="array" ref="H5">_xlfn.XLOOKUP(Constituencies!$B5,Candidates[[number]:[number]],Candidates[districtQid])</f>
        <v>Q1419703</v>
      </c>
      <c r="I5" s="2" t="str" cm="1">
        <f t="array" ref="I5">_xlfn.XLOOKUP(Constituencies!$B5,Candidates[[number]:[number]],Candidates[qid])</f>
        <v>Q13110513</v>
      </c>
      <c r="J5" s="1" t="str" cm="1">
        <f t="array" ref="J5">IF(_xlfn.XLOOKUP(Constituencies!$B5,Candidates[[number]:[number]],Candidates[reservation])="","GEN",
    _xlfn.XLOOKUP(Constituencies!$B5,Candidates[[number]:[number]],Candidates[reservation]))</f>
        <v>GEN</v>
      </c>
      <c r="K5" s="3" cm="1">
        <f t="array" ref="K5">_xlfn.XLOOKUP(Constituencies!$B5,Candidates[[number]:[number]],Candidates[votersMale])</f>
        <v>112166</v>
      </c>
      <c r="L5" s="3" cm="1">
        <f t="array" ref="L5">_xlfn.XLOOKUP(Constituencies!$B5,Candidates[[number]:[number]],Candidates[votersFemale])</f>
        <v>116342</v>
      </c>
      <c r="M5" s="3" cm="1">
        <f t="array" ref="M5">_xlfn.XLOOKUP(Constituencies!$B5,Candidates[[number]:[number]],Candidates[votersTotal])</f>
        <v>228512</v>
      </c>
      <c r="N5" cm="1">
        <f t="array" ref="N5">_xlfn.XLOOKUP(Constituencies!$B5,Candidates[[number]:[number]],Candidates[pollingBooths])</f>
        <v>237</v>
      </c>
    </row>
    <row r="6" spans="2:16" ht="17.5" x14ac:dyDescent="0.65">
      <c r="B6" s="1">
        <v>4</v>
      </c>
      <c r="C6" t="str" cm="1">
        <f t="array" ref="C6">_xlfn.XLOOKUP(Constituencies!$B6,Candidates[[number]:[number]],Candidates[name])</f>
        <v>Kanhangad</v>
      </c>
      <c r="D6" s="2" t="str" cm="1">
        <f t="array" ref="D6">_xlfn.XLOOKUP(Constituencies!$B6,Candidates[[number]:[number]],Candidates[nameMalayalam])</f>
        <v>കാഞ്ഞങ്ങാട്</v>
      </c>
      <c r="E6" s="2" t="str">
        <f>_xlfn.XLOOKUP(Constituency[[#This Row],[Constituency]],Vote_History[constituency],Vote_History[ParliamentaryConstituency])</f>
        <v>Kasaragod</v>
      </c>
      <c r="F6" t="str" cm="1">
        <f t="array" ref="F6">_xlfn.XLOOKUP(Constituencies!$B6,Candidates[[number]:[number]],Candidates[district])</f>
        <v>Kasaragod</v>
      </c>
      <c r="G6" s="2" t="str" cm="1">
        <f t="array" ref="G6">_xlfn.XLOOKUP(Constituencies!$B6,Candidates[[number]:[number]],Candidates[districtMalayalam])</f>
        <v>കാസർഗോഡ് ജില്ല</v>
      </c>
      <c r="H6" s="2" t="str" cm="1">
        <f t="array" ref="H6">_xlfn.XLOOKUP(Constituencies!$B6,Candidates[[number]:[number]],Candidates[districtQid])</f>
        <v>Q1419703</v>
      </c>
      <c r="I6" s="2" t="str" cm="1">
        <f t="array" ref="I6">_xlfn.XLOOKUP(Constituencies!$B6,Candidates[[number]:[number]],Candidates[qid])</f>
        <v>Q13111113</v>
      </c>
      <c r="J6" s="1" t="str" cm="1">
        <f t="array" ref="J6">IF(_xlfn.XLOOKUP(Constituencies!$B6,Candidates[[number]:[number]],Candidates[reservation])="","GEN",
    _xlfn.XLOOKUP(Constituencies!$B6,Candidates[[number]:[number]],Candidates[reservation]))</f>
        <v>GEN</v>
      </c>
      <c r="K6" s="3" cm="1">
        <f t="array" ref="K6">_xlfn.XLOOKUP(Constituencies!$B6,Candidates[[number]:[number]],Candidates[votersMale])</f>
        <v>109008</v>
      </c>
      <c r="L6" s="3" cm="1">
        <f t="array" ref="L6">_xlfn.XLOOKUP(Constituencies!$B6,Candidates[[number]:[number]],Candidates[votersFemale])</f>
        <v>114966</v>
      </c>
      <c r="M6" s="3" cm="1">
        <f t="array" ref="M6">_xlfn.XLOOKUP(Constituencies!$B6,Candidates[[number]:[number]],Candidates[votersTotal])</f>
        <v>223980</v>
      </c>
      <c r="N6" cm="1">
        <f t="array" ref="N6">_xlfn.XLOOKUP(Constituencies!$B6,Candidates[[number]:[number]],Candidates[pollingBooths])</f>
        <v>239</v>
      </c>
    </row>
    <row r="7" spans="2:16" ht="17.5" x14ac:dyDescent="0.65">
      <c r="B7" s="1">
        <v>5</v>
      </c>
      <c r="C7" t="str" cm="1">
        <f t="array" ref="C7">_xlfn.XLOOKUP(Constituencies!$B7,Candidates[[number]:[number]],Candidates[name])</f>
        <v>Thrikaripur</v>
      </c>
      <c r="D7" s="2" t="str" cm="1">
        <f t="array" ref="D7">_xlfn.XLOOKUP(Constituencies!$B7,Candidates[[number]:[number]],Candidates[nameMalayalam])</f>
        <v>തൃക്കരിപ്പൂർ</v>
      </c>
      <c r="E7" s="2" t="str">
        <f>_xlfn.XLOOKUP(Constituency[[#This Row],[Constituency]],Vote_History[constituency],Vote_History[ParliamentaryConstituency])</f>
        <v>Kasaragod</v>
      </c>
      <c r="F7" t="str" cm="1">
        <f t="array" ref="F7">_xlfn.XLOOKUP(Constituencies!$B7,Candidates[[number]:[number]],Candidates[district])</f>
        <v>Kasaragod</v>
      </c>
      <c r="G7" s="2" t="str" cm="1">
        <f t="array" ref="G7">_xlfn.XLOOKUP(Constituencies!$B7,Candidates[[number]:[number]],Candidates[districtMalayalam])</f>
        <v>കാസർഗോഡ് ജില്ല</v>
      </c>
      <c r="H7" s="2" t="str" cm="1">
        <f t="array" ref="H7">_xlfn.XLOOKUP(Constituencies!$B7,Candidates[[number]:[number]],Candidates[districtQid])</f>
        <v>Q1419703</v>
      </c>
      <c r="I7" s="2" t="str" cm="1">
        <f t="array" ref="I7">_xlfn.XLOOKUP(Constituencies!$B7,Candidates[[number]:[number]],Candidates[qid])</f>
        <v>Q16137696</v>
      </c>
      <c r="J7" s="1" t="str" cm="1">
        <f t="array" ref="J7">IF(_xlfn.XLOOKUP(Constituencies!$B7,Candidates[[number]:[number]],Candidates[reservation])="","GEN",
    _xlfn.XLOOKUP(Constituencies!$B7,Candidates[[number]:[number]],Candidates[reservation]))</f>
        <v>GEN</v>
      </c>
      <c r="K7" s="3" cm="1">
        <f t="array" ref="K7">_xlfn.XLOOKUP(Constituencies!$B7,Candidates[[number]:[number]],Candidates[votersMale])</f>
        <v>102044</v>
      </c>
      <c r="L7" s="3" cm="1">
        <f t="array" ref="L7">_xlfn.XLOOKUP(Constituencies!$B7,Candidates[[number]:[number]],Candidates[votersFemale])</f>
        <v>108044</v>
      </c>
      <c r="M7" s="3" cm="1">
        <f t="array" ref="M7">_xlfn.XLOOKUP(Constituencies!$B7,Candidates[[number]:[number]],Candidates[votersTotal])</f>
        <v>210090</v>
      </c>
      <c r="N7" cm="1">
        <f t="array" ref="N7">_xlfn.XLOOKUP(Constituencies!$B7,Candidates[[number]:[number]],Candidates[pollingBooths])</f>
        <v>218</v>
      </c>
    </row>
    <row r="8" spans="2:16" ht="17.5" x14ac:dyDescent="0.65">
      <c r="B8" s="1">
        <v>6</v>
      </c>
      <c r="C8" t="str" cm="1">
        <f t="array" ref="C8">_xlfn.XLOOKUP(Constituencies!$B8,Candidates[[number]:[number]],Candidates[name])</f>
        <v>Payyanur</v>
      </c>
      <c r="D8" s="2" t="str" cm="1">
        <f t="array" ref="D8">_xlfn.XLOOKUP(Constituencies!$B8,Candidates[[number]:[number]],Candidates[nameMalayalam])</f>
        <v>പയ്യന്നൂർ</v>
      </c>
      <c r="E8" s="2" t="str">
        <f>_xlfn.XLOOKUP(Constituency[[#This Row],[Constituency]],Vote_History[constituency],Vote_History[ParliamentaryConstituency])</f>
        <v>Kasaragod</v>
      </c>
      <c r="F8" t="str" cm="1">
        <f t="array" ref="F8">_xlfn.XLOOKUP(Constituencies!$B8,Candidates[[number]:[number]],Candidates[district])</f>
        <v>Kannur</v>
      </c>
      <c r="G8" s="2" t="str" cm="1">
        <f t="array" ref="G8">_xlfn.XLOOKUP(Constituencies!$B8,Candidates[[number]:[number]],Candidates[districtMalayalam])</f>
        <v>കണ്ണൂർ ജില്ല</v>
      </c>
      <c r="H8" s="2" t="str" cm="1">
        <f t="array" ref="H8">_xlfn.XLOOKUP(Constituencies!$B8,Candidates[[number]:[number]],Candidates[districtQid])</f>
        <v>Q2980652</v>
      </c>
      <c r="I8" s="2" t="str" cm="1">
        <f t="array" ref="I8">_xlfn.XLOOKUP(Constituencies!$B8,Candidates[[number]:[number]],Candidates[qid])</f>
        <v>Q17379122</v>
      </c>
      <c r="J8" s="1" t="str" cm="1">
        <f t="array" ref="J8">IF(_xlfn.XLOOKUP(Constituencies!$B8,Candidates[[number]:[number]],Candidates[reservation])="","GEN",
    _xlfn.XLOOKUP(Constituencies!$B8,Candidates[[number]:[number]],Candidates[reservation]))</f>
        <v>GEN</v>
      </c>
      <c r="K8" s="3" cm="1">
        <f t="array" ref="K8">_xlfn.XLOOKUP(Constituencies!$B8,Candidates[[number]:[number]],Candidates[votersMale])</f>
        <v>91006</v>
      </c>
      <c r="L8" s="3" cm="1">
        <f t="array" ref="L8">_xlfn.XLOOKUP(Constituencies!$B8,Candidates[[number]:[number]],Candidates[votersFemale])</f>
        <v>97926</v>
      </c>
      <c r="M8" s="3" cm="1">
        <f t="array" ref="M8">_xlfn.XLOOKUP(Constituencies!$B8,Candidates[[number]:[number]],Candidates[votersTotal])</f>
        <v>188935</v>
      </c>
      <c r="N8" cm="1">
        <f t="array" ref="N8">_xlfn.XLOOKUP(Constituencies!$B8,Candidates[[number]:[number]],Candidates[pollingBooths])</f>
        <v>192</v>
      </c>
    </row>
    <row r="9" spans="2:16" ht="17.5" x14ac:dyDescent="0.65">
      <c r="B9" s="1">
        <v>7</v>
      </c>
      <c r="C9" t="str" cm="1">
        <f t="array" ref="C9">_xlfn.XLOOKUP(Constituencies!$B9,Candidates[[number]:[number]],Candidates[name])</f>
        <v>Kalliasseri</v>
      </c>
      <c r="D9" s="2" t="str" cm="1">
        <f t="array" ref="D9">_xlfn.XLOOKUP(Constituencies!$B9,Candidates[[number]:[number]],Candidates[nameMalayalam])</f>
        <v>കല്ല്യാശ്ശേരി</v>
      </c>
      <c r="E9" s="2" t="str">
        <f>_xlfn.XLOOKUP(Constituency[[#This Row],[Constituency]],Vote_History[constituency],Vote_History[ParliamentaryConstituency])</f>
        <v>Kasaragod</v>
      </c>
      <c r="F9" t="str" cm="1">
        <f t="array" ref="F9">_xlfn.XLOOKUP(Constituencies!$B9,Candidates[[number]:[number]],Candidates[district])</f>
        <v>Kannur</v>
      </c>
      <c r="G9" s="2" t="str" cm="1">
        <f t="array" ref="G9">_xlfn.XLOOKUP(Constituencies!$B9,Candidates[[number]:[number]],Candidates[districtMalayalam])</f>
        <v>കണ്ണൂർ ജില്ല</v>
      </c>
      <c r="H9" s="2" t="str" cm="1">
        <f t="array" ref="H9">_xlfn.XLOOKUP(Constituencies!$B9,Candidates[[number]:[number]],Candidates[districtQid])</f>
        <v>Q2980652</v>
      </c>
      <c r="I9" s="2" t="str" cm="1">
        <f t="array" ref="I9">_xlfn.XLOOKUP(Constituencies!$B9,Candidates[[number]:[number]],Candidates[qid])</f>
        <v>Q13111077</v>
      </c>
      <c r="J9" s="1" t="str" cm="1">
        <f t="array" ref="J9">IF(_xlfn.XLOOKUP(Constituencies!$B9,Candidates[[number]:[number]],Candidates[reservation])="","GEN",
    _xlfn.XLOOKUP(Constituencies!$B9,Candidates[[number]:[number]],Candidates[reservation]))</f>
        <v>GEN</v>
      </c>
      <c r="K9" s="3" cm="1">
        <f t="array" ref="K9">_xlfn.XLOOKUP(Constituencies!$B9,Candidates[[number]:[number]],Candidates[votersMale])</f>
        <v>97648</v>
      </c>
      <c r="L9" s="3" cm="1">
        <f t="array" ref="L9">_xlfn.XLOOKUP(Constituencies!$B9,Candidates[[number]:[number]],Candidates[votersFemale])</f>
        <v>106147</v>
      </c>
      <c r="M9" s="3" cm="1">
        <f t="array" ref="M9">_xlfn.XLOOKUP(Constituencies!$B9,Candidates[[number]:[number]],Candidates[votersTotal])</f>
        <v>203796</v>
      </c>
      <c r="N9" cm="1">
        <f t="array" ref="N9">_xlfn.XLOOKUP(Constituencies!$B9,Candidates[[number]:[number]],Candidates[pollingBooths])</f>
        <v>184</v>
      </c>
    </row>
    <row r="10" spans="2:16" ht="17.5" x14ac:dyDescent="0.65">
      <c r="B10" s="1">
        <v>8</v>
      </c>
      <c r="C10" t="str" cm="1">
        <f t="array" ref="C10">_xlfn.XLOOKUP(Constituencies!$B10,Candidates[[number]:[number]],Candidates[name])</f>
        <v>Taliparamba</v>
      </c>
      <c r="D10" s="2" t="str" cm="1">
        <f t="array" ref="D10">_xlfn.XLOOKUP(Constituencies!$B10,Candidates[[number]:[number]],Candidates[nameMalayalam])</f>
        <v>തളിപ്പറമ്പ്</v>
      </c>
      <c r="E10" s="2" t="str">
        <f>_xlfn.XLOOKUP(Constituency[[#This Row],[Constituency]],Vote_History[constituency],Vote_History[ParliamentaryConstituency])</f>
        <v>Kannur</v>
      </c>
      <c r="F10" t="str" cm="1">
        <f t="array" ref="F10">_xlfn.XLOOKUP(Constituencies!$B10,Candidates[[number]:[number]],Candidates[district])</f>
        <v>Kannur</v>
      </c>
      <c r="G10" s="2" t="str" cm="1">
        <f t="array" ref="G10">_xlfn.XLOOKUP(Constituencies!$B10,Candidates[[number]:[number]],Candidates[districtMalayalam])</f>
        <v>കണ്ണൂർ ജില്ല</v>
      </c>
      <c r="H10" s="2" t="str" cm="1">
        <f t="array" ref="H10">_xlfn.XLOOKUP(Constituencies!$B10,Candidates[[number]:[number]],Candidates[districtQid])</f>
        <v>Q2980652</v>
      </c>
      <c r="I10" s="2" t="str" cm="1">
        <f t="array" ref="I10">_xlfn.XLOOKUP(Constituencies!$B10,Candidates[[number]:[number]],Candidates[qid])</f>
        <v>Q17379268</v>
      </c>
      <c r="J10" s="1" t="str" cm="1">
        <f t="array" ref="J10">IF(_xlfn.XLOOKUP(Constituencies!$B10,Candidates[[number]:[number]],Candidates[reservation])="","GEN",
    _xlfn.XLOOKUP(Constituencies!$B10,Candidates[[number]:[number]],Candidates[reservation]))</f>
        <v>GEN</v>
      </c>
      <c r="K10" s="3" cm="1">
        <f t="array" ref="K10">_xlfn.XLOOKUP(Constituencies!$B10,Candidates[[number]:[number]],Candidates[votersMale])</f>
        <v>111926</v>
      </c>
      <c r="L10" s="3" cm="1">
        <f t="array" ref="L10">_xlfn.XLOOKUP(Constituencies!$B10,Candidates[[number]:[number]],Candidates[votersFemale])</f>
        <v>120353</v>
      </c>
      <c r="M10" s="3" cm="1">
        <f t="array" ref="M10">_xlfn.XLOOKUP(Constituencies!$B10,Candidates[[number]:[number]],Candidates[votersTotal])</f>
        <v>232280</v>
      </c>
      <c r="N10" cm="1">
        <f t="array" ref="N10">_xlfn.XLOOKUP(Constituencies!$B10,Candidates[[number]:[number]],Candidates[pollingBooths])</f>
        <v>233</v>
      </c>
    </row>
    <row r="11" spans="2:16" ht="17.5" x14ac:dyDescent="0.65">
      <c r="B11" s="1">
        <v>9</v>
      </c>
      <c r="C11" t="str" cm="1">
        <f t="array" ref="C11">_xlfn.XLOOKUP(Constituencies!$B11,Candidates[[number]:[number]],Candidates[name])</f>
        <v>Irikkur</v>
      </c>
      <c r="D11" s="2" t="str" cm="1">
        <f t="array" ref="D11">_xlfn.XLOOKUP(Constituencies!$B11,Candidates[[number]:[number]],Candidates[nameMalayalam])</f>
        <v>ഇരിക്കൂർ</v>
      </c>
      <c r="E11" s="2" t="str">
        <f>_xlfn.XLOOKUP(Constituency[[#This Row],[Constituency]],Vote_History[constituency],Vote_History[ParliamentaryConstituency])</f>
        <v>Kannur</v>
      </c>
      <c r="F11" t="str" cm="1">
        <f t="array" ref="F11">_xlfn.XLOOKUP(Constituencies!$B11,Candidates[[number]:[number]],Candidates[district])</f>
        <v>Kannur</v>
      </c>
      <c r="G11" s="2" t="str" cm="1">
        <f t="array" ref="G11">_xlfn.XLOOKUP(Constituencies!$B11,Candidates[[number]:[number]],Candidates[districtMalayalam])</f>
        <v>കണ്ണൂർ ജില്ല</v>
      </c>
      <c r="H11" s="2" t="str" cm="1">
        <f t="array" ref="H11">_xlfn.XLOOKUP(Constituencies!$B11,Candidates[[number]:[number]],Candidates[districtQid])</f>
        <v>Q2980652</v>
      </c>
      <c r="I11" s="2" t="str" cm="1">
        <f t="array" ref="I11">_xlfn.XLOOKUP(Constituencies!$B11,Candidates[[number]:[number]],Candidates[qid])</f>
        <v>Q13110432</v>
      </c>
      <c r="J11" s="1" t="str" cm="1">
        <f t="array" ref="J11">IF(_xlfn.XLOOKUP(Constituencies!$B11,Candidates[[number]:[number]],Candidates[reservation])="","GEN",
    _xlfn.XLOOKUP(Constituencies!$B11,Candidates[[number]:[number]],Candidates[reservation]))</f>
        <v>GEN</v>
      </c>
      <c r="K11" s="3" cm="1">
        <f t="array" ref="K11">_xlfn.XLOOKUP(Constituencies!$B11,Candidates[[number]:[number]],Candidates[votersMale])</f>
        <v>98862</v>
      </c>
      <c r="L11" s="3" cm="1">
        <f t="array" ref="L11">_xlfn.XLOOKUP(Constituencies!$B11,Candidates[[number]:[number]],Candidates[votersFemale])</f>
        <v>100464</v>
      </c>
      <c r="M11" s="3" cm="1">
        <f t="array" ref="M11">_xlfn.XLOOKUP(Constituencies!$B11,Candidates[[number]:[number]],Candidates[votersTotal])</f>
        <v>199326</v>
      </c>
      <c r="N11" cm="1">
        <f t="array" ref="N11">_xlfn.XLOOKUP(Constituencies!$B11,Candidates[[number]:[number]],Candidates[pollingBooths])</f>
        <v>214</v>
      </c>
    </row>
    <row r="12" spans="2:16" ht="17.5" x14ac:dyDescent="0.65">
      <c r="B12" s="1">
        <v>10</v>
      </c>
      <c r="C12" t="str" cm="1">
        <f t="array" ref="C12">_xlfn.XLOOKUP(Constituencies!$B12,Candidates[[number]:[number]],Candidates[name])</f>
        <v>Azhikode</v>
      </c>
      <c r="D12" s="2" t="str" cm="1">
        <f t="array" ref="D12">_xlfn.XLOOKUP(Constituencies!$B12,Candidates[[number]:[number]],Candidates[nameMalayalam])</f>
        <v>അഴീക്കോട്</v>
      </c>
      <c r="E12" s="2" t="str">
        <f>_xlfn.XLOOKUP(Constituency[[#This Row],[Constituency]],Vote_History[constituency],Vote_History[ParliamentaryConstituency])</f>
        <v>Kannur</v>
      </c>
      <c r="F12" t="str" cm="1">
        <f t="array" ref="F12">_xlfn.XLOOKUP(Constituencies!$B12,Candidates[[number]:[number]],Candidates[district])</f>
        <v>Kannur</v>
      </c>
      <c r="G12" s="2" t="str" cm="1">
        <f t="array" ref="G12">_xlfn.XLOOKUP(Constituencies!$B12,Candidates[[number]:[number]],Candidates[districtMalayalam])</f>
        <v>കണ്ണൂർ ജില്ല</v>
      </c>
      <c r="H12" s="2" t="str" cm="1">
        <f t="array" ref="H12">_xlfn.XLOOKUP(Constituencies!$B12,Candidates[[number]:[number]],Candidates[districtQid])</f>
        <v>Q2980652</v>
      </c>
      <c r="I12" s="2" t="str" cm="1">
        <f t="array" ref="I12">_xlfn.XLOOKUP(Constituencies!$B12,Candidates[[number]:[number]],Candidates[qid])</f>
        <v>Q13110133</v>
      </c>
      <c r="J12" s="1" t="str" cm="1">
        <f t="array" ref="J12">IF(_xlfn.XLOOKUP(Constituencies!$B12,Candidates[[number]:[number]],Candidates[reservation])="","GEN",
    _xlfn.XLOOKUP(Constituencies!$B12,Candidates[[number]:[number]],Candidates[reservation]))</f>
        <v>GEN</v>
      </c>
      <c r="K12" s="3" cm="1">
        <f t="array" ref="K12">_xlfn.XLOOKUP(Constituencies!$B12,Candidates[[number]:[number]],Candidates[votersMale])</f>
        <v>89967</v>
      </c>
      <c r="L12" s="3" cm="1">
        <f t="array" ref="L12">_xlfn.XLOOKUP(Constituencies!$B12,Candidates[[number]:[number]],Candidates[votersFemale])</f>
        <v>98280</v>
      </c>
      <c r="M12" s="3" cm="1">
        <f t="array" ref="M12">_xlfn.XLOOKUP(Constituencies!$B12,Candidates[[number]:[number]],Candidates[votersTotal])</f>
        <v>188250</v>
      </c>
      <c r="N12" cm="1">
        <f t="array" ref="N12">_xlfn.XLOOKUP(Constituencies!$B12,Candidates[[number]:[number]],Candidates[pollingBooths])</f>
        <v>185</v>
      </c>
    </row>
    <row r="13" spans="2:16" ht="17.5" x14ac:dyDescent="0.65">
      <c r="B13" s="1">
        <v>11</v>
      </c>
      <c r="C13" t="str" cm="1">
        <f t="array" ref="C13">_xlfn.XLOOKUP(Constituencies!$B13,Candidates[[number]:[number]],Candidates[name])</f>
        <v>Kannur</v>
      </c>
      <c r="D13" s="2" t="str" cm="1">
        <f t="array" ref="D13">_xlfn.XLOOKUP(Constituencies!$B13,Candidates[[number]:[number]],Candidates[nameMalayalam])</f>
        <v>കണ്ണൂർ</v>
      </c>
      <c r="E13" s="2" t="str">
        <f>_xlfn.XLOOKUP(Constituency[[#This Row],[Constituency]],Vote_History[constituency],Vote_History[ParliamentaryConstituency])</f>
        <v>Kannur</v>
      </c>
      <c r="F13" t="str" cm="1">
        <f t="array" ref="F13">_xlfn.XLOOKUP(Constituencies!$B13,Candidates[[number]:[number]],Candidates[district])</f>
        <v>Kannur</v>
      </c>
      <c r="G13" s="2" t="str" cm="1">
        <f t="array" ref="G13">_xlfn.XLOOKUP(Constituencies!$B13,Candidates[[number]:[number]],Candidates[districtMalayalam])</f>
        <v>കണ്ണൂർ ജില്ല</v>
      </c>
      <c r="H13" s="2" t="str" cm="1">
        <f t="array" ref="H13">_xlfn.XLOOKUP(Constituencies!$B13,Candidates[[number]:[number]],Candidates[districtQid])</f>
        <v>Q2980652</v>
      </c>
      <c r="I13" s="2" t="str" cm="1">
        <f t="array" ref="I13">_xlfn.XLOOKUP(Constituencies!$B13,Candidates[[number]:[number]],Candidates[qid])</f>
        <v>Q16137348</v>
      </c>
      <c r="J13" s="1" t="str" cm="1">
        <f t="array" ref="J13">IF(_xlfn.XLOOKUP(Constituencies!$B13,Candidates[[number]:[number]],Candidates[reservation])="","GEN",
    _xlfn.XLOOKUP(Constituencies!$B13,Candidates[[number]:[number]],Candidates[reservation]))</f>
        <v>GEN</v>
      </c>
      <c r="K13" s="3" cm="1">
        <f t="array" ref="K13">_xlfn.XLOOKUP(Constituencies!$B13,Candidates[[number]:[number]],Candidates[votersMale])</f>
        <v>87817</v>
      </c>
      <c r="L13" s="3" cm="1">
        <f t="array" ref="L13">_xlfn.XLOOKUP(Constituencies!$B13,Candidates[[number]:[number]],Candidates[votersFemale])</f>
        <v>94865</v>
      </c>
      <c r="M13" s="3" cm="1">
        <f t="array" ref="M13">_xlfn.XLOOKUP(Constituencies!$B13,Candidates[[number]:[number]],Candidates[votersTotal])</f>
        <v>182682</v>
      </c>
      <c r="N13" cm="1">
        <f t="array" ref="N13">_xlfn.XLOOKUP(Constituencies!$B13,Candidates[[number]:[number]],Candidates[pollingBooths])</f>
        <v>179</v>
      </c>
    </row>
    <row r="14" spans="2:16" ht="17.5" x14ac:dyDescent="0.65">
      <c r="B14" s="1">
        <v>12</v>
      </c>
      <c r="C14" t="str" cm="1">
        <f t="array" ref="C14">_xlfn.XLOOKUP(Constituencies!$B14,Candidates[[number]:[number]],Candidates[name])</f>
        <v>Dharmadom</v>
      </c>
      <c r="D14" s="2" t="str" cm="1">
        <f t="array" ref="D14">_xlfn.XLOOKUP(Constituencies!$B14,Candidates[[number]:[number]],Candidates[nameMalayalam])</f>
        <v>ധർമ്മടം</v>
      </c>
      <c r="E14" s="2" t="str">
        <f>_xlfn.XLOOKUP(Constituency[[#This Row],[Constituency]],Vote_History[constituency],Vote_History[ParliamentaryConstituency])</f>
        <v>Kannur</v>
      </c>
      <c r="F14" t="str" cm="1">
        <f t="array" ref="F14">_xlfn.XLOOKUP(Constituencies!$B14,Candidates[[number]:[number]],Candidates[district])</f>
        <v>Kannur</v>
      </c>
      <c r="G14" s="2" t="str" cm="1">
        <f t="array" ref="G14">_xlfn.XLOOKUP(Constituencies!$B14,Candidates[[number]:[number]],Candidates[districtMalayalam])</f>
        <v>കണ്ണൂർ ജില്ല</v>
      </c>
      <c r="H14" s="2" t="str" cm="1">
        <f t="array" ref="H14">_xlfn.XLOOKUP(Constituencies!$B14,Candidates[[number]:[number]],Candidates[districtQid])</f>
        <v>Q2980652</v>
      </c>
      <c r="I14" s="2" t="str" cm="1">
        <f t="array" ref="I14">_xlfn.XLOOKUP(Constituencies!$B14,Candidates[[number]:[number]],Candidates[qid])</f>
        <v>Q13112766</v>
      </c>
      <c r="J14" s="1" t="str" cm="1">
        <f t="array" ref="J14">IF(_xlfn.XLOOKUP(Constituencies!$B14,Candidates[[number]:[number]],Candidates[reservation])="","GEN",
    _xlfn.XLOOKUP(Constituencies!$B14,Candidates[[number]:[number]],Candidates[reservation]))</f>
        <v>GEN</v>
      </c>
      <c r="K14" s="3" cm="1">
        <f t="array" ref="K14">_xlfn.XLOOKUP(Constituencies!$B14,Candidates[[number]:[number]],Candidates[votersMale])</f>
        <v>98049</v>
      </c>
      <c r="L14" s="3" cm="1">
        <f t="array" ref="L14">_xlfn.XLOOKUP(Constituencies!$B14,Candidates[[number]:[number]],Candidates[votersFemale])</f>
        <v>107950</v>
      </c>
      <c r="M14" s="3" cm="1">
        <f t="array" ref="M14">_xlfn.XLOOKUP(Constituencies!$B14,Candidates[[number]:[number]],Candidates[votersTotal])</f>
        <v>206000</v>
      </c>
      <c r="N14" cm="1">
        <f t="array" ref="N14">_xlfn.XLOOKUP(Constituencies!$B14,Candidates[[number]:[number]],Candidates[pollingBooths])</f>
        <v>198</v>
      </c>
    </row>
    <row r="15" spans="2:16" ht="17.5" x14ac:dyDescent="0.65">
      <c r="B15" s="1">
        <v>13</v>
      </c>
      <c r="C15" t="str" cm="1">
        <f t="array" ref="C15">_xlfn.XLOOKUP(Constituencies!$B15,Candidates[[number]:[number]],Candidates[name])</f>
        <v>Thalassery</v>
      </c>
      <c r="D15" s="2" t="str" cm="1">
        <f t="array" ref="D15">_xlfn.XLOOKUP(Constituencies!$B15,Candidates[[number]:[number]],Candidates[nameMalayalam])</f>
        <v>തലശ്ശേരി</v>
      </c>
      <c r="E15" s="2" t="str">
        <f>_xlfn.XLOOKUP(Constituency[[#This Row],[Constituency]],Vote_History[constituency],Vote_History[ParliamentaryConstituency])</f>
        <v>Vadakara</v>
      </c>
      <c r="F15" t="str" cm="1">
        <f t="array" ref="F15">_xlfn.XLOOKUP(Constituencies!$B15,Candidates[[number]:[number]],Candidates[district])</f>
        <v>Kannur</v>
      </c>
      <c r="G15" s="2" t="str" cm="1">
        <f t="array" ref="G15">_xlfn.XLOOKUP(Constituencies!$B15,Candidates[[number]:[number]],Candidates[districtMalayalam])</f>
        <v>കണ്ണൂർ ജില്ല</v>
      </c>
      <c r="H15" s="2" t="str" cm="1">
        <f t="array" ref="H15">_xlfn.XLOOKUP(Constituencies!$B15,Candidates[[number]:[number]],Candidates[districtQid])</f>
        <v>Q2980652</v>
      </c>
      <c r="I15" s="2" t="str" cm="1">
        <f t="array" ref="I15">_xlfn.XLOOKUP(Constituencies!$B15,Candidates[[number]:[number]],Candidates[qid])</f>
        <v>Q7709532</v>
      </c>
      <c r="J15" s="1" t="str" cm="1">
        <f t="array" ref="J15">IF(_xlfn.XLOOKUP(Constituencies!$B15,Candidates[[number]:[number]],Candidates[reservation])="","GEN",
    _xlfn.XLOOKUP(Constituencies!$B15,Candidates[[number]:[number]],Candidates[reservation]))</f>
        <v>GEN</v>
      </c>
      <c r="K15" s="3" cm="1">
        <f t="array" ref="K15">_xlfn.XLOOKUP(Constituencies!$B15,Candidates[[number]:[number]],Candidates[votersMale])</f>
        <v>89133</v>
      </c>
      <c r="L15" s="3" cm="1">
        <f t="array" ref="L15">_xlfn.XLOOKUP(Constituencies!$B15,Candidates[[number]:[number]],Candidates[votersFemale])</f>
        <v>96707</v>
      </c>
      <c r="M15" s="3" cm="1">
        <f t="array" ref="M15">_xlfn.XLOOKUP(Constituencies!$B15,Candidates[[number]:[number]],Candidates[votersTotal])</f>
        <v>185841</v>
      </c>
      <c r="N15" cm="1">
        <f t="array" ref="N15">_xlfn.XLOOKUP(Constituencies!$B15,Candidates[[number]:[number]],Candidates[pollingBooths])</f>
        <v>189</v>
      </c>
    </row>
    <row r="16" spans="2:16" ht="17.5" x14ac:dyDescent="0.65">
      <c r="B16" s="1">
        <v>14</v>
      </c>
      <c r="C16" t="str" cm="1">
        <f t="array" ref="C16">_xlfn.XLOOKUP(Constituencies!$B16,Candidates[[number]:[number]],Candidates[name])</f>
        <v>Kuthuparamba</v>
      </c>
      <c r="D16" s="2" t="str" cm="1">
        <f t="array" ref="D16">_xlfn.XLOOKUP(Constituencies!$B16,Candidates[[number]:[number]],Candidates[nameMalayalam])</f>
        <v>കൂത്തുപറമ്പ്</v>
      </c>
      <c r="E16" s="2" t="str">
        <f>_xlfn.XLOOKUP(Constituency[[#This Row],[Constituency]],Vote_History[constituency],Vote_History[ParliamentaryConstituency])</f>
        <v>Vadakara</v>
      </c>
      <c r="F16" t="str" cm="1">
        <f t="array" ref="F16">_xlfn.XLOOKUP(Constituencies!$B16,Candidates[[number]:[number]],Candidates[district])</f>
        <v>Kannur</v>
      </c>
      <c r="G16" s="2" t="str" cm="1">
        <f t="array" ref="G16">_xlfn.XLOOKUP(Constituencies!$B16,Candidates[[number]:[number]],Candidates[districtMalayalam])</f>
        <v>കണ്ണൂർ ജില്ല</v>
      </c>
      <c r="H16" s="2" t="str" cm="1">
        <f t="array" ref="H16">_xlfn.XLOOKUP(Constituencies!$B16,Candidates[[number]:[number]],Candidates[districtQid])</f>
        <v>Q2980652</v>
      </c>
      <c r="I16" s="2" t="str" cm="1">
        <f t="array" ref="I16">_xlfn.XLOOKUP(Constituencies!$B16,Candidates[[number]:[number]],Candidates[qid])</f>
        <v>Q17379603</v>
      </c>
      <c r="J16" s="1" t="str" cm="1">
        <f t="array" ref="J16">IF(_xlfn.XLOOKUP(Constituencies!$B16,Candidates[[number]:[number]],Candidates[reservation])="","GEN",
    _xlfn.XLOOKUP(Constituencies!$B16,Candidates[[number]:[number]],Candidates[reservation]))</f>
        <v>GEN</v>
      </c>
      <c r="K16" s="3" cm="1">
        <f t="array" ref="K16">_xlfn.XLOOKUP(Constituencies!$B16,Candidates[[number]:[number]],Candidates[votersMale])</f>
        <v>100327</v>
      </c>
      <c r="L16" s="3" cm="1">
        <f t="array" ref="L16">_xlfn.XLOOKUP(Constituencies!$B16,Candidates[[number]:[number]],Candidates[votersFemale])</f>
        <v>105444</v>
      </c>
      <c r="M16" s="3" cm="1">
        <f t="array" ref="M16">_xlfn.XLOOKUP(Constituencies!$B16,Candidates[[number]:[number]],Candidates[votersTotal])</f>
        <v>205771</v>
      </c>
      <c r="N16" cm="1">
        <f t="array" ref="N16">_xlfn.XLOOKUP(Constituencies!$B16,Candidates[[number]:[number]],Candidates[pollingBooths])</f>
        <v>215</v>
      </c>
    </row>
    <row r="17" spans="2:14" ht="17.5" x14ac:dyDescent="0.65">
      <c r="B17" s="1">
        <v>15</v>
      </c>
      <c r="C17" t="str" cm="1">
        <f t="array" ref="C17">_xlfn.XLOOKUP(Constituencies!$B17,Candidates[[number]:[number]],Candidates[name])</f>
        <v>Mattanur</v>
      </c>
      <c r="D17" s="2" t="str" cm="1">
        <f t="array" ref="D17">_xlfn.XLOOKUP(Constituencies!$B17,Candidates[[number]:[number]],Candidates[nameMalayalam])</f>
        <v>മട്ടന്നൂർ</v>
      </c>
      <c r="E17" s="2" t="str">
        <f>_xlfn.XLOOKUP(Constituency[[#This Row],[Constituency]],Vote_History[constituency],Vote_History[ParliamentaryConstituency])</f>
        <v>Kannur</v>
      </c>
      <c r="F17" t="str" cm="1">
        <f t="array" ref="F17">_xlfn.XLOOKUP(Constituencies!$B17,Candidates[[number]:[number]],Candidates[district])</f>
        <v>Kannur</v>
      </c>
      <c r="G17" s="2" t="str" cm="1">
        <f t="array" ref="G17">_xlfn.XLOOKUP(Constituencies!$B17,Candidates[[number]:[number]],Candidates[districtMalayalam])</f>
        <v>കണ്ണൂർ ജില്ല</v>
      </c>
      <c r="H17" s="2" t="str" cm="1">
        <f t="array" ref="H17">_xlfn.XLOOKUP(Constituencies!$B17,Candidates[[number]:[number]],Candidates[districtQid])</f>
        <v>Q2980652</v>
      </c>
      <c r="I17" s="2" t="str" cm="1">
        <f t="array" ref="I17">_xlfn.XLOOKUP(Constituencies!$B17,Candidates[[number]:[number]],Candidates[qid])</f>
        <v>Q16134425</v>
      </c>
      <c r="J17" s="1" t="str" cm="1">
        <f t="array" ref="J17">IF(_xlfn.XLOOKUP(Constituencies!$B17,Candidates[[number]:[number]],Candidates[reservation])="","GEN",
    _xlfn.XLOOKUP(Constituencies!$B17,Candidates[[number]:[number]],Candidates[reservation]))</f>
        <v>GEN</v>
      </c>
      <c r="K17" s="3" cm="1">
        <f t="array" ref="K17">_xlfn.XLOOKUP(Constituencies!$B17,Candidates[[number]:[number]],Candidates[votersMale])</f>
        <v>97553</v>
      </c>
      <c r="L17" s="3" cm="1">
        <f t="array" ref="L17">_xlfn.XLOOKUP(Constituencies!$B17,Candidates[[number]:[number]],Candidates[votersFemale])</f>
        <v>104166</v>
      </c>
      <c r="M17" s="3" cm="1">
        <f t="array" ref="M17">_xlfn.XLOOKUP(Constituencies!$B17,Candidates[[number]:[number]],Candidates[votersTotal])</f>
        <v>201719</v>
      </c>
      <c r="N17" cm="1">
        <f t="array" ref="N17">_xlfn.XLOOKUP(Constituencies!$B17,Candidates[[number]:[number]],Candidates[pollingBooths])</f>
        <v>205</v>
      </c>
    </row>
    <row r="18" spans="2:14" ht="17.5" x14ac:dyDescent="0.65">
      <c r="B18" s="1">
        <v>16</v>
      </c>
      <c r="C18" t="str" cm="1">
        <f t="array" ref="C18">_xlfn.XLOOKUP(Constituencies!$B18,Candidates[[number]:[number]],Candidates[name])</f>
        <v>Peravoor</v>
      </c>
      <c r="D18" s="2" t="str" cm="1">
        <f t="array" ref="D18">_xlfn.XLOOKUP(Constituencies!$B18,Candidates[[number]:[number]],Candidates[nameMalayalam])</f>
        <v>പേരാവൂർ</v>
      </c>
      <c r="E18" s="2" t="str">
        <f>_xlfn.XLOOKUP(Constituency[[#This Row],[Constituency]],Vote_History[constituency],Vote_History[ParliamentaryConstituency])</f>
        <v>Kannur</v>
      </c>
      <c r="F18" t="str" cm="1">
        <f t="array" ref="F18">_xlfn.XLOOKUP(Constituencies!$B18,Candidates[[number]:[number]],Candidates[district])</f>
        <v>Kannur</v>
      </c>
      <c r="G18" s="2" t="str" cm="1">
        <f t="array" ref="G18">_xlfn.XLOOKUP(Constituencies!$B18,Candidates[[number]:[number]],Candidates[districtMalayalam])</f>
        <v>കണ്ണൂർ ജില്ല</v>
      </c>
      <c r="H18" s="2" t="str" cm="1">
        <f t="array" ref="H18">_xlfn.XLOOKUP(Constituencies!$B18,Candidates[[number]:[number]],Candidates[districtQid])</f>
        <v>Q2980652</v>
      </c>
      <c r="I18" s="2" t="str" cm="1">
        <f t="array" ref="I18">_xlfn.XLOOKUP(Constituencies!$B18,Candidates[[number]:[number]],Candidates[qid])</f>
        <v>Q17385405</v>
      </c>
      <c r="J18" s="1" t="str" cm="1">
        <f t="array" ref="J18">IF(_xlfn.XLOOKUP(Constituencies!$B18,Candidates[[number]:[number]],Candidates[reservation])="","GEN",
    _xlfn.XLOOKUP(Constituencies!$B18,Candidates[[number]:[number]],Candidates[reservation]))</f>
        <v>GEN</v>
      </c>
      <c r="K18" s="3" cm="1">
        <f t="array" ref="K18">_xlfn.XLOOKUP(Constituencies!$B18,Candidates[[number]:[number]],Candidates[votersMale])</f>
        <v>89726</v>
      </c>
      <c r="L18" s="3" cm="1">
        <f t="array" ref="L18">_xlfn.XLOOKUP(Constituencies!$B18,Candidates[[number]:[number]],Candidates[votersFemale])</f>
        <v>92657</v>
      </c>
      <c r="M18" s="3" cm="1">
        <f t="array" ref="M18">_xlfn.XLOOKUP(Constituencies!$B18,Candidates[[number]:[number]],Candidates[votersTotal])</f>
        <v>182384</v>
      </c>
      <c r="N18" cm="1">
        <f t="array" ref="N18">_xlfn.XLOOKUP(Constituencies!$B18,Candidates[[number]:[number]],Candidates[pollingBooths])</f>
        <v>183</v>
      </c>
    </row>
    <row r="19" spans="2:14" ht="17.5" x14ac:dyDescent="0.65">
      <c r="B19" s="1">
        <v>17</v>
      </c>
      <c r="C19" t="str" cm="1">
        <f t="array" ref="C19">_xlfn.XLOOKUP(Constituencies!$B19,Candidates[[number]:[number]],Candidates[name])</f>
        <v>Mananthavady</v>
      </c>
      <c r="D19" s="2" t="str" cm="1">
        <f t="array" ref="D19">_xlfn.XLOOKUP(Constituencies!$B19,Candidates[[number]:[number]],Candidates[nameMalayalam])</f>
        <v>മാനന്തവാടി</v>
      </c>
      <c r="E19" s="2" t="str">
        <f>_xlfn.XLOOKUP(Constituency[[#This Row],[Constituency]],Vote_History[constituency],Vote_History[ParliamentaryConstituency])</f>
        <v>Wayanad</v>
      </c>
      <c r="F19" t="str" cm="1">
        <f t="array" ref="F19">_xlfn.XLOOKUP(Constituencies!$B19,Candidates[[number]:[number]],Candidates[district])</f>
        <v>Wayanad</v>
      </c>
      <c r="G19" s="2" t="str" cm="1">
        <f t="array" ref="G19">_xlfn.XLOOKUP(Constituencies!$B19,Candidates[[number]:[number]],Candidates[districtMalayalam])</f>
        <v>വയനാട് ജില്ല</v>
      </c>
      <c r="H19" s="2" t="str" cm="1">
        <f t="array" ref="H19">_xlfn.XLOOKUP(Constituencies!$B19,Candidates[[number]:[number]],Candidates[districtQid])</f>
        <v>Q1364427</v>
      </c>
      <c r="I19" s="2" t="str" cm="1">
        <f t="array" ref="I19">_xlfn.XLOOKUP(Constituencies!$B19,Candidates[[number]:[number]],Candidates[qid])</f>
        <v>Q16136061</v>
      </c>
      <c r="J19" s="1" t="str" cm="1">
        <f t="array" ref="J19">IF(_xlfn.XLOOKUP(Constituencies!$B19,Candidates[[number]:[number]],Candidates[reservation])="","GEN",
    _xlfn.XLOOKUP(Constituencies!$B19,Candidates[[number]:[number]],Candidates[reservation]))</f>
        <v>ST</v>
      </c>
      <c r="K19" s="3" cm="1">
        <f t="array" ref="K19">_xlfn.XLOOKUP(Constituencies!$B19,Candidates[[number]:[number]],Candidates[votersMale])</f>
        <v>101260</v>
      </c>
      <c r="L19" s="3" cm="1">
        <f t="array" ref="L19">_xlfn.XLOOKUP(Constituencies!$B19,Candidates[[number]:[number]],Candidates[votersFemale])</f>
        <v>104155</v>
      </c>
      <c r="M19" s="3" cm="1">
        <f t="array" ref="M19">_xlfn.XLOOKUP(Constituencies!$B19,Candidates[[number]:[number]],Candidates[votersTotal])</f>
        <v>205415</v>
      </c>
      <c r="N19" cm="1">
        <f t="array" ref="N19">_xlfn.XLOOKUP(Constituencies!$B19,Candidates[[number]:[number]],Candidates[pollingBooths])</f>
        <v>237</v>
      </c>
    </row>
    <row r="20" spans="2:14" ht="17.5" x14ac:dyDescent="0.65">
      <c r="B20" s="1">
        <v>18</v>
      </c>
      <c r="C20" t="str" cm="1">
        <f t="array" ref="C20">_xlfn.XLOOKUP(Constituencies!$B20,Candidates[[number]:[number]],Candidates[name])</f>
        <v>Sulthan Bathery</v>
      </c>
      <c r="D20" s="2" t="str" cm="1">
        <f t="array" ref="D20">_xlfn.XLOOKUP(Constituencies!$B20,Candidates[[number]:[number]],Candidates[nameMalayalam])</f>
        <v>സുൽത്താൻ ബത്തേരി</v>
      </c>
      <c r="E20" s="2" t="str">
        <f>_xlfn.XLOOKUP(Constituency[[#This Row],[Constituency]],Vote_History[constituency],Vote_History[ParliamentaryConstituency])</f>
        <v>Wayanad</v>
      </c>
      <c r="F20" t="str" cm="1">
        <f t="array" ref="F20">_xlfn.XLOOKUP(Constituencies!$B20,Candidates[[number]:[number]],Candidates[district])</f>
        <v>Wayanad</v>
      </c>
      <c r="G20" s="2" t="str" cm="1">
        <f t="array" ref="G20">_xlfn.XLOOKUP(Constituencies!$B20,Candidates[[number]:[number]],Candidates[districtMalayalam])</f>
        <v>വയനാട് ജില്ല</v>
      </c>
      <c r="H20" s="2" t="str" cm="1">
        <f t="array" ref="H20">_xlfn.XLOOKUP(Constituencies!$B20,Candidates[[number]:[number]],Candidates[districtQid])</f>
        <v>Q1364427</v>
      </c>
      <c r="I20" s="2" t="str" cm="1">
        <f t="array" ref="I20">_xlfn.XLOOKUP(Constituencies!$B20,Candidates[[number]:[number]],Candidates[qid])</f>
        <v>Q13115144</v>
      </c>
      <c r="J20" s="1" t="str" cm="1">
        <f t="array" ref="J20">IF(_xlfn.XLOOKUP(Constituencies!$B20,Candidates[[number]:[number]],Candidates[reservation])="","GEN",
    _xlfn.XLOOKUP(Constituencies!$B20,Candidates[[number]:[number]],Candidates[reservation]))</f>
        <v>ST</v>
      </c>
      <c r="K20" s="3" cm="1">
        <f t="array" ref="K20">_xlfn.XLOOKUP(Constituencies!$B20,Candidates[[number]:[number]],Candidates[votersMale])</f>
        <v>109540</v>
      </c>
      <c r="L20" s="3" cm="1">
        <f t="array" ref="L20">_xlfn.XLOOKUP(Constituencies!$B20,Candidates[[number]:[number]],Candidates[votersFemale])</f>
        <v>115788</v>
      </c>
      <c r="M20" s="3" cm="1">
        <f t="array" ref="M20">_xlfn.XLOOKUP(Constituencies!$B20,Candidates[[number]:[number]],Candidates[votersTotal])</f>
        <v>225329</v>
      </c>
      <c r="N20" cm="1">
        <f t="array" ref="N20">_xlfn.XLOOKUP(Constituencies!$B20,Candidates[[number]:[number]],Candidates[pollingBooths])</f>
        <v>251</v>
      </c>
    </row>
    <row r="21" spans="2:14" ht="17.5" x14ac:dyDescent="0.65">
      <c r="B21" s="1">
        <v>19</v>
      </c>
      <c r="C21" t="str" cm="1">
        <f t="array" ref="C21">_xlfn.XLOOKUP(Constituencies!$B21,Candidates[[number]:[number]],Candidates[name])</f>
        <v>Kalpetta</v>
      </c>
      <c r="D21" s="2" t="str" cm="1">
        <f t="array" ref="D21">_xlfn.XLOOKUP(Constituencies!$B21,Candidates[[number]:[number]],Candidates[nameMalayalam])</f>
        <v>കല്പറ്റ</v>
      </c>
      <c r="E21" s="2" t="str">
        <f>_xlfn.XLOOKUP(Constituency[[#This Row],[Constituency]],Vote_History[constituency],Vote_History[ParliamentaryConstituency])</f>
        <v>Wayanad</v>
      </c>
      <c r="F21" t="str" cm="1">
        <f t="array" ref="F21">_xlfn.XLOOKUP(Constituencies!$B21,Candidates[[number]:[number]],Candidates[district])</f>
        <v>Wayanad</v>
      </c>
      <c r="G21" s="2" t="str" cm="1">
        <f t="array" ref="G21">_xlfn.XLOOKUP(Constituencies!$B21,Candidates[[number]:[number]],Candidates[districtMalayalam])</f>
        <v>വയനാട് ജില്ല</v>
      </c>
      <c r="H21" s="2" t="str" cm="1">
        <f t="array" ref="H21">_xlfn.XLOOKUP(Constituencies!$B21,Candidates[[number]:[number]],Candidates[districtQid])</f>
        <v>Q1364427</v>
      </c>
      <c r="I21" s="2" t="str" cm="1">
        <f t="array" ref="I21">_xlfn.XLOOKUP(Constituencies!$B21,Candidates[[number]:[number]],Candidates[qid])</f>
        <v>Q13111054</v>
      </c>
      <c r="J21" s="1" t="str" cm="1">
        <f t="array" ref="J21">IF(_xlfn.XLOOKUP(Constituencies!$B21,Candidates[[number]:[number]],Candidates[reservation])="","GEN",
    _xlfn.XLOOKUP(Constituencies!$B21,Candidates[[number]:[number]],Candidates[reservation]))</f>
        <v>GEN</v>
      </c>
      <c r="K21" s="3" cm="1">
        <f t="array" ref="K21">_xlfn.XLOOKUP(Constituencies!$B21,Candidates[[number]:[number]],Candidates[votersMale])</f>
        <v>103784</v>
      </c>
      <c r="L21" s="3" cm="1">
        <f t="array" ref="L21">_xlfn.XLOOKUP(Constituencies!$B21,Candidates[[number]:[number]],Candidates[votersFemale])</f>
        <v>109095</v>
      </c>
      <c r="M21" s="3" cm="1">
        <f t="array" ref="M21">_xlfn.XLOOKUP(Constituencies!$B21,Candidates[[number]:[number]],Candidates[votersTotal])</f>
        <v>212881</v>
      </c>
      <c r="N21" cm="1">
        <f t="array" ref="N21">_xlfn.XLOOKUP(Constituencies!$B21,Candidates[[number]:[number]],Candidates[pollingBooths])</f>
        <v>227</v>
      </c>
    </row>
    <row r="22" spans="2:14" ht="17.5" x14ac:dyDescent="0.65">
      <c r="B22" s="1">
        <v>20</v>
      </c>
      <c r="C22" t="str" cm="1">
        <f t="array" ref="C22">_xlfn.XLOOKUP(Constituencies!$B22,Candidates[[number]:[number]],Candidates[name])</f>
        <v>Vatakara</v>
      </c>
      <c r="D22" s="2" t="str" cm="1">
        <f t="array" ref="D22">_xlfn.XLOOKUP(Constituencies!$B22,Candidates[[number]:[number]],Candidates[nameMalayalam])</f>
        <v>വടകര</v>
      </c>
      <c r="E22" s="2" t="str">
        <f>_xlfn.XLOOKUP(Constituency[[#This Row],[Constituency]],Vote_History[constituency],Vote_History[ParliamentaryConstituency])</f>
        <v>Vadakara</v>
      </c>
      <c r="F22" t="str" cm="1">
        <f t="array" ref="F22">_xlfn.XLOOKUP(Constituencies!$B22,Candidates[[number]:[number]],Candidates[district])</f>
        <v>Kozhikode</v>
      </c>
      <c r="G22" s="2" t="str" cm="1">
        <f t="array" ref="G22">_xlfn.XLOOKUP(Constituencies!$B22,Candidates[[number]:[number]],Candidates[districtMalayalam])</f>
        <v>കോഴിക്കോട് ജില്ല</v>
      </c>
      <c r="H22" s="2" t="str" cm="1">
        <f t="array" ref="H22">_xlfn.XLOOKUP(Constituencies!$B22,Candidates[[number]:[number]],Candidates[districtQid])</f>
        <v>Q1142979</v>
      </c>
      <c r="I22" s="2" t="str" cm="1">
        <f t="array" ref="I22">_xlfn.XLOOKUP(Constituencies!$B22,Candidates[[number]:[number]],Candidates[qid])</f>
        <v>Q13114485</v>
      </c>
      <c r="J22" s="1" t="str" cm="1">
        <f t="array" ref="J22">IF(_xlfn.XLOOKUP(Constituencies!$B22,Candidates[[number]:[number]],Candidates[reservation])="","GEN",
    _xlfn.XLOOKUP(Constituencies!$B22,Candidates[[number]:[number]],Candidates[reservation]))</f>
        <v>GEN</v>
      </c>
      <c r="K22" s="3" cm="1">
        <f t="array" ref="K22">_xlfn.XLOOKUP(Constituencies!$B22,Candidates[[number]:[number]],Candidates[votersMale])</f>
        <v>86097</v>
      </c>
      <c r="L22" s="3" cm="1">
        <f t="array" ref="L22">_xlfn.XLOOKUP(Constituencies!$B22,Candidates[[number]:[number]],Candidates[votersFemale])</f>
        <v>90734</v>
      </c>
      <c r="M22" s="3" cm="1">
        <f t="array" ref="M22">_xlfn.XLOOKUP(Constituencies!$B22,Candidates[[number]:[number]],Candidates[votersTotal])</f>
        <v>176832</v>
      </c>
      <c r="N22" cm="1">
        <f t="array" ref="N22">_xlfn.XLOOKUP(Constituencies!$B22,Candidates[[number]:[number]],Candidates[pollingBooths])</f>
        <v>186</v>
      </c>
    </row>
    <row r="23" spans="2:14" ht="17.5" x14ac:dyDescent="0.65">
      <c r="B23" s="1">
        <v>21</v>
      </c>
      <c r="C23" t="str" cm="1">
        <f t="array" ref="C23">_xlfn.XLOOKUP(Constituencies!$B23,Candidates[[number]:[number]],Candidates[name])</f>
        <v>Kuttiady</v>
      </c>
      <c r="D23" s="2" t="str" cm="1">
        <f t="array" ref="D23">_xlfn.XLOOKUP(Constituencies!$B23,Candidates[[number]:[number]],Candidates[nameMalayalam])</f>
        <v>കുറ്റ്യാടി</v>
      </c>
      <c r="E23" s="2" t="str">
        <f>_xlfn.XLOOKUP(Constituency[[#This Row],[Constituency]],Vote_History[constituency],Vote_History[ParliamentaryConstituency])</f>
        <v>Vadakara</v>
      </c>
      <c r="F23" t="str" cm="1">
        <f t="array" ref="F23">_xlfn.XLOOKUP(Constituencies!$B23,Candidates[[number]:[number]],Candidates[district])</f>
        <v>Kozhikode</v>
      </c>
      <c r="G23" s="2" t="str" cm="1">
        <f t="array" ref="G23">_xlfn.XLOOKUP(Constituencies!$B23,Candidates[[number]:[number]],Candidates[districtMalayalam])</f>
        <v>കോഴിക്കോട് ജില്ല</v>
      </c>
      <c r="H23" s="2" t="str" cm="1">
        <f t="array" ref="H23">_xlfn.XLOOKUP(Constituencies!$B23,Candidates[[number]:[number]],Candidates[districtQid])</f>
        <v>Q1142979</v>
      </c>
      <c r="I23" s="2" t="str" cm="1">
        <f t="array" ref="I23">_xlfn.XLOOKUP(Constituencies!$B23,Candidates[[number]:[number]],Candidates[qid])</f>
        <v>Q16136660</v>
      </c>
      <c r="J23" s="1" t="str" cm="1">
        <f t="array" ref="J23">IF(_xlfn.XLOOKUP(Constituencies!$B23,Candidates[[number]:[number]],Candidates[reservation])="","GEN",
    _xlfn.XLOOKUP(Constituencies!$B23,Candidates[[number]:[number]],Candidates[reservation]))</f>
        <v>GEN</v>
      </c>
      <c r="K23" s="3" cm="1">
        <f t="array" ref="K23">_xlfn.XLOOKUP(Constituencies!$B23,Candidates[[number]:[number]],Candidates[votersMale])</f>
        <v>106343</v>
      </c>
      <c r="L23" s="3" cm="1">
        <f t="array" ref="L23">_xlfn.XLOOKUP(Constituencies!$B23,Candidates[[number]:[number]],Candidates[votersFemale])</f>
        <v>109592</v>
      </c>
      <c r="M23" s="3" cm="1">
        <f t="array" ref="M23">_xlfn.XLOOKUP(Constituencies!$B23,Candidates[[number]:[number]],Candidates[votersTotal])</f>
        <v>215940</v>
      </c>
      <c r="N23" cm="1">
        <f t="array" ref="N23">_xlfn.XLOOKUP(Constituencies!$B23,Candidates[[number]:[number]],Candidates[pollingBooths])</f>
        <v>222</v>
      </c>
    </row>
    <row r="24" spans="2:14" ht="17.5" x14ac:dyDescent="0.65">
      <c r="B24" s="1">
        <v>22</v>
      </c>
      <c r="C24" t="str" cm="1">
        <f t="array" ref="C24">_xlfn.XLOOKUP(Constituencies!$B24,Candidates[[number]:[number]],Candidates[name])</f>
        <v>Nadapuram</v>
      </c>
      <c r="D24" s="2" t="str" cm="1">
        <f t="array" ref="D24">_xlfn.XLOOKUP(Constituencies!$B24,Candidates[[number]:[number]],Candidates[nameMalayalam])</f>
        <v>നാദാപുരം</v>
      </c>
      <c r="E24" s="2" t="str">
        <f>_xlfn.XLOOKUP(Constituency[[#This Row],[Constituency]],Vote_History[constituency],Vote_History[ParliamentaryConstituency])</f>
        <v>Vadakara</v>
      </c>
      <c r="F24" t="str" cm="1">
        <f t="array" ref="F24">_xlfn.XLOOKUP(Constituencies!$B24,Candidates[[number]:[number]],Candidates[district])</f>
        <v>Kozhikode</v>
      </c>
      <c r="G24" s="2" t="str" cm="1">
        <f t="array" ref="G24">_xlfn.XLOOKUP(Constituencies!$B24,Candidates[[number]:[number]],Candidates[districtMalayalam])</f>
        <v>കോഴിക്കോട് ജില്ല</v>
      </c>
      <c r="H24" s="2" t="str" cm="1">
        <f t="array" ref="H24">_xlfn.XLOOKUP(Constituencies!$B24,Candidates[[number]:[number]],Candidates[districtQid])</f>
        <v>Q1142979</v>
      </c>
      <c r="I24" s="2" t="str" cm="1">
        <f t="array" ref="I24">_xlfn.XLOOKUP(Constituencies!$B24,Candidates[[number]:[number]],Candidates[qid])</f>
        <v>Q13112855</v>
      </c>
      <c r="J24" s="1" t="str" cm="1">
        <f t="array" ref="J24">IF(_xlfn.XLOOKUP(Constituencies!$B24,Candidates[[number]:[number]],Candidates[reservation])="","GEN",
    _xlfn.XLOOKUP(Constituencies!$B24,Candidates[[number]:[number]],Candidates[reservation]))</f>
        <v>GEN</v>
      </c>
      <c r="K24" s="3" cm="1">
        <f t="array" ref="K24">_xlfn.XLOOKUP(Constituencies!$B24,Candidates[[number]:[number]],Candidates[votersMale])</f>
        <v>116190</v>
      </c>
      <c r="L24" s="3" cm="1">
        <f t="array" ref="L24">_xlfn.XLOOKUP(Constituencies!$B24,Candidates[[number]:[number]],Candidates[votersFemale])</f>
        <v>117498</v>
      </c>
      <c r="M24" s="3" cm="1">
        <f t="array" ref="M24">_xlfn.XLOOKUP(Constituencies!$B24,Candidates[[number]:[number]],Candidates[votersTotal])</f>
        <v>233690</v>
      </c>
      <c r="N24" cm="1">
        <f t="array" ref="N24">_xlfn.XLOOKUP(Constituencies!$B24,Candidates[[number]:[number]],Candidates[pollingBooths])</f>
        <v>254</v>
      </c>
    </row>
    <row r="25" spans="2:14" ht="17.5" x14ac:dyDescent="0.65">
      <c r="B25" s="1">
        <v>23</v>
      </c>
      <c r="C25" t="str" cm="1">
        <f t="array" ref="C25">_xlfn.XLOOKUP(Constituencies!$B25,Candidates[[number]:[number]],Candidates[name])</f>
        <v>Koyilandy</v>
      </c>
      <c r="D25" s="2" t="str" cm="1">
        <f t="array" ref="D25">_xlfn.XLOOKUP(Constituencies!$B25,Candidates[[number]:[number]],Candidates[nameMalayalam])</f>
        <v>കൊയിലാണ്ടി</v>
      </c>
      <c r="E25" s="2" t="str">
        <f>_xlfn.XLOOKUP(Constituency[[#This Row],[Constituency]],Vote_History[constituency],Vote_History[ParliamentaryConstituency])</f>
        <v>Vadakara</v>
      </c>
      <c r="F25" t="str" cm="1">
        <f t="array" ref="F25">_xlfn.XLOOKUP(Constituencies!$B25,Candidates[[number]:[number]],Candidates[district])</f>
        <v>Kozhikode</v>
      </c>
      <c r="G25" s="2" t="str" cm="1">
        <f t="array" ref="G25">_xlfn.XLOOKUP(Constituencies!$B25,Candidates[[number]:[number]],Candidates[districtMalayalam])</f>
        <v>കോഴിക്കോട് ജില്ല</v>
      </c>
      <c r="H25" s="2" t="str" cm="1">
        <f t="array" ref="H25">_xlfn.XLOOKUP(Constituencies!$B25,Candidates[[number]:[number]],Candidates[districtQid])</f>
        <v>Q1142979</v>
      </c>
      <c r="I25" s="2" t="str" cm="1">
        <f t="array" ref="I25">_xlfn.XLOOKUP(Constituencies!$B25,Candidates[[number]:[number]],Candidates[qid])</f>
        <v>Q13111637</v>
      </c>
      <c r="J25" s="1" t="str" cm="1">
        <f t="array" ref="J25">IF(_xlfn.XLOOKUP(Constituencies!$B25,Candidates[[number]:[number]],Candidates[reservation])="","GEN",
    _xlfn.XLOOKUP(Constituencies!$B25,Candidates[[number]:[number]],Candidates[reservation]))</f>
        <v>GEN</v>
      </c>
      <c r="K25" s="3" cm="1">
        <f t="array" ref="K25">_xlfn.XLOOKUP(Constituencies!$B25,Candidates[[number]:[number]],Candidates[votersMale])</f>
        <v>103445</v>
      </c>
      <c r="L25" s="3" cm="1">
        <f t="array" ref="L25">_xlfn.XLOOKUP(Constituencies!$B25,Candidates[[number]:[number]],Candidates[votersFemale])</f>
        <v>109806</v>
      </c>
      <c r="M25" s="3" cm="1">
        <f t="array" ref="M25">_xlfn.XLOOKUP(Constituencies!$B25,Candidates[[number]:[number]],Candidates[votersTotal])</f>
        <v>213254</v>
      </c>
      <c r="N25" cm="1">
        <f t="array" ref="N25">_xlfn.XLOOKUP(Constituencies!$B25,Candidates[[number]:[number]],Candidates[pollingBooths])</f>
        <v>231</v>
      </c>
    </row>
    <row r="26" spans="2:14" ht="17.5" x14ac:dyDescent="0.65">
      <c r="B26" s="1">
        <v>24</v>
      </c>
      <c r="C26" t="str" cm="1">
        <f t="array" ref="C26">_xlfn.XLOOKUP(Constituencies!$B26,Candidates[[number]:[number]],Candidates[name])</f>
        <v>Perambra</v>
      </c>
      <c r="D26" s="2" t="str" cm="1">
        <f t="array" ref="D26">_xlfn.XLOOKUP(Constituencies!$B26,Candidates[[number]:[number]],Candidates[nameMalayalam])</f>
        <v>പേരാമ്പ്ര</v>
      </c>
      <c r="E26" s="2" t="str">
        <f>_xlfn.XLOOKUP(Constituency[[#This Row],[Constituency]],Vote_History[constituency],Vote_History[ParliamentaryConstituency])</f>
        <v>Vadakara</v>
      </c>
      <c r="F26" t="str" cm="1">
        <f t="array" ref="F26">_xlfn.XLOOKUP(Constituencies!$B26,Candidates[[number]:[number]],Candidates[district])</f>
        <v>Kozhikode</v>
      </c>
      <c r="G26" s="2" t="str" cm="1">
        <f t="array" ref="G26">_xlfn.XLOOKUP(Constituencies!$B26,Candidates[[number]:[number]],Candidates[districtMalayalam])</f>
        <v>കോഴിക്കോട് ജില്ല</v>
      </c>
      <c r="H26" s="2" t="str" cm="1">
        <f t="array" ref="H26">_xlfn.XLOOKUP(Constituencies!$B26,Candidates[[number]:[number]],Candidates[districtQid])</f>
        <v>Q1142979</v>
      </c>
      <c r="I26" s="2" t="str" cm="1">
        <f t="array" ref="I26">_xlfn.XLOOKUP(Constituencies!$B26,Candidates[[number]:[number]],Candidates[qid])</f>
        <v>Q13113475</v>
      </c>
      <c r="J26" s="1" t="str" cm="1">
        <f t="array" ref="J26">IF(_xlfn.XLOOKUP(Constituencies!$B26,Candidates[[number]:[number]],Candidates[reservation])="","GEN",
    _xlfn.XLOOKUP(Constituencies!$B26,Candidates[[number]:[number]],Candidates[reservation]))</f>
        <v>GEN</v>
      </c>
      <c r="K26" s="3" cm="1">
        <f t="array" ref="K26">_xlfn.XLOOKUP(Constituencies!$B26,Candidates[[number]:[number]],Candidates[votersMale])</f>
        <v>100858</v>
      </c>
      <c r="L26" s="3" cm="1">
        <f t="array" ref="L26">_xlfn.XLOOKUP(Constituencies!$B26,Candidates[[number]:[number]],Candidates[votersFemale])</f>
        <v>105112</v>
      </c>
      <c r="M26" s="3" cm="1">
        <f t="array" ref="M26">_xlfn.XLOOKUP(Constituencies!$B26,Candidates[[number]:[number]],Candidates[votersTotal])</f>
        <v>205970</v>
      </c>
      <c r="N26" cm="1">
        <f t="array" ref="N26">_xlfn.XLOOKUP(Constituencies!$B26,Candidates[[number]:[number]],Candidates[pollingBooths])</f>
        <v>232</v>
      </c>
    </row>
    <row r="27" spans="2:14" ht="17.5" x14ac:dyDescent="0.65">
      <c r="B27" s="1">
        <v>25</v>
      </c>
      <c r="C27" t="str" cm="1">
        <f t="array" ref="C27">_xlfn.XLOOKUP(Constituencies!$B27,Candidates[[number]:[number]],Candidates[name])</f>
        <v>Balussery</v>
      </c>
      <c r="D27" s="2" t="str" cm="1">
        <f t="array" ref="D27">_xlfn.XLOOKUP(Constituencies!$B27,Candidates[[number]:[number]],Candidates[nameMalayalam])</f>
        <v>ബാലുശ്ശേരി</v>
      </c>
      <c r="E27" s="2" t="str">
        <f>_xlfn.XLOOKUP(Constituency[[#This Row],[Constituency]],Vote_History[constituency],Vote_History[ParliamentaryConstituency])</f>
        <v>Kozhikode</v>
      </c>
      <c r="F27" t="str" cm="1">
        <f t="array" ref="F27">_xlfn.XLOOKUP(Constituencies!$B27,Candidates[[number]:[number]],Candidates[district])</f>
        <v>Kozhikode</v>
      </c>
      <c r="G27" s="2" t="str" cm="1">
        <f t="array" ref="G27">_xlfn.XLOOKUP(Constituencies!$B27,Candidates[[number]:[number]],Candidates[districtMalayalam])</f>
        <v>കോഴിക്കോട് ജില്ല</v>
      </c>
      <c r="H27" s="2" t="str" cm="1">
        <f t="array" ref="H27">_xlfn.XLOOKUP(Constituencies!$B27,Candidates[[number]:[number]],Candidates[districtQid])</f>
        <v>Q1142979</v>
      </c>
      <c r="I27" s="2" t="str" cm="1">
        <f t="array" ref="I27">_xlfn.XLOOKUP(Constituencies!$B27,Candidates[[number]:[number]],Candidates[qid])</f>
        <v>Q16137581</v>
      </c>
      <c r="J27" s="1" t="str" cm="1">
        <f t="array" ref="J27">IF(_xlfn.XLOOKUP(Constituencies!$B27,Candidates[[number]:[number]],Candidates[reservation])="","GEN",
    _xlfn.XLOOKUP(Constituencies!$B27,Candidates[[number]:[number]],Candidates[reservation]))</f>
        <v>SC</v>
      </c>
      <c r="K27" s="3" cm="1">
        <f t="array" ref="K27">_xlfn.XLOOKUP(Constituencies!$B27,Candidates[[number]:[number]],Candidates[votersMale])</f>
        <v>111219</v>
      </c>
      <c r="L27" s="3" cm="1">
        <f t="array" ref="L27">_xlfn.XLOOKUP(Constituencies!$B27,Candidates[[number]:[number]],Candidates[votersFemale])</f>
        <v>117466</v>
      </c>
      <c r="M27" s="3" cm="1">
        <f t="array" ref="M27">_xlfn.XLOOKUP(Constituencies!$B27,Candidates[[number]:[number]],Candidates[votersTotal])</f>
        <v>228689</v>
      </c>
      <c r="N27" cm="1">
        <f t="array" ref="N27">_xlfn.XLOOKUP(Constituencies!$B27,Candidates[[number]:[number]],Candidates[pollingBooths])</f>
        <v>256</v>
      </c>
    </row>
    <row r="28" spans="2:14" ht="17.5" x14ac:dyDescent="0.65">
      <c r="B28" s="1">
        <v>26</v>
      </c>
      <c r="C28" t="str" cm="1">
        <f t="array" ref="C28">_xlfn.XLOOKUP(Constituencies!$B28,Candidates[[number]:[number]],Candidates[name])</f>
        <v>Elathur</v>
      </c>
      <c r="D28" s="2" t="str" cm="1">
        <f t="array" ref="D28">_xlfn.XLOOKUP(Constituencies!$B28,Candidates[[number]:[number]],Candidates[nameMalayalam])</f>
        <v>എലത്തൂർ</v>
      </c>
      <c r="E28" s="2" t="str">
        <f>_xlfn.XLOOKUP(Constituency[[#This Row],[Constituency]],Vote_History[constituency],Vote_History[ParliamentaryConstituency])</f>
        <v>Kozhikode</v>
      </c>
      <c r="F28" t="str" cm="1">
        <f t="array" ref="F28">_xlfn.XLOOKUP(Constituencies!$B28,Candidates[[number]:[number]],Candidates[district])</f>
        <v>Kozhikode</v>
      </c>
      <c r="G28" s="2" t="str" cm="1">
        <f t="array" ref="G28">_xlfn.XLOOKUP(Constituencies!$B28,Candidates[[number]:[number]],Candidates[districtMalayalam])</f>
        <v>കോഴിക്കോട് ജില്ല</v>
      </c>
      <c r="H28" s="2" t="str" cm="1">
        <f t="array" ref="H28">_xlfn.XLOOKUP(Constituencies!$B28,Candidates[[number]:[number]],Candidates[districtQid])</f>
        <v>Q1142979</v>
      </c>
      <c r="I28" s="2" t="str" cm="1">
        <f t="array" ref="I28">_xlfn.XLOOKUP(Constituencies!$B28,Candidates[[number]:[number]],Candidates[qid])</f>
        <v>Q16135458</v>
      </c>
      <c r="J28" s="1" t="str" cm="1">
        <f t="array" ref="J28">IF(_xlfn.XLOOKUP(Constituencies!$B28,Candidates[[number]:[number]],Candidates[reservation])="","GEN",
    _xlfn.XLOOKUP(Constituencies!$B28,Candidates[[number]:[number]],Candidates[reservation]))</f>
        <v>GEN</v>
      </c>
      <c r="K28" s="3" cm="1">
        <f t="array" ref="K28">_xlfn.XLOOKUP(Constituencies!$B28,Candidates[[number]:[number]],Candidates[votersMale])</f>
        <v>101875</v>
      </c>
      <c r="L28" s="3" cm="1">
        <f t="array" ref="L28">_xlfn.XLOOKUP(Constituencies!$B28,Candidates[[number]:[number]],Candidates[votersFemale])</f>
        <v>109228</v>
      </c>
      <c r="M28" s="3" cm="1">
        <f t="array" ref="M28">_xlfn.XLOOKUP(Constituencies!$B28,Candidates[[number]:[number]],Candidates[votersTotal])</f>
        <v>211105</v>
      </c>
      <c r="N28" cm="1">
        <f t="array" ref="N28">_xlfn.XLOOKUP(Constituencies!$B28,Candidates[[number]:[number]],Candidates[pollingBooths])</f>
        <v>209</v>
      </c>
    </row>
    <row r="29" spans="2:14" ht="17.5" x14ac:dyDescent="0.65">
      <c r="B29" s="1">
        <v>27</v>
      </c>
      <c r="C29" t="str" cm="1">
        <f t="array" ref="C29">_xlfn.XLOOKUP(Constituencies!$B29,Candidates[[number]:[number]],Candidates[name])</f>
        <v>Kozhikode North</v>
      </c>
      <c r="D29" s="2" t="str" cm="1">
        <f t="array" ref="D29">_xlfn.XLOOKUP(Constituencies!$B29,Candidates[[number]:[number]],Candidates[nameMalayalam])</f>
        <v>കോഴിക്കോട് നോർത്ത്</v>
      </c>
      <c r="E29" s="2" t="str">
        <f>_xlfn.XLOOKUP(Constituency[[#This Row],[Constituency]],Vote_History[constituency],Vote_History[ParliamentaryConstituency])</f>
        <v>Kozhikode</v>
      </c>
      <c r="F29" t="str" cm="1">
        <f t="array" ref="F29">_xlfn.XLOOKUP(Constituencies!$B29,Candidates[[number]:[number]],Candidates[district])</f>
        <v>Kozhikode</v>
      </c>
      <c r="G29" s="2" t="str" cm="1">
        <f t="array" ref="G29">_xlfn.XLOOKUP(Constituencies!$B29,Candidates[[number]:[number]],Candidates[districtMalayalam])</f>
        <v>കോഴിക്കോട് ജില്ല</v>
      </c>
      <c r="H29" s="2" t="str" cm="1">
        <f t="array" ref="H29">_xlfn.XLOOKUP(Constituencies!$B29,Candidates[[number]:[number]],Candidates[districtQid])</f>
        <v>Q1142979</v>
      </c>
      <c r="I29" s="2" t="str" cm="1">
        <f t="array" ref="I29">_xlfn.XLOOKUP(Constituencies!$B29,Candidates[[number]:[number]],Candidates[qid])</f>
        <v>Q13111729</v>
      </c>
      <c r="J29" s="1" t="str" cm="1">
        <f t="array" ref="J29">IF(_xlfn.XLOOKUP(Constituencies!$B29,Candidates[[number]:[number]],Candidates[reservation])="","GEN",
    _xlfn.XLOOKUP(Constituencies!$B29,Candidates[[number]:[number]],Candidates[reservation]))</f>
        <v>GEN</v>
      </c>
      <c r="K29" s="3" cm="1">
        <f t="array" ref="K29">_xlfn.XLOOKUP(Constituencies!$B29,Candidates[[number]:[number]],Candidates[votersMale])</f>
        <v>82145</v>
      </c>
      <c r="L29" s="3" cm="1">
        <f t="array" ref="L29">_xlfn.XLOOKUP(Constituencies!$B29,Candidates[[number]:[number]],Candidates[votersFemale])</f>
        <v>91056</v>
      </c>
      <c r="M29" s="3" cm="1">
        <f t="array" ref="M29">_xlfn.XLOOKUP(Constituencies!$B29,Candidates[[number]:[number]],Candidates[votersTotal])</f>
        <v>173205</v>
      </c>
      <c r="N29" cm="1">
        <f t="array" ref="N29">_xlfn.XLOOKUP(Constituencies!$B29,Candidates[[number]:[number]],Candidates[pollingBooths])</f>
        <v>186</v>
      </c>
    </row>
    <row r="30" spans="2:14" ht="17.5" x14ac:dyDescent="0.65">
      <c r="B30" s="1">
        <v>28</v>
      </c>
      <c r="C30" t="str" cm="1">
        <f t="array" ref="C30">_xlfn.XLOOKUP(Constituencies!$B30,Candidates[[number]:[number]],Candidates[name])</f>
        <v>Kozhikode South</v>
      </c>
      <c r="D30" s="2" t="str" cm="1">
        <f t="array" ref="D30">_xlfn.XLOOKUP(Constituencies!$B30,Candidates[[number]:[number]],Candidates[nameMalayalam])</f>
        <v>കോഴിക്കോട് തെക്ക്</v>
      </c>
      <c r="E30" s="2" t="str">
        <f>_xlfn.XLOOKUP(Constituency[[#This Row],[Constituency]],Vote_History[constituency],Vote_History[ParliamentaryConstituency])</f>
        <v>Kozhikode</v>
      </c>
      <c r="F30" t="str" cm="1">
        <f t="array" ref="F30">_xlfn.XLOOKUP(Constituencies!$B30,Candidates[[number]:[number]],Candidates[district])</f>
        <v>Kozhikode</v>
      </c>
      <c r="G30" s="2" t="str" cm="1">
        <f t="array" ref="G30">_xlfn.XLOOKUP(Constituencies!$B30,Candidates[[number]:[number]],Candidates[districtMalayalam])</f>
        <v>കോഴിക്കോട് ജില്ല</v>
      </c>
      <c r="H30" s="2" t="str" cm="1">
        <f t="array" ref="H30">_xlfn.XLOOKUP(Constituencies!$B30,Candidates[[number]:[number]],Candidates[districtQid])</f>
        <v>Q1142979</v>
      </c>
      <c r="I30" s="2" t="str" cm="1">
        <f t="array" ref="I30">_xlfn.XLOOKUP(Constituencies!$B30,Candidates[[number]:[number]],Candidates[qid])</f>
        <v>Q24204696</v>
      </c>
      <c r="J30" s="1" t="str" cm="1">
        <f t="array" ref="J30">IF(_xlfn.XLOOKUP(Constituencies!$B30,Candidates[[number]:[number]],Candidates[reservation])="","GEN",
    _xlfn.XLOOKUP(Constituencies!$B30,Candidates[[number]:[number]],Candidates[reservation]))</f>
        <v>GEN</v>
      </c>
      <c r="K30" s="3" cm="1">
        <f t="array" ref="K30">_xlfn.XLOOKUP(Constituencies!$B30,Candidates[[number]:[number]],Candidates[votersMale])</f>
        <v>76168</v>
      </c>
      <c r="L30" s="3" cm="1">
        <f t="array" ref="L30">_xlfn.XLOOKUP(Constituencies!$B30,Candidates[[number]:[number]],Candidates[votersFemale])</f>
        <v>79802</v>
      </c>
      <c r="M30" s="3" cm="1">
        <f t="array" ref="M30">_xlfn.XLOOKUP(Constituencies!$B30,Candidates[[number]:[number]],Candidates[votersTotal])</f>
        <v>155972</v>
      </c>
      <c r="N30" cm="1">
        <f t="array" ref="N30">_xlfn.XLOOKUP(Constituencies!$B30,Candidates[[number]:[number]],Candidates[pollingBooths])</f>
        <v>168</v>
      </c>
    </row>
    <row r="31" spans="2:14" ht="17.5" x14ac:dyDescent="0.65">
      <c r="B31" s="1">
        <v>29</v>
      </c>
      <c r="C31" t="str" cm="1">
        <f t="array" ref="C31">_xlfn.XLOOKUP(Constituencies!$B31,Candidates[[number]:[number]],Candidates[name])</f>
        <v>Beypore</v>
      </c>
      <c r="D31" s="2" t="str" cm="1">
        <f t="array" ref="D31">_xlfn.XLOOKUP(Constituencies!$B31,Candidates[[number]:[number]],Candidates[nameMalayalam])</f>
        <v>ബേപ്പൂർ</v>
      </c>
      <c r="E31" s="2" t="str">
        <f>_xlfn.XLOOKUP(Constituency[[#This Row],[Constituency]],Vote_History[constituency],Vote_History[ParliamentaryConstituency])</f>
        <v>Kozhikode</v>
      </c>
      <c r="F31" t="str" cm="1">
        <f t="array" ref="F31">_xlfn.XLOOKUP(Constituencies!$B31,Candidates[[number]:[number]],Candidates[district])</f>
        <v>Kozhikode</v>
      </c>
      <c r="G31" s="2" t="str" cm="1">
        <f t="array" ref="G31">_xlfn.XLOOKUP(Constituencies!$B31,Candidates[[number]:[number]],Candidates[districtMalayalam])</f>
        <v>കോഴിക്കോട് ജില്ല</v>
      </c>
      <c r="H31" s="2" t="str" cm="1">
        <f t="array" ref="H31">_xlfn.XLOOKUP(Constituencies!$B31,Candidates[[number]:[number]],Candidates[districtQid])</f>
        <v>Q1142979</v>
      </c>
      <c r="I31" s="2" t="str" cm="1">
        <f t="array" ref="I31">_xlfn.XLOOKUP(Constituencies!$B31,Candidates[[number]:[number]],Candidates[qid])</f>
        <v>Q13113680</v>
      </c>
      <c r="J31" s="1" t="str" cm="1">
        <f t="array" ref="J31">IF(_xlfn.XLOOKUP(Constituencies!$B31,Candidates[[number]:[number]],Candidates[reservation])="","GEN",
    _xlfn.XLOOKUP(Constituencies!$B31,Candidates[[number]:[number]],Candidates[reservation]))</f>
        <v>GEN</v>
      </c>
      <c r="K31" s="3" cm="1">
        <f t="array" ref="K31">_xlfn.XLOOKUP(Constituencies!$B31,Candidates[[number]:[number]],Candidates[votersMale])</f>
        <v>107022</v>
      </c>
      <c r="L31" s="3" cm="1">
        <f t="array" ref="L31">_xlfn.XLOOKUP(Constituencies!$B31,Candidates[[number]:[number]],Candidates[votersFemale])</f>
        <v>111532</v>
      </c>
      <c r="M31" s="3" cm="1">
        <f t="array" ref="M31">_xlfn.XLOOKUP(Constituencies!$B31,Candidates[[number]:[number]],Candidates[votersTotal])</f>
        <v>218558</v>
      </c>
      <c r="N31" cm="1">
        <f t="array" ref="N31">_xlfn.XLOOKUP(Constituencies!$B31,Candidates[[number]:[number]],Candidates[pollingBooths])</f>
        <v>215</v>
      </c>
    </row>
    <row r="32" spans="2:14" ht="17.5" x14ac:dyDescent="0.65">
      <c r="B32" s="1">
        <v>30</v>
      </c>
      <c r="C32" t="str" cm="1">
        <f t="array" ref="C32">_xlfn.XLOOKUP(Constituencies!$B32,Candidates[[number]:[number]],Candidates[name])</f>
        <v>Kunnamangalam</v>
      </c>
      <c r="D32" s="2" t="str" cm="1">
        <f t="array" ref="D32">_xlfn.XLOOKUP(Constituencies!$B32,Candidates[[number]:[number]],Candidates[nameMalayalam])</f>
        <v>കുന്ദമംഗലം</v>
      </c>
      <c r="E32" s="2" t="str">
        <f>_xlfn.XLOOKUP(Constituency[[#This Row],[Constituency]],Vote_History[constituency],Vote_History[ParliamentaryConstituency])</f>
        <v>Kozhikode</v>
      </c>
      <c r="F32" t="str" cm="1">
        <f t="array" ref="F32">_xlfn.XLOOKUP(Constituencies!$B32,Candidates[[number]:[number]],Candidates[district])</f>
        <v>Kozhikode</v>
      </c>
      <c r="G32" s="2" t="str" cm="1">
        <f t="array" ref="G32">_xlfn.XLOOKUP(Constituencies!$B32,Candidates[[number]:[number]],Candidates[districtMalayalam])</f>
        <v>കോഴിക്കോട് ജില്ല</v>
      </c>
      <c r="H32" s="2" t="str" cm="1">
        <f t="array" ref="H32">_xlfn.XLOOKUP(Constituencies!$B32,Candidates[[number]:[number]],Candidates[districtQid])</f>
        <v>Q1142979</v>
      </c>
      <c r="I32" s="2" t="str" cm="1">
        <f t="array" ref="I32">_xlfn.XLOOKUP(Constituencies!$B32,Candidates[[number]:[number]],Candidates[qid])</f>
        <v>Q13111313</v>
      </c>
      <c r="J32" s="1" t="str" cm="1">
        <f t="array" ref="J32">IF(_xlfn.XLOOKUP(Constituencies!$B32,Candidates[[number]:[number]],Candidates[reservation])="","GEN",
    _xlfn.XLOOKUP(Constituencies!$B32,Candidates[[number]:[number]],Candidates[reservation]))</f>
        <v>GEN</v>
      </c>
      <c r="K32" s="3" cm="1">
        <f t="array" ref="K32">_xlfn.XLOOKUP(Constituencies!$B32,Candidates[[number]:[number]],Candidates[votersMale])</f>
        <v>118100</v>
      </c>
      <c r="L32" s="3" cm="1">
        <f t="array" ref="L32">_xlfn.XLOOKUP(Constituencies!$B32,Candidates[[number]:[number]],Candidates[votersFemale])</f>
        <v>123879</v>
      </c>
      <c r="M32" s="3" cm="1">
        <f t="array" ref="M32">_xlfn.XLOOKUP(Constituencies!$B32,Candidates[[number]:[number]],Candidates[votersTotal])</f>
        <v>241980</v>
      </c>
      <c r="N32" cm="1">
        <f t="array" ref="N32">_xlfn.XLOOKUP(Constituencies!$B32,Candidates[[number]:[number]],Candidates[pollingBooths])</f>
        <v>255</v>
      </c>
    </row>
    <row r="33" spans="2:14" ht="17.5" x14ac:dyDescent="0.65">
      <c r="B33" s="1">
        <v>31</v>
      </c>
      <c r="C33" t="str" cm="1">
        <f t="array" ref="C33">_xlfn.XLOOKUP(Constituencies!$B33,Candidates[[number]:[number]],Candidates[name])</f>
        <v>Koduvally</v>
      </c>
      <c r="D33" s="2" t="str" cm="1">
        <f t="array" ref="D33">_xlfn.XLOOKUP(Constituencies!$B33,Candidates[[number]:[number]],Candidates[nameMalayalam])</f>
        <v>കൊടുവള്ളി</v>
      </c>
      <c r="E33" s="2" t="str">
        <f>_xlfn.XLOOKUP(Constituency[[#This Row],[Constituency]],Vote_History[constituency],Vote_History[ParliamentaryConstituency])</f>
        <v>Kozhikode</v>
      </c>
      <c r="F33" t="str" cm="1">
        <f t="array" ref="F33">_xlfn.XLOOKUP(Constituencies!$B33,Candidates[[number]:[number]],Candidates[district])</f>
        <v>Kozhikode</v>
      </c>
      <c r="G33" s="2" t="str" cm="1">
        <f t="array" ref="G33">_xlfn.XLOOKUP(Constituencies!$B33,Candidates[[number]:[number]],Candidates[districtMalayalam])</f>
        <v>കോഴിക്കോട് ജില്ല</v>
      </c>
      <c r="H33" s="2" t="str" cm="1">
        <f t="array" ref="H33">_xlfn.XLOOKUP(Constituencies!$B33,Candidates[[number]:[number]],Candidates[districtQid])</f>
        <v>Q1142979</v>
      </c>
      <c r="I33" s="2" t="str" cm="1">
        <f t="array" ref="I33">_xlfn.XLOOKUP(Constituencies!$B33,Candidates[[number]:[number]],Candidates[qid])</f>
        <v>Q16135012</v>
      </c>
      <c r="J33" s="1" t="str" cm="1">
        <f t="array" ref="J33">IF(_xlfn.XLOOKUP(Constituencies!$B33,Candidates[[number]:[number]],Candidates[reservation])="","GEN",
    _xlfn.XLOOKUP(Constituencies!$B33,Candidates[[number]:[number]],Candidates[reservation]))</f>
        <v>GEN</v>
      </c>
      <c r="K33" s="3" cm="1">
        <f t="array" ref="K33">_xlfn.XLOOKUP(Constituencies!$B33,Candidates[[number]:[number]],Candidates[votersMale])</f>
        <v>100198</v>
      </c>
      <c r="L33" s="3" cm="1">
        <f t="array" ref="L33">_xlfn.XLOOKUP(Constituencies!$B33,Candidates[[number]:[number]],Candidates[votersFemale])</f>
        <v>101470</v>
      </c>
      <c r="M33" s="3" cm="1">
        <f t="array" ref="M33">_xlfn.XLOOKUP(Constituencies!$B33,Candidates[[number]:[number]],Candidates[votersTotal])</f>
        <v>201668</v>
      </c>
      <c r="N33" cm="1">
        <f t="array" ref="N33">_xlfn.XLOOKUP(Constituencies!$B33,Candidates[[number]:[number]],Candidates[pollingBooths])</f>
        <v>214</v>
      </c>
    </row>
    <row r="34" spans="2:14" ht="17.5" x14ac:dyDescent="0.65">
      <c r="B34" s="1">
        <v>32</v>
      </c>
      <c r="C34" t="str" cm="1">
        <f t="array" ref="C34">_xlfn.XLOOKUP(Constituencies!$B34,Candidates[[number]:[number]],Candidates[name])</f>
        <v>Thiruvambady</v>
      </c>
      <c r="D34" s="2" t="str" cm="1">
        <f t="array" ref="D34">_xlfn.XLOOKUP(Constituencies!$B34,Candidates[[number]:[number]],Candidates[nameMalayalam])</f>
        <v>തിരുവമ്പാടി</v>
      </c>
      <c r="E34" s="2" t="str">
        <f>_xlfn.XLOOKUP(Constituency[[#This Row],[Constituency]],Vote_History[constituency],Vote_History[ParliamentaryConstituency])</f>
        <v>Wayanad</v>
      </c>
      <c r="F34" t="str" cm="1">
        <f t="array" ref="F34">_xlfn.XLOOKUP(Constituencies!$B34,Candidates[[number]:[number]],Candidates[district])</f>
        <v>Kozhikode</v>
      </c>
      <c r="G34" s="2" t="str" cm="1">
        <f t="array" ref="G34">_xlfn.XLOOKUP(Constituencies!$B34,Candidates[[number]:[number]],Candidates[districtMalayalam])</f>
        <v>കോഴിക്കോട് ജില്ല</v>
      </c>
      <c r="H34" s="2" t="str" cm="1">
        <f t="array" ref="H34">_xlfn.XLOOKUP(Constituencies!$B34,Candidates[[number]:[number]],Candidates[districtQid])</f>
        <v>Q1142979</v>
      </c>
      <c r="I34" s="2" t="str" cm="1">
        <f t="array" ref="I34">_xlfn.XLOOKUP(Constituencies!$B34,Candidates[[number]:[number]],Candidates[qid])</f>
        <v>Q13112497</v>
      </c>
      <c r="J34" s="1" t="str" cm="1">
        <f t="array" ref="J34">IF(_xlfn.XLOOKUP(Constituencies!$B34,Candidates[[number]:[number]],Candidates[reservation])="","GEN",
    _xlfn.XLOOKUP(Constituencies!$B34,Candidates[[number]:[number]],Candidates[reservation]))</f>
        <v>GEN</v>
      </c>
      <c r="K34" s="3" cm="1">
        <f t="array" ref="K34">_xlfn.XLOOKUP(Constituencies!$B34,Candidates[[number]:[number]],Candidates[votersMale])</f>
        <v>94944</v>
      </c>
      <c r="L34" s="3" cm="1">
        <f t="array" ref="L34">_xlfn.XLOOKUP(Constituencies!$B34,Candidates[[number]:[number]],Candidates[votersFemale])</f>
        <v>97007</v>
      </c>
      <c r="M34" s="3" cm="1">
        <f t="array" ref="M34">_xlfn.XLOOKUP(Constituencies!$B34,Candidates[[number]:[number]],Candidates[votersTotal])</f>
        <v>191954</v>
      </c>
      <c r="N34" cm="1">
        <f t="array" ref="N34">_xlfn.XLOOKUP(Constituencies!$B34,Candidates[[number]:[number]],Candidates[pollingBooths])</f>
        <v>209</v>
      </c>
    </row>
    <row r="35" spans="2:14" ht="17.5" x14ac:dyDescent="0.65">
      <c r="B35" s="1">
        <v>33</v>
      </c>
      <c r="C35" t="str" cm="1">
        <f t="array" ref="C35">_xlfn.XLOOKUP(Constituencies!$B35,Candidates[[number]:[number]],Candidates[name])</f>
        <v>Kondotty</v>
      </c>
      <c r="D35" s="2" t="str" cm="1">
        <f t="array" ref="D35">_xlfn.XLOOKUP(Constituencies!$B35,Candidates[[number]:[number]],Candidates[nameMalayalam])</f>
        <v>കൊണ്ടോട്ടി</v>
      </c>
      <c r="E35" s="2" t="str">
        <f>_xlfn.XLOOKUP(Constituency[[#This Row],[Constituency]],Vote_History[constituency],Vote_History[ParliamentaryConstituency])</f>
        <v>Malappuram</v>
      </c>
      <c r="F35" t="str" cm="1">
        <f t="array" ref="F35">_xlfn.XLOOKUP(Constituencies!$B35,Candidates[[number]:[number]],Candidates[district])</f>
        <v>Malappuram</v>
      </c>
      <c r="G35" s="2" t="str" cm="1">
        <f t="array" ref="G35">_xlfn.XLOOKUP(Constituencies!$B35,Candidates[[number]:[number]],Candidates[districtMalayalam])</f>
        <v>മലപ്പുറം ജില്ല</v>
      </c>
      <c r="H35" s="2" t="str" cm="1">
        <f t="array" ref="H35">_xlfn.XLOOKUP(Constituencies!$B35,Candidates[[number]:[number]],Candidates[districtQid])</f>
        <v>Q1030918</v>
      </c>
      <c r="I35" s="2" t="str" cm="1">
        <f t="array" ref="I35">_xlfn.XLOOKUP(Constituencies!$B35,Candidates[[number]:[number]],Candidates[qid])</f>
        <v>Q16135092</v>
      </c>
      <c r="J35" s="1" t="str" cm="1">
        <f t="array" ref="J35">IF(_xlfn.XLOOKUP(Constituencies!$B35,Candidates[[number]:[number]],Candidates[reservation])="","GEN",
    _xlfn.XLOOKUP(Constituencies!$B35,Candidates[[number]:[number]],Candidates[reservation]))</f>
        <v>GEN</v>
      </c>
      <c r="K35" s="3" cm="1">
        <f t="array" ref="K35">_xlfn.XLOOKUP(Constituencies!$B35,Candidates[[number]:[number]],Candidates[votersMale])</f>
        <v>116003</v>
      </c>
      <c r="L35" s="3" cm="1">
        <f t="array" ref="L35">_xlfn.XLOOKUP(Constituencies!$B35,Candidates[[number]:[number]],Candidates[votersFemale])</f>
        <v>113366</v>
      </c>
      <c r="M35" s="3" cm="1">
        <f t="array" ref="M35">_xlfn.XLOOKUP(Constituencies!$B35,Candidates[[number]:[number]],Candidates[votersTotal])</f>
        <v>229370</v>
      </c>
      <c r="N35" cm="1">
        <f t="array" ref="N35">_xlfn.XLOOKUP(Constituencies!$B35,Candidates[[number]:[number]],Candidates[pollingBooths])</f>
        <v>246</v>
      </c>
    </row>
    <row r="36" spans="2:14" ht="17.5" x14ac:dyDescent="0.65">
      <c r="B36" s="1">
        <v>34</v>
      </c>
      <c r="C36" t="str" cm="1">
        <f t="array" ref="C36">_xlfn.XLOOKUP(Constituencies!$B36,Candidates[[number]:[number]],Candidates[name])</f>
        <v>Eranad</v>
      </c>
      <c r="D36" s="2" t="str" cm="1">
        <f t="array" ref="D36">_xlfn.XLOOKUP(Constituencies!$B36,Candidates[[number]:[number]],Candidates[nameMalayalam])</f>
        <v>ഏറനാട്</v>
      </c>
      <c r="E36" s="2" t="str">
        <f>_xlfn.XLOOKUP(Constituency[[#This Row],[Constituency]],Vote_History[constituency],Vote_History[ParliamentaryConstituency])</f>
        <v>Wayanad</v>
      </c>
      <c r="F36" t="str" cm="1">
        <f t="array" ref="F36">_xlfn.XLOOKUP(Constituencies!$B36,Candidates[[number]:[number]],Candidates[district])</f>
        <v>Malappuram</v>
      </c>
      <c r="G36" s="2" t="str" cm="1">
        <f t="array" ref="G36">_xlfn.XLOOKUP(Constituencies!$B36,Candidates[[number]:[number]],Candidates[districtMalayalam])</f>
        <v>മലപ്പുറം ജില്ല</v>
      </c>
      <c r="H36" s="2" t="str" cm="1">
        <f t="array" ref="H36">_xlfn.XLOOKUP(Constituencies!$B36,Candidates[[number]:[number]],Candidates[districtQid])</f>
        <v>Q1030918</v>
      </c>
      <c r="I36" s="2" t="str" cm="1">
        <f t="array" ref="I36">_xlfn.XLOOKUP(Constituencies!$B36,Candidates[[number]:[number]],Candidates[qid])</f>
        <v>Q13110769</v>
      </c>
      <c r="J36" s="1" t="str" cm="1">
        <f t="array" ref="J36">IF(_xlfn.XLOOKUP(Constituencies!$B36,Candidates[[number]:[number]],Candidates[reservation])="","GEN",
    _xlfn.XLOOKUP(Constituencies!$B36,Candidates[[number]:[number]],Candidates[reservation]))</f>
        <v>GEN</v>
      </c>
      <c r="K36" s="3" cm="1">
        <f t="array" ref="K36">_xlfn.XLOOKUP(Constituencies!$B36,Candidates[[number]:[number]],Candidates[votersMale])</f>
        <v>100486</v>
      </c>
      <c r="L36" s="3" cm="1">
        <f t="array" ref="L36">_xlfn.XLOOKUP(Constituencies!$B36,Candidates[[number]:[number]],Candidates[votersFemale])</f>
        <v>99070</v>
      </c>
      <c r="M36" s="3" cm="1">
        <f t="array" ref="M36">_xlfn.XLOOKUP(Constituencies!$B36,Candidates[[number]:[number]],Candidates[votersTotal])</f>
        <v>199556</v>
      </c>
      <c r="N36" cm="1">
        <f t="array" ref="N36">_xlfn.XLOOKUP(Constituencies!$B36,Candidates[[number]:[number]],Candidates[pollingBooths])</f>
        <v>213</v>
      </c>
    </row>
    <row r="37" spans="2:14" ht="17.5" x14ac:dyDescent="0.65">
      <c r="B37" s="1">
        <v>35</v>
      </c>
      <c r="C37" t="str" cm="1">
        <f t="array" ref="C37">_xlfn.XLOOKUP(Constituencies!$B37,Candidates[[number]:[number]],Candidates[name])</f>
        <v>Nilambur</v>
      </c>
      <c r="D37" s="2" t="str" cm="1">
        <f t="array" ref="D37">_xlfn.XLOOKUP(Constituencies!$B37,Candidates[[number]:[number]],Candidates[nameMalayalam])</f>
        <v>നിലമ്പൂർ</v>
      </c>
      <c r="E37" s="2" t="str">
        <f>_xlfn.XLOOKUP(Constituency[[#This Row],[Constituency]],Vote_History[constituency],Vote_History[ParliamentaryConstituency])</f>
        <v>Wayanad</v>
      </c>
      <c r="F37" t="str" cm="1">
        <f t="array" ref="F37">_xlfn.XLOOKUP(Constituencies!$B37,Candidates[[number]:[number]],Candidates[district])</f>
        <v>Malappuram</v>
      </c>
      <c r="G37" s="2" t="str" cm="1">
        <f t="array" ref="G37">_xlfn.XLOOKUP(Constituencies!$B37,Candidates[[number]:[number]],Candidates[districtMalayalam])</f>
        <v>മലപ്പുറം ജില്ല</v>
      </c>
      <c r="H37" s="2" t="str" cm="1">
        <f t="array" ref="H37">_xlfn.XLOOKUP(Constituencies!$B37,Candidates[[number]:[number]],Candidates[districtQid])</f>
        <v>Q1030918</v>
      </c>
      <c r="I37" s="2" t="str" cm="1">
        <f t="array" ref="I37">_xlfn.XLOOKUP(Constituencies!$B37,Candidates[[number]:[number]],Candidates[qid])</f>
        <v>Q13112913</v>
      </c>
      <c r="J37" s="1" t="str" cm="1">
        <f t="array" ref="J37">IF(_xlfn.XLOOKUP(Constituencies!$B37,Candidates[[number]:[number]],Candidates[reservation])="","GEN",
    _xlfn.XLOOKUP(Constituencies!$B37,Candidates[[number]:[number]],Candidates[reservation]))</f>
        <v>GEN</v>
      </c>
      <c r="K37" s="3" cm="1">
        <f t="array" ref="K37">_xlfn.XLOOKUP(Constituencies!$B37,Candidates[[number]:[number]],Candidates[votersMale])</f>
        <v>115886</v>
      </c>
      <c r="L37" s="3" cm="1">
        <f t="array" ref="L37">_xlfn.XLOOKUP(Constituencies!$B37,Candidates[[number]:[number]],Candidates[votersFemale])</f>
        <v>120683</v>
      </c>
      <c r="M37" s="3" cm="1">
        <f t="array" ref="M37">_xlfn.XLOOKUP(Constituencies!$B37,Candidates[[number]:[number]],Candidates[votersTotal])</f>
        <v>236576</v>
      </c>
      <c r="N37" cm="1">
        <f t="array" ref="N37">_xlfn.XLOOKUP(Constituencies!$B37,Candidates[[number]:[number]],Candidates[pollingBooths])</f>
        <v>263</v>
      </c>
    </row>
    <row r="38" spans="2:14" ht="17.5" x14ac:dyDescent="0.65">
      <c r="B38" s="1">
        <v>36</v>
      </c>
      <c r="C38" t="str" cm="1">
        <f t="array" ref="C38">_xlfn.XLOOKUP(Constituencies!$B38,Candidates[[number]:[number]],Candidates[name])</f>
        <v>Wandoor</v>
      </c>
      <c r="D38" s="2" t="str" cm="1">
        <f t="array" ref="D38">_xlfn.XLOOKUP(Constituencies!$B38,Candidates[[number]:[number]],Candidates[nameMalayalam])</f>
        <v>വണ്ടൂർ</v>
      </c>
      <c r="E38" s="2" t="str">
        <f>_xlfn.XLOOKUP(Constituency[[#This Row],[Constituency]],Vote_History[constituency],Vote_History[ParliamentaryConstituency])</f>
        <v>Wayanad</v>
      </c>
      <c r="F38" t="str" cm="1">
        <f t="array" ref="F38">_xlfn.XLOOKUP(Constituencies!$B38,Candidates[[number]:[number]],Candidates[district])</f>
        <v>Malappuram</v>
      </c>
      <c r="G38" s="2" t="str" cm="1">
        <f t="array" ref="G38">_xlfn.XLOOKUP(Constituencies!$B38,Candidates[[number]:[number]],Candidates[districtMalayalam])</f>
        <v>മലപ്പുറം ജില്ല</v>
      </c>
      <c r="H38" s="2" t="str" cm="1">
        <f t="array" ref="H38">_xlfn.XLOOKUP(Constituencies!$B38,Candidates[[number]:[number]],Candidates[districtQid])</f>
        <v>Q1030918</v>
      </c>
      <c r="I38" s="2" t="str" cm="1">
        <f t="array" ref="I38">_xlfn.XLOOKUP(Constituencies!$B38,Candidates[[number]:[number]],Candidates[qid])</f>
        <v>Q16135444</v>
      </c>
      <c r="J38" s="1" t="str" cm="1">
        <f t="array" ref="J38">IF(_xlfn.XLOOKUP(Constituencies!$B38,Candidates[[number]:[number]],Candidates[reservation])="","GEN",
    _xlfn.XLOOKUP(Constituencies!$B38,Candidates[[number]:[number]],Candidates[reservation]))</f>
        <v>SC</v>
      </c>
      <c r="K38" s="3" cm="1">
        <f t="array" ref="K38">_xlfn.XLOOKUP(Constituencies!$B38,Candidates[[number]:[number]],Candidates[votersMale])</f>
        <v>121473</v>
      </c>
      <c r="L38" s="3" cm="1">
        <f t="array" ref="L38">_xlfn.XLOOKUP(Constituencies!$B38,Candidates[[number]:[number]],Candidates[votersFemale])</f>
        <v>125711</v>
      </c>
      <c r="M38" s="3" cm="1">
        <f t="array" ref="M38">_xlfn.XLOOKUP(Constituencies!$B38,Candidates[[number]:[number]],Candidates[votersTotal])</f>
        <v>247184</v>
      </c>
      <c r="N38" cm="1">
        <f t="array" ref="N38">_xlfn.XLOOKUP(Constituencies!$B38,Candidates[[number]:[number]],Candidates[pollingBooths])</f>
        <v>257</v>
      </c>
    </row>
    <row r="39" spans="2:14" ht="17.5" x14ac:dyDescent="0.65">
      <c r="B39" s="1">
        <v>37</v>
      </c>
      <c r="C39" t="str" cm="1">
        <f t="array" ref="C39">_xlfn.XLOOKUP(Constituencies!$B39,Candidates[[number]:[number]],Candidates[name])</f>
        <v>Manjeri</v>
      </c>
      <c r="D39" s="2" t="str" cm="1">
        <f t="array" ref="D39">_xlfn.XLOOKUP(Constituencies!$B39,Candidates[[number]:[number]],Candidates[nameMalayalam])</f>
        <v>മഞ്ചേരി</v>
      </c>
      <c r="E39" s="2" t="str">
        <f>_xlfn.XLOOKUP(Constituency[[#This Row],[Constituency]],Vote_History[constituency],Vote_History[ParliamentaryConstituency])</f>
        <v>Malappuram</v>
      </c>
      <c r="F39" t="str" cm="1">
        <f t="array" ref="F39">_xlfn.XLOOKUP(Constituencies!$B39,Candidates[[number]:[number]],Candidates[district])</f>
        <v>Malappuram</v>
      </c>
      <c r="G39" s="2" t="str" cm="1">
        <f t="array" ref="G39">_xlfn.XLOOKUP(Constituencies!$B39,Candidates[[number]:[number]],Candidates[districtMalayalam])</f>
        <v>മലപ്പുറം ജില്ല</v>
      </c>
      <c r="H39" s="2" t="str" cm="1">
        <f t="array" ref="H39">_xlfn.XLOOKUP(Constituencies!$B39,Candidates[[number]:[number]],Candidates[districtQid])</f>
        <v>Q1030918</v>
      </c>
      <c r="I39" s="2" t="str" cm="1">
        <f t="array" ref="I39">_xlfn.XLOOKUP(Constituencies!$B39,Candidates[[number]:[number]],Candidates[qid])</f>
        <v>Q13113783</v>
      </c>
      <c r="J39" s="1" t="str" cm="1">
        <f t="array" ref="J39">IF(_xlfn.XLOOKUP(Constituencies!$B39,Candidates[[number]:[number]],Candidates[reservation])="","GEN",
    _xlfn.XLOOKUP(Constituencies!$B39,Candidates[[number]:[number]],Candidates[reservation]))</f>
        <v>GEN</v>
      </c>
      <c r="K39" s="3" cm="1">
        <f t="array" ref="K39">_xlfn.XLOOKUP(Constituencies!$B39,Candidates[[number]:[number]],Candidates[votersMale])</f>
        <v>113604</v>
      </c>
      <c r="L39" s="3" cm="1">
        <f t="array" ref="L39">_xlfn.XLOOKUP(Constituencies!$B39,Candidates[[number]:[number]],Candidates[votersFemale])</f>
        <v>114158</v>
      </c>
      <c r="M39" s="3" cm="1">
        <f t="array" ref="M39">_xlfn.XLOOKUP(Constituencies!$B39,Candidates[[number]:[number]],Candidates[votersTotal])</f>
        <v>227762</v>
      </c>
      <c r="N39" cm="1">
        <f t="array" ref="N39">_xlfn.XLOOKUP(Constituencies!$B39,Candidates[[number]:[number]],Candidates[pollingBooths])</f>
        <v>237</v>
      </c>
    </row>
    <row r="40" spans="2:14" ht="17.5" x14ac:dyDescent="0.65">
      <c r="B40" s="1">
        <v>38</v>
      </c>
      <c r="C40" t="str" cm="1">
        <f t="array" ref="C40">_xlfn.XLOOKUP(Constituencies!$B40,Candidates[[number]:[number]],Candidates[name])</f>
        <v>Perinthalmanna</v>
      </c>
      <c r="D40" s="2" t="str" cm="1">
        <f t="array" ref="D40">_xlfn.XLOOKUP(Constituencies!$B40,Candidates[[number]:[number]],Candidates[nameMalayalam])</f>
        <v>പെരിന്തൽമണ്ണ</v>
      </c>
      <c r="E40" s="2" t="str">
        <f>_xlfn.XLOOKUP(Constituency[[#This Row],[Constituency]],Vote_History[constituency],Vote_History[ParliamentaryConstituency])</f>
        <v>Malappuram</v>
      </c>
      <c r="F40" t="str" cm="1">
        <f t="array" ref="F40">_xlfn.XLOOKUP(Constituencies!$B40,Candidates[[number]:[number]],Candidates[district])</f>
        <v>Malappuram</v>
      </c>
      <c r="G40" s="2" t="str" cm="1">
        <f t="array" ref="G40">_xlfn.XLOOKUP(Constituencies!$B40,Candidates[[number]:[number]],Candidates[districtMalayalam])</f>
        <v>മലപ്പുറം ജില്ല</v>
      </c>
      <c r="H40" s="2" t="str" cm="1">
        <f t="array" ref="H40">_xlfn.XLOOKUP(Constituencies!$B40,Candidates[[number]:[number]],Candidates[districtQid])</f>
        <v>Q1030918</v>
      </c>
      <c r="I40" s="2" t="str" cm="1">
        <f t="array" ref="I40">_xlfn.XLOOKUP(Constituencies!$B40,Candidates[[number]:[number]],Candidates[qid])</f>
        <v>Q13113446</v>
      </c>
      <c r="J40" s="1" t="str" cm="1">
        <f t="array" ref="J40">IF(_xlfn.XLOOKUP(Constituencies!$B40,Candidates[[number]:[number]],Candidates[reservation])="","GEN",
    _xlfn.XLOOKUP(Constituencies!$B40,Candidates[[number]:[number]],Candidates[reservation]))</f>
        <v>GEN</v>
      </c>
      <c r="K40" s="3" cm="1">
        <f t="array" ref="K40">_xlfn.XLOOKUP(Constituencies!$B40,Candidates[[number]:[number]],Candidates[votersMale])</f>
        <v>113431</v>
      </c>
      <c r="L40" s="3" cm="1">
        <f t="array" ref="L40">_xlfn.XLOOKUP(Constituencies!$B40,Candidates[[number]:[number]],Candidates[votersFemale])</f>
        <v>116093</v>
      </c>
      <c r="M40" s="3" cm="1">
        <f t="array" ref="M40">_xlfn.XLOOKUP(Constituencies!$B40,Candidates[[number]:[number]],Candidates[votersTotal])</f>
        <v>229525</v>
      </c>
      <c r="N40" cm="1">
        <f t="array" ref="N40">_xlfn.XLOOKUP(Constituencies!$B40,Candidates[[number]:[number]],Candidates[pollingBooths])</f>
        <v>244</v>
      </c>
    </row>
    <row r="41" spans="2:14" ht="17.5" x14ac:dyDescent="0.65">
      <c r="B41" s="1">
        <v>39</v>
      </c>
      <c r="C41" t="str" cm="1">
        <f t="array" ref="C41">_xlfn.XLOOKUP(Constituencies!$B41,Candidates[[number]:[number]],Candidates[name])</f>
        <v>Mankada</v>
      </c>
      <c r="D41" s="2" t="str" cm="1">
        <f t="array" ref="D41">_xlfn.XLOOKUP(Constituencies!$B41,Candidates[[number]:[number]],Candidates[nameMalayalam])</f>
        <v>മങ്കട</v>
      </c>
      <c r="E41" s="2" t="str">
        <f>_xlfn.XLOOKUP(Constituency[[#This Row],[Constituency]],Vote_History[constituency],Vote_History[ParliamentaryConstituency])</f>
        <v>Malappuram</v>
      </c>
      <c r="F41" t="str" cm="1">
        <f t="array" ref="F41">_xlfn.XLOOKUP(Constituencies!$B41,Candidates[[number]:[number]],Candidates[district])</f>
        <v>Malappuram</v>
      </c>
      <c r="G41" s="2" t="str" cm="1">
        <f t="array" ref="G41">_xlfn.XLOOKUP(Constituencies!$B41,Candidates[[number]:[number]],Candidates[districtMalayalam])</f>
        <v>മലപ്പുറം ജില്ല</v>
      </c>
      <c r="H41" s="2" t="str" cm="1">
        <f t="array" ref="H41">_xlfn.XLOOKUP(Constituencies!$B41,Candidates[[number]:[number]],Candidates[districtQid])</f>
        <v>Q1030918</v>
      </c>
      <c r="I41" s="2" t="str" cm="1">
        <f t="array" ref="I41">_xlfn.XLOOKUP(Constituencies!$B41,Candidates[[number]:[number]],Candidates[qid])</f>
        <v>Q13113774</v>
      </c>
      <c r="J41" s="1" t="str" cm="1">
        <f t="array" ref="J41">IF(_xlfn.XLOOKUP(Constituencies!$B41,Candidates[[number]:[number]],Candidates[reservation])="","GEN",
    _xlfn.XLOOKUP(Constituencies!$B41,Candidates[[number]:[number]],Candidates[reservation]))</f>
        <v>GEN</v>
      </c>
      <c r="K41" s="3" cm="1">
        <f t="array" ref="K41">_xlfn.XLOOKUP(Constituencies!$B41,Candidates[[number]:[number]],Candidates[votersMale])</f>
        <v>115245</v>
      </c>
      <c r="L41" s="3" cm="1">
        <f t="array" ref="L41">_xlfn.XLOOKUP(Constituencies!$B41,Candidates[[number]:[number]],Candidates[votersFemale])</f>
        <v>115592</v>
      </c>
      <c r="M41" s="3" cm="1">
        <f t="array" ref="M41">_xlfn.XLOOKUP(Constituencies!$B41,Candidates[[number]:[number]],Candidates[votersTotal])</f>
        <v>230838</v>
      </c>
      <c r="N41" cm="1">
        <f t="array" ref="N41">_xlfn.XLOOKUP(Constituencies!$B41,Candidates[[number]:[number]],Candidates[pollingBooths])</f>
        <v>232</v>
      </c>
    </row>
    <row r="42" spans="2:14" ht="17.5" x14ac:dyDescent="0.65">
      <c r="B42" s="1">
        <v>40</v>
      </c>
      <c r="C42" t="str" cm="1">
        <f t="array" ref="C42">_xlfn.XLOOKUP(Constituencies!$B42,Candidates[[number]:[number]],Candidates[name])</f>
        <v>Malappuram</v>
      </c>
      <c r="D42" s="2" t="str" cm="1">
        <f t="array" ref="D42">_xlfn.XLOOKUP(Constituencies!$B42,Candidates[[number]:[number]],Candidates[nameMalayalam])</f>
        <v>മലപ്പുറം</v>
      </c>
      <c r="E42" s="2" t="str">
        <f>_xlfn.XLOOKUP(Constituency[[#This Row],[Constituency]],Vote_History[constituency],Vote_History[ParliamentaryConstituency])</f>
        <v>Malappuram</v>
      </c>
      <c r="F42" t="str" cm="1">
        <f t="array" ref="F42">_xlfn.XLOOKUP(Constituencies!$B42,Candidates[[number]:[number]],Candidates[district])</f>
        <v>Malappuram</v>
      </c>
      <c r="G42" s="2" t="str" cm="1">
        <f t="array" ref="G42">_xlfn.XLOOKUP(Constituencies!$B42,Candidates[[number]:[number]],Candidates[districtMalayalam])</f>
        <v>മലപ്പുറം ജില്ല</v>
      </c>
      <c r="H42" s="2" t="str" cm="1">
        <f t="array" ref="H42">_xlfn.XLOOKUP(Constituencies!$B42,Candidates[[number]:[number]],Candidates[districtQid])</f>
        <v>Q1030918</v>
      </c>
      <c r="I42" s="2" t="str" cm="1">
        <f t="array" ref="I42">_xlfn.XLOOKUP(Constituencies!$B42,Candidates[[number]:[number]],Candidates[qid])</f>
        <v>Q16135164</v>
      </c>
      <c r="J42" s="1" t="str" cm="1">
        <f t="array" ref="J42">IF(_xlfn.XLOOKUP(Constituencies!$B42,Candidates[[number]:[number]],Candidates[reservation])="","GEN",
    _xlfn.XLOOKUP(Constituencies!$B42,Candidates[[number]:[number]],Candidates[reservation]))</f>
        <v>GEN</v>
      </c>
      <c r="K42" s="3" cm="1">
        <f t="array" ref="K42">_xlfn.XLOOKUP(Constituencies!$B42,Candidates[[number]:[number]],Candidates[votersMale])</f>
        <v>119984</v>
      </c>
      <c r="L42" s="3" cm="1">
        <f t="array" ref="L42">_xlfn.XLOOKUP(Constituencies!$B42,Candidates[[number]:[number]],Candidates[votersFemale])</f>
        <v>118096</v>
      </c>
      <c r="M42" s="3" cm="1">
        <f t="array" ref="M42">_xlfn.XLOOKUP(Constituencies!$B42,Candidates[[number]:[number]],Candidates[votersTotal])</f>
        <v>238080</v>
      </c>
      <c r="N42" cm="1">
        <f t="array" ref="N42">_xlfn.XLOOKUP(Constituencies!$B42,Candidates[[number]:[number]],Candidates[pollingBooths])</f>
        <v>239</v>
      </c>
    </row>
    <row r="43" spans="2:14" ht="17.5" x14ac:dyDescent="0.65">
      <c r="B43" s="1">
        <v>41</v>
      </c>
      <c r="C43" t="str" cm="1">
        <f t="array" ref="C43">_xlfn.XLOOKUP(Constituencies!$B43,Candidates[[number]:[number]],Candidates[name])</f>
        <v>Vengara</v>
      </c>
      <c r="D43" s="2" t="str" cm="1">
        <f t="array" ref="D43">_xlfn.XLOOKUP(Constituencies!$B43,Candidates[[number]:[number]],Candidates[nameMalayalam])</f>
        <v>വേങ്ങര</v>
      </c>
      <c r="E43" s="2" t="str">
        <f>_xlfn.XLOOKUP(Constituency[[#This Row],[Constituency]],Vote_History[constituency],Vote_History[ParliamentaryConstituency])</f>
        <v>Malappuram</v>
      </c>
      <c r="F43" t="str" cm="1">
        <f t="array" ref="F43">_xlfn.XLOOKUP(Constituencies!$B43,Candidates[[number]:[number]],Candidates[district])</f>
        <v>Malappuram</v>
      </c>
      <c r="G43" s="2" t="str" cm="1">
        <f t="array" ref="G43">_xlfn.XLOOKUP(Constituencies!$B43,Candidates[[number]:[number]],Candidates[districtMalayalam])</f>
        <v>മലപ്പുറം ജില്ല</v>
      </c>
      <c r="H43" s="2" t="str" cm="1">
        <f t="array" ref="H43">_xlfn.XLOOKUP(Constituencies!$B43,Candidates[[number]:[number]],Candidates[districtQid])</f>
        <v>Q1030918</v>
      </c>
      <c r="I43" s="2" t="str" cm="1">
        <f t="array" ref="I43">_xlfn.XLOOKUP(Constituencies!$B43,Candidates[[number]:[number]],Candidates[qid])</f>
        <v>Q13114838</v>
      </c>
      <c r="J43" s="1" t="str" cm="1">
        <f t="array" ref="J43">IF(_xlfn.XLOOKUP(Constituencies!$B43,Candidates[[number]:[number]],Candidates[reservation])="","GEN",
    _xlfn.XLOOKUP(Constituencies!$B43,Candidates[[number]:[number]],Candidates[reservation]))</f>
        <v>GEN</v>
      </c>
      <c r="K43" s="3" cm="1">
        <f t="array" ref="K43">_xlfn.XLOOKUP(Constituencies!$B43,Candidates[[number]:[number]],Candidates[votersMale])</f>
        <v>108365</v>
      </c>
      <c r="L43" s="3" cm="1">
        <f t="array" ref="L43">_xlfn.XLOOKUP(Constituencies!$B43,Candidates[[number]:[number]],Candidates[votersFemale])</f>
        <v>103261</v>
      </c>
      <c r="M43" s="3" cm="1">
        <f t="array" ref="M43">_xlfn.XLOOKUP(Constituencies!$B43,Candidates[[number]:[number]],Candidates[votersTotal])</f>
        <v>211630</v>
      </c>
      <c r="N43" cm="1">
        <f t="array" ref="N43">_xlfn.XLOOKUP(Constituencies!$B43,Candidates[[number]:[number]],Candidates[pollingBooths])</f>
        <v>192</v>
      </c>
    </row>
    <row r="44" spans="2:14" ht="17.5" x14ac:dyDescent="0.65">
      <c r="B44" s="1">
        <v>42</v>
      </c>
      <c r="C44" t="str" cm="1">
        <f t="array" ref="C44">_xlfn.XLOOKUP(Constituencies!$B44,Candidates[[number]:[number]],Candidates[name])</f>
        <v>Vallikkunnu</v>
      </c>
      <c r="D44" s="2" t="str" cm="1">
        <f t="array" ref="D44">_xlfn.XLOOKUP(Constituencies!$B44,Candidates[[number]:[number]],Candidates[nameMalayalam])</f>
        <v>വള്ളിക്കുന്ന്</v>
      </c>
      <c r="E44" s="2" t="str">
        <f>_xlfn.XLOOKUP(Constituency[[#This Row],[Constituency]],Vote_History[constituency],Vote_History[ParliamentaryConstituency])</f>
        <v>Malappuram</v>
      </c>
      <c r="F44" t="str" cm="1">
        <f t="array" ref="F44">_xlfn.XLOOKUP(Constituencies!$B44,Candidates[[number]:[number]],Candidates[district])</f>
        <v>Malappuram</v>
      </c>
      <c r="G44" s="2" t="str" cm="1">
        <f t="array" ref="G44">_xlfn.XLOOKUP(Constituencies!$B44,Candidates[[number]:[number]],Candidates[districtMalayalam])</f>
        <v>മലപ്പുറം ജില്ല</v>
      </c>
      <c r="H44" s="2" t="str" cm="1">
        <f t="array" ref="H44">_xlfn.XLOOKUP(Constituencies!$B44,Candidates[[number]:[number]],Candidates[districtQid])</f>
        <v>Q1030918</v>
      </c>
      <c r="I44" s="2" t="str" cm="1">
        <f t="array" ref="I44">_xlfn.XLOOKUP(Constituencies!$B44,Candidates[[number]:[number]],Candidates[qid])</f>
        <v>Q16135944</v>
      </c>
      <c r="J44" s="1" t="str" cm="1">
        <f t="array" ref="J44">IF(_xlfn.XLOOKUP(Constituencies!$B44,Candidates[[number]:[number]],Candidates[reservation])="","GEN",
    _xlfn.XLOOKUP(Constituencies!$B44,Candidates[[number]:[number]],Candidates[reservation]))</f>
        <v>GEN</v>
      </c>
      <c r="K44" s="3" cm="1">
        <f t="array" ref="K44">_xlfn.XLOOKUP(Constituencies!$B44,Candidates[[number]:[number]],Candidates[votersMale])</f>
        <v>111338</v>
      </c>
      <c r="L44" s="3" cm="1">
        <f t="array" ref="L44">_xlfn.XLOOKUP(Constituencies!$B44,Candidates[[number]:[number]],Candidates[votersFemale])</f>
        <v>109697</v>
      </c>
      <c r="M44" s="3" cm="1">
        <f t="array" ref="M44">_xlfn.XLOOKUP(Constituencies!$B44,Candidates[[number]:[number]],Candidates[votersTotal])</f>
        <v>221036</v>
      </c>
      <c r="N44" cm="1">
        <f t="array" ref="N44">_xlfn.XLOOKUP(Constituencies!$B44,Candidates[[number]:[number]],Candidates[pollingBooths])</f>
        <v>225</v>
      </c>
    </row>
    <row r="45" spans="2:14" ht="17.5" x14ac:dyDescent="0.65">
      <c r="B45" s="1">
        <v>43</v>
      </c>
      <c r="C45" t="str" cm="1">
        <f t="array" ref="C45">_xlfn.XLOOKUP(Constituencies!$B45,Candidates[[number]:[number]],Candidates[name])</f>
        <v>Tirurangadi</v>
      </c>
      <c r="D45" s="2" t="str" cm="1">
        <f t="array" ref="D45">_xlfn.XLOOKUP(Constituencies!$B45,Candidates[[number]:[number]],Candidates[nameMalayalam])</f>
        <v>തിരൂരങ്ങാടി</v>
      </c>
      <c r="E45" s="2" t="str">
        <f>_xlfn.XLOOKUP(Constituency[[#This Row],[Constituency]],Vote_History[constituency],Vote_History[ParliamentaryConstituency])</f>
        <v>Ponnani</v>
      </c>
      <c r="F45" t="str" cm="1">
        <f t="array" ref="F45">_xlfn.XLOOKUP(Constituencies!$B45,Candidates[[number]:[number]],Candidates[district])</f>
        <v>Malappuram</v>
      </c>
      <c r="G45" s="2" t="str" cm="1">
        <f t="array" ref="G45">_xlfn.XLOOKUP(Constituencies!$B45,Candidates[[number]:[number]],Candidates[districtMalayalam])</f>
        <v>മലപ്പുറം ജില്ല</v>
      </c>
      <c r="H45" s="2" t="str" cm="1">
        <f t="array" ref="H45">_xlfn.XLOOKUP(Constituencies!$B45,Candidates[[number]:[number]],Candidates[districtQid])</f>
        <v>Q1030918</v>
      </c>
      <c r="I45" s="2" t="str" cm="1">
        <f t="array" ref="I45">_xlfn.XLOOKUP(Constituencies!$B45,Candidates[[number]:[number]],Candidates[qid])</f>
        <v>Q13112529</v>
      </c>
      <c r="J45" s="1" t="str" cm="1">
        <f t="array" ref="J45">IF(_xlfn.XLOOKUP(Constituencies!$B45,Candidates[[number]:[number]],Candidates[reservation])="","GEN",
    _xlfn.XLOOKUP(Constituencies!$B45,Candidates[[number]:[number]],Candidates[reservation]))</f>
        <v>GEN</v>
      </c>
      <c r="K45" s="3" cm="1">
        <f t="array" ref="K45">_xlfn.XLOOKUP(Constituencies!$B45,Candidates[[number]:[number]],Candidates[votersMale])</f>
        <v>113015</v>
      </c>
      <c r="L45" s="3" cm="1">
        <f t="array" ref="L45">_xlfn.XLOOKUP(Constituencies!$B45,Candidates[[number]:[number]],Candidates[votersFemale])</f>
        <v>109776</v>
      </c>
      <c r="M45" s="3" cm="1">
        <f t="array" ref="M45">_xlfn.XLOOKUP(Constituencies!$B45,Candidates[[number]:[number]],Candidates[votersTotal])</f>
        <v>222792</v>
      </c>
      <c r="N45" cm="1">
        <f t="array" ref="N45">_xlfn.XLOOKUP(Constituencies!$B45,Candidates[[number]:[number]],Candidates[pollingBooths])</f>
        <v>204</v>
      </c>
    </row>
    <row r="46" spans="2:14" ht="17.5" x14ac:dyDescent="0.65">
      <c r="B46" s="1">
        <v>44</v>
      </c>
      <c r="C46" t="str" cm="1">
        <f t="array" ref="C46">_xlfn.XLOOKUP(Constituencies!$B46,Candidates[[number]:[number]],Candidates[name])</f>
        <v>Tanur</v>
      </c>
      <c r="D46" s="2" t="str" cm="1">
        <f t="array" ref="D46">_xlfn.XLOOKUP(Constituencies!$B46,Candidates[[number]:[number]],Candidates[nameMalayalam])</f>
        <v>താനൂർ</v>
      </c>
      <c r="E46" s="2" t="str">
        <f>_xlfn.XLOOKUP(Constituency[[#This Row],[Constituency]],Vote_History[constituency],Vote_History[ParliamentaryConstituency])</f>
        <v>Ponnani</v>
      </c>
      <c r="F46" t="str" cm="1">
        <f t="array" ref="F46">_xlfn.XLOOKUP(Constituencies!$B46,Candidates[[number]:[number]],Candidates[district])</f>
        <v>Malappuram</v>
      </c>
      <c r="G46" s="2" t="str" cm="1">
        <f t="array" ref="G46">_xlfn.XLOOKUP(Constituencies!$B46,Candidates[[number]:[number]],Candidates[districtMalayalam])</f>
        <v>മലപ്പുറം ജില്ല</v>
      </c>
      <c r="H46" s="2" t="str" cm="1">
        <f t="array" ref="H46">_xlfn.XLOOKUP(Constituencies!$B46,Candidates[[number]:[number]],Candidates[districtQid])</f>
        <v>Q1030918</v>
      </c>
      <c r="I46" s="2" t="str" cm="1">
        <f t="array" ref="I46">_xlfn.XLOOKUP(Constituencies!$B46,Candidates[[number]:[number]],Candidates[qid])</f>
        <v>Q16136996</v>
      </c>
      <c r="J46" s="1" t="str" cm="1">
        <f t="array" ref="J46">IF(_xlfn.XLOOKUP(Constituencies!$B46,Candidates[[number]:[number]],Candidates[reservation])="","GEN",
    _xlfn.XLOOKUP(Constituencies!$B46,Candidates[[number]:[number]],Candidates[reservation]))</f>
        <v>GEN</v>
      </c>
      <c r="K46" s="3" cm="1">
        <f t="array" ref="K46">_xlfn.XLOOKUP(Constituencies!$B46,Candidates[[number]:[number]],Candidates[votersMale])</f>
        <v>108077</v>
      </c>
      <c r="L46" s="3" cm="1">
        <f t="array" ref="L46">_xlfn.XLOOKUP(Constituencies!$B46,Candidates[[number]:[number]],Candidates[votersFemale])</f>
        <v>106020</v>
      </c>
      <c r="M46" s="3" cm="1">
        <f t="array" ref="M46">_xlfn.XLOOKUP(Constituencies!$B46,Candidates[[number]:[number]],Candidates[votersTotal])</f>
        <v>214101</v>
      </c>
      <c r="N46" cm="1">
        <f t="array" ref="N46">_xlfn.XLOOKUP(Constituencies!$B46,Candidates[[number]:[number]],Candidates[pollingBooths])</f>
        <v>211</v>
      </c>
    </row>
    <row r="47" spans="2:14" ht="17.5" x14ac:dyDescent="0.65">
      <c r="B47" s="1">
        <v>45</v>
      </c>
      <c r="C47" t="str" cm="1">
        <f t="array" ref="C47">_xlfn.XLOOKUP(Constituencies!$B47,Candidates[[number]:[number]],Candidates[name])</f>
        <v>Tirur</v>
      </c>
      <c r="D47" s="2" t="str" cm="1">
        <f t="array" ref="D47">_xlfn.XLOOKUP(Constituencies!$B47,Candidates[[number]:[number]],Candidates[nameMalayalam])</f>
        <v>തിരൂർ</v>
      </c>
      <c r="E47" s="2" t="str">
        <f>_xlfn.XLOOKUP(Constituency[[#This Row],[Constituency]],Vote_History[constituency],Vote_History[ParliamentaryConstituency])</f>
        <v>Ponnani</v>
      </c>
      <c r="F47" t="str" cm="1">
        <f t="array" ref="F47">_xlfn.XLOOKUP(Constituencies!$B47,Candidates[[number]:[number]],Candidates[district])</f>
        <v>Malappuram</v>
      </c>
      <c r="G47" s="2" t="str" cm="1">
        <f t="array" ref="G47">_xlfn.XLOOKUP(Constituencies!$B47,Candidates[[number]:[number]],Candidates[districtMalayalam])</f>
        <v>മലപ്പുറം ജില്ല</v>
      </c>
      <c r="H47" s="2" t="str" cm="1">
        <f t="array" ref="H47">_xlfn.XLOOKUP(Constituencies!$B47,Candidates[[number]:[number]],Candidates[districtQid])</f>
        <v>Q1030918</v>
      </c>
      <c r="I47" s="2" t="str" cm="1">
        <f t="array" ref="I47">_xlfn.XLOOKUP(Constituencies!$B47,Candidates[[number]:[number]],Candidates[qid])</f>
        <v>Q16137421</v>
      </c>
      <c r="J47" s="1" t="str" cm="1">
        <f t="array" ref="J47">IF(_xlfn.XLOOKUP(Constituencies!$B47,Candidates[[number]:[number]],Candidates[reservation])="","GEN",
    _xlfn.XLOOKUP(Constituencies!$B47,Candidates[[number]:[number]],Candidates[reservation]))</f>
        <v>GEN</v>
      </c>
      <c r="K47" s="3" cm="1">
        <f t="array" ref="K47">_xlfn.XLOOKUP(Constituencies!$B47,Candidates[[number]:[number]],Candidates[votersMale])</f>
        <v>128200</v>
      </c>
      <c r="L47" s="3" cm="1">
        <f t="array" ref="L47">_xlfn.XLOOKUP(Constituencies!$B47,Candidates[[number]:[number]],Candidates[votersFemale])</f>
        <v>127229</v>
      </c>
      <c r="M47" s="3" cm="1">
        <f t="array" ref="M47">_xlfn.XLOOKUP(Constituencies!$B47,Candidates[[number]:[number]],Candidates[votersTotal])</f>
        <v>255441</v>
      </c>
      <c r="N47" cm="1">
        <f t="array" ref="N47">_xlfn.XLOOKUP(Constituencies!$B47,Candidates[[number]:[number]],Candidates[pollingBooths])</f>
        <v>243</v>
      </c>
    </row>
    <row r="48" spans="2:14" ht="17.5" x14ac:dyDescent="0.65">
      <c r="B48" s="1">
        <v>46</v>
      </c>
      <c r="C48" t="str" cm="1">
        <f t="array" ref="C48">_xlfn.XLOOKUP(Constituencies!$B48,Candidates[[number]:[number]],Candidates[name])</f>
        <v>Kottakkal</v>
      </c>
      <c r="D48" s="2" t="str" cm="1">
        <f t="array" ref="D48">_xlfn.XLOOKUP(Constituencies!$B48,Candidates[[number]:[number]],Candidates[nameMalayalam])</f>
        <v>കോട്ടക്കൽ</v>
      </c>
      <c r="E48" s="2" t="str">
        <f>_xlfn.XLOOKUP(Constituency[[#This Row],[Constituency]],Vote_History[constituency],Vote_History[ParliamentaryConstituency])</f>
        <v>Ponnani</v>
      </c>
      <c r="F48" t="str" cm="1">
        <f t="array" ref="F48">_xlfn.XLOOKUP(Constituencies!$B48,Candidates[[number]:[number]],Candidates[district])</f>
        <v>Malappuram</v>
      </c>
      <c r="G48" s="2" t="str" cm="1">
        <f t="array" ref="G48">_xlfn.XLOOKUP(Constituencies!$B48,Candidates[[number]:[number]],Candidates[districtMalayalam])</f>
        <v>മലപ്പുറം ജില്ല</v>
      </c>
      <c r="H48" s="2" t="str" cm="1">
        <f t="array" ref="H48">_xlfn.XLOOKUP(Constituencies!$B48,Candidates[[number]:[number]],Candidates[districtQid])</f>
        <v>Q1030918</v>
      </c>
      <c r="I48" s="2" t="str" cm="1">
        <f t="array" ref="I48">_xlfn.XLOOKUP(Constituencies!$B48,Candidates[[number]:[number]],Candidates[qid])</f>
        <v>Q13111682</v>
      </c>
      <c r="J48" s="1" t="str" cm="1">
        <f t="array" ref="J48">IF(_xlfn.XLOOKUP(Constituencies!$B48,Candidates[[number]:[number]],Candidates[reservation])="","GEN",
    _xlfn.XLOOKUP(Constituencies!$B48,Candidates[[number]:[number]],Candidates[reservation]))</f>
        <v>GEN</v>
      </c>
      <c r="K48" s="3" cm="1">
        <f t="array" ref="K48">_xlfn.XLOOKUP(Constituencies!$B48,Candidates[[number]:[number]],Candidates[votersMale])</f>
        <v>122850</v>
      </c>
      <c r="L48" s="3" cm="1">
        <f t="array" ref="L48">_xlfn.XLOOKUP(Constituencies!$B48,Candidates[[number]:[number]],Candidates[votersFemale])</f>
        <v>120161</v>
      </c>
      <c r="M48" s="3" cm="1">
        <f t="array" ref="M48">_xlfn.XLOOKUP(Constituencies!$B48,Candidates[[number]:[number]],Candidates[votersTotal])</f>
        <v>243014</v>
      </c>
      <c r="N48" cm="1">
        <f t="array" ref="N48">_xlfn.XLOOKUP(Constituencies!$B48,Candidates[[number]:[number]],Candidates[pollingBooths])</f>
        <v>241</v>
      </c>
    </row>
    <row r="49" spans="2:14" ht="17.5" x14ac:dyDescent="0.65">
      <c r="B49" s="1">
        <v>47</v>
      </c>
      <c r="C49" t="str" cm="1">
        <f t="array" ref="C49">_xlfn.XLOOKUP(Constituencies!$B49,Candidates[[number]:[number]],Candidates[name])</f>
        <v>Thavanur</v>
      </c>
      <c r="D49" s="2" t="str" cm="1">
        <f t="array" ref="D49">_xlfn.XLOOKUP(Constituencies!$B49,Candidates[[number]:[number]],Candidates[nameMalayalam])</f>
        <v>തവനൂർ</v>
      </c>
      <c r="E49" s="2" t="str">
        <f>_xlfn.XLOOKUP(Constituency[[#This Row],[Constituency]],Vote_History[constituency],Vote_History[ParliamentaryConstituency])</f>
        <v>Ponnani</v>
      </c>
      <c r="F49" t="str" cm="1">
        <f t="array" ref="F49">_xlfn.XLOOKUP(Constituencies!$B49,Candidates[[number]:[number]],Candidates[district])</f>
        <v>Malappuram</v>
      </c>
      <c r="G49" s="2" t="str" cm="1">
        <f t="array" ref="G49">_xlfn.XLOOKUP(Constituencies!$B49,Candidates[[number]:[number]],Candidates[districtMalayalam])</f>
        <v>മലപ്പുറം ജില്ല</v>
      </c>
      <c r="H49" s="2" t="str" cm="1">
        <f t="array" ref="H49">_xlfn.XLOOKUP(Constituencies!$B49,Candidates[[number]:[number]],Candidates[districtQid])</f>
        <v>Q1030918</v>
      </c>
      <c r="I49" s="2" t="str" cm="1">
        <f t="array" ref="I49">_xlfn.XLOOKUP(Constituencies!$B49,Candidates[[number]:[number]],Candidates[qid])</f>
        <v>Q16136920</v>
      </c>
      <c r="J49" s="1" t="str" cm="1">
        <f t="array" ref="J49">IF(_xlfn.XLOOKUP(Constituencies!$B49,Candidates[[number]:[number]],Candidates[reservation])="","GEN",
    _xlfn.XLOOKUP(Constituencies!$B49,Candidates[[number]:[number]],Candidates[reservation]))</f>
        <v>GEN</v>
      </c>
      <c r="K49" s="3" cm="1">
        <f t="array" ref="K49">_xlfn.XLOOKUP(Constituencies!$B49,Candidates[[number]:[number]],Candidates[votersMale])</f>
        <v>103861</v>
      </c>
      <c r="L49" s="3" cm="1">
        <f t="array" ref="L49">_xlfn.XLOOKUP(Constituencies!$B49,Candidates[[number]:[number]],Candidates[votersFemale])</f>
        <v>104915</v>
      </c>
      <c r="M49" s="3" cm="1">
        <f t="array" ref="M49">_xlfn.XLOOKUP(Constituencies!$B49,Candidates[[number]:[number]],Candidates[votersTotal])</f>
        <v>208776</v>
      </c>
      <c r="N49" cm="1">
        <f t="array" ref="N49">_xlfn.XLOOKUP(Constituencies!$B49,Candidates[[number]:[number]],Candidates[pollingBooths])</f>
        <v>218</v>
      </c>
    </row>
    <row r="50" spans="2:14" ht="17.5" x14ac:dyDescent="0.65">
      <c r="B50" s="1">
        <v>48</v>
      </c>
      <c r="C50" t="str" cm="1">
        <f t="array" ref="C50">_xlfn.XLOOKUP(Constituencies!$B50,Candidates[[number]:[number]],Candidates[name])</f>
        <v>Ponnani</v>
      </c>
      <c r="D50" s="2" t="str" cm="1">
        <f t="array" ref="D50">_xlfn.XLOOKUP(Constituencies!$B50,Candidates[[number]:[number]],Candidates[nameMalayalam])</f>
        <v>പൊന്നാനി</v>
      </c>
      <c r="E50" s="2" t="str">
        <f>_xlfn.XLOOKUP(Constituency[[#This Row],[Constituency]],Vote_History[constituency],Vote_History[ParliamentaryConstituency])</f>
        <v>Ponnani</v>
      </c>
      <c r="F50" t="str" cm="1">
        <f t="array" ref="F50">_xlfn.XLOOKUP(Constituencies!$B50,Candidates[[number]:[number]],Candidates[district])</f>
        <v>Malappuram</v>
      </c>
      <c r="G50" s="2" t="str" cm="1">
        <f t="array" ref="G50">_xlfn.XLOOKUP(Constituencies!$B50,Candidates[[number]:[number]],Candidates[districtMalayalam])</f>
        <v>മലപ്പുറം ജില്ല</v>
      </c>
      <c r="H50" s="2" t="str" cm="1">
        <f t="array" ref="H50">_xlfn.XLOOKUP(Constituencies!$B50,Candidates[[number]:[number]],Candidates[districtQid])</f>
        <v>Q1030918</v>
      </c>
      <c r="I50" s="2" t="str" cm="1">
        <f t="array" ref="I50">_xlfn.XLOOKUP(Constituencies!$B50,Candidates[[number]:[number]],Candidates[qid])</f>
        <v>Q7227905</v>
      </c>
      <c r="J50" s="1" t="str" cm="1">
        <f t="array" ref="J50">IF(_xlfn.XLOOKUP(Constituencies!$B50,Candidates[[number]:[number]],Candidates[reservation])="","GEN",
    _xlfn.XLOOKUP(Constituencies!$B50,Candidates[[number]:[number]],Candidates[reservation]))</f>
        <v>GEN</v>
      </c>
      <c r="K50" s="3" cm="1">
        <f t="array" ref="K50">_xlfn.XLOOKUP(Constituencies!$B50,Candidates[[number]:[number]],Candidates[votersMale])</f>
        <v>107380</v>
      </c>
      <c r="L50" s="3" cm="1">
        <f t="array" ref="L50">_xlfn.XLOOKUP(Constituencies!$B50,Candidates[[number]:[number]],Candidates[votersFemale])</f>
        <v>109146</v>
      </c>
      <c r="M50" s="3" cm="1">
        <f t="array" ref="M50">_xlfn.XLOOKUP(Constituencies!$B50,Candidates[[number]:[number]],Candidates[votersTotal])</f>
        <v>216529</v>
      </c>
      <c r="N50" cm="1">
        <f t="array" ref="N50">_xlfn.XLOOKUP(Constituencies!$B50,Candidates[[number]:[number]],Candidates[pollingBooths])</f>
        <v>219</v>
      </c>
    </row>
    <row r="51" spans="2:14" ht="17.5" x14ac:dyDescent="0.65">
      <c r="B51" s="1">
        <v>49</v>
      </c>
      <c r="C51" t="str" cm="1">
        <f t="array" ref="C51">_xlfn.XLOOKUP(Constituencies!$B51,Candidates[[number]:[number]],Candidates[name])</f>
        <v>Thrithala</v>
      </c>
      <c r="D51" s="2" t="str" cm="1">
        <f t="array" ref="D51">_xlfn.XLOOKUP(Constituencies!$B51,Candidates[[number]:[number]],Candidates[nameMalayalam])</f>
        <v>തൃത്താല</v>
      </c>
      <c r="E51" s="2" t="str">
        <f>_xlfn.XLOOKUP(Constituency[[#This Row],[Constituency]],Vote_History[constituency],Vote_History[ParliamentaryConstituency])</f>
        <v>Ponnani</v>
      </c>
      <c r="F51" t="str" cm="1">
        <f t="array" ref="F51">_xlfn.XLOOKUP(Constituencies!$B51,Candidates[[number]:[number]],Candidates[district])</f>
        <v>Palakkad</v>
      </c>
      <c r="G51" s="2" t="str" cm="1">
        <f t="array" ref="G51">_xlfn.XLOOKUP(Constituencies!$B51,Candidates[[number]:[number]],Candidates[districtMalayalam])</f>
        <v>പാലക്കാട് ജില്ല</v>
      </c>
      <c r="H51" s="2" t="str" cm="1">
        <f t="array" ref="H51">_xlfn.XLOOKUP(Constituencies!$B51,Candidates[[number]:[number]],Candidates[districtQid])</f>
        <v>Q1535742</v>
      </c>
      <c r="I51" s="2" t="str" cm="1">
        <f t="array" ref="I51">_xlfn.XLOOKUP(Constituencies!$B51,Candidates[[number]:[number]],Candidates[qid])</f>
        <v>Q13112607</v>
      </c>
      <c r="J51" s="1" t="str" cm="1">
        <f t="array" ref="J51">IF(_xlfn.XLOOKUP(Constituencies!$B51,Candidates[[number]:[number]],Candidates[reservation])="","GEN",
    _xlfn.XLOOKUP(Constituencies!$B51,Candidates[[number]:[number]],Candidates[reservation]))</f>
        <v>GEN</v>
      </c>
      <c r="K51" s="3" cm="1">
        <f t="array" ref="K51">_xlfn.XLOOKUP(Constituencies!$B51,Candidates[[number]:[number]],Candidates[votersMale])</f>
        <v>100169</v>
      </c>
      <c r="L51" s="3" cm="1">
        <f t="array" ref="L51">_xlfn.XLOOKUP(Constituencies!$B51,Candidates[[number]:[number]],Candidates[votersFemale])</f>
        <v>103529</v>
      </c>
      <c r="M51" s="3" cm="1">
        <f t="array" ref="M51">_xlfn.XLOOKUP(Constituencies!$B51,Candidates[[number]:[number]],Candidates[votersTotal])</f>
        <v>203700</v>
      </c>
      <c r="N51" cm="1">
        <f t="array" ref="N51">_xlfn.XLOOKUP(Constituencies!$B51,Candidates[[number]:[number]],Candidates[pollingBooths])</f>
        <v>218</v>
      </c>
    </row>
    <row r="52" spans="2:14" ht="17.5" x14ac:dyDescent="0.65">
      <c r="B52" s="1">
        <v>50</v>
      </c>
      <c r="C52" t="str" cm="1">
        <f t="array" ref="C52">_xlfn.XLOOKUP(Constituencies!$B52,Candidates[[number]:[number]],Candidates[name])</f>
        <v>Pattambi</v>
      </c>
      <c r="D52" s="2" t="str" cm="1">
        <f t="array" ref="D52">_xlfn.XLOOKUP(Constituencies!$B52,Candidates[[number]:[number]],Candidates[nameMalayalam])</f>
        <v>പട്ടാമ്പി</v>
      </c>
      <c r="E52" s="2" t="str">
        <f>_xlfn.XLOOKUP(Constituency[[#This Row],[Constituency]],Vote_History[constituency],Vote_History[ParliamentaryConstituency])</f>
        <v>Palakkad</v>
      </c>
      <c r="F52" t="str" cm="1">
        <f t="array" ref="F52">_xlfn.XLOOKUP(Constituencies!$B52,Candidates[[number]:[number]],Candidates[district])</f>
        <v>Palakkad</v>
      </c>
      <c r="G52" s="2" t="str" cm="1">
        <f t="array" ref="G52">_xlfn.XLOOKUP(Constituencies!$B52,Candidates[[number]:[number]],Candidates[districtMalayalam])</f>
        <v>പാലക്കാട് ജില്ല</v>
      </c>
      <c r="H52" s="2" t="str" cm="1">
        <f t="array" ref="H52">_xlfn.XLOOKUP(Constituencies!$B52,Candidates[[number]:[number]],Candidates[districtQid])</f>
        <v>Q1535742</v>
      </c>
      <c r="I52" s="2" t="str" cm="1">
        <f t="array" ref="I52">_xlfn.XLOOKUP(Constituencies!$B52,Candidates[[number]:[number]],Candidates[qid])</f>
        <v>Q13113050</v>
      </c>
      <c r="J52" s="1" t="str" cm="1">
        <f t="array" ref="J52">IF(_xlfn.XLOOKUP(Constituencies!$B52,Candidates[[number]:[number]],Candidates[reservation])="","GEN",
    _xlfn.XLOOKUP(Constituencies!$B52,Candidates[[number]:[number]],Candidates[reservation]))</f>
        <v>GEN</v>
      </c>
      <c r="K52" s="3" cm="1">
        <f t="array" ref="K52">_xlfn.XLOOKUP(Constituencies!$B52,Candidates[[number]:[number]],Candidates[votersMale])</f>
        <v>104464</v>
      </c>
      <c r="L52" s="3" cm="1">
        <f t="array" ref="L52">_xlfn.XLOOKUP(Constituencies!$B52,Candidates[[number]:[number]],Candidates[votersFemale])</f>
        <v>106326</v>
      </c>
      <c r="M52" s="3" cm="1">
        <f t="array" ref="M52">_xlfn.XLOOKUP(Constituencies!$B52,Candidates[[number]:[number]],Candidates[votersTotal])</f>
        <v>210790</v>
      </c>
      <c r="N52" cm="1">
        <f t="array" ref="N52">_xlfn.XLOOKUP(Constituencies!$B52,Candidates[[number]:[number]],Candidates[pollingBooths])</f>
        <v>222</v>
      </c>
    </row>
    <row r="53" spans="2:14" ht="17.5" x14ac:dyDescent="0.65">
      <c r="B53" s="1">
        <v>51</v>
      </c>
      <c r="C53" t="str" cm="1">
        <f t="array" ref="C53">_xlfn.XLOOKUP(Constituencies!$B53,Candidates[[number]:[number]],Candidates[name])</f>
        <v>Shornur</v>
      </c>
      <c r="D53" s="2" t="str" cm="1">
        <f t="array" ref="D53">_xlfn.XLOOKUP(Constituencies!$B53,Candidates[[number]:[number]],Candidates[nameMalayalam])</f>
        <v>ഷൊർണ്ണൂർ</v>
      </c>
      <c r="E53" s="2" t="str">
        <f>_xlfn.XLOOKUP(Constituency[[#This Row],[Constituency]],Vote_History[constituency],Vote_History[ParliamentaryConstituency])</f>
        <v>Palakkad</v>
      </c>
      <c r="F53" t="str" cm="1">
        <f t="array" ref="F53">_xlfn.XLOOKUP(Constituencies!$B53,Candidates[[number]:[number]],Candidates[district])</f>
        <v>Palakkad</v>
      </c>
      <c r="G53" s="2" t="str" cm="1">
        <f t="array" ref="G53">_xlfn.XLOOKUP(Constituencies!$B53,Candidates[[number]:[number]],Candidates[districtMalayalam])</f>
        <v>പാലക്കാട് ജില്ല</v>
      </c>
      <c r="H53" s="2" t="str" cm="1">
        <f t="array" ref="H53">_xlfn.XLOOKUP(Constituencies!$B53,Candidates[[number]:[number]],Candidates[districtQid])</f>
        <v>Q1535742</v>
      </c>
      <c r="I53" s="2" t="str" cm="1">
        <f t="array" ref="I53">_xlfn.XLOOKUP(Constituencies!$B53,Candidates[[number]:[number]],Candidates[qid])</f>
        <v>Q13114979</v>
      </c>
      <c r="J53" s="1" t="str" cm="1">
        <f t="array" ref="J53">IF(_xlfn.XLOOKUP(Constituencies!$B53,Candidates[[number]:[number]],Candidates[reservation])="","GEN",
    _xlfn.XLOOKUP(Constituencies!$B53,Candidates[[number]:[number]],Candidates[reservation]))</f>
        <v>GEN</v>
      </c>
      <c r="K53" s="3" cm="1">
        <f t="array" ref="K53">_xlfn.XLOOKUP(Constituencies!$B53,Candidates[[number]:[number]],Candidates[votersMale])</f>
        <v>97386</v>
      </c>
      <c r="L53" s="3" cm="1">
        <f t="array" ref="L53">_xlfn.XLOOKUP(Constituencies!$B53,Candidates[[number]:[number]],Candidates[votersFemale])</f>
        <v>102232</v>
      </c>
      <c r="M53" s="3" cm="1">
        <f t="array" ref="M53">_xlfn.XLOOKUP(Constituencies!$B53,Candidates[[number]:[number]],Candidates[votersTotal])</f>
        <v>199620</v>
      </c>
      <c r="N53" cm="1">
        <f t="array" ref="N53">_xlfn.XLOOKUP(Constituencies!$B53,Candidates[[number]:[number]],Candidates[pollingBooths])</f>
        <v>224</v>
      </c>
    </row>
    <row r="54" spans="2:14" ht="17.5" x14ac:dyDescent="0.65">
      <c r="B54" s="1">
        <v>52</v>
      </c>
      <c r="C54" t="str" cm="1">
        <f t="array" ref="C54">_xlfn.XLOOKUP(Constituencies!$B54,Candidates[[number]:[number]],Candidates[name])</f>
        <v>Ottapalam</v>
      </c>
      <c r="D54" s="2" t="str" cm="1">
        <f t="array" ref="D54">_xlfn.XLOOKUP(Constituencies!$B54,Candidates[[number]:[number]],Candidates[nameMalayalam])</f>
        <v>ഒറ്റപ്പാലം</v>
      </c>
      <c r="E54" s="2" t="str">
        <f>_xlfn.XLOOKUP(Constituency[[#This Row],[Constituency]],Vote_History[constituency],Vote_History[ParliamentaryConstituency])</f>
        <v>Palakkad</v>
      </c>
      <c r="F54" t="str" cm="1">
        <f t="array" ref="F54">_xlfn.XLOOKUP(Constituencies!$B54,Candidates[[number]:[number]],Candidates[district])</f>
        <v>Palakkad</v>
      </c>
      <c r="G54" s="2" t="str" cm="1">
        <f t="array" ref="G54">_xlfn.XLOOKUP(Constituencies!$B54,Candidates[[number]:[number]],Candidates[districtMalayalam])</f>
        <v>പാലക്കാട് ജില്ല</v>
      </c>
      <c r="H54" s="2" t="str" cm="1">
        <f t="array" ref="H54">_xlfn.XLOOKUP(Constituencies!$B54,Candidates[[number]:[number]],Candidates[districtQid])</f>
        <v>Q1535742</v>
      </c>
      <c r="I54" s="2" t="str" cm="1">
        <f t="array" ref="I54">_xlfn.XLOOKUP(Constituencies!$B54,Candidates[[number]:[number]],Candidates[qid])</f>
        <v>Q13110827</v>
      </c>
      <c r="J54" s="1" t="str" cm="1">
        <f t="array" ref="J54">IF(_xlfn.XLOOKUP(Constituencies!$B54,Candidates[[number]:[number]],Candidates[reservation])="","GEN",
    _xlfn.XLOOKUP(Constituencies!$B54,Candidates[[number]:[number]],Candidates[reservation]))</f>
        <v>GEN</v>
      </c>
      <c r="K54" s="3" cm="1">
        <f t="array" ref="K54">_xlfn.XLOOKUP(Constituencies!$B54,Candidates[[number]:[number]],Candidates[votersMale])</f>
        <v>101754</v>
      </c>
      <c r="L54" s="3" cm="1">
        <f t="array" ref="L54">_xlfn.XLOOKUP(Constituencies!$B54,Candidates[[number]:[number]],Candidates[votersFemale])</f>
        <v>107871</v>
      </c>
      <c r="M54" s="3" cm="1">
        <f t="array" ref="M54">_xlfn.XLOOKUP(Constituencies!$B54,Candidates[[number]:[number]],Candidates[votersTotal])</f>
        <v>209627</v>
      </c>
      <c r="N54" cm="1">
        <f t="array" ref="N54">_xlfn.XLOOKUP(Constituencies!$B54,Candidates[[number]:[number]],Candidates[pollingBooths])</f>
        <v>238</v>
      </c>
    </row>
    <row r="55" spans="2:14" ht="17.5" x14ac:dyDescent="0.65">
      <c r="B55" s="1">
        <v>53</v>
      </c>
      <c r="C55" t="str" cm="1">
        <f t="array" ref="C55">_xlfn.XLOOKUP(Constituencies!$B55,Candidates[[number]:[number]],Candidates[name])</f>
        <v>Kongad</v>
      </c>
      <c r="D55" s="2" t="str" cm="1">
        <f t="array" ref="D55">_xlfn.XLOOKUP(Constituencies!$B55,Candidates[[number]:[number]],Candidates[nameMalayalam])</f>
        <v>കോങ്ങാട്</v>
      </c>
      <c r="E55" s="2" t="str">
        <f>_xlfn.XLOOKUP(Constituency[[#This Row],[Constituency]],Vote_History[constituency],Vote_History[ParliamentaryConstituency])</f>
        <v>Palakkad</v>
      </c>
      <c r="F55" t="str" cm="1">
        <f t="array" ref="F55">_xlfn.XLOOKUP(Constituencies!$B55,Candidates[[number]:[number]],Candidates[district])</f>
        <v>Palakkad</v>
      </c>
      <c r="G55" s="2" t="str" cm="1">
        <f t="array" ref="G55">_xlfn.XLOOKUP(Constituencies!$B55,Candidates[[number]:[number]],Candidates[districtMalayalam])</f>
        <v>പാലക്കാട് ജില്ല</v>
      </c>
      <c r="H55" s="2" t="str" cm="1">
        <f t="array" ref="H55">_xlfn.XLOOKUP(Constituencies!$B55,Candidates[[number]:[number]],Candidates[districtQid])</f>
        <v>Q1535742</v>
      </c>
      <c r="I55" s="2" t="str" cm="1">
        <f t="array" ref="I55">_xlfn.XLOOKUP(Constituencies!$B55,Candidates[[number]:[number]],Candidates[qid])</f>
        <v>Q13111675</v>
      </c>
      <c r="J55" s="1" t="str" cm="1">
        <f t="array" ref="J55">IF(_xlfn.XLOOKUP(Constituencies!$B55,Candidates[[number]:[number]],Candidates[reservation])="","GEN",
    _xlfn.XLOOKUP(Constituencies!$B55,Candidates[[number]:[number]],Candidates[reservation]))</f>
        <v>SC</v>
      </c>
      <c r="K55" s="3" cm="1">
        <f t="array" ref="K55">_xlfn.XLOOKUP(Constituencies!$B55,Candidates[[number]:[number]],Candidates[votersMale])</f>
        <v>89813</v>
      </c>
      <c r="L55" s="3" cm="1">
        <f t="array" ref="L55">_xlfn.XLOOKUP(Constituencies!$B55,Candidates[[number]:[number]],Candidates[votersFemale])</f>
        <v>92790</v>
      </c>
      <c r="M55" s="3" cm="1">
        <f t="array" ref="M55">_xlfn.XLOOKUP(Constituencies!$B55,Candidates[[number]:[number]],Candidates[votersTotal])</f>
        <v>182603</v>
      </c>
      <c r="N55" cm="1">
        <f t="array" ref="N55">_xlfn.XLOOKUP(Constituencies!$B55,Candidates[[number]:[number]],Candidates[pollingBooths])</f>
        <v>193</v>
      </c>
    </row>
    <row r="56" spans="2:14" ht="17.5" x14ac:dyDescent="0.65">
      <c r="B56" s="1">
        <v>54</v>
      </c>
      <c r="C56" t="str" cm="1">
        <f t="array" ref="C56">_xlfn.XLOOKUP(Constituencies!$B56,Candidates[[number]:[number]],Candidates[name])</f>
        <v>Mannarkkad</v>
      </c>
      <c r="D56" s="2" t="str" cm="1">
        <f t="array" ref="D56">_xlfn.XLOOKUP(Constituencies!$B56,Candidates[[number]:[number]],Candidates[nameMalayalam])</f>
        <v>മണ്ണാർക്കാട്</v>
      </c>
      <c r="E56" s="2" t="str">
        <f>_xlfn.XLOOKUP(Constituency[[#This Row],[Constituency]],Vote_History[constituency],Vote_History[ParliamentaryConstituency])</f>
        <v>Palakkad</v>
      </c>
      <c r="F56" t="str" cm="1">
        <f t="array" ref="F56">_xlfn.XLOOKUP(Constituencies!$B56,Candidates[[number]:[number]],Candidates[district])</f>
        <v>Palakkad</v>
      </c>
      <c r="G56" s="2" t="str" cm="1">
        <f t="array" ref="G56">_xlfn.XLOOKUP(Constituencies!$B56,Candidates[[number]:[number]],Candidates[districtMalayalam])</f>
        <v>പാലക്കാട് ജില്ല</v>
      </c>
      <c r="H56" s="2" t="str" cm="1">
        <f t="array" ref="H56">_xlfn.XLOOKUP(Constituencies!$B56,Candidates[[number]:[number]],Candidates[districtQid])</f>
        <v>Q1535742</v>
      </c>
      <c r="I56" s="2" t="str" cm="1">
        <f t="array" ref="I56">_xlfn.XLOOKUP(Constituencies!$B56,Candidates[[number]:[number]],Candidates[qid])</f>
        <v>Q13113828</v>
      </c>
      <c r="J56" s="1" t="str" cm="1">
        <f t="array" ref="J56">IF(_xlfn.XLOOKUP(Constituencies!$B56,Candidates[[number]:[number]],Candidates[reservation])="","GEN",
    _xlfn.XLOOKUP(Constituencies!$B56,Candidates[[number]:[number]],Candidates[reservation]))</f>
        <v>GEN</v>
      </c>
      <c r="K56" s="3" cm="1">
        <f t="array" ref="K56">_xlfn.XLOOKUP(Constituencies!$B56,Candidates[[number]:[number]],Candidates[votersMale])</f>
        <v>101375</v>
      </c>
      <c r="L56" s="3" cm="1">
        <f t="array" ref="L56">_xlfn.XLOOKUP(Constituencies!$B56,Candidates[[number]:[number]],Candidates[votersFemale])</f>
        <v>105060</v>
      </c>
      <c r="M56" s="3" cm="1">
        <f t="array" ref="M56">_xlfn.XLOOKUP(Constituencies!$B56,Candidates[[number]:[number]],Candidates[votersTotal])</f>
        <v>206436</v>
      </c>
      <c r="N56" cm="1">
        <f t="array" ref="N56">_xlfn.XLOOKUP(Constituencies!$B56,Candidates[[number]:[number]],Candidates[pollingBooths])</f>
        <v>220</v>
      </c>
    </row>
    <row r="57" spans="2:14" ht="17.5" x14ac:dyDescent="0.65">
      <c r="B57" s="1">
        <v>55</v>
      </c>
      <c r="C57" t="str" cm="1">
        <f t="array" ref="C57">_xlfn.XLOOKUP(Constituencies!$B57,Candidates[[number]:[number]],Candidates[name])</f>
        <v>Malampuzha</v>
      </c>
      <c r="D57" s="2" t="str" cm="1">
        <f t="array" ref="D57">_xlfn.XLOOKUP(Constituencies!$B57,Candidates[[number]:[number]],Candidates[nameMalayalam])</f>
        <v>മലമ്പുഴ</v>
      </c>
      <c r="E57" s="2" t="str">
        <f>_xlfn.XLOOKUP(Constituency[[#This Row],[Constituency]],Vote_History[constituency],Vote_History[ParliamentaryConstituency])</f>
        <v>Palakkad</v>
      </c>
      <c r="F57" t="str" cm="1">
        <f t="array" ref="F57">_xlfn.XLOOKUP(Constituencies!$B57,Candidates[[number]:[number]],Candidates[district])</f>
        <v>Palakkad</v>
      </c>
      <c r="G57" s="2" t="str" cm="1">
        <f t="array" ref="G57">_xlfn.XLOOKUP(Constituencies!$B57,Candidates[[number]:[number]],Candidates[districtMalayalam])</f>
        <v>പാലക്കാട് ജില്ല</v>
      </c>
      <c r="H57" s="2" t="str" cm="1">
        <f t="array" ref="H57">_xlfn.XLOOKUP(Constituencies!$B57,Candidates[[number]:[number]],Candidates[districtQid])</f>
        <v>Q1535742</v>
      </c>
      <c r="I57" s="2" t="str" cm="1">
        <f t="array" ref="I57">_xlfn.XLOOKUP(Constituencies!$B57,Candidates[[number]:[number]],Candidates[qid])</f>
        <v>Q16135283</v>
      </c>
      <c r="J57" s="1" t="str" cm="1">
        <f t="array" ref="J57">IF(_xlfn.XLOOKUP(Constituencies!$B57,Candidates[[number]:[number]],Candidates[reservation])="","GEN",
    _xlfn.XLOOKUP(Constituencies!$B57,Candidates[[number]:[number]],Candidates[reservation]))</f>
        <v>GEN</v>
      </c>
      <c r="K57" s="3" cm="1">
        <f t="array" ref="K57">_xlfn.XLOOKUP(Constituencies!$B57,Candidates[[number]:[number]],Candidates[votersMale])</f>
        <v>95268</v>
      </c>
      <c r="L57" s="3" cm="1">
        <f t="array" ref="L57">_xlfn.XLOOKUP(Constituencies!$B57,Candidates[[number]:[number]],Candidates[votersFemale])</f>
        <v>100156</v>
      </c>
      <c r="M57" s="3" cm="1">
        <f t="array" ref="M57">_xlfn.XLOOKUP(Constituencies!$B57,Candidates[[number]:[number]],Candidates[votersTotal])</f>
        <v>195429</v>
      </c>
      <c r="N57" cm="1">
        <f t="array" ref="N57">_xlfn.XLOOKUP(Constituencies!$B57,Candidates[[number]:[number]],Candidates[pollingBooths])</f>
        <v>246</v>
      </c>
    </row>
    <row r="58" spans="2:14" ht="17.5" x14ac:dyDescent="0.65">
      <c r="B58" s="1">
        <v>56</v>
      </c>
      <c r="C58" t="str" cm="1">
        <f t="array" ref="C58">_xlfn.XLOOKUP(Constituencies!$B58,Candidates[[number]:[number]],Candidates[name])</f>
        <v>Palakkad</v>
      </c>
      <c r="D58" s="2" t="str" cm="1">
        <f t="array" ref="D58">_xlfn.XLOOKUP(Constituencies!$B58,Candidates[[number]:[number]],Candidates[nameMalayalam])</f>
        <v>പാലക്കാട്</v>
      </c>
      <c r="E58" s="2" t="str">
        <f>_xlfn.XLOOKUP(Constituency[[#This Row],[Constituency]],Vote_History[constituency],Vote_History[ParliamentaryConstituency])</f>
        <v>Palakkad</v>
      </c>
      <c r="F58" t="str" cm="1">
        <f t="array" ref="F58">_xlfn.XLOOKUP(Constituencies!$B58,Candidates[[number]:[number]],Candidates[district])</f>
        <v>Palakkad</v>
      </c>
      <c r="G58" s="2" t="str" cm="1">
        <f t="array" ref="G58">_xlfn.XLOOKUP(Constituencies!$B58,Candidates[[number]:[number]],Candidates[districtMalayalam])</f>
        <v>പാലക്കാട് ജില്ല</v>
      </c>
      <c r="H58" s="2" t="str" cm="1">
        <f t="array" ref="H58">_xlfn.XLOOKUP(Constituencies!$B58,Candidates[[number]:[number]],Candidates[districtQid])</f>
        <v>Q1535742</v>
      </c>
      <c r="I58" s="2" t="str" cm="1">
        <f t="array" ref="I58">_xlfn.XLOOKUP(Constituencies!$B58,Candidates[[number]:[number]],Candidates[qid])</f>
        <v>Q18536954</v>
      </c>
      <c r="J58" s="1" t="str" cm="1">
        <f t="array" ref="J58">IF(_xlfn.XLOOKUP(Constituencies!$B58,Candidates[[number]:[number]],Candidates[reservation])="","GEN",
    _xlfn.XLOOKUP(Constituencies!$B58,Candidates[[number]:[number]],Candidates[reservation]))</f>
        <v>GEN</v>
      </c>
      <c r="K58" s="3" cm="1">
        <f t="array" ref="K58">_xlfn.XLOOKUP(Constituencies!$B58,Candidates[[number]:[number]],Candidates[votersMale])</f>
        <v>85649</v>
      </c>
      <c r="L58" s="3" cm="1">
        <f t="array" ref="L58">_xlfn.XLOOKUP(Constituencies!$B58,Candidates[[number]:[number]],Candidates[votersFemale])</f>
        <v>90572</v>
      </c>
      <c r="M58" s="3" cm="1">
        <f t="array" ref="M58">_xlfn.XLOOKUP(Constituencies!$B58,Candidates[[number]:[number]],Candidates[votersTotal])</f>
        <v>176224</v>
      </c>
      <c r="N58" cm="1">
        <f t="array" ref="N58">_xlfn.XLOOKUP(Constituencies!$B58,Candidates[[number]:[number]],Candidates[pollingBooths])</f>
        <v>219</v>
      </c>
    </row>
    <row r="59" spans="2:14" ht="17.5" x14ac:dyDescent="0.65">
      <c r="B59" s="1">
        <v>57</v>
      </c>
      <c r="C59" t="str" cm="1">
        <f t="array" ref="C59">_xlfn.XLOOKUP(Constituencies!$B59,Candidates[[number]:[number]],Candidates[name])</f>
        <v>Tarur</v>
      </c>
      <c r="D59" s="2" t="str" cm="1">
        <f t="array" ref="D59">_xlfn.XLOOKUP(Constituencies!$B59,Candidates[[number]:[number]],Candidates[nameMalayalam])</f>
        <v>തരൂർ</v>
      </c>
      <c r="E59" s="2" t="str">
        <f>_xlfn.XLOOKUP(Constituency[[#This Row],[Constituency]],Vote_History[constituency],Vote_History[ParliamentaryConstituency])</f>
        <v>Alathur</v>
      </c>
      <c r="F59" t="str" cm="1">
        <f t="array" ref="F59">_xlfn.XLOOKUP(Constituencies!$B59,Candidates[[number]:[number]],Candidates[district])</f>
        <v>Palakkad</v>
      </c>
      <c r="G59" s="2" t="str" cm="1">
        <f t="array" ref="G59">_xlfn.XLOOKUP(Constituencies!$B59,Candidates[[number]:[number]],Candidates[districtMalayalam])</f>
        <v>പാലക്കാട് ജില്ല</v>
      </c>
      <c r="H59" s="2" t="str" cm="1">
        <f t="array" ref="H59">_xlfn.XLOOKUP(Constituencies!$B59,Candidates[[number]:[number]],Candidates[districtQid])</f>
        <v>Q1535742</v>
      </c>
      <c r="I59" s="2" t="str" cm="1">
        <f t="array" ref="I59">_xlfn.XLOOKUP(Constituencies!$B59,Candidates[[number]:[number]],Candidates[qid])</f>
        <v>Q16136772</v>
      </c>
      <c r="J59" s="1" t="str" cm="1">
        <f t="array" ref="J59">IF(_xlfn.XLOOKUP(Constituencies!$B59,Candidates[[number]:[number]],Candidates[reservation])="","GEN",
    _xlfn.XLOOKUP(Constituencies!$B59,Candidates[[number]:[number]],Candidates[reservation]))</f>
        <v>SC</v>
      </c>
      <c r="K59" s="3" cm="1">
        <f t="array" ref="K59">_xlfn.XLOOKUP(Constituencies!$B59,Candidates[[number]:[number]],Candidates[votersMale])</f>
        <v>81127</v>
      </c>
      <c r="L59" s="3" cm="1">
        <f t="array" ref="L59">_xlfn.XLOOKUP(Constituencies!$B59,Candidates[[number]:[number]],Candidates[votersFemale])</f>
        <v>83803</v>
      </c>
      <c r="M59" s="3" cm="1">
        <f t="array" ref="M59">_xlfn.XLOOKUP(Constituencies!$B59,Candidates[[number]:[number]],Candidates[votersTotal])</f>
        <v>164930</v>
      </c>
      <c r="N59" cm="1">
        <f t="array" ref="N59">_xlfn.XLOOKUP(Constituencies!$B59,Candidates[[number]:[number]],Candidates[pollingBooths])</f>
        <v>177</v>
      </c>
    </row>
    <row r="60" spans="2:14" ht="17.5" x14ac:dyDescent="0.65">
      <c r="B60" s="1">
        <v>58</v>
      </c>
      <c r="C60" t="str" cm="1">
        <f t="array" ref="C60">_xlfn.XLOOKUP(Constituencies!$B60,Candidates[[number]:[number]],Candidates[name])</f>
        <v>Chittur</v>
      </c>
      <c r="D60" s="2" t="str" cm="1">
        <f t="array" ref="D60">_xlfn.XLOOKUP(Constituencies!$B60,Candidates[[number]:[number]],Candidates[nameMalayalam])</f>
        <v>ചിറ്റൂർ</v>
      </c>
      <c r="E60" s="2" t="str">
        <f>_xlfn.XLOOKUP(Constituency[[#This Row],[Constituency]],Vote_History[constituency],Vote_History[ParliamentaryConstituency])</f>
        <v>Alathur</v>
      </c>
      <c r="F60" t="str" cm="1">
        <f t="array" ref="F60">_xlfn.XLOOKUP(Constituencies!$B60,Candidates[[number]:[number]],Candidates[district])</f>
        <v>Palakkad</v>
      </c>
      <c r="G60" s="2" t="str" cm="1">
        <f t="array" ref="G60">_xlfn.XLOOKUP(Constituencies!$B60,Candidates[[number]:[number]],Candidates[districtMalayalam])</f>
        <v>പാലക്കാട് ജില്ല</v>
      </c>
      <c r="H60" s="2" t="str" cm="1">
        <f t="array" ref="H60">_xlfn.XLOOKUP(Constituencies!$B60,Candidates[[number]:[number]],Candidates[districtQid])</f>
        <v>Q1535742</v>
      </c>
      <c r="I60" s="2" t="str" cm="1">
        <f t="array" ref="I60">_xlfn.XLOOKUP(Constituencies!$B60,Candidates[[number]:[number]],Candidates[qid])</f>
        <v>Q13111967</v>
      </c>
      <c r="J60" s="1" t="str" cm="1">
        <f t="array" ref="J60">IF(_xlfn.XLOOKUP(Constituencies!$B60,Candidates[[number]:[number]],Candidates[reservation])="","GEN",
    _xlfn.XLOOKUP(Constituencies!$B60,Candidates[[number]:[number]],Candidates[reservation]))</f>
        <v>GEN</v>
      </c>
      <c r="K60" s="3" cm="1">
        <f t="array" ref="K60">_xlfn.XLOOKUP(Constituencies!$B60,Candidates[[number]:[number]],Candidates[votersMale])</f>
        <v>83908</v>
      </c>
      <c r="L60" s="3" cm="1">
        <f t="array" ref="L60">_xlfn.XLOOKUP(Constituencies!$B60,Candidates[[number]:[number]],Candidates[votersFemale])</f>
        <v>88104</v>
      </c>
      <c r="M60" s="3" cm="1">
        <f t="array" ref="M60">_xlfn.XLOOKUP(Constituencies!$B60,Candidates[[number]:[number]],Candidates[votersTotal])</f>
        <v>172015</v>
      </c>
      <c r="N60" cm="1">
        <f t="array" ref="N60">_xlfn.XLOOKUP(Constituencies!$B60,Candidates[[number]:[number]],Candidates[pollingBooths])</f>
        <v>202</v>
      </c>
    </row>
    <row r="61" spans="2:14" ht="17.5" x14ac:dyDescent="0.65">
      <c r="B61" s="1">
        <v>59</v>
      </c>
      <c r="C61" t="str" cm="1">
        <f t="array" ref="C61">_xlfn.XLOOKUP(Constituencies!$B61,Candidates[[number]:[number]],Candidates[name])</f>
        <v>Nenmara</v>
      </c>
      <c r="D61" s="2" t="str" cm="1">
        <f t="array" ref="D61">_xlfn.XLOOKUP(Constituencies!$B61,Candidates[[number]:[number]],Candidates[nameMalayalam])</f>
        <v>നെന്മാറ</v>
      </c>
      <c r="E61" s="2" t="str">
        <f>_xlfn.XLOOKUP(Constituency[[#This Row],[Constituency]],Vote_History[constituency],Vote_History[ParliamentaryConstituency])</f>
        <v>Alathur</v>
      </c>
      <c r="F61" t="str" cm="1">
        <f t="array" ref="F61">_xlfn.XLOOKUP(Constituencies!$B61,Candidates[[number]:[number]],Candidates[district])</f>
        <v>Palakkad</v>
      </c>
      <c r="G61" s="2" t="str" cm="1">
        <f t="array" ref="G61">_xlfn.XLOOKUP(Constituencies!$B61,Candidates[[number]:[number]],Candidates[districtMalayalam])</f>
        <v>പാലക്കാട് ജില്ല</v>
      </c>
      <c r="H61" s="2" t="str" cm="1">
        <f t="array" ref="H61">_xlfn.XLOOKUP(Constituencies!$B61,Candidates[[number]:[number]],Candidates[districtQid])</f>
        <v>Q1535742</v>
      </c>
      <c r="I61" s="2" t="str" cm="1">
        <f t="array" ref="I61">_xlfn.XLOOKUP(Constituencies!$B61,Candidates[[number]:[number]],Candidates[qid])</f>
        <v>Q13112978</v>
      </c>
      <c r="J61" s="1" t="str" cm="1">
        <f t="array" ref="J61">IF(_xlfn.XLOOKUP(Constituencies!$B61,Candidates[[number]:[number]],Candidates[reservation])="","GEN",
    _xlfn.XLOOKUP(Constituencies!$B61,Candidates[[number]:[number]],Candidates[reservation]))</f>
        <v>GEN</v>
      </c>
      <c r="K61" s="3" cm="1">
        <f t="array" ref="K61">_xlfn.XLOOKUP(Constituencies!$B61,Candidates[[number]:[number]],Candidates[votersMale])</f>
        <v>90054</v>
      </c>
      <c r="L61" s="3" cm="1">
        <f t="array" ref="L61">_xlfn.XLOOKUP(Constituencies!$B61,Candidates[[number]:[number]],Candidates[votersFemale])</f>
        <v>91635</v>
      </c>
      <c r="M61" s="3" cm="1">
        <f t="array" ref="M61">_xlfn.XLOOKUP(Constituencies!$B61,Candidates[[number]:[number]],Candidates[votersTotal])</f>
        <v>181690</v>
      </c>
      <c r="N61" cm="1">
        <f t="array" ref="N61">_xlfn.XLOOKUP(Constituencies!$B61,Candidates[[number]:[number]],Candidates[pollingBooths])</f>
        <v>207</v>
      </c>
    </row>
    <row r="62" spans="2:14" ht="17.5" x14ac:dyDescent="0.65">
      <c r="B62" s="1">
        <v>60</v>
      </c>
      <c r="C62" t="str" cm="1">
        <f t="array" ref="C62">_xlfn.XLOOKUP(Constituencies!$B62,Candidates[[number]:[number]],Candidates[name])</f>
        <v>Alathur</v>
      </c>
      <c r="D62" s="2" t="str" cm="1">
        <f t="array" ref="D62">_xlfn.XLOOKUP(Constituencies!$B62,Candidates[[number]:[number]],Candidates[nameMalayalam])</f>
        <v>ആലത്തൂർ</v>
      </c>
      <c r="E62" s="2" t="str">
        <f>_xlfn.XLOOKUP(Constituency[[#This Row],[Constituency]],Vote_History[constituency],Vote_History[ParliamentaryConstituency])</f>
        <v>Alathur</v>
      </c>
      <c r="F62" t="str" cm="1">
        <f t="array" ref="F62">_xlfn.XLOOKUP(Constituencies!$B62,Candidates[[number]:[number]],Candidates[district])</f>
        <v>Palakkad</v>
      </c>
      <c r="G62" s="2" t="str" cm="1">
        <f t="array" ref="G62">_xlfn.XLOOKUP(Constituencies!$B62,Candidates[[number]:[number]],Candidates[districtMalayalam])</f>
        <v>പാലക്കാട് ജില്ല</v>
      </c>
      <c r="H62" s="2" t="str" cm="1">
        <f t="array" ref="H62">_xlfn.XLOOKUP(Constituencies!$B62,Candidates[[number]:[number]],Candidates[districtQid])</f>
        <v>Q1535742</v>
      </c>
      <c r="I62" s="2" t="str" cm="1">
        <f t="array" ref="I62">_xlfn.XLOOKUP(Constituencies!$B62,Candidates[[number]:[number]],Candidates[qid])</f>
        <v>Q16136878</v>
      </c>
      <c r="J62" s="1" t="str" cm="1">
        <f t="array" ref="J62">IF(_xlfn.XLOOKUP(Constituencies!$B62,Candidates[[number]:[number]],Candidates[reservation])="","GEN",
    _xlfn.XLOOKUP(Constituencies!$B62,Candidates[[number]:[number]],Candidates[reservation]))</f>
        <v>GEN</v>
      </c>
      <c r="K62" s="3" cm="1">
        <f t="array" ref="K62">_xlfn.XLOOKUP(Constituencies!$B62,Candidates[[number]:[number]],Candidates[votersMale])</f>
        <v>81649</v>
      </c>
      <c r="L62" s="3" cm="1">
        <f t="array" ref="L62">_xlfn.XLOOKUP(Constituencies!$B62,Candidates[[number]:[number]],Candidates[votersFemale])</f>
        <v>84007</v>
      </c>
      <c r="M62" s="3" cm="1">
        <f t="array" ref="M62">_xlfn.XLOOKUP(Constituencies!$B62,Candidates[[number]:[number]],Candidates[votersTotal])</f>
        <v>165657</v>
      </c>
      <c r="N62" cm="1">
        <f t="array" ref="N62">_xlfn.XLOOKUP(Constituencies!$B62,Candidates[[number]:[number]],Candidates[pollingBooths])</f>
        <v>174</v>
      </c>
    </row>
    <row r="63" spans="2:14" ht="17.5" x14ac:dyDescent="0.65">
      <c r="B63" s="1">
        <v>61</v>
      </c>
      <c r="C63" t="str" cm="1">
        <f t="array" ref="C63">_xlfn.XLOOKUP(Constituencies!$B63,Candidates[[number]:[number]],Candidates[name])</f>
        <v>Chelakkara</v>
      </c>
      <c r="D63" s="2" t="str" cm="1">
        <f t="array" ref="D63">_xlfn.XLOOKUP(Constituencies!$B63,Candidates[[number]:[number]],Candidates[nameMalayalam])</f>
        <v>ചേലക്കര</v>
      </c>
      <c r="E63" s="2" t="str">
        <f>_xlfn.XLOOKUP(Constituency[[#This Row],[Constituency]],Vote_History[constituency],Vote_History[ParliamentaryConstituency])</f>
        <v>Alathur</v>
      </c>
      <c r="F63" t="str" cm="1">
        <f t="array" ref="F63">_xlfn.XLOOKUP(Constituencies!$B63,Candidates[[number]:[number]],Candidates[district])</f>
        <v>Thrissur</v>
      </c>
      <c r="G63" s="2" t="str" cm="1">
        <f t="array" ref="G63">_xlfn.XLOOKUP(Constituencies!$B63,Candidates[[number]:[number]],Candidates[districtMalayalam])</f>
        <v>തൃശ്ശൂർ ജില്ല</v>
      </c>
      <c r="H63" s="2" t="str" cm="1">
        <f t="array" ref="H63">_xlfn.XLOOKUP(Constituencies!$B63,Candidates[[number]:[number]],Candidates[districtQid])</f>
        <v>Q2429655</v>
      </c>
      <c r="I63" s="2" t="str" cm="1">
        <f t="array" ref="I63">_xlfn.XLOOKUP(Constituencies!$B63,Candidates[[number]:[number]],Candidates[qid])</f>
        <v>Q5089791</v>
      </c>
      <c r="J63" s="1" t="str" cm="1">
        <f t="array" ref="J63">IF(_xlfn.XLOOKUP(Constituencies!$B63,Candidates[[number]:[number]],Candidates[reservation])="","GEN",
    _xlfn.XLOOKUP(Constituencies!$B63,Candidates[[number]:[number]],Candidates[reservation]))</f>
        <v>SC</v>
      </c>
      <c r="K63" s="3" cm="1">
        <f t="array" ref="K63">_xlfn.XLOOKUP(Constituencies!$B63,Candidates[[number]:[number]],Candidates[votersMale])</f>
        <v>98768</v>
      </c>
      <c r="L63" s="3" cm="1">
        <f t="array" ref="L63">_xlfn.XLOOKUP(Constituencies!$B63,Candidates[[number]:[number]],Candidates[votersFemale])</f>
        <v>105188</v>
      </c>
      <c r="M63" s="3" cm="1">
        <f t="array" ref="M63">_xlfn.XLOOKUP(Constituencies!$B63,Candidates[[number]:[number]],Candidates[votersTotal])</f>
        <v>203956</v>
      </c>
      <c r="N63" cm="1">
        <f t="array" ref="N63">_xlfn.XLOOKUP(Constituencies!$B63,Candidates[[number]:[number]],Candidates[pollingBooths])</f>
        <v>218</v>
      </c>
    </row>
    <row r="64" spans="2:14" ht="17.5" x14ac:dyDescent="0.65">
      <c r="B64" s="1">
        <v>62</v>
      </c>
      <c r="C64" t="str" cm="1">
        <f t="array" ref="C64">_xlfn.XLOOKUP(Constituencies!$B64,Candidates[[number]:[number]],Candidates[name])</f>
        <v>Kunnamkulam</v>
      </c>
      <c r="D64" s="2" t="str" cm="1">
        <f t="array" ref="D64">_xlfn.XLOOKUP(Constituencies!$B64,Candidates[[number]:[number]],Candidates[nameMalayalam])</f>
        <v>കുന്നംകുളം</v>
      </c>
      <c r="E64" s="2" t="str">
        <f>_xlfn.XLOOKUP(Constituency[[#This Row],[Constituency]],Vote_History[constituency],Vote_History[ParliamentaryConstituency])</f>
        <v>Alathur</v>
      </c>
      <c r="F64" t="str" cm="1">
        <f t="array" ref="F64">_xlfn.XLOOKUP(Constituencies!$B64,Candidates[[number]:[number]],Candidates[district])</f>
        <v>Thrissur</v>
      </c>
      <c r="G64" s="2" t="str" cm="1">
        <f t="array" ref="G64">_xlfn.XLOOKUP(Constituencies!$B64,Candidates[[number]:[number]],Candidates[districtMalayalam])</f>
        <v>തൃശ്ശൂർ ജില്ല</v>
      </c>
      <c r="H64" s="2" t="str" cm="1">
        <f t="array" ref="H64">_xlfn.XLOOKUP(Constituencies!$B64,Candidates[[number]:[number]],Candidates[districtQid])</f>
        <v>Q2429655</v>
      </c>
      <c r="I64" s="2" t="str" cm="1">
        <f t="array" ref="I64">_xlfn.XLOOKUP(Constituencies!$B64,Candidates[[number]:[number]],Candidates[qid])</f>
        <v>Q13111317</v>
      </c>
      <c r="J64" s="1" t="str" cm="1">
        <f t="array" ref="J64">IF(_xlfn.XLOOKUP(Constituencies!$B64,Candidates[[number]:[number]],Candidates[reservation])="","GEN",
    _xlfn.XLOOKUP(Constituencies!$B64,Candidates[[number]:[number]],Candidates[reservation]))</f>
        <v>GEN</v>
      </c>
      <c r="K64" s="3" cm="1">
        <f t="array" ref="K64">_xlfn.XLOOKUP(Constituencies!$B64,Candidates[[number]:[number]],Candidates[votersMale])</f>
        <v>95639</v>
      </c>
      <c r="L64" s="3" cm="1">
        <f t="array" ref="L64">_xlfn.XLOOKUP(Constituencies!$B64,Candidates[[number]:[number]],Candidates[votersFemale])</f>
        <v>101199</v>
      </c>
      <c r="M64" s="3" cm="1">
        <f t="array" ref="M64">_xlfn.XLOOKUP(Constituencies!$B64,Candidates[[number]:[number]],Candidates[votersTotal])</f>
        <v>196839</v>
      </c>
      <c r="N64" cm="1">
        <f t="array" ref="N64">_xlfn.XLOOKUP(Constituencies!$B64,Candidates[[number]:[number]],Candidates[pollingBooths])</f>
        <v>206</v>
      </c>
    </row>
    <row r="65" spans="2:14" ht="17.5" x14ac:dyDescent="0.65">
      <c r="B65" s="1">
        <v>63</v>
      </c>
      <c r="C65" t="str" cm="1">
        <f t="array" ref="C65">_xlfn.XLOOKUP(Constituencies!$B65,Candidates[[number]:[number]],Candidates[name])</f>
        <v>Guruvayur</v>
      </c>
      <c r="D65" s="2" t="str" cm="1">
        <f t="array" ref="D65">_xlfn.XLOOKUP(Constituencies!$B65,Candidates[[number]:[number]],Candidates[nameMalayalam])</f>
        <v>ഗുരുവായൂർ</v>
      </c>
      <c r="E65" s="2" t="str">
        <f>_xlfn.XLOOKUP(Constituency[[#This Row],[Constituency]],Vote_History[constituency],Vote_History[ParliamentaryConstituency])</f>
        <v>Thrissur</v>
      </c>
      <c r="F65" t="str" cm="1">
        <f t="array" ref="F65">_xlfn.XLOOKUP(Constituencies!$B65,Candidates[[number]:[number]],Candidates[district])</f>
        <v>Thrissur</v>
      </c>
      <c r="G65" s="2" t="str" cm="1">
        <f t="array" ref="G65">_xlfn.XLOOKUP(Constituencies!$B65,Candidates[[number]:[number]],Candidates[districtMalayalam])</f>
        <v>തൃശ്ശൂർ ജില്ല</v>
      </c>
      <c r="H65" s="2" t="str" cm="1">
        <f t="array" ref="H65">_xlfn.XLOOKUP(Constituencies!$B65,Candidates[[number]:[number]],Candidates[districtQid])</f>
        <v>Q2429655</v>
      </c>
      <c r="I65" s="2" t="str" cm="1">
        <f t="array" ref="I65">_xlfn.XLOOKUP(Constituencies!$B65,Candidates[[number]:[number]],Candidates[qid])</f>
        <v>Q5620568</v>
      </c>
      <c r="J65" s="1" t="str" cm="1">
        <f t="array" ref="J65">IF(_xlfn.XLOOKUP(Constituencies!$B65,Candidates[[number]:[number]],Candidates[reservation])="","GEN",
    _xlfn.XLOOKUP(Constituencies!$B65,Candidates[[number]:[number]],Candidates[reservation]))</f>
        <v>GEN</v>
      </c>
      <c r="K65" s="3" cm="1">
        <f t="array" ref="K65">_xlfn.XLOOKUP(Constituencies!$B65,Candidates[[number]:[number]],Candidates[votersMale])</f>
        <v>106573</v>
      </c>
      <c r="L65" s="3" cm="1">
        <f t="array" ref="L65">_xlfn.XLOOKUP(Constituencies!$B65,Candidates[[number]:[number]],Candidates[votersFemale])</f>
        <v>112128</v>
      </c>
      <c r="M65" s="3" cm="1">
        <f t="array" ref="M65">_xlfn.XLOOKUP(Constituencies!$B65,Candidates[[number]:[number]],Candidates[votersTotal])</f>
        <v>218704</v>
      </c>
      <c r="N65" cm="1">
        <f t="array" ref="N65">_xlfn.XLOOKUP(Constituencies!$B65,Candidates[[number]:[number]],Candidates[pollingBooths])</f>
        <v>232</v>
      </c>
    </row>
    <row r="66" spans="2:14" ht="17.5" x14ac:dyDescent="0.65">
      <c r="B66" s="1">
        <v>64</v>
      </c>
      <c r="C66" t="str" cm="1">
        <f t="array" ref="C66">_xlfn.XLOOKUP(Constituencies!$B66,Candidates[[number]:[number]],Candidates[name])</f>
        <v>Manalur</v>
      </c>
      <c r="D66" s="2" t="str" cm="1">
        <f t="array" ref="D66">_xlfn.XLOOKUP(Constituencies!$B66,Candidates[[number]:[number]],Candidates[nameMalayalam])</f>
        <v>മണലൂർ</v>
      </c>
      <c r="E66" s="2" t="str">
        <f>_xlfn.XLOOKUP(Constituency[[#This Row],[Constituency]],Vote_History[constituency],Vote_History[ParliamentaryConstituency])</f>
        <v>Thrissur</v>
      </c>
      <c r="F66" t="str" cm="1">
        <f t="array" ref="F66">_xlfn.XLOOKUP(Constituencies!$B66,Candidates[[number]:[number]],Candidates[district])</f>
        <v>Thrissur</v>
      </c>
      <c r="G66" s="2" t="str" cm="1">
        <f t="array" ref="G66">_xlfn.XLOOKUP(Constituencies!$B66,Candidates[[number]:[number]],Candidates[districtMalayalam])</f>
        <v>തൃശ്ശൂർ ജില്ല</v>
      </c>
      <c r="H66" s="2" t="str" cm="1">
        <f t="array" ref="H66">_xlfn.XLOOKUP(Constituencies!$B66,Candidates[[number]:[number]],Candidates[districtQid])</f>
        <v>Q2429655</v>
      </c>
      <c r="I66" s="2" t="str" cm="1">
        <f t="array" ref="I66">_xlfn.XLOOKUP(Constituencies!$B66,Candidates[[number]:[number]],Candidates[qid])</f>
        <v>Q6746846</v>
      </c>
      <c r="J66" s="1" t="str" cm="1">
        <f t="array" ref="J66">IF(_xlfn.XLOOKUP(Constituencies!$B66,Candidates[[number]:[number]],Candidates[reservation])="","GEN",
    _xlfn.XLOOKUP(Constituencies!$B66,Candidates[[number]:[number]],Candidates[reservation]))</f>
        <v>GEN</v>
      </c>
      <c r="K66" s="3" cm="1">
        <f t="array" ref="K66">_xlfn.XLOOKUP(Constituencies!$B66,Candidates[[number]:[number]],Candidates[votersMale])</f>
        <v>108724</v>
      </c>
      <c r="L66" s="3" cm="1">
        <f t="array" ref="L66">_xlfn.XLOOKUP(Constituencies!$B66,Candidates[[number]:[number]],Candidates[votersFemale])</f>
        <v>113553</v>
      </c>
      <c r="M66" s="3" cm="1">
        <f t="array" ref="M66">_xlfn.XLOOKUP(Constituencies!$B66,Candidates[[number]:[number]],Candidates[votersTotal])</f>
        <v>222278</v>
      </c>
      <c r="N66" cm="1">
        <f t="array" ref="N66">_xlfn.XLOOKUP(Constituencies!$B66,Candidates[[number]:[number]],Candidates[pollingBooths])</f>
        <v>235</v>
      </c>
    </row>
    <row r="67" spans="2:14" ht="17.5" x14ac:dyDescent="0.65">
      <c r="B67" s="1">
        <v>65</v>
      </c>
      <c r="C67" t="str" cm="1">
        <f t="array" ref="C67">_xlfn.XLOOKUP(Constituencies!$B67,Candidates[[number]:[number]],Candidates[name])</f>
        <v>Wadakkanchery</v>
      </c>
      <c r="D67" s="2" t="str" cm="1">
        <f t="array" ref="D67">_xlfn.XLOOKUP(Constituencies!$B67,Candidates[[number]:[number]],Candidates[nameMalayalam])</f>
        <v>വടക്കാഞ്ചേരി</v>
      </c>
      <c r="E67" s="2" t="str">
        <f>_xlfn.XLOOKUP(Constituency[[#This Row],[Constituency]],Vote_History[constituency],Vote_History[ParliamentaryConstituency])</f>
        <v>Alathur</v>
      </c>
      <c r="F67" t="str" cm="1">
        <f t="array" ref="F67">_xlfn.XLOOKUP(Constituencies!$B67,Candidates[[number]:[number]],Candidates[district])</f>
        <v>Thrissur</v>
      </c>
      <c r="G67" s="2" t="str" cm="1">
        <f t="array" ref="G67">_xlfn.XLOOKUP(Constituencies!$B67,Candidates[[number]:[number]],Candidates[districtMalayalam])</f>
        <v>തൃശ്ശൂർ ജില്ല</v>
      </c>
      <c r="H67" s="2" t="str" cm="1">
        <f t="array" ref="H67">_xlfn.XLOOKUP(Constituencies!$B67,Candidates[[number]:[number]],Candidates[districtQid])</f>
        <v>Q2429655</v>
      </c>
      <c r="I67" s="2" t="str" cm="1">
        <f t="array" ref="I67">_xlfn.XLOOKUP(Constituencies!$B67,Candidates[[number]:[number]],Candidates[qid])</f>
        <v>Q16135293</v>
      </c>
      <c r="J67" s="1" t="str" cm="1">
        <f t="array" ref="J67">IF(_xlfn.XLOOKUP(Constituencies!$B67,Candidates[[number]:[number]],Candidates[reservation])="","GEN",
    _xlfn.XLOOKUP(Constituencies!$B67,Candidates[[number]:[number]],Candidates[reservation]))</f>
        <v>GEN</v>
      </c>
      <c r="K67" s="3" cm="1">
        <f t="array" ref="K67">_xlfn.XLOOKUP(Constituencies!$B67,Candidates[[number]:[number]],Candidates[votersMale])</f>
        <v>97422</v>
      </c>
      <c r="L67" s="3" cm="1">
        <f t="array" ref="L67">_xlfn.XLOOKUP(Constituencies!$B67,Candidates[[number]:[number]],Candidates[votersFemale])</f>
        <v>104361</v>
      </c>
      <c r="M67" s="3" cm="1">
        <f t="array" ref="M67">_xlfn.XLOOKUP(Constituencies!$B67,Candidates[[number]:[number]],Candidates[votersTotal])</f>
        <v>201786</v>
      </c>
      <c r="N67" cm="1">
        <f t="array" ref="N67">_xlfn.XLOOKUP(Constituencies!$B67,Candidates[[number]:[number]],Candidates[pollingBooths])</f>
        <v>231</v>
      </c>
    </row>
    <row r="68" spans="2:14" ht="17.5" x14ac:dyDescent="0.65">
      <c r="B68" s="1">
        <v>66</v>
      </c>
      <c r="C68" t="str" cm="1">
        <f t="array" ref="C68">_xlfn.XLOOKUP(Constituencies!$B68,Candidates[[number]:[number]],Candidates[name])</f>
        <v>Ollur</v>
      </c>
      <c r="D68" s="2" t="str" cm="1">
        <f t="array" ref="D68">_xlfn.XLOOKUP(Constituencies!$B68,Candidates[[number]:[number]],Candidates[nameMalayalam])</f>
        <v>ഒല്ലൂർ</v>
      </c>
      <c r="E68" s="2" t="str">
        <f>_xlfn.XLOOKUP(Constituency[[#This Row],[Constituency]],Vote_History[constituency],Vote_History[ParliamentaryConstituency])</f>
        <v>Thrissur</v>
      </c>
      <c r="F68" t="str" cm="1">
        <f t="array" ref="F68">_xlfn.XLOOKUP(Constituencies!$B68,Candidates[[number]:[number]],Candidates[district])</f>
        <v>Thrissur</v>
      </c>
      <c r="G68" s="2" t="str" cm="1">
        <f t="array" ref="G68">_xlfn.XLOOKUP(Constituencies!$B68,Candidates[[number]:[number]],Candidates[districtMalayalam])</f>
        <v>തൃശ്ശൂർ ജില്ല</v>
      </c>
      <c r="H68" s="2" t="str" cm="1">
        <f t="array" ref="H68">_xlfn.XLOOKUP(Constituencies!$B68,Candidates[[number]:[number]],Candidates[districtQid])</f>
        <v>Q2429655</v>
      </c>
      <c r="I68" s="2" t="str" cm="1">
        <f t="array" ref="I68">_xlfn.XLOOKUP(Constituencies!$B68,Candidates[[number]:[number]],Candidates[qid])</f>
        <v>Q7088394</v>
      </c>
      <c r="J68" s="1" t="str" cm="1">
        <f t="array" ref="J68">IF(_xlfn.XLOOKUP(Constituencies!$B68,Candidates[[number]:[number]],Candidates[reservation])="","GEN",
    _xlfn.XLOOKUP(Constituencies!$B68,Candidates[[number]:[number]],Candidates[reservation]))</f>
        <v>GEN</v>
      </c>
      <c r="K68" s="3" cm="1">
        <f t="array" ref="K68">_xlfn.XLOOKUP(Constituencies!$B68,Candidates[[number]:[number]],Candidates[votersMale])</f>
        <v>91397</v>
      </c>
      <c r="L68" s="3" cm="1">
        <f t="array" ref="L68">_xlfn.XLOOKUP(Constituencies!$B68,Candidates[[number]:[number]],Candidates[votersFemale])</f>
        <v>96997</v>
      </c>
      <c r="M68" s="3" cm="1">
        <f t="array" ref="M68">_xlfn.XLOOKUP(Constituencies!$B68,Candidates[[number]:[number]],Candidates[votersTotal])</f>
        <v>188395</v>
      </c>
      <c r="N68" cm="1">
        <f t="array" ref="N68">_xlfn.XLOOKUP(Constituencies!$B68,Candidates[[number]:[number]],Candidates[pollingBooths])</f>
        <v>215</v>
      </c>
    </row>
    <row r="69" spans="2:14" ht="17.5" x14ac:dyDescent="0.65">
      <c r="B69" s="1">
        <v>67</v>
      </c>
      <c r="C69" t="str" cm="1">
        <f t="array" ref="C69">_xlfn.XLOOKUP(Constituencies!$B69,Candidates[[number]:[number]],Candidates[name])</f>
        <v>Thrissur</v>
      </c>
      <c r="D69" s="2" t="str" cm="1">
        <f t="array" ref="D69">_xlfn.XLOOKUP(Constituencies!$B69,Candidates[[number]:[number]],Candidates[nameMalayalam])</f>
        <v>തൃശ്ശൂർ</v>
      </c>
      <c r="E69" s="2" t="str">
        <f>_xlfn.XLOOKUP(Constituency[[#This Row],[Constituency]],Vote_History[constituency],Vote_History[ParliamentaryConstituency])</f>
        <v>Thrissur</v>
      </c>
      <c r="F69" t="str" cm="1">
        <f t="array" ref="F69">_xlfn.XLOOKUP(Constituencies!$B69,Candidates[[number]:[number]],Candidates[district])</f>
        <v>Thrissur</v>
      </c>
      <c r="G69" s="2" t="str" cm="1">
        <f t="array" ref="G69">_xlfn.XLOOKUP(Constituencies!$B69,Candidates[[number]:[number]],Candidates[districtMalayalam])</f>
        <v>തൃശ്ശൂർ ജില്ല</v>
      </c>
      <c r="H69" s="2" t="str" cm="1">
        <f t="array" ref="H69">_xlfn.XLOOKUP(Constituencies!$B69,Candidates[[number]:[number]],Candidates[districtQid])</f>
        <v>Q2429655</v>
      </c>
      <c r="I69" s="2" t="str" cm="1">
        <f t="array" ref="I69">_xlfn.XLOOKUP(Constituencies!$B69,Candidates[[number]:[number]],Candidates[qid])</f>
        <v>Q7798271</v>
      </c>
      <c r="J69" s="1" t="str" cm="1">
        <f t="array" ref="J69">IF(_xlfn.XLOOKUP(Constituencies!$B69,Candidates[[number]:[number]],Candidates[reservation])="","GEN",
    _xlfn.XLOOKUP(Constituencies!$B69,Candidates[[number]:[number]],Candidates[reservation]))</f>
        <v>GEN</v>
      </c>
      <c r="K69" s="3" cm="1">
        <f t="array" ref="K69">_xlfn.XLOOKUP(Constituencies!$B69,Candidates[[number]:[number]],Candidates[votersMale])</f>
        <v>76635</v>
      </c>
      <c r="L69" s="3" cm="1">
        <f t="array" ref="L69">_xlfn.XLOOKUP(Constituencies!$B69,Candidates[[number]:[number]],Candidates[votersFemale])</f>
        <v>84589</v>
      </c>
      <c r="M69" s="3" cm="1">
        <f t="array" ref="M69">_xlfn.XLOOKUP(Constituencies!$B69,Candidates[[number]:[number]],Candidates[votersTotal])</f>
        <v>161225</v>
      </c>
      <c r="N69" cm="1">
        <f t="array" ref="N69">_xlfn.XLOOKUP(Constituencies!$B69,Candidates[[number]:[number]],Candidates[pollingBooths])</f>
        <v>209</v>
      </c>
    </row>
    <row r="70" spans="2:14" ht="17.5" x14ac:dyDescent="0.65">
      <c r="B70" s="1">
        <v>68</v>
      </c>
      <c r="C70" t="str" cm="1">
        <f t="array" ref="C70">_xlfn.XLOOKUP(Constituencies!$B70,Candidates[[number]:[number]],Candidates[name])</f>
        <v>Nattika</v>
      </c>
      <c r="D70" s="2" t="str" cm="1">
        <f t="array" ref="D70">_xlfn.XLOOKUP(Constituencies!$B70,Candidates[[number]:[number]],Candidates[nameMalayalam])</f>
        <v>നാട്ടിക</v>
      </c>
      <c r="E70" s="2" t="str">
        <f>_xlfn.XLOOKUP(Constituency[[#This Row],[Constituency]],Vote_History[constituency],Vote_History[ParliamentaryConstituency])</f>
        <v>Thrissur</v>
      </c>
      <c r="F70" t="str" cm="1">
        <f t="array" ref="F70">_xlfn.XLOOKUP(Constituencies!$B70,Candidates[[number]:[number]],Candidates[district])</f>
        <v>Thrissur</v>
      </c>
      <c r="G70" s="2" t="str" cm="1">
        <f t="array" ref="G70">_xlfn.XLOOKUP(Constituencies!$B70,Candidates[[number]:[number]],Candidates[districtMalayalam])</f>
        <v>തൃശ്ശൂർ ജില്ല</v>
      </c>
      <c r="H70" s="2" t="str" cm="1">
        <f t="array" ref="H70">_xlfn.XLOOKUP(Constituencies!$B70,Candidates[[number]:[number]],Candidates[districtQid])</f>
        <v>Q2429655</v>
      </c>
      <c r="I70" s="2" t="str" cm="1">
        <f t="array" ref="I70">_xlfn.XLOOKUP(Constituencies!$B70,Candidates[[number]:[number]],Candidates[qid])</f>
        <v>Q6980360</v>
      </c>
      <c r="J70" s="1" t="str" cm="1">
        <f t="array" ref="J70">IF(_xlfn.XLOOKUP(Constituencies!$B70,Candidates[[number]:[number]],Candidates[reservation])="","GEN",
    _xlfn.XLOOKUP(Constituencies!$B70,Candidates[[number]:[number]],Candidates[reservation]))</f>
        <v>SC</v>
      </c>
      <c r="K70" s="3" cm="1">
        <f t="array" ref="K70">_xlfn.XLOOKUP(Constituencies!$B70,Candidates[[number]:[number]],Candidates[votersMale])</f>
        <v>97846</v>
      </c>
      <c r="L70" s="3" cm="1">
        <f t="array" ref="L70">_xlfn.XLOOKUP(Constituencies!$B70,Candidates[[number]:[number]],Candidates[votersFemale])</f>
        <v>105580</v>
      </c>
      <c r="M70" s="3" cm="1">
        <f t="array" ref="M70">_xlfn.XLOOKUP(Constituencies!$B70,Candidates[[number]:[number]],Candidates[votersTotal])</f>
        <v>203427</v>
      </c>
      <c r="N70" cm="1">
        <f t="array" ref="N70">_xlfn.XLOOKUP(Constituencies!$B70,Candidates[[number]:[number]],Candidates[pollingBooths])</f>
        <v>225</v>
      </c>
    </row>
    <row r="71" spans="2:14" ht="17.5" x14ac:dyDescent="0.65">
      <c r="B71" s="1">
        <v>69</v>
      </c>
      <c r="C71" t="str" cm="1">
        <f t="array" ref="C71">_xlfn.XLOOKUP(Constituencies!$B71,Candidates[[number]:[number]],Candidates[name])</f>
        <v>Kaipamangalam</v>
      </c>
      <c r="D71" s="2" t="str" cm="1">
        <f t="array" ref="D71">_xlfn.XLOOKUP(Constituencies!$B71,Candidates[[number]:[number]],Candidates[nameMalayalam])</f>
        <v>കയ്പമംഗലം</v>
      </c>
      <c r="E71" s="2" t="str">
        <f>_xlfn.XLOOKUP(Constituency[[#This Row],[Constituency]],Vote_History[constituency],Vote_History[ParliamentaryConstituency])</f>
        <v>Chalakudy</v>
      </c>
      <c r="F71" t="str" cm="1">
        <f t="array" ref="F71">_xlfn.XLOOKUP(Constituencies!$B71,Candidates[[number]:[number]],Candidates[district])</f>
        <v>Thrissur</v>
      </c>
      <c r="G71" s="2" t="str" cm="1">
        <f t="array" ref="G71">_xlfn.XLOOKUP(Constituencies!$B71,Candidates[[number]:[number]],Candidates[districtMalayalam])</f>
        <v>തൃശ്ശൂർ ജില്ല</v>
      </c>
      <c r="H71" s="2" t="str" cm="1">
        <f t="array" ref="H71">_xlfn.XLOOKUP(Constituencies!$B71,Candidates[[number]:[number]],Candidates[districtQid])</f>
        <v>Q2429655</v>
      </c>
      <c r="I71" s="2" t="str" cm="1">
        <f t="array" ref="I71">_xlfn.XLOOKUP(Constituencies!$B71,Candidates[[number]:[number]],Candidates[qid])</f>
        <v>Q6348174</v>
      </c>
      <c r="J71" s="1" t="str" cm="1">
        <f t="array" ref="J71">IF(_xlfn.XLOOKUP(Constituencies!$B71,Candidates[[number]:[number]],Candidates[reservation])="","GEN",
    _xlfn.XLOOKUP(Constituencies!$B71,Candidates[[number]:[number]],Candidates[reservation]))</f>
        <v>GEN</v>
      </c>
      <c r="K71" s="3" cm="1">
        <f t="array" ref="K71">_xlfn.XLOOKUP(Constituencies!$B71,Candidates[[number]:[number]],Candidates[votersMale])</f>
        <v>88067</v>
      </c>
      <c r="L71" s="3" cm="1">
        <f t="array" ref="L71">_xlfn.XLOOKUP(Constituencies!$B71,Candidates[[number]:[number]],Candidates[votersFemale])</f>
        <v>94646</v>
      </c>
      <c r="M71" s="3" cm="1">
        <f t="array" ref="M71">_xlfn.XLOOKUP(Constituencies!$B71,Candidates[[number]:[number]],Candidates[votersTotal])</f>
        <v>182716</v>
      </c>
      <c r="N71" cm="1">
        <f t="array" ref="N71">_xlfn.XLOOKUP(Constituencies!$B71,Candidates[[number]:[number]],Candidates[pollingBooths])</f>
        <v>191</v>
      </c>
    </row>
    <row r="72" spans="2:14" ht="17.5" x14ac:dyDescent="0.65">
      <c r="B72" s="1">
        <v>70</v>
      </c>
      <c r="C72" t="str" cm="1">
        <f t="array" ref="C72">_xlfn.XLOOKUP(Constituencies!$B72,Candidates[[number]:[number]],Candidates[name])</f>
        <v>Irinjalakuda</v>
      </c>
      <c r="D72" s="2" t="str" cm="1">
        <f t="array" ref="D72">_xlfn.XLOOKUP(Constituencies!$B72,Candidates[[number]:[number]],Candidates[nameMalayalam])</f>
        <v>ഇരിങ്ങാലക്കുട</v>
      </c>
      <c r="E72" s="2" t="str">
        <f>_xlfn.XLOOKUP(Constituency[[#This Row],[Constituency]],Vote_History[constituency],Vote_History[ParliamentaryConstituency])</f>
        <v>Thrissur</v>
      </c>
      <c r="F72" t="str" cm="1">
        <f t="array" ref="F72">_xlfn.XLOOKUP(Constituencies!$B72,Candidates[[number]:[number]],Candidates[district])</f>
        <v>Thrissur</v>
      </c>
      <c r="G72" s="2" t="str" cm="1">
        <f t="array" ref="G72">_xlfn.XLOOKUP(Constituencies!$B72,Candidates[[number]:[number]],Candidates[districtMalayalam])</f>
        <v>തൃശ്ശൂർ ജില്ല</v>
      </c>
      <c r="H72" s="2" t="str" cm="1">
        <f t="array" ref="H72">_xlfn.XLOOKUP(Constituencies!$B72,Candidates[[number]:[number]],Candidates[districtQid])</f>
        <v>Q2429655</v>
      </c>
      <c r="I72" s="2" t="str" cm="1">
        <f t="array" ref="I72">_xlfn.XLOOKUP(Constituencies!$B72,Candidates[[number]:[number]],Candidates[qid])</f>
        <v>Q6070028</v>
      </c>
      <c r="J72" s="1" t="str" cm="1">
        <f t="array" ref="J72">IF(_xlfn.XLOOKUP(Constituencies!$B72,Candidates[[number]:[number]],Candidates[reservation])="","GEN",
    _xlfn.XLOOKUP(Constituencies!$B72,Candidates[[number]:[number]],Candidates[reservation]))</f>
        <v>GEN</v>
      </c>
      <c r="K72" s="3" cm="1">
        <f t="array" ref="K72">_xlfn.XLOOKUP(Constituencies!$B72,Candidates[[number]:[number]],Candidates[votersMale])</f>
        <v>93943</v>
      </c>
      <c r="L72" s="3" cm="1">
        <f t="array" ref="L72">_xlfn.XLOOKUP(Constituencies!$B72,Candidates[[number]:[number]],Candidates[votersFemale])</f>
        <v>100647</v>
      </c>
      <c r="M72" s="3" cm="1">
        <f t="array" ref="M72">_xlfn.XLOOKUP(Constituencies!$B72,Candidates[[number]:[number]],Candidates[votersTotal])</f>
        <v>194592</v>
      </c>
      <c r="N72" cm="1">
        <f t="array" ref="N72">_xlfn.XLOOKUP(Constituencies!$B72,Candidates[[number]:[number]],Candidates[pollingBooths])</f>
        <v>223</v>
      </c>
    </row>
    <row r="73" spans="2:14" ht="17.5" x14ac:dyDescent="0.65">
      <c r="B73" s="1">
        <v>71</v>
      </c>
      <c r="C73" t="str" cm="1">
        <f t="array" ref="C73">_xlfn.XLOOKUP(Constituencies!$B73,Candidates[[number]:[number]],Candidates[name])</f>
        <v>Puthukkad</v>
      </c>
      <c r="D73" s="2" t="str" cm="1">
        <f t="array" ref="D73">_xlfn.XLOOKUP(Constituencies!$B73,Candidates[[number]:[number]],Candidates[nameMalayalam])</f>
        <v>പുതുക്കാട്</v>
      </c>
      <c r="E73" s="2" t="str">
        <f>_xlfn.XLOOKUP(Constituency[[#This Row],[Constituency]],Vote_History[constituency],Vote_History[ParliamentaryConstituency])</f>
        <v>Thrissur</v>
      </c>
      <c r="F73" t="str" cm="1">
        <f t="array" ref="F73">_xlfn.XLOOKUP(Constituencies!$B73,Candidates[[number]:[number]],Candidates[district])</f>
        <v>Thrissur</v>
      </c>
      <c r="G73" s="2" t="str" cm="1">
        <f t="array" ref="G73">_xlfn.XLOOKUP(Constituencies!$B73,Candidates[[number]:[number]],Candidates[districtMalayalam])</f>
        <v>തൃശ്ശൂർ ജില്ല</v>
      </c>
      <c r="H73" s="2" t="str" cm="1">
        <f t="array" ref="H73">_xlfn.XLOOKUP(Constituencies!$B73,Candidates[[number]:[number]],Candidates[districtQid])</f>
        <v>Q2429655</v>
      </c>
      <c r="I73" s="2" t="str" cm="1">
        <f t="array" ref="I73">_xlfn.XLOOKUP(Constituencies!$B73,Candidates[[number]:[number]],Candidates[qid])</f>
        <v>Q7258374</v>
      </c>
      <c r="J73" s="1" t="str" cm="1">
        <f t="array" ref="J73">IF(_xlfn.XLOOKUP(Constituencies!$B73,Candidates[[number]:[number]],Candidates[reservation])="","GEN",
    _xlfn.XLOOKUP(Constituencies!$B73,Candidates[[number]:[number]],Candidates[reservation]))</f>
        <v>GEN</v>
      </c>
      <c r="K73" s="3" cm="1">
        <f t="array" ref="K73">_xlfn.XLOOKUP(Constituencies!$B73,Candidates[[number]:[number]],Candidates[votersMale])</f>
        <v>94385</v>
      </c>
      <c r="L73" s="3" cm="1">
        <f t="array" ref="L73">_xlfn.XLOOKUP(Constituencies!$B73,Candidates[[number]:[number]],Candidates[votersFemale])</f>
        <v>97992</v>
      </c>
      <c r="M73" s="3" cm="1">
        <f t="array" ref="M73">_xlfn.XLOOKUP(Constituencies!$B73,Candidates[[number]:[number]],Candidates[votersTotal])</f>
        <v>192377</v>
      </c>
      <c r="N73" cm="1">
        <f t="array" ref="N73">_xlfn.XLOOKUP(Constituencies!$B73,Candidates[[number]:[number]],Candidates[pollingBooths])</f>
        <v>225</v>
      </c>
    </row>
    <row r="74" spans="2:14" ht="17.5" x14ac:dyDescent="0.65">
      <c r="B74" s="1">
        <v>72</v>
      </c>
      <c r="C74" t="str" cm="1">
        <f t="array" ref="C74">_xlfn.XLOOKUP(Constituencies!$B74,Candidates[[number]:[number]],Candidates[name])</f>
        <v>Chalakudy</v>
      </c>
      <c r="D74" s="2" t="str" cm="1">
        <f t="array" ref="D74">_xlfn.XLOOKUP(Constituencies!$B74,Candidates[[number]:[number]],Candidates[nameMalayalam])</f>
        <v>ചാലക്കുടി</v>
      </c>
      <c r="E74" s="2" t="str">
        <f>_xlfn.XLOOKUP(Constituency[[#This Row],[Constituency]],Vote_History[constituency],Vote_History[ParliamentaryConstituency])</f>
        <v>Chalakudy</v>
      </c>
      <c r="F74" t="str" cm="1">
        <f t="array" ref="F74">_xlfn.XLOOKUP(Constituencies!$B74,Candidates[[number]:[number]],Candidates[district])</f>
        <v>Thrissur</v>
      </c>
      <c r="G74" s="2" t="str" cm="1">
        <f t="array" ref="G74">_xlfn.XLOOKUP(Constituencies!$B74,Candidates[[number]:[number]],Candidates[districtMalayalam])</f>
        <v>തൃശ്ശൂർ ജില്ല</v>
      </c>
      <c r="H74" s="2" t="str" cm="1">
        <f t="array" ref="H74">_xlfn.XLOOKUP(Constituencies!$B74,Candidates[[number]:[number]],Candidates[districtQid])</f>
        <v>Q2429655</v>
      </c>
      <c r="I74" s="2" t="str" cm="1">
        <f t="array" ref="I74">_xlfn.XLOOKUP(Constituencies!$B74,Candidates[[number]:[number]],Candidates[qid])</f>
        <v>Q5068546</v>
      </c>
      <c r="J74" s="1" t="str" cm="1">
        <f t="array" ref="J74">IF(_xlfn.XLOOKUP(Constituencies!$B74,Candidates[[number]:[number]],Candidates[reservation])="","GEN",
    _xlfn.XLOOKUP(Constituencies!$B74,Candidates[[number]:[number]],Candidates[reservation]))</f>
        <v>GEN</v>
      </c>
      <c r="K74" s="3" cm="1">
        <f t="array" ref="K74">_xlfn.XLOOKUP(Constituencies!$B74,Candidates[[number]:[number]],Candidates[votersMale])</f>
        <v>87562</v>
      </c>
      <c r="L74" s="3" cm="1">
        <f t="array" ref="L74">_xlfn.XLOOKUP(Constituencies!$B74,Candidates[[number]:[number]],Candidates[votersFemale])</f>
        <v>91645</v>
      </c>
      <c r="M74" s="3" cm="1">
        <f t="array" ref="M74">_xlfn.XLOOKUP(Constituencies!$B74,Candidates[[number]:[number]],Candidates[votersTotal])</f>
        <v>179208</v>
      </c>
      <c r="N74" cm="1">
        <f t="array" ref="N74">_xlfn.XLOOKUP(Constituencies!$B74,Candidates[[number]:[number]],Candidates[pollingBooths])</f>
        <v>219</v>
      </c>
    </row>
    <row r="75" spans="2:14" ht="17.5" x14ac:dyDescent="0.65">
      <c r="B75" s="1">
        <v>73</v>
      </c>
      <c r="C75" t="str" cm="1">
        <f t="array" ref="C75">_xlfn.XLOOKUP(Constituencies!$B75,Candidates[[number]:[number]],Candidates[name])</f>
        <v>Kodungallur</v>
      </c>
      <c r="D75" s="2" t="str" cm="1">
        <f t="array" ref="D75">_xlfn.XLOOKUP(Constituencies!$B75,Candidates[[number]:[number]],Candidates[nameMalayalam])</f>
        <v>കൊടുങ്ങല്ലൂർ</v>
      </c>
      <c r="E75" s="2" t="str">
        <f>_xlfn.XLOOKUP(Constituency[[#This Row],[Constituency]],Vote_History[constituency],Vote_History[ParliamentaryConstituency])</f>
        <v>Chalakudy</v>
      </c>
      <c r="F75" t="str" cm="1">
        <f t="array" ref="F75">_xlfn.XLOOKUP(Constituencies!$B75,Candidates[[number]:[number]],Candidates[district])</f>
        <v>Thrissur</v>
      </c>
      <c r="G75" s="2" t="str" cm="1">
        <f t="array" ref="G75">_xlfn.XLOOKUP(Constituencies!$B75,Candidates[[number]:[number]],Candidates[districtMalayalam])</f>
        <v>തൃശ്ശൂർ ജില്ല</v>
      </c>
      <c r="H75" s="2" t="str" cm="1">
        <f t="array" ref="H75">_xlfn.XLOOKUP(Constituencies!$B75,Candidates[[number]:[number]],Candidates[districtQid])</f>
        <v>Q2429655</v>
      </c>
      <c r="I75" s="2" t="str" cm="1">
        <f t="array" ref="I75">_xlfn.XLOOKUP(Constituencies!$B75,Candidates[[number]:[number]],Candidates[qid])</f>
        <v>Q6425466</v>
      </c>
      <c r="J75" s="1" t="str" cm="1">
        <f t="array" ref="J75">IF(_xlfn.XLOOKUP(Constituencies!$B75,Candidates[[number]:[number]],Candidates[reservation])="","GEN",
    _xlfn.XLOOKUP(Constituencies!$B75,Candidates[[number]:[number]],Candidates[reservation]))</f>
        <v>GEN</v>
      </c>
      <c r="K75" s="3" cm="1">
        <f t="array" ref="K75">_xlfn.XLOOKUP(Constituencies!$B75,Candidates[[number]:[number]],Candidates[votersMale])</f>
        <v>91157</v>
      </c>
      <c r="L75" s="3" cm="1">
        <f t="array" ref="L75">_xlfn.XLOOKUP(Constituencies!$B75,Candidates[[number]:[number]],Candidates[votersFemale])</f>
        <v>96055</v>
      </c>
      <c r="M75" s="3" cm="1">
        <f t="array" ref="M75">_xlfn.XLOOKUP(Constituencies!$B75,Candidates[[number]:[number]],Candidates[votersTotal])</f>
        <v>187212</v>
      </c>
      <c r="N75" cm="1">
        <f t="array" ref="N75">_xlfn.XLOOKUP(Constituencies!$B75,Candidates[[number]:[number]],Candidates[pollingBooths])</f>
        <v>208</v>
      </c>
    </row>
    <row r="76" spans="2:14" ht="17.5" x14ac:dyDescent="0.65">
      <c r="B76" s="1">
        <v>74</v>
      </c>
      <c r="C76" t="str" cm="1">
        <f t="array" ref="C76">_xlfn.XLOOKUP(Constituencies!$B76,Candidates[[number]:[number]],Candidates[name])</f>
        <v>Perumbavoor</v>
      </c>
      <c r="D76" s="2" t="str" cm="1">
        <f t="array" ref="D76">_xlfn.XLOOKUP(Constituencies!$B76,Candidates[[number]:[number]],Candidates[nameMalayalam])</f>
        <v>പെരുമ്പാവൂർ</v>
      </c>
      <c r="E76" s="2" t="str">
        <f>_xlfn.XLOOKUP(Constituency[[#This Row],[Constituency]],Vote_History[constituency],Vote_History[ParliamentaryConstituency])</f>
        <v>Chalakudy</v>
      </c>
      <c r="F76" t="str" cm="1">
        <f t="array" ref="F76">_xlfn.XLOOKUP(Constituencies!$B76,Candidates[[number]:[number]],Candidates[district])</f>
        <v>Ernakulam</v>
      </c>
      <c r="G76" s="2" t="str" cm="1">
        <f t="array" ref="G76">_xlfn.XLOOKUP(Constituencies!$B76,Candidates[[number]:[number]],Candidates[districtMalayalam])</f>
        <v>എറണാകുളം ജില്ല</v>
      </c>
      <c r="H76" s="2" t="str" cm="1">
        <f t="array" ref="H76">_xlfn.XLOOKUP(Constituencies!$B76,Candidates[[number]:[number]],Candidates[districtQid])</f>
        <v>Q1356097</v>
      </c>
      <c r="I76" s="2" t="str" cm="1">
        <f t="array" ref="I76">_xlfn.XLOOKUP(Constituencies!$B76,Candidates[[number]:[number]],Candidates[qid])</f>
        <v>Q16136149</v>
      </c>
      <c r="J76" s="1" t="str" cm="1">
        <f t="array" ref="J76">IF(_xlfn.XLOOKUP(Constituencies!$B76,Candidates[[number]:[number]],Candidates[reservation])="","GEN",
    _xlfn.XLOOKUP(Constituencies!$B76,Candidates[[number]:[number]],Candidates[reservation]))</f>
        <v>GEN</v>
      </c>
      <c r="K76" s="3" cm="1">
        <f t="array" ref="K76">_xlfn.XLOOKUP(Constituencies!$B76,Candidates[[number]:[number]],Candidates[votersMale])</f>
        <v>88529</v>
      </c>
      <c r="L76" s="3" cm="1">
        <f t="array" ref="L76">_xlfn.XLOOKUP(Constituencies!$B76,Candidates[[number]:[number]],Candidates[votersFemale])</f>
        <v>91768</v>
      </c>
      <c r="M76" s="3" cm="1">
        <f t="array" ref="M76">_xlfn.XLOOKUP(Constituencies!$B76,Candidates[[number]:[number]],Candidates[votersTotal])</f>
        <v>180299</v>
      </c>
      <c r="N76" cm="1">
        <f t="array" ref="N76">_xlfn.XLOOKUP(Constituencies!$B76,Candidates[[number]:[number]],Candidates[pollingBooths])</f>
        <v>202</v>
      </c>
    </row>
    <row r="77" spans="2:14" ht="17.5" x14ac:dyDescent="0.65">
      <c r="B77" s="1">
        <v>75</v>
      </c>
      <c r="C77" t="str" cm="1">
        <f t="array" ref="C77">_xlfn.XLOOKUP(Constituencies!$B77,Candidates[[number]:[number]],Candidates[name])</f>
        <v>Angamaly</v>
      </c>
      <c r="D77" s="2" t="str" cm="1">
        <f t="array" ref="D77">_xlfn.XLOOKUP(Constituencies!$B77,Candidates[[number]:[number]],Candidates[nameMalayalam])</f>
        <v>അങ്കമാലി</v>
      </c>
      <c r="E77" s="2" t="str">
        <f>_xlfn.XLOOKUP(Constituency[[#This Row],[Constituency]],Vote_History[constituency],Vote_History[ParliamentaryConstituency])</f>
        <v>Chalakudy</v>
      </c>
      <c r="F77" t="str" cm="1">
        <f t="array" ref="F77">_xlfn.XLOOKUP(Constituencies!$B77,Candidates[[number]:[number]],Candidates[district])</f>
        <v>Ernakulam</v>
      </c>
      <c r="G77" s="2" t="str" cm="1">
        <f t="array" ref="G77">_xlfn.XLOOKUP(Constituencies!$B77,Candidates[[number]:[number]],Candidates[districtMalayalam])</f>
        <v>എറണാകുളം ജില്ല</v>
      </c>
      <c r="H77" s="2" t="str" cm="1">
        <f t="array" ref="H77">_xlfn.XLOOKUP(Constituencies!$B77,Candidates[[number]:[number]],Candidates[districtQid])</f>
        <v>Q1356097</v>
      </c>
      <c r="I77" s="2" t="str" cm="1">
        <f t="array" ref="I77">_xlfn.XLOOKUP(Constituencies!$B77,Candidates[[number]:[number]],Candidates[qid])</f>
        <v>Q7601651</v>
      </c>
      <c r="J77" s="1" t="str" cm="1">
        <f t="array" ref="J77">IF(_xlfn.XLOOKUP(Constituencies!$B77,Candidates[[number]:[number]],Candidates[reservation])="","GEN",
    _xlfn.XLOOKUP(Constituencies!$B77,Candidates[[number]:[number]],Candidates[reservation]))</f>
        <v>GEN</v>
      </c>
      <c r="K77" s="3" cm="1">
        <f t="array" ref="K77">_xlfn.XLOOKUP(Constituencies!$B77,Candidates[[number]:[number]],Candidates[votersMale])</f>
        <v>84010</v>
      </c>
      <c r="L77" s="3" cm="1">
        <f t="array" ref="L77">_xlfn.XLOOKUP(Constituencies!$B77,Candidates[[number]:[number]],Candidates[votersFemale])</f>
        <v>86393</v>
      </c>
      <c r="M77" s="3" cm="1">
        <f t="array" ref="M77">_xlfn.XLOOKUP(Constituencies!$B77,Candidates[[number]:[number]],Candidates[votersTotal])</f>
        <v>170404</v>
      </c>
      <c r="N77" cm="1">
        <f t="array" ref="N77">_xlfn.XLOOKUP(Constituencies!$B77,Candidates[[number]:[number]],Candidates[pollingBooths])</f>
        <v>217</v>
      </c>
    </row>
    <row r="78" spans="2:14" ht="17.5" x14ac:dyDescent="0.65">
      <c r="B78" s="1">
        <v>76</v>
      </c>
      <c r="C78" t="str" cm="1">
        <f t="array" ref="C78">_xlfn.XLOOKUP(Constituencies!$B78,Candidates[[number]:[number]],Candidates[name])</f>
        <v>Aluva</v>
      </c>
      <c r="D78" s="2" t="str" cm="1">
        <f t="array" ref="D78">_xlfn.XLOOKUP(Constituencies!$B78,Candidates[[number]:[number]],Candidates[nameMalayalam])</f>
        <v>ആലുവ</v>
      </c>
      <c r="E78" s="2" t="str">
        <f>_xlfn.XLOOKUP(Constituency[[#This Row],[Constituency]],Vote_History[constituency],Vote_History[ParliamentaryConstituency])</f>
        <v>Chalakudy</v>
      </c>
      <c r="F78" t="str" cm="1">
        <f t="array" ref="F78">_xlfn.XLOOKUP(Constituencies!$B78,Candidates[[number]:[number]],Candidates[district])</f>
        <v>Ernakulam</v>
      </c>
      <c r="G78" s="2" t="str" cm="1">
        <f t="array" ref="G78">_xlfn.XLOOKUP(Constituencies!$B78,Candidates[[number]:[number]],Candidates[districtMalayalam])</f>
        <v>എറണാകുളം ജില്ല</v>
      </c>
      <c r="H78" s="2" t="str" cm="1">
        <f t="array" ref="H78">_xlfn.XLOOKUP(Constituencies!$B78,Candidates[[number]:[number]],Candidates[districtQid])</f>
        <v>Q1356097</v>
      </c>
      <c r="I78" s="2" t="str" cm="1">
        <f t="array" ref="I78">_xlfn.XLOOKUP(Constituencies!$B78,Candidates[[number]:[number]],Candidates[qid])</f>
        <v>Q13110297</v>
      </c>
      <c r="J78" s="1" t="str" cm="1">
        <f t="array" ref="J78">IF(_xlfn.XLOOKUP(Constituencies!$B78,Candidates[[number]:[number]],Candidates[reservation])="","GEN",
    _xlfn.XLOOKUP(Constituencies!$B78,Candidates[[number]:[number]],Candidates[reservation]))</f>
        <v>GEN</v>
      </c>
      <c r="K78" s="3" cm="1">
        <f t="array" ref="K78">_xlfn.XLOOKUP(Constituencies!$B78,Candidates[[number]:[number]],Candidates[votersMale])</f>
        <v>94500</v>
      </c>
      <c r="L78" s="3" cm="1">
        <f t="array" ref="L78">_xlfn.XLOOKUP(Constituencies!$B78,Candidates[[number]:[number]],Candidates[votersFemale])</f>
        <v>99855</v>
      </c>
      <c r="M78" s="3" cm="1">
        <f t="array" ref="M78">_xlfn.XLOOKUP(Constituencies!$B78,Candidates[[number]:[number]],Candidates[votersTotal])</f>
        <v>194360</v>
      </c>
      <c r="N78" cm="1">
        <f t="array" ref="N78">_xlfn.XLOOKUP(Constituencies!$B78,Candidates[[number]:[number]],Candidates[pollingBooths])</f>
        <v>248</v>
      </c>
    </row>
    <row r="79" spans="2:14" ht="17.5" x14ac:dyDescent="0.65">
      <c r="B79" s="1">
        <v>77</v>
      </c>
      <c r="C79" t="str" cm="1">
        <f t="array" ref="C79">_xlfn.XLOOKUP(Constituencies!$B79,Candidates[[number]:[number]],Candidates[name])</f>
        <v>Kalamassery</v>
      </c>
      <c r="D79" s="2" t="str" cm="1">
        <f t="array" ref="D79">_xlfn.XLOOKUP(Constituencies!$B79,Candidates[[number]:[number]],Candidates[nameMalayalam])</f>
        <v>കളമശ്ശേരി</v>
      </c>
      <c r="E79" s="2" t="str">
        <f>_xlfn.XLOOKUP(Constituency[[#This Row],[Constituency]],Vote_History[constituency],Vote_History[ParliamentaryConstituency])</f>
        <v>Ernakulam</v>
      </c>
      <c r="F79" t="str" cm="1">
        <f t="array" ref="F79">_xlfn.XLOOKUP(Constituencies!$B79,Candidates[[number]:[number]],Candidates[district])</f>
        <v>Ernakulam</v>
      </c>
      <c r="G79" s="2" t="str" cm="1">
        <f t="array" ref="G79">_xlfn.XLOOKUP(Constituencies!$B79,Candidates[[number]:[number]],Candidates[districtMalayalam])</f>
        <v>എറണാകുളം ജില്ല</v>
      </c>
      <c r="H79" s="2" t="str" cm="1">
        <f t="array" ref="H79">_xlfn.XLOOKUP(Constituencies!$B79,Candidates[[number]:[number]],Candidates[districtQid])</f>
        <v>Q1356097</v>
      </c>
      <c r="I79" s="2" t="str" cm="1">
        <f t="array" ref="I79">_xlfn.XLOOKUP(Constituencies!$B79,Candidates[[number]:[number]],Candidates[qid])</f>
        <v>Q16134141</v>
      </c>
      <c r="J79" s="1" t="str" cm="1">
        <f t="array" ref="J79">IF(_xlfn.XLOOKUP(Constituencies!$B79,Candidates[[number]:[number]],Candidates[reservation])="","GEN",
    _xlfn.XLOOKUP(Constituencies!$B79,Candidates[[number]:[number]],Candidates[reservation]))</f>
        <v>GEN</v>
      </c>
      <c r="K79" s="3" cm="1">
        <f t="array" ref="K79">_xlfn.XLOOKUP(Constituencies!$B79,Candidates[[number]:[number]],Candidates[votersMale])</f>
        <v>95734</v>
      </c>
      <c r="L79" s="3" cm="1">
        <f t="array" ref="L79">_xlfn.XLOOKUP(Constituencies!$B79,Candidates[[number]:[number]],Candidates[votersFemale])</f>
        <v>101976</v>
      </c>
      <c r="M79" s="3" cm="1">
        <f t="array" ref="M79">_xlfn.XLOOKUP(Constituencies!$B79,Candidates[[number]:[number]],Candidates[votersTotal])</f>
        <v>197712</v>
      </c>
      <c r="N79" cm="1">
        <f t="array" ref="N79">_xlfn.XLOOKUP(Constituencies!$B79,Candidates[[number]:[number]],Candidates[pollingBooths])</f>
        <v>218</v>
      </c>
    </row>
    <row r="80" spans="2:14" ht="17.5" x14ac:dyDescent="0.65">
      <c r="B80" s="1">
        <v>78</v>
      </c>
      <c r="C80" t="str" cm="1">
        <f t="array" ref="C80">_xlfn.XLOOKUP(Constituencies!$B80,Candidates[[number]:[number]],Candidates[name])</f>
        <v>Paravur</v>
      </c>
      <c r="D80" s="2" t="str" cm="1">
        <f t="array" ref="D80">_xlfn.XLOOKUP(Constituencies!$B80,Candidates[[number]:[number]],Candidates[nameMalayalam])</f>
        <v>പറവൂർ</v>
      </c>
      <c r="E80" s="2" t="str">
        <f>_xlfn.XLOOKUP(Constituency[[#This Row],[Constituency]],Vote_History[constituency],Vote_History[ParliamentaryConstituency])</f>
        <v>Ernakulam</v>
      </c>
      <c r="F80" t="str" cm="1">
        <f t="array" ref="F80">_xlfn.XLOOKUP(Constituencies!$B80,Candidates[[number]:[number]],Candidates[district])</f>
        <v>Ernakulam</v>
      </c>
      <c r="G80" s="2" t="str" cm="1">
        <f t="array" ref="G80">_xlfn.XLOOKUP(Constituencies!$B80,Candidates[[number]:[number]],Candidates[districtMalayalam])</f>
        <v>എറണാകുളം ജില്ല</v>
      </c>
      <c r="H80" s="2" t="str" cm="1">
        <f t="array" ref="H80">_xlfn.XLOOKUP(Constituencies!$B80,Candidates[[number]:[number]],Candidates[districtQid])</f>
        <v>Q1356097</v>
      </c>
      <c r="I80" s="2" t="str" cm="1">
        <f t="array" ref="I80">_xlfn.XLOOKUP(Constituencies!$B80,Candidates[[number]:[number]],Candidates[qid])</f>
        <v>Q13113120</v>
      </c>
      <c r="J80" s="1" t="str" cm="1">
        <f t="array" ref="J80">IF(_xlfn.XLOOKUP(Constituencies!$B80,Candidates[[number]:[number]],Candidates[reservation])="","GEN",
    _xlfn.XLOOKUP(Constituencies!$B80,Candidates[[number]:[number]],Candidates[reservation]))</f>
        <v>GEN</v>
      </c>
      <c r="K80" s="3" cm="1">
        <f t="array" ref="K80">_xlfn.XLOOKUP(Constituencies!$B80,Candidates[[number]:[number]],Candidates[votersMale])</f>
        <v>93430</v>
      </c>
      <c r="L80" s="3" cm="1">
        <f t="array" ref="L80">_xlfn.XLOOKUP(Constituencies!$B80,Candidates[[number]:[number]],Candidates[votersFemale])</f>
        <v>98216</v>
      </c>
      <c r="M80" s="3" cm="1">
        <f t="array" ref="M80">_xlfn.XLOOKUP(Constituencies!$B80,Candidates[[number]:[number]],Candidates[votersTotal])</f>
        <v>191646</v>
      </c>
      <c r="N80" cm="1">
        <f t="array" ref="N80">_xlfn.XLOOKUP(Constituencies!$B80,Candidates[[number]:[number]],Candidates[pollingBooths])</f>
        <v>222</v>
      </c>
    </row>
    <row r="81" spans="2:14" ht="17.5" x14ac:dyDescent="0.65">
      <c r="B81" s="1">
        <v>79</v>
      </c>
      <c r="C81" t="str" cm="1">
        <f t="array" ref="C81">_xlfn.XLOOKUP(Constituencies!$B81,Candidates[[number]:[number]],Candidates[name])</f>
        <v>Vypin</v>
      </c>
      <c r="D81" s="2" t="str" cm="1">
        <f t="array" ref="D81">_xlfn.XLOOKUP(Constituencies!$B81,Candidates[[number]:[number]],Candidates[nameMalayalam])</f>
        <v>വൈപ്പിൻ</v>
      </c>
      <c r="E81" s="2" t="str">
        <f>_xlfn.XLOOKUP(Constituency[[#This Row],[Constituency]],Vote_History[constituency],Vote_History[ParliamentaryConstituency])</f>
        <v>Ernakulam</v>
      </c>
      <c r="F81" t="str" cm="1">
        <f t="array" ref="F81">_xlfn.XLOOKUP(Constituencies!$B81,Candidates[[number]:[number]],Candidates[district])</f>
        <v>Ernakulam</v>
      </c>
      <c r="G81" s="2" t="str" cm="1">
        <f t="array" ref="G81">_xlfn.XLOOKUP(Constituencies!$B81,Candidates[[number]:[number]],Candidates[districtMalayalam])</f>
        <v>എറണാകുളം ജില്ല</v>
      </c>
      <c r="H81" s="2" t="str" cm="1">
        <f t="array" ref="H81">_xlfn.XLOOKUP(Constituencies!$B81,Candidates[[number]:[number]],Candidates[districtQid])</f>
        <v>Q1356097</v>
      </c>
      <c r="I81" s="2" t="str" cm="1">
        <f t="array" ref="I81">_xlfn.XLOOKUP(Constituencies!$B81,Candidates[[number]:[number]],Candidates[qid])</f>
        <v>Q13114876</v>
      </c>
      <c r="J81" s="1" t="str" cm="1">
        <f t="array" ref="J81">IF(_xlfn.XLOOKUP(Constituencies!$B81,Candidates[[number]:[number]],Candidates[reservation])="","GEN",
    _xlfn.XLOOKUP(Constituencies!$B81,Candidates[[number]:[number]],Candidates[reservation]))</f>
        <v>GEN</v>
      </c>
      <c r="K81" s="3" cm="1">
        <f t="array" ref="K81">_xlfn.XLOOKUP(Constituencies!$B81,Candidates[[number]:[number]],Candidates[votersMale])</f>
        <v>78558</v>
      </c>
      <c r="L81" s="3" cm="1">
        <f t="array" ref="L81">_xlfn.XLOOKUP(Constituencies!$B81,Candidates[[number]:[number]],Candidates[votersFemale])</f>
        <v>82726</v>
      </c>
      <c r="M81" s="3" cm="1">
        <f t="array" ref="M81">_xlfn.XLOOKUP(Constituencies!$B81,Candidates[[number]:[number]],Candidates[votersTotal])</f>
        <v>161285</v>
      </c>
      <c r="N81" cm="1">
        <f t="array" ref="N81">_xlfn.XLOOKUP(Constituencies!$B81,Candidates[[number]:[number]],Candidates[pollingBooths])</f>
        <v>216</v>
      </c>
    </row>
    <row r="82" spans="2:14" ht="17.5" x14ac:dyDescent="0.65">
      <c r="B82" s="1">
        <v>80</v>
      </c>
      <c r="C82" t="str" cm="1">
        <f t="array" ref="C82">_xlfn.XLOOKUP(Constituencies!$B82,Candidates[[number]:[number]],Candidates[name])</f>
        <v>Kochi</v>
      </c>
      <c r="D82" s="2" t="str" cm="1">
        <f t="array" ref="D82">_xlfn.XLOOKUP(Constituencies!$B82,Candidates[[number]:[number]],Candidates[nameMalayalam])</f>
        <v>കൊച്ചി</v>
      </c>
      <c r="E82" s="2" t="str">
        <f>_xlfn.XLOOKUP(Constituency[[#This Row],[Constituency]],Vote_History[constituency],Vote_History[ParliamentaryConstituency])</f>
        <v>Ernakulam</v>
      </c>
      <c r="F82" t="str" cm="1">
        <f t="array" ref="F82">_xlfn.XLOOKUP(Constituencies!$B82,Candidates[[number]:[number]],Candidates[district])</f>
        <v>Ernakulam</v>
      </c>
      <c r="G82" s="2" t="str" cm="1">
        <f t="array" ref="G82">_xlfn.XLOOKUP(Constituencies!$B82,Candidates[[number]:[number]],Candidates[districtMalayalam])</f>
        <v>എറണാകുളം ജില്ല</v>
      </c>
      <c r="H82" s="2" t="str" cm="1">
        <f t="array" ref="H82">_xlfn.XLOOKUP(Constituencies!$B82,Candidates[[number]:[number]],Candidates[districtQid])</f>
        <v>Q1356097</v>
      </c>
      <c r="I82" s="2" t="str" cm="1">
        <f t="array" ref="I82">_xlfn.XLOOKUP(Constituencies!$B82,Candidates[[number]:[number]],Candidates[qid])</f>
        <v>Q17372576</v>
      </c>
      <c r="J82" s="1" t="str" cm="1">
        <f t="array" ref="J82">IF(_xlfn.XLOOKUP(Constituencies!$B82,Candidates[[number]:[number]],Candidates[reservation])="","GEN",
    _xlfn.XLOOKUP(Constituencies!$B82,Candidates[[number]:[number]],Candidates[reservation]))</f>
        <v>GEN</v>
      </c>
      <c r="K82" s="3" cm="1">
        <f t="array" ref="K82">_xlfn.XLOOKUP(Constituencies!$B82,Candidates[[number]:[number]],Candidates[votersMale])</f>
        <v>80571</v>
      </c>
      <c r="L82" s="3" cm="1">
        <f t="array" ref="L82">_xlfn.XLOOKUP(Constituencies!$B82,Candidates[[number]:[number]],Candidates[votersFemale])</f>
        <v>85104</v>
      </c>
      <c r="M82" s="3" cm="1">
        <f t="array" ref="M82">_xlfn.XLOOKUP(Constituencies!$B82,Candidates[[number]:[number]],Candidates[votersTotal])</f>
        <v>165675</v>
      </c>
      <c r="N82" cm="1">
        <f t="array" ref="N82">_xlfn.XLOOKUP(Constituencies!$B82,Candidates[[number]:[number]],Candidates[pollingBooths])</f>
        <v>241</v>
      </c>
    </row>
    <row r="83" spans="2:14" ht="17.5" x14ac:dyDescent="0.65">
      <c r="B83" s="1">
        <v>81</v>
      </c>
      <c r="C83" t="str" cm="1">
        <f t="array" ref="C83">_xlfn.XLOOKUP(Constituencies!$B83,Candidates[[number]:[number]],Candidates[name])</f>
        <v>Thrippunithura</v>
      </c>
      <c r="D83" s="2" t="str" cm="1">
        <f t="array" ref="D83">_xlfn.XLOOKUP(Constituencies!$B83,Candidates[[number]:[number]],Candidates[nameMalayalam])</f>
        <v>തൃപ്പൂണിത്തുറ</v>
      </c>
      <c r="E83" s="2" t="str">
        <f>_xlfn.XLOOKUP(Constituency[[#This Row],[Constituency]],Vote_History[constituency],Vote_History[ParliamentaryConstituency])</f>
        <v>Ernakulam</v>
      </c>
      <c r="F83" t="str" cm="1">
        <f t="array" ref="F83">_xlfn.XLOOKUP(Constituencies!$B83,Candidates[[number]:[number]],Candidates[district])</f>
        <v>Ernakulam</v>
      </c>
      <c r="G83" s="2" t="str" cm="1">
        <f t="array" ref="G83">_xlfn.XLOOKUP(Constituencies!$B83,Candidates[[number]:[number]],Candidates[districtMalayalam])</f>
        <v>എറണാകുളം ജില്ല</v>
      </c>
      <c r="H83" s="2" t="str" cm="1">
        <f t="array" ref="H83">_xlfn.XLOOKUP(Constituencies!$B83,Candidates[[number]:[number]],Candidates[districtQid])</f>
        <v>Q1356097</v>
      </c>
      <c r="I83" s="2" t="str" cm="1">
        <f t="array" ref="I83">_xlfn.XLOOKUP(Constituencies!$B83,Candidates[[number]:[number]],Candidates[qid])</f>
        <v>Q13112618</v>
      </c>
      <c r="J83" s="1" t="str" cm="1">
        <f t="array" ref="J83">IF(_xlfn.XLOOKUP(Constituencies!$B83,Candidates[[number]:[number]],Candidates[reservation])="","GEN",
    _xlfn.XLOOKUP(Constituencies!$B83,Candidates[[number]:[number]],Candidates[reservation]))</f>
        <v>GEN</v>
      </c>
      <c r="K83" s="3" cm="1">
        <f t="array" ref="K83">_xlfn.XLOOKUP(Constituencies!$B83,Candidates[[number]:[number]],Candidates[votersMale])</f>
        <v>90711</v>
      </c>
      <c r="L83" s="3" cm="1">
        <f t="array" ref="L83">_xlfn.XLOOKUP(Constituencies!$B83,Candidates[[number]:[number]],Candidates[votersFemale])</f>
        <v>97210</v>
      </c>
      <c r="M83" s="3" cm="1">
        <f t="array" ref="M83">_xlfn.XLOOKUP(Constituencies!$B83,Candidates[[number]:[number]],Candidates[votersTotal])</f>
        <v>187923</v>
      </c>
      <c r="N83" cm="1">
        <f t="array" ref="N83">_xlfn.XLOOKUP(Constituencies!$B83,Candidates[[number]:[number]],Candidates[pollingBooths])</f>
        <v>294</v>
      </c>
    </row>
    <row r="84" spans="2:14" ht="17.5" x14ac:dyDescent="0.65">
      <c r="B84" s="1">
        <v>82</v>
      </c>
      <c r="C84" t="str" cm="1">
        <f t="array" ref="C84">_xlfn.XLOOKUP(Constituencies!$B84,Candidates[[number]:[number]],Candidates[name])</f>
        <v>Ernakulam</v>
      </c>
      <c r="D84" s="2" t="str" cm="1">
        <f t="array" ref="D84">_xlfn.XLOOKUP(Constituencies!$B84,Candidates[[number]:[number]],Candidates[nameMalayalam])</f>
        <v>എറണാകുളം</v>
      </c>
      <c r="E84" s="2" t="str">
        <f>_xlfn.XLOOKUP(Constituency[[#This Row],[Constituency]],Vote_History[constituency],Vote_History[ParliamentaryConstituency])</f>
        <v>Ernakulam</v>
      </c>
      <c r="F84" t="str" cm="1">
        <f t="array" ref="F84">_xlfn.XLOOKUP(Constituencies!$B84,Candidates[[number]:[number]],Candidates[district])</f>
        <v>Ernakulam</v>
      </c>
      <c r="G84" s="2" t="str" cm="1">
        <f t="array" ref="G84">_xlfn.XLOOKUP(Constituencies!$B84,Candidates[[number]:[number]],Candidates[districtMalayalam])</f>
        <v>എറണാകുളം ജില്ല</v>
      </c>
      <c r="H84" s="2" t="str" cm="1">
        <f t="array" ref="H84">_xlfn.XLOOKUP(Constituencies!$B84,Candidates[[number]:[number]],Candidates[districtQid])</f>
        <v>Q1356097</v>
      </c>
      <c r="I84" s="2" t="str" cm="1">
        <f t="array" ref="I84">_xlfn.XLOOKUP(Constituencies!$B84,Candidates[[number]:[number]],Candidates[qid])</f>
        <v>Q16135415</v>
      </c>
      <c r="J84" s="1" t="str" cm="1">
        <f t="array" ref="J84">IF(_xlfn.XLOOKUP(Constituencies!$B84,Candidates[[number]:[number]],Candidates[reservation])="","GEN",
    _xlfn.XLOOKUP(Constituencies!$B84,Candidates[[number]:[number]],Candidates[reservation]))</f>
        <v>GEN</v>
      </c>
      <c r="K84" s="3" cm="1">
        <f t="array" ref="K84">_xlfn.XLOOKUP(Constituencies!$B84,Candidates[[number]:[number]],Candidates[votersMale])</f>
        <v>65501</v>
      </c>
      <c r="L84" s="3" cm="1">
        <f t="array" ref="L84">_xlfn.XLOOKUP(Constituencies!$B84,Candidates[[number]:[number]],Candidates[votersFemale])</f>
        <v>70720</v>
      </c>
      <c r="M84" s="3" cm="1">
        <f t="array" ref="M84">_xlfn.XLOOKUP(Constituencies!$B84,Candidates[[number]:[number]],Candidates[votersTotal])</f>
        <v>136223</v>
      </c>
      <c r="N84" cm="1">
        <f t="array" ref="N84">_xlfn.XLOOKUP(Constituencies!$B84,Candidates[[number]:[number]],Candidates[pollingBooths])</f>
        <v>206</v>
      </c>
    </row>
    <row r="85" spans="2:14" ht="17.5" x14ac:dyDescent="0.65">
      <c r="B85" s="1">
        <v>83</v>
      </c>
      <c r="C85" t="str" cm="1">
        <f t="array" ref="C85">_xlfn.XLOOKUP(Constituencies!$B85,Candidates[[number]:[number]],Candidates[name])</f>
        <v>Thrikkakara</v>
      </c>
      <c r="D85" s="2" t="str" cm="1">
        <f t="array" ref="D85">_xlfn.XLOOKUP(Constituencies!$B85,Candidates[[number]:[number]],Candidates[nameMalayalam])</f>
        <v>തൃക്കാക്കര</v>
      </c>
      <c r="E85" s="2" t="str">
        <f>_xlfn.XLOOKUP(Constituency[[#This Row],[Constituency]],Vote_History[constituency],Vote_History[ParliamentaryConstituency])</f>
        <v>Ernakulam</v>
      </c>
      <c r="F85" t="str" cm="1">
        <f t="array" ref="F85">_xlfn.XLOOKUP(Constituencies!$B85,Candidates[[number]:[number]],Candidates[district])</f>
        <v>Ernakulam</v>
      </c>
      <c r="G85" s="2" t="str" cm="1">
        <f t="array" ref="G85">_xlfn.XLOOKUP(Constituencies!$B85,Candidates[[number]:[number]],Candidates[districtMalayalam])</f>
        <v>എറണാകുളം ജില്ല</v>
      </c>
      <c r="H85" s="2" t="str" cm="1">
        <f t="array" ref="H85">_xlfn.XLOOKUP(Constituencies!$B85,Candidates[[number]:[number]],Candidates[districtQid])</f>
        <v>Q1356097</v>
      </c>
      <c r="I85" s="2" t="str" cm="1">
        <f t="array" ref="I85">_xlfn.XLOOKUP(Constituencies!$B85,Candidates[[number]:[number]],Candidates[qid])</f>
        <v>Q16137712</v>
      </c>
      <c r="J85" s="1" t="str" cm="1">
        <f t="array" ref="J85">IF(_xlfn.XLOOKUP(Constituencies!$B85,Candidates[[number]:[number]],Candidates[reservation])="","GEN",
    _xlfn.XLOOKUP(Constituencies!$B85,Candidates[[number]:[number]],Candidates[reservation]))</f>
        <v>GEN</v>
      </c>
      <c r="K85" s="3" cm="1">
        <f t="array" ref="K85">_xlfn.XLOOKUP(Constituencies!$B85,Candidates[[number]:[number]],Candidates[votersMale])</f>
        <v>84746</v>
      </c>
      <c r="L85" s="3" cm="1">
        <f t="array" ref="L85">_xlfn.XLOOKUP(Constituencies!$B85,Candidates[[number]:[number]],Candidates[votersFemale])</f>
        <v>91640</v>
      </c>
      <c r="M85" s="3" cm="1">
        <f t="array" ref="M85">_xlfn.XLOOKUP(Constituencies!$B85,Candidates[[number]:[number]],Candidates[votersTotal])</f>
        <v>176387</v>
      </c>
      <c r="N85" cm="1">
        <f t="array" ref="N85">_xlfn.XLOOKUP(Constituencies!$B85,Candidates[[number]:[number]],Candidates[pollingBooths])</f>
        <v>262</v>
      </c>
    </row>
    <row r="86" spans="2:14" ht="17.5" x14ac:dyDescent="0.65">
      <c r="B86" s="1">
        <v>84</v>
      </c>
      <c r="C86" t="str" cm="1">
        <f t="array" ref="C86">_xlfn.XLOOKUP(Constituencies!$B86,Candidates[[number]:[number]],Candidates[name])</f>
        <v>Kunnathunad</v>
      </c>
      <c r="D86" s="2" t="str" cm="1">
        <f t="array" ref="D86">_xlfn.XLOOKUP(Constituencies!$B86,Candidates[[number]:[number]],Candidates[nameMalayalam])</f>
        <v>കുന്നത്തുനാട്</v>
      </c>
      <c r="E86" s="2" t="str">
        <f>_xlfn.XLOOKUP(Constituency[[#This Row],[Constituency]],Vote_History[constituency],Vote_History[ParliamentaryConstituency])</f>
        <v>Chalakudy</v>
      </c>
      <c r="F86" t="str" cm="1">
        <f t="array" ref="F86">_xlfn.XLOOKUP(Constituencies!$B86,Candidates[[number]:[number]],Candidates[district])</f>
        <v>Ernakulam</v>
      </c>
      <c r="G86" s="2" t="str" cm="1">
        <f t="array" ref="G86">_xlfn.XLOOKUP(Constituencies!$B86,Candidates[[number]:[number]],Candidates[districtMalayalam])</f>
        <v>എറണാകുളം ജില്ല</v>
      </c>
      <c r="H86" s="2" t="str" cm="1">
        <f t="array" ref="H86">_xlfn.XLOOKUP(Constituencies!$B86,Candidates[[number]:[number]],Candidates[districtQid])</f>
        <v>Q1356097</v>
      </c>
      <c r="I86" s="2" t="str" cm="1">
        <f t="array" ref="I86">_xlfn.XLOOKUP(Constituencies!$B86,Candidates[[number]:[number]],Candidates[qid])</f>
        <v>Q13111319</v>
      </c>
      <c r="J86" s="1" t="str" cm="1">
        <f t="array" ref="J86">IF(_xlfn.XLOOKUP(Constituencies!$B86,Candidates[[number]:[number]],Candidates[reservation])="","GEN",
    _xlfn.XLOOKUP(Constituencies!$B86,Candidates[[number]:[number]],Candidates[reservation]))</f>
        <v>SC</v>
      </c>
      <c r="K86" s="3" cm="1">
        <f t="array" ref="K86">_xlfn.XLOOKUP(Constituencies!$B86,Candidates[[number]:[number]],Candidates[votersMale])</f>
        <v>91905</v>
      </c>
      <c r="L86" s="3" cm="1">
        <f t="array" ref="L86">_xlfn.XLOOKUP(Constituencies!$B86,Candidates[[number]:[number]],Candidates[votersFemale])</f>
        <v>96384</v>
      </c>
      <c r="M86" s="3" cm="1">
        <f t="array" ref="M86">_xlfn.XLOOKUP(Constituencies!$B86,Candidates[[number]:[number]],Candidates[votersTotal])</f>
        <v>188291</v>
      </c>
      <c r="N86" cm="1">
        <f t="array" ref="N86">_xlfn.XLOOKUP(Constituencies!$B86,Candidates[[number]:[number]],Candidates[pollingBooths])</f>
        <v>222</v>
      </c>
    </row>
    <row r="87" spans="2:14" ht="17.5" x14ac:dyDescent="0.65">
      <c r="B87" s="1">
        <v>85</v>
      </c>
      <c r="C87" t="str" cm="1">
        <f t="array" ref="C87">_xlfn.XLOOKUP(Constituencies!$B87,Candidates[[number]:[number]],Candidates[name])</f>
        <v>Piravom</v>
      </c>
      <c r="D87" s="2" t="str" cm="1">
        <f t="array" ref="D87">_xlfn.XLOOKUP(Constituencies!$B87,Candidates[[number]:[number]],Candidates[nameMalayalam])</f>
        <v>പിറവം</v>
      </c>
      <c r="E87" s="2" t="str">
        <f>_xlfn.XLOOKUP(Constituency[[#This Row],[Constituency]],Vote_History[constituency],Vote_History[ParliamentaryConstituency])</f>
        <v>Kottayam</v>
      </c>
      <c r="F87" t="str" cm="1">
        <f t="array" ref="F87">_xlfn.XLOOKUP(Constituencies!$B87,Candidates[[number]:[number]],Candidates[district])</f>
        <v>Ernakulam</v>
      </c>
      <c r="G87" s="2" t="str" cm="1">
        <f t="array" ref="G87">_xlfn.XLOOKUP(Constituencies!$B87,Candidates[[number]:[number]],Candidates[districtMalayalam])</f>
        <v>എറണാകുളം ജില്ല</v>
      </c>
      <c r="H87" s="2" t="str" cm="1">
        <f t="array" ref="H87">_xlfn.XLOOKUP(Constituencies!$B87,Candidates[[number]:[number]],Candidates[districtQid])</f>
        <v>Q1356097</v>
      </c>
      <c r="I87" s="2" t="str" cm="1">
        <f t="array" ref="I87">_xlfn.XLOOKUP(Constituencies!$B87,Candidates[[number]:[number]],Candidates[qid])</f>
        <v>Q13113295</v>
      </c>
      <c r="J87" s="1" t="str" cm="1">
        <f t="array" ref="J87">IF(_xlfn.XLOOKUP(Constituencies!$B87,Candidates[[number]:[number]],Candidates[reservation])="","GEN",
    _xlfn.XLOOKUP(Constituencies!$B87,Candidates[[number]:[number]],Candidates[reservation]))</f>
        <v>GEN</v>
      </c>
      <c r="K87" s="3" cm="1">
        <f t="array" ref="K87">_xlfn.XLOOKUP(Constituencies!$B87,Candidates[[number]:[number]],Candidates[votersMale])</f>
        <v>94490</v>
      </c>
      <c r="L87" s="3" cm="1">
        <f t="array" ref="L87">_xlfn.XLOOKUP(Constituencies!$B87,Candidates[[number]:[number]],Candidates[votersFemale])</f>
        <v>100927</v>
      </c>
      <c r="M87" s="3" cm="1">
        <f t="array" ref="M87">_xlfn.XLOOKUP(Constituencies!$B87,Candidates[[number]:[number]],Candidates[votersTotal])</f>
        <v>195421</v>
      </c>
      <c r="N87" cm="1">
        <f t="array" ref="N87">_xlfn.XLOOKUP(Constituencies!$B87,Candidates[[number]:[number]],Candidates[pollingBooths])</f>
        <v>206</v>
      </c>
    </row>
    <row r="88" spans="2:14" ht="17.5" x14ac:dyDescent="0.65">
      <c r="B88" s="1">
        <v>86</v>
      </c>
      <c r="C88" t="str" cm="1">
        <f t="array" ref="C88">_xlfn.XLOOKUP(Constituencies!$B88,Candidates[[number]:[number]],Candidates[name])</f>
        <v>Muvattupuzha</v>
      </c>
      <c r="D88" s="2" t="str" cm="1">
        <f t="array" ref="D88">_xlfn.XLOOKUP(Constituencies!$B88,Candidates[[number]:[number]],Candidates[nameMalayalam])</f>
        <v>മൂവാറ്റുപുഴ</v>
      </c>
      <c r="E88" s="2" t="str">
        <f>_xlfn.XLOOKUP(Constituency[[#This Row],[Constituency]],Vote_History[constituency],Vote_History[ParliamentaryConstituency])</f>
        <v>Idukki</v>
      </c>
      <c r="F88" t="str" cm="1">
        <f t="array" ref="F88">_xlfn.XLOOKUP(Constituencies!$B88,Candidates[[number]:[number]],Candidates[district])</f>
        <v>Ernakulam</v>
      </c>
      <c r="G88" s="2" t="str" cm="1">
        <f t="array" ref="G88">_xlfn.XLOOKUP(Constituencies!$B88,Candidates[[number]:[number]],Candidates[districtMalayalam])</f>
        <v>എറണാകുളം ജില്ല</v>
      </c>
      <c r="H88" s="2" t="str" cm="1">
        <f t="array" ref="H88">_xlfn.XLOOKUP(Constituencies!$B88,Candidates[[number]:[number]],Candidates[districtQid])</f>
        <v>Q1356097</v>
      </c>
      <c r="I88" s="2" t="str" cm="1">
        <f t="array" ref="I88">_xlfn.XLOOKUP(Constituencies!$B88,Candidates[[number]:[number]],Candidates[qid])</f>
        <v>Q16137625</v>
      </c>
      <c r="J88" s="1" t="str" cm="1">
        <f t="array" ref="J88">IF(_xlfn.XLOOKUP(Constituencies!$B88,Candidates[[number]:[number]],Candidates[reservation])="","GEN",
    _xlfn.XLOOKUP(Constituencies!$B88,Candidates[[number]:[number]],Candidates[reservation]))</f>
        <v>GEN</v>
      </c>
      <c r="K88" s="3" cm="1">
        <f t="array" ref="K88">_xlfn.XLOOKUP(Constituencies!$B88,Candidates[[number]:[number]],Candidates[votersMale])</f>
        <v>91420</v>
      </c>
      <c r="L88" s="3" cm="1">
        <f t="array" ref="L88">_xlfn.XLOOKUP(Constituencies!$B88,Candidates[[number]:[number]],Candidates[votersFemale])</f>
        <v>94829</v>
      </c>
      <c r="M88" s="3" cm="1">
        <f t="array" ref="M88">_xlfn.XLOOKUP(Constituencies!$B88,Candidates[[number]:[number]],Candidates[votersTotal])</f>
        <v>186254</v>
      </c>
      <c r="N88" cm="1">
        <f t="array" ref="N88">_xlfn.XLOOKUP(Constituencies!$B88,Candidates[[number]:[number]],Candidates[pollingBooths])</f>
        <v>203</v>
      </c>
    </row>
    <row r="89" spans="2:14" ht="17.5" x14ac:dyDescent="0.65">
      <c r="B89" s="1">
        <v>87</v>
      </c>
      <c r="C89" t="str" cm="1">
        <f t="array" ref="C89">_xlfn.XLOOKUP(Constituencies!$B89,Candidates[[number]:[number]],Candidates[name])</f>
        <v>Kothamangalam</v>
      </c>
      <c r="D89" s="2" t="str" cm="1">
        <f t="array" ref="D89">_xlfn.XLOOKUP(Constituencies!$B89,Candidates[[number]:[number]],Candidates[nameMalayalam])</f>
        <v>കോതമംഗലം</v>
      </c>
      <c r="E89" s="2" t="str">
        <f>_xlfn.XLOOKUP(Constituency[[#This Row],[Constituency]],Vote_History[constituency],Vote_History[ParliamentaryConstituency])</f>
        <v>Idukki</v>
      </c>
      <c r="F89" t="str" cm="1">
        <f t="array" ref="F89">_xlfn.XLOOKUP(Constituencies!$B89,Candidates[[number]:[number]],Candidates[district])</f>
        <v>Ernakulam</v>
      </c>
      <c r="G89" s="2" t="str" cm="1">
        <f t="array" ref="G89">_xlfn.XLOOKUP(Constituencies!$B89,Candidates[[number]:[number]],Candidates[districtMalayalam])</f>
        <v>എറണാകുളം ജില്ല</v>
      </c>
      <c r="H89" s="2" t="str" cm="1">
        <f t="array" ref="H89">_xlfn.XLOOKUP(Constituencies!$B89,Candidates[[number]:[number]],Candidates[districtQid])</f>
        <v>Q1356097</v>
      </c>
      <c r="I89" s="2" t="str" cm="1">
        <f t="array" ref="I89">_xlfn.XLOOKUP(Constituencies!$B89,Candidates[[number]:[number]],Candidates[qid])</f>
        <v>Q16135561</v>
      </c>
      <c r="J89" s="1" t="str" cm="1">
        <f t="array" ref="J89">IF(_xlfn.XLOOKUP(Constituencies!$B89,Candidates[[number]:[number]],Candidates[reservation])="","GEN",
    _xlfn.XLOOKUP(Constituencies!$B89,Candidates[[number]:[number]],Candidates[reservation]))</f>
        <v>GEN</v>
      </c>
      <c r="K89" s="3" cm="1">
        <f t="array" ref="K89">_xlfn.XLOOKUP(Constituencies!$B89,Candidates[[number]:[number]],Candidates[votersMale])</f>
        <v>84604</v>
      </c>
      <c r="L89" s="3" cm="1">
        <f t="array" ref="L89">_xlfn.XLOOKUP(Constituencies!$B89,Candidates[[number]:[number]],Candidates[votersFemale])</f>
        <v>87364</v>
      </c>
      <c r="M89" s="3" cm="1">
        <f t="array" ref="M89">_xlfn.XLOOKUP(Constituencies!$B89,Candidates[[number]:[number]],Candidates[votersTotal])</f>
        <v>171968</v>
      </c>
      <c r="N89" cm="1">
        <f t="array" ref="N89">_xlfn.XLOOKUP(Constituencies!$B89,Candidates[[number]:[number]],Candidates[pollingBooths])</f>
        <v>191</v>
      </c>
    </row>
    <row r="90" spans="2:14" ht="17.5" x14ac:dyDescent="0.65">
      <c r="B90" s="1">
        <v>88</v>
      </c>
      <c r="C90" t="str" cm="1">
        <f t="array" ref="C90">_xlfn.XLOOKUP(Constituencies!$B90,Candidates[[number]:[number]],Candidates[name])</f>
        <v>Devikulam</v>
      </c>
      <c r="D90" s="2" t="str" cm="1">
        <f t="array" ref="D90">_xlfn.XLOOKUP(Constituencies!$B90,Candidates[[number]:[number]],Candidates[nameMalayalam])</f>
        <v>ദേവികുളം</v>
      </c>
      <c r="E90" s="2" t="str">
        <f>_xlfn.XLOOKUP(Constituency[[#This Row],[Constituency]],Vote_History[constituency],Vote_History[ParliamentaryConstituency])</f>
        <v>Idukki</v>
      </c>
      <c r="F90" t="str" cm="1">
        <f t="array" ref="F90">_xlfn.XLOOKUP(Constituencies!$B90,Candidates[[number]:[number]],Candidates[district])</f>
        <v>Idukki</v>
      </c>
      <c r="G90" s="2" t="str" cm="1">
        <f t="array" ref="G90">_xlfn.XLOOKUP(Constituencies!$B90,Candidates[[number]:[number]],Candidates[districtMalayalam])</f>
        <v>ഇടുക്കി ജില്ല</v>
      </c>
      <c r="H90" s="2" t="str" cm="1">
        <f t="array" ref="H90">_xlfn.XLOOKUP(Constituencies!$B90,Candidates[[number]:[number]],Candidates[districtQid])</f>
        <v>Q301821</v>
      </c>
      <c r="I90" s="2" t="str" cm="1">
        <f t="array" ref="I90">_xlfn.XLOOKUP(Constituencies!$B90,Candidates[[number]:[number]],Candidates[qid])</f>
        <v>Q16134525</v>
      </c>
      <c r="J90" s="1" t="str" cm="1">
        <f t="array" ref="J90">IF(_xlfn.XLOOKUP(Constituencies!$B90,Candidates[[number]:[number]],Candidates[reservation])="","GEN",
    _xlfn.XLOOKUP(Constituencies!$B90,Candidates[[number]:[number]],Candidates[reservation]))</f>
        <v>SC</v>
      </c>
      <c r="K90" s="3" cm="1">
        <f t="array" ref="K90">_xlfn.XLOOKUP(Constituencies!$B90,Candidates[[number]:[number]],Candidates[votersMale])</f>
        <v>70071</v>
      </c>
      <c r="L90" s="3" cm="1">
        <f t="array" ref="L90">_xlfn.XLOOKUP(Constituencies!$B90,Candidates[[number]:[number]],Candidates[votersFemale])</f>
        <v>72193</v>
      </c>
      <c r="M90" s="3" cm="1">
        <f t="array" ref="M90">_xlfn.XLOOKUP(Constituencies!$B90,Candidates[[number]:[number]],Candidates[votersTotal])</f>
        <v>142265</v>
      </c>
      <c r="N90" cm="1">
        <f t="array" ref="N90">_xlfn.XLOOKUP(Constituencies!$B90,Candidates[[number]:[number]],Candidates[pollingBooths])</f>
        <v>215</v>
      </c>
    </row>
    <row r="91" spans="2:14" ht="17.5" x14ac:dyDescent="0.65">
      <c r="B91" s="1">
        <v>89</v>
      </c>
      <c r="C91" t="str" cm="1">
        <f t="array" ref="C91">_xlfn.XLOOKUP(Constituencies!$B91,Candidates[[number]:[number]],Candidates[name])</f>
        <v>Udumbanchola</v>
      </c>
      <c r="D91" s="2" t="str" cm="1">
        <f t="array" ref="D91">_xlfn.XLOOKUP(Constituencies!$B91,Candidates[[number]:[number]],Candidates[nameMalayalam])</f>
        <v>ഉടുമ്പൻചോല</v>
      </c>
      <c r="E91" s="2" t="str">
        <f>_xlfn.XLOOKUP(Constituency[[#This Row],[Constituency]],Vote_History[constituency],Vote_History[ParliamentaryConstituency])</f>
        <v>Idukki</v>
      </c>
      <c r="F91" t="str" cm="1">
        <f t="array" ref="F91">_xlfn.XLOOKUP(Constituencies!$B91,Candidates[[number]:[number]],Candidates[district])</f>
        <v>Idukki</v>
      </c>
      <c r="G91" s="2" t="str" cm="1">
        <f t="array" ref="G91">_xlfn.XLOOKUP(Constituencies!$B91,Candidates[[number]:[number]],Candidates[districtMalayalam])</f>
        <v>ഇടുക്കി ജില്ല</v>
      </c>
      <c r="H91" s="2" t="str" cm="1">
        <f t="array" ref="H91">_xlfn.XLOOKUP(Constituencies!$B91,Candidates[[number]:[number]],Candidates[districtQid])</f>
        <v>Q301821</v>
      </c>
      <c r="I91" s="2" t="str" cm="1">
        <f t="array" ref="I91">_xlfn.XLOOKUP(Constituencies!$B91,Candidates[[number]:[number]],Candidates[qid])</f>
        <v>Q16133944</v>
      </c>
      <c r="J91" s="1" t="str" cm="1">
        <f t="array" ref="J91">IF(_xlfn.XLOOKUP(Constituencies!$B91,Candidates[[number]:[number]],Candidates[reservation])="","GEN",
    _xlfn.XLOOKUP(Constituencies!$B91,Candidates[[number]:[number]],Candidates[reservation]))</f>
        <v>GEN</v>
      </c>
      <c r="K91" s="3" cm="1">
        <f t="array" ref="K91">_xlfn.XLOOKUP(Constituencies!$B91,Candidates[[number]:[number]],Candidates[votersMale])</f>
        <v>74219</v>
      </c>
      <c r="L91" s="3" cm="1">
        <f t="array" ref="L91">_xlfn.XLOOKUP(Constituencies!$B91,Candidates[[number]:[number]],Candidates[votersFemale])</f>
        <v>76081</v>
      </c>
      <c r="M91" s="3" cm="1">
        <f t="array" ref="M91">_xlfn.XLOOKUP(Constituencies!$B91,Candidates[[number]:[number]],Candidates[votersTotal])</f>
        <v>150303</v>
      </c>
      <c r="N91" cm="1">
        <f t="array" ref="N91">_xlfn.XLOOKUP(Constituencies!$B91,Candidates[[number]:[number]],Candidates[pollingBooths])</f>
        <v>201</v>
      </c>
    </row>
    <row r="92" spans="2:14" ht="17.5" x14ac:dyDescent="0.65">
      <c r="B92" s="1">
        <v>90</v>
      </c>
      <c r="C92" t="str" cm="1">
        <f t="array" ref="C92">_xlfn.XLOOKUP(Constituencies!$B92,Candidates[[number]:[number]],Candidates[name])</f>
        <v>Thodupuzha</v>
      </c>
      <c r="D92" s="2" t="str" cm="1">
        <f t="array" ref="D92">_xlfn.XLOOKUP(Constituencies!$B92,Candidates[[number]:[number]],Candidates[nameMalayalam])</f>
        <v>തൊടുപുഴ</v>
      </c>
      <c r="E92" s="2" t="str">
        <f>_xlfn.XLOOKUP(Constituency[[#This Row],[Constituency]],Vote_History[constituency],Vote_History[ParliamentaryConstituency])</f>
        <v>Idukki</v>
      </c>
      <c r="F92" t="str" cm="1">
        <f t="array" ref="F92">_xlfn.XLOOKUP(Constituencies!$B92,Candidates[[number]:[number]],Candidates[district])</f>
        <v>Idukki</v>
      </c>
      <c r="G92" s="2" t="str" cm="1">
        <f t="array" ref="G92">_xlfn.XLOOKUP(Constituencies!$B92,Candidates[[number]:[number]],Candidates[districtMalayalam])</f>
        <v>ഇടുക്കി ജില്ല</v>
      </c>
      <c r="H92" s="2" t="str" cm="1">
        <f t="array" ref="H92">_xlfn.XLOOKUP(Constituencies!$B92,Candidates[[number]:[number]],Candidates[districtQid])</f>
        <v>Q301821</v>
      </c>
      <c r="I92" s="2" t="str" cm="1">
        <f t="array" ref="I92">_xlfn.XLOOKUP(Constituencies!$B92,Candidates[[number]:[number]],Candidates[qid])</f>
        <v>Q16133853</v>
      </c>
      <c r="J92" s="1" t="str" cm="1">
        <f t="array" ref="J92">IF(_xlfn.XLOOKUP(Constituencies!$B92,Candidates[[number]:[number]],Candidates[reservation])="","GEN",
    _xlfn.XLOOKUP(Constituencies!$B92,Candidates[[number]:[number]],Candidates[reservation]))</f>
        <v>GEN</v>
      </c>
      <c r="K92" s="3" cm="1">
        <f t="array" ref="K92">_xlfn.XLOOKUP(Constituencies!$B92,Candidates[[number]:[number]],Candidates[votersMale])</f>
        <v>93010</v>
      </c>
      <c r="L92" s="3" cm="1">
        <f t="array" ref="L92">_xlfn.XLOOKUP(Constituencies!$B92,Candidates[[number]:[number]],Candidates[votersFemale])</f>
        <v>95482</v>
      </c>
      <c r="M92" s="3" cm="1">
        <f t="array" ref="M92">_xlfn.XLOOKUP(Constituencies!$B92,Candidates[[number]:[number]],Candidates[votersTotal])</f>
        <v>188495</v>
      </c>
      <c r="N92" cm="1">
        <f t="array" ref="N92">_xlfn.XLOOKUP(Constituencies!$B92,Candidates[[number]:[number]],Candidates[pollingBooths])</f>
        <v>229</v>
      </c>
    </row>
    <row r="93" spans="2:14" ht="17.5" x14ac:dyDescent="0.65">
      <c r="B93" s="1">
        <v>91</v>
      </c>
      <c r="C93" t="str" cm="1">
        <f t="array" ref="C93">_xlfn.XLOOKUP(Constituencies!$B93,Candidates[[number]:[number]],Candidates[name])</f>
        <v>Idukki</v>
      </c>
      <c r="D93" s="2" t="str" cm="1">
        <f t="array" ref="D93">_xlfn.XLOOKUP(Constituencies!$B93,Candidates[[number]:[number]],Candidates[nameMalayalam])</f>
        <v>ഇടുക്കി</v>
      </c>
      <c r="E93" s="2" t="str">
        <f>_xlfn.XLOOKUP(Constituency[[#This Row],[Constituency]],Vote_History[constituency],Vote_History[ParliamentaryConstituency])</f>
        <v>Idukki</v>
      </c>
      <c r="F93" t="str" cm="1">
        <f t="array" ref="F93">_xlfn.XLOOKUP(Constituencies!$B93,Candidates[[number]:[number]],Candidates[district])</f>
        <v>Idukki</v>
      </c>
      <c r="G93" s="2" t="str" cm="1">
        <f t="array" ref="G93">_xlfn.XLOOKUP(Constituencies!$B93,Candidates[[number]:[number]],Candidates[districtMalayalam])</f>
        <v>ഇടുക്കി ജില്ല</v>
      </c>
      <c r="H93" s="2" t="str" cm="1">
        <f t="array" ref="H93">_xlfn.XLOOKUP(Constituencies!$B93,Candidates[[number]:[number]],Candidates[districtQid])</f>
        <v>Q301821</v>
      </c>
      <c r="I93" s="2" t="str" cm="1">
        <f t="array" ref="I93">_xlfn.XLOOKUP(Constituencies!$B93,Candidates[[number]:[number]],Candidates[qid])</f>
        <v>Q13110378</v>
      </c>
      <c r="J93" s="1" t="str" cm="1">
        <f t="array" ref="J93">IF(_xlfn.XLOOKUP(Constituencies!$B93,Candidates[[number]:[number]],Candidates[reservation])="","GEN",
    _xlfn.XLOOKUP(Constituencies!$B93,Candidates[[number]:[number]],Candidates[reservation]))</f>
        <v>GEN</v>
      </c>
      <c r="K93" s="3" cm="1">
        <f t="array" ref="K93">_xlfn.XLOOKUP(Constituencies!$B93,Candidates[[number]:[number]],Candidates[votersMale])</f>
        <v>83076</v>
      </c>
      <c r="L93" s="3" cm="1">
        <f t="array" ref="L93">_xlfn.XLOOKUP(Constituencies!$B93,Candidates[[number]:[number]],Candidates[votersFemale])</f>
        <v>84746</v>
      </c>
      <c r="M93" s="3" cm="1">
        <f t="array" ref="M93">_xlfn.XLOOKUP(Constituencies!$B93,Candidates[[number]:[number]],Candidates[votersTotal])</f>
        <v>167822</v>
      </c>
      <c r="N93" cm="1">
        <f t="array" ref="N93">_xlfn.XLOOKUP(Constituencies!$B93,Candidates[[number]:[number]],Candidates[pollingBooths])</f>
        <v>207</v>
      </c>
    </row>
    <row r="94" spans="2:14" ht="17.5" x14ac:dyDescent="0.65">
      <c r="B94" s="1">
        <v>92</v>
      </c>
      <c r="C94" t="str" cm="1">
        <f t="array" ref="C94">_xlfn.XLOOKUP(Constituencies!$B94,Candidates[[number]:[number]],Candidates[name])</f>
        <v>Peerumade</v>
      </c>
      <c r="D94" s="2" t="str" cm="1">
        <f t="array" ref="D94">_xlfn.XLOOKUP(Constituencies!$B94,Candidates[[number]:[number]],Candidates[nameMalayalam])</f>
        <v>പീരുമേട്</v>
      </c>
      <c r="E94" s="2" t="str">
        <f>_xlfn.XLOOKUP(Constituency[[#This Row],[Constituency]],Vote_History[constituency],Vote_History[ParliamentaryConstituency])</f>
        <v>Idukki</v>
      </c>
      <c r="F94" t="str" cm="1">
        <f t="array" ref="F94">_xlfn.XLOOKUP(Constituencies!$B94,Candidates[[number]:[number]],Candidates[district])</f>
        <v>Idukki</v>
      </c>
      <c r="G94" s="2" t="str" cm="1">
        <f t="array" ref="G94">_xlfn.XLOOKUP(Constituencies!$B94,Candidates[[number]:[number]],Candidates[districtMalayalam])</f>
        <v>ഇടുക്കി ജില്ല</v>
      </c>
      <c r="H94" s="2" t="str" cm="1">
        <f t="array" ref="H94">_xlfn.XLOOKUP(Constituencies!$B94,Candidates[[number]:[number]],Candidates[districtQid])</f>
        <v>Q301821</v>
      </c>
      <c r="I94" s="2" t="str" cm="1">
        <f t="array" ref="I94">_xlfn.XLOOKUP(Constituencies!$B94,Candidates[[number]:[number]],Candidates[qid])</f>
        <v>Q16135018</v>
      </c>
      <c r="J94" s="1" t="str" cm="1">
        <f t="array" ref="J94">IF(_xlfn.XLOOKUP(Constituencies!$B94,Candidates[[number]:[number]],Candidates[reservation])="","GEN",
    _xlfn.XLOOKUP(Constituencies!$B94,Candidates[[number]:[number]],Candidates[reservation]))</f>
        <v>GEN</v>
      </c>
      <c r="K94" s="3" cm="1">
        <f t="array" ref="K94">_xlfn.XLOOKUP(Constituencies!$B94,Candidates[[number]:[number]],Candidates[votersMale])</f>
        <v>77210</v>
      </c>
      <c r="L94" s="3" cm="1">
        <f t="array" ref="L94">_xlfn.XLOOKUP(Constituencies!$B94,Candidates[[number]:[number]],Candidates[votersFemale])</f>
        <v>79331</v>
      </c>
      <c r="M94" s="3" cm="1">
        <f t="array" ref="M94">_xlfn.XLOOKUP(Constituencies!$B94,Candidates[[number]:[number]],Candidates[votersTotal])</f>
        <v>156542</v>
      </c>
      <c r="N94" cm="1">
        <f t="array" ref="N94">_xlfn.XLOOKUP(Constituencies!$B94,Candidates[[number]:[number]],Candidates[pollingBooths])</f>
        <v>224</v>
      </c>
    </row>
    <row r="95" spans="2:14" ht="17.5" x14ac:dyDescent="0.65">
      <c r="B95" s="1">
        <v>93</v>
      </c>
      <c r="C95" t="str" cm="1">
        <f t="array" ref="C95">_xlfn.XLOOKUP(Constituencies!$B95,Candidates[[number]:[number]],Candidates[name])</f>
        <v>Pala</v>
      </c>
      <c r="D95" s="2" t="str" cm="1">
        <f t="array" ref="D95">_xlfn.XLOOKUP(Constituencies!$B95,Candidates[[number]:[number]],Candidates[nameMalayalam])</f>
        <v>പാലാ</v>
      </c>
      <c r="E95" s="2" t="str">
        <f>_xlfn.XLOOKUP(Constituency[[#This Row],[Constituency]],Vote_History[constituency],Vote_History[ParliamentaryConstituency])</f>
        <v>Kottayam</v>
      </c>
      <c r="F95" t="str" cm="1">
        <f t="array" ref="F95">_xlfn.XLOOKUP(Constituencies!$B95,Candidates[[number]:[number]],Candidates[district])</f>
        <v>Kottayam</v>
      </c>
      <c r="G95" s="2" t="str" cm="1">
        <f t="array" ref="G95">_xlfn.XLOOKUP(Constituencies!$B95,Candidates[[number]:[number]],Candidates[districtMalayalam])</f>
        <v>കോട്ടയം ജില്ല</v>
      </c>
      <c r="H95" s="2" t="str" cm="1">
        <f t="array" ref="H95">_xlfn.XLOOKUP(Constituencies!$B95,Candidates[[number]:[number]],Candidates[districtQid])</f>
        <v>Q1353354</v>
      </c>
      <c r="I95" s="2" t="str" cm="1">
        <f t="array" ref="I95">_xlfn.XLOOKUP(Constituencies!$B95,Candidates[[number]:[number]],Candidates[qid])</f>
        <v>Q13113213</v>
      </c>
      <c r="J95" s="1" t="str" cm="1">
        <f t="array" ref="J95">IF(_xlfn.XLOOKUP(Constituencies!$B95,Candidates[[number]:[number]],Candidates[reservation])="","GEN",
    _xlfn.XLOOKUP(Constituencies!$B95,Candidates[[number]:[number]],Candidates[reservation]))</f>
        <v>GEN</v>
      </c>
      <c r="K95" s="3" cm="1">
        <f t="array" ref="K95">_xlfn.XLOOKUP(Constituencies!$B95,Candidates[[number]:[number]],Candidates[votersMale])</f>
        <v>85980</v>
      </c>
      <c r="L95" s="3" cm="1">
        <f t="array" ref="L95">_xlfn.XLOOKUP(Constituencies!$B95,Candidates[[number]:[number]],Candidates[votersFemale])</f>
        <v>90605</v>
      </c>
      <c r="M95" s="3" cm="1">
        <f t="array" ref="M95">_xlfn.XLOOKUP(Constituencies!$B95,Candidates[[number]:[number]],Candidates[votersTotal])</f>
        <v>176585</v>
      </c>
      <c r="N95" cm="1">
        <f t="array" ref="N95">_xlfn.XLOOKUP(Constituencies!$B95,Candidates[[number]:[number]],Candidates[pollingBooths])</f>
        <v>217</v>
      </c>
    </row>
    <row r="96" spans="2:14" ht="17.5" x14ac:dyDescent="0.65">
      <c r="B96" s="1">
        <v>94</v>
      </c>
      <c r="C96" t="str" cm="1">
        <f t="array" ref="C96">_xlfn.XLOOKUP(Constituencies!$B96,Candidates[[number]:[number]],Candidates[name])</f>
        <v>Kaduthuruthy</v>
      </c>
      <c r="D96" s="2" t="str" cm="1">
        <f t="array" ref="D96">_xlfn.XLOOKUP(Constituencies!$B96,Candidates[[number]:[number]],Candidates[nameMalayalam])</f>
        <v>കടുത്തുരുത്തി</v>
      </c>
      <c r="E96" s="2" t="str">
        <f>_xlfn.XLOOKUP(Constituency[[#This Row],[Constituency]],Vote_History[constituency],Vote_History[ParliamentaryConstituency])</f>
        <v>Kottayam</v>
      </c>
      <c r="F96" t="str" cm="1">
        <f t="array" ref="F96">_xlfn.XLOOKUP(Constituencies!$B96,Candidates[[number]:[number]],Candidates[district])</f>
        <v>Kottayam</v>
      </c>
      <c r="G96" s="2" t="str" cm="1">
        <f t="array" ref="G96">_xlfn.XLOOKUP(Constituencies!$B96,Candidates[[number]:[number]],Candidates[districtMalayalam])</f>
        <v>കോട്ടയം ജില്ല</v>
      </c>
      <c r="H96" s="2" t="str" cm="1">
        <f t="array" ref="H96">_xlfn.XLOOKUP(Constituencies!$B96,Candidates[[number]:[number]],Candidates[districtQid])</f>
        <v>Q1353354</v>
      </c>
      <c r="I96" s="2" t="str" cm="1">
        <f t="array" ref="I96">_xlfn.XLOOKUP(Constituencies!$B96,Candidates[[number]:[number]],Candidates[qid])</f>
        <v>Q13110914</v>
      </c>
      <c r="J96" s="1" t="str" cm="1">
        <f t="array" ref="J96">IF(_xlfn.XLOOKUP(Constituencies!$B96,Candidates[[number]:[number]],Candidates[reservation])="","GEN",
    _xlfn.XLOOKUP(Constituencies!$B96,Candidates[[number]:[number]],Candidates[reservation]))</f>
        <v>GEN</v>
      </c>
      <c r="K96" s="3" cm="1">
        <f t="array" ref="K96">_xlfn.XLOOKUP(Constituencies!$B96,Candidates[[number]:[number]],Candidates[votersMale])</f>
        <v>85756</v>
      </c>
      <c r="L96" s="3" cm="1">
        <f t="array" ref="L96">_xlfn.XLOOKUP(Constituencies!$B96,Candidates[[number]:[number]],Candidates[votersFemale])</f>
        <v>90148</v>
      </c>
      <c r="M96" s="3" cm="1">
        <f t="array" ref="M96">_xlfn.XLOOKUP(Constituencies!$B96,Candidates[[number]:[number]],Candidates[votersTotal])</f>
        <v>175905</v>
      </c>
      <c r="N96" cm="1">
        <f t="array" ref="N96">_xlfn.XLOOKUP(Constituencies!$B96,Candidates[[number]:[number]],Candidates[pollingBooths])</f>
        <v>205</v>
      </c>
    </row>
    <row r="97" spans="2:14" ht="17.5" x14ac:dyDescent="0.65">
      <c r="B97" s="1">
        <v>95</v>
      </c>
      <c r="C97" t="str" cm="1">
        <f t="array" ref="C97">_xlfn.XLOOKUP(Constituencies!$B97,Candidates[[number]:[number]],Candidates[name])</f>
        <v>Vaikom</v>
      </c>
      <c r="D97" s="2" t="str" cm="1">
        <f t="array" ref="D97">_xlfn.XLOOKUP(Constituencies!$B97,Candidates[[number]:[number]],Candidates[nameMalayalam])</f>
        <v>വൈക്കം</v>
      </c>
      <c r="E97" s="2" t="str">
        <f>_xlfn.XLOOKUP(Constituency[[#This Row],[Constituency]],Vote_History[constituency],Vote_History[ParliamentaryConstituency])</f>
        <v>Kottayam</v>
      </c>
      <c r="F97" t="str" cm="1">
        <f t="array" ref="F97">_xlfn.XLOOKUP(Constituencies!$B97,Candidates[[number]:[number]],Candidates[district])</f>
        <v>Kottayam</v>
      </c>
      <c r="G97" s="2" t="str" cm="1">
        <f t="array" ref="G97">_xlfn.XLOOKUP(Constituencies!$B97,Candidates[[number]:[number]],Candidates[districtMalayalam])</f>
        <v>കോട്ടയം ജില്ല</v>
      </c>
      <c r="H97" s="2" t="str" cm="1">
        <f t="array" ref="H97">_xlfn.XLOOKUP(Constituencies!$B97,Candidates[[number]:[number]],Candidates[districtQid])</f>
        <v>Q1353354</v>
      </c>
      <c r="I97" s="2" t="str" cm="1">
        <f t="array" ref="I97">_xlfn.XLOOKUP(Constituencies!$B97,Candidates[[number]:[number]],Candidates[qid])</f>
        <v>Q13114860</v>
      </c>
      <c r="J97" s="1" t="str" cm="1">
        <f t="array" ref="J97">IF(_xlfn.XLOOKUP(Constituencies!$B97,Candidates[[number]:[number]],Candidates[reservation])="","GEN",
    _xlfn.XLOOKUP(Constituencies!$B97,Candidates[[number]:[number]],Candidates[reservation]))</f>
        <v>SC</v>
      </c>
      <c r="K97" s="3" cm="1">
        <f t="array" ref="K97">_xlfn.XLOOKUP(Constituencies!$B97,Candidates[[number]:[number]],Candidates[votersMale])</f>
        <v>75948</v>
      </c>
      <c r="L97" s="3" cm="1">
        <f t="array" ref="L97">_xlfn.XLOOKUP(Constituencies!$B97,Candidates[[number]:[number]],Candidates[votersFemale])</f>
        <v>80006</v>
      </c>
      <c r="M97" s="3" cm="1">
        <f t="array" ref="M97">_xlfn.XLOOKUP(Constituencies!$B97,Candidates[[number]:[number]],Candidates[votersTotal])</f>
        <v>155957</v>
      </c>
      <c r="N97" cm="1">
        <f t="array" ref="N97">_xlfn.XLOOKUP(Constituencies!$B97,Candidates[[number]:[number]],Candidates[pollingBooths])</f>
        <v>180</v>
      </c>
    </row>
    <row r="98" spans="2:14" ht="17.5" x14ac:dyDescent="0.65">
      <c r="B98" s="1">
        <v>96</v>
      </c>
      <c r="C98" t="str" cm="1">
        <f t="array" ref="C98">_xlfn.XLOOKUP(Constituencies!$B98,Candidates[[number]:[number]],Candidates[name])</f>
        <v>Ettumanoor</v>
      </c>
      <c r="D98" s="2" t="str" cm="1">
        <f t="array" ref="D98">_xlfn.XLOOKUP(Constituencies!$B98,Candidates[[number]:[number]],Candidates[nameMalayalam])</f>
        <v>ഏറ്റുമാനൂർ</v>
      </c>
      <c r="E98" s="2" t="str">
        <f>_xlfn.XLOOKUP(Constituency[[#This Row],[Constituency]],Vote_History[constituency],Vote_History[ParliamentaryConstituency])</f>
        <v>Kottayam</v>
      </c>
      <c r="F98" t="str" cm="1">
        <f t="array" ref="F98">_xlfn.XLOOKUP(Constituencies!$B98,Candidates[[number]:[number]],Candidates[district])</f>
        <v>Kottayam</v>
      </c>
      <c r="G98" s="2" t="str" cm="1">
        <f t="array" ref="G98">_xlfn.XLOOKUP(Constituencies!$B98,Candidates[[number]:[number]],Candidates[districtMalayalam])</f>
        <v>കോട്ടയം ജില്ല</v>
      </c>
      <c r="H98" s="2" t="str" cm="1">
        <f t="array" ref="H98">_xlfn.XLOOKUP(Constituencies!$B98,Candidates[[number]:[number]],Candidates[districtQid])</f>
        <v>Q1353354</v>
      </c>
      <c r="I98" s="2" t="str" cm="1">
        <f t="array" ref="I98">_xlfn.XLOOKUP(Constituencies!$B98,Candidates[[number]:[number]],Candidates[qid])</f>
        <v>Q16135978</v>
      </c>
      <c r="J98" s="1" t="str" cm="1">
        <f t="array" ref="J98">IF(_xlfn.XLOOKUP(Constituencies!$B98,Candidates[[number]:[number]],Candidates[reservation])="","GEN",
    _xlfn.XLOOKUP(Constituencies!$B98,Candidates[[number]:[number]],Candidates[reservation]))</f>
        <v>GEN</v>
      </c>
      <c r="K98" s="3" cm="1">
        <f t="array" ref="K98">_xlfn.XLOOKUP(Constituencies!$B98,Candidates[[number]:[number]],Candidates[votersMale])</f>
        <v>77347</v>
      </c>
      <c r="L98" s="3" cm="1">
        <f t="array" ref="L98">_xlfn.XLOOKUP(Constituencies!$B98,Candidates[[number]:[number]],Candidates[votersFemale])</f>
        <v>80908</v>
      </c>
      <c r="M98" s="3" cm="1">
        <f t="array" ref="M98">_xlfn.XLOOKUP(Constituencies!$B98,Candidates[[number]:[number]],Candidates[votersTotal])</f>
        <v>158256</v>
      </c>
      <c r="N98" cm="1">
        <f t="array" ref="N98">_xlfn.XLOOKUP(Constituencies!$B98,Candidates[[number]:[number]],Candidates[pollingBooths])</f>
        <v>177</v>
      </c>
    </row>
    <row r="99" spans="2:14" ht="17.5" x14ac:dyDescent="0.65">
      <c r="B99" s="1">
        <v>97</v>
      </c>
      <c r="C99" t="str" cm="1">
        <f t="array" ref="C99">_xlfn.XLOOKUP(Constituencies!$B99,Candidates[[number]:[number]],Candidates[name])</f>
        <v>Kottayam</v>
      </c>
      <c r="D99" s="2" t="str" cm="1">
        <f t="array" ref="D99">_xlfn.XLOOKUP(Constituencies!$B99,Candidates[[number]:[number]],Candidates[nameMalayalam])</f>
        <v>കോട്ടയം</v>
      </c>
      <c r="E99" s="2" t="str">
        <f>_xlfn.XLOOKUP(Constituency[[#This Row],[Constituency]],Vote_History[constituency],Vote_History[ParliamentaryConstituency])</f>
        <v>Kottayam</v>
      </c>
      <c r="F99" t="str" cm="1">
        <f t="array" ref="F99">_xlfn.XLOOKUP(Constituencies!$B99,Candidates[[number]:[number]],Candidates[district])</f>
        <v>Kottayam</v>
      </c>
      <c r="G99" s="2" t="str" cm="1">
        <f t="array" ref="G99">_xlfn.XLOOKUP(Constituencies!$B99,Candidates[[number]:[number]],Candidates[districtMalayalam])</f>
        <v>കോട്ടയം ജില്ല</v>
      </c>
      <c r="H99" s="2" t="str" cm="1">
        <f t="array" ref="H99">_xlfn.XLOOKUP(Constituencies!$B99,Candidates[[number]:[number]],Candidates[districtQid])</f>
        <v>Q1353354</v>
      </c>
      <c r="I99" s="2" t="str" cm="1">
        <f t="array" ref="I99">_xlfn.XLOOKUP(Constituencies!$B99,Candidates[[number]:[number]],Candidates[qid])</f>
        <v>Q13111688</v>
      </c>
      <c r="J99" s="1" t="str" cm="1">
        <f t="array" ref="J99">IF(_xlfn.XLOOKUP(Constituencies!$B99,Candidates[[number]:[number]],Candidates[reservation])="","GEN",
    _xlfn.XLOOKUP(Constituencies!$B99,Candidates[[number]:[number]],Candidates[reservation]))</f>
        <v>GEN</v>
      </c>
      <c r="K99" s="3" cm="1">
        <f t="array" ref="K99">_xlfn.XLOOKUP(Constituencies!$B99,Candidates[[number]:[number]],Candidates[votersMale])</f>
        <v>71989</v>
      </c>
      <c r="L99" s="3" cm="1">
        <f t="array" ref="L99">_xlfn.XLOOKUP(Constituencies!$B99,Candidates[[number]:[number]],Candidates[votersFemale])</f>
        <v>77583</v>
      </c>
      <c r="M99" s="3" cm="1">
        <f t="array" ref="M99">_xlfn.XLOOKUP(Constituencies!$B99,Candidates[[number]:[number]],Candidates[votersTotal])</f>
        <v>149573</v>
      </c>
      <c r="N99" cm="1">
        <f t="array" ref="N99">_xlfn.XLOOKUP(Constituencies!$B99,Candidates[[number]:[number]],Candidates[pollingBooths])</f>
        <v>188</v>
      </c>
    </row>
    <row r="100" spans="2:14" ht="17.5" x14ac:dyDescent="0.65">
      <c r="B100" s="1">
        <v>98</v>
      </c>
      <c r="C100" t="str" cm="1">
        <f t="array" ref="C100">_xlfn.XLOOKUP(Constituencies!$B100,Candidates[[number]:[number]],Candidates[name])</f>
        <v>Puthuppally</v>
      </c>
      <c r="D100" s="2" t="str" cm="1">
        <f t="array" ref="D100">_xlfn.XLOOKUP(Constituencies!$B100,Candidates[[number]:[number]],Candidates[nameMalayalam])</f>
        <v>പുതുപ്പള്ളി</v>
      </c>
      <c r="E100" s="2" t="str">
        <f>_xlfn.XLOOKUP(Constituency[[#This Row],[Constituency]],Vote_History[constituency],Vote_History[ParliamentaryConstituency])</f>
        <v>Kottayam</v>
      </c>
      <c r="F100" t="str" cm="1">
        <f t="array" ref="F100">_xlfn.XLOOKUP(Constituencies!$B100,Candidates[[number]:[number]],Candidates[district])</f>
        <v>Kottayam</v>
      </c>
      <c r="G100" s="2" t="str" cm="1">
        <f t="array" ref="G100">_xlfn.XLOOKUP(Constituencies!$B100,Candidates[[number]:[number]],Candidates[districtMalayalam])</f>
        <v>കോട്ടയം ജില്ല</v>
      </c>
      <c r="H100" s="2" t="str" cm="1">
        <f t="array" ref="H100">_xlfn.XLOOKUP(Constituencies!$B100,Candidates[[number]:[number]],Candidates[districtQid])</f>
        <v>Q1353354</v>
      </c>
      <c r="I100" s="2" t="str" cm="1">
        <f t="array" ref="I100">_xlfn.XLOOKUP(Constituencies!$B100,Candidates[[number]:[number]],Candidates[qid])</f>
        <v>Q13113317</v>
      </c>
      <c r="J100" s="1" t="str" cm="1">
        <f t="array" ref="J100">IF(_xlfn.XLOOKUP(Constituencies!$B100,Candidates[[number]:[number]],Candidates[reservation])="","GEN",
    _xlfn.XLOOKUP(Constituencies!$B100,Candidates[[number]:[number]],Candidates[reservation]))</f>
        <v>GEN</v>
      </c>
      <c r="K100" s="3" cm="1">
        <f t="array" ref="K100">_xlfn.XLOOKUP(Constituencies!$B100,Candidates[[number]:[number]],Candidates[votersMale])</f>
        <v>82904</v>
      </c>
      <c r="L100" s="3" cm="1">
        <f t="array" ref="L100">_xlfn.XLOOKUP(Constituencies!$B100,Candidates[[number]:[number]],Candidates[votersFemale])</f>
        <v>87345</v>
      </c>
      <c r="M100" s="3" cm="1">
        <f t="array" ref="M100">_xlfn.XLOOKUP(Constituencies!$B100,Candidates[[number]:[number]],Candidates[votersTotal])</f>
        <v>170254</v>
      </c>
      <c r="N100" cm="1">
        <f t="array" ref="N100">_xlfn.XLOOKUP(Constituencies!$B100,Candidates[[number]:[number]],Candidates[pollingBooths])</f>
        <v>201</v>
      </c>
    </row>
    <row r="101" spans="2:14" ht="17.5" x14ac:dyDescent="0.65">
      <c r="B101" s="1">
        <v>99</v>
      </c>
      <c r="C101" t="str" cm="1">
        <f t="array" ref="C101">_xlfn.XLOOKUP(Constituencies!$B101,Candidates[[number]:[number]],Candidates[name])</f>
        <v>Changanassery</v>
      </c>
      <c r="D101" s="2" t="str" cm="1">
        <f t="array" ref="D101">_xlfn.XLOOKUP(Constituencies!$B101,Candidates[[number]:[number]],Candidates[nameMalayalam])</f>
        <v>ചങ്ങനാശ്ശേരി</v>
      </c>
      <c r="E101" s="2" t="str">
        <f>_xlfn.XLOOKUP(Constituency[[#This Row],[Constituency]],Vote_History[constituency],Vote_History[ParliamentaryConstituency])</f>
        <v>Mavelikara</v>
      </c>
      <c r="F101" t="str" cm="1">
        <f t="array" ref="F101">_xlfn.XLOOKUP(Constituencies!$B101,Candidates[[number]:[number]],Candidates[district])</f>
        <v>Kottayam</v>
      </c>
      <c r="G101" s="2" t="str" cm="1">
        <f t="array" ref="G101">_xlfn.XLOOKUP(Constituencies!$B101,Candidates[[number]:[number]],Candidates[districtMalayalam])</f>
        <v>കോട്ടയം ജില്ല</v>
      </c>
      <c r="H101" s="2" t="str" cm="1">
        <f t="array" ref="H101">_xlfn.XLOOKUP(Constituencies!$B101,Candidates[[number]:[number]],Candidates[districtQid])</f>
        <v>Q1353354</v>
      </c>
      <c r="I101" s="2" t="str" cm="1">
        <f t="array" ref="I101">_xlfn.XLOOKUP(Constituencies!$B101,Candidates[[number]:[number]],Candidates[qid])</f>
        <v>Q16136954</v>
      </c>
      <c r="J101" s="1" t="str" cm="1">
        <f t="array" ref="J101">IF(_xlfn.XLOOKUP(Constituencies!$B101,Candidates[[number]:[number]],Candidates[reservation])="","GEN",
    _xlfn.XLOOKUP(Constituencies!$B101,Candidates[[number]:[number]],Candidates[reservation]))</f>
        <v>GEN</v>
      </c>
      <c r="K101" s="3" cm="1">
        <f t="array" ref="K101">_xlfn.XLOOKUP(Constituencies!$B101,Candidates[[number]:[number]],Candidates[votersMale])</f>
        <v>78554</v>
      </c>
      <c r="L101" s="3" cm="1">
        <f t="array" ref="L101">_xlfn.XLOOKUP(Constituencies!$B101,Candidates[[number]:[number]],Candidates[votersFemale])</f>
        <v>84329</v>
      </c>
      <c r="M101" s="3" cm="1">
        <f t="array" ref="M101">_xlfn.XLOOKUP(Constituencies!$B101,Candidates[[number]:[number]],Candidates[votersTotal])</f>
        <v>162885</v>
      </c>
      <c r="N101" cm="1">
        <f t="array" ref="N101">_xlfn.XLOOKUP(Constituencies!$B101,Candidates[[number]:[number]],Candidates[pollingBooths])</f>
        <v>205</v>
      </c>
    </row>
    <row r="102" spans="2:14" ht="17.5" x14ac:dyDescent="0.65">
      <c r="B102" s="1">
        <v>100</v>
      </c>
      <c r="C102" t="str" cm="1">
        <f t="array" ref="C102">_xlfn.XLOOKUP(Constituencies!$B102,Candidates[[number]:[number]],Candidates[name])</f>
        <v>Kanjirappally</v>
      </c>
      <c r="D102" s="2" t="str" cm="1">
        <f t="array" ref="D102">_xlfn.XLOOKUP(Constituencies!$B102,Candidates[[number]:[number]],Candidates[nameMalayalam])</f>
        <v>കാഞ്ഞിരപ്പള്ളി</v>
      </c>
      <c r="E102" s="2" t="str">
        <f>_xlfn.XLOOKUP(Constituency[[#This Row],[Constituency]],Vote_History[constituency],Vote_History[ParliamentaryConstituency])</f>
        <v>Pathanamthitta</v>
      </c>
      <c r="F102" t="str" cm="1">
        <f t="array" ref="F102">_xlfn.XLOOKUP(Constituencies!$B102,Candidates[[number]:[number]],Candidates[district])</f>
        <v>Kottayam</v>
      </c>
      <c r="G102" s="2" t="str" cm="1">
        <f t="array" ref="G102">_xlfn.XLOOKUP(Constituencies!$B102,Candidates[[number]:[number]],Candidates[districtMalayalam])</f>
        <v>കോട്ടയം ജില്ല</v>
      </c>
      <c r="H102" s="2" t="str" cm="1">
        <f t="array" ref="H102">_xlfn.XLOOKUP(Constituencies!$B102,Candidates[[number]:[number]],Candidates[districtQid])</f>
        <v>Q1353354</v>
      </c>
      <c r="I102" s="2" t="str" cm="1">
        <f t="array" ref="I102">_xlfn.XLOOKUP(Constituencies!$B102,Candidates[[number]:[number]],Candidates[qid])</f>
        <v>Q16134543</v>
      </c>
      <c r="J102" s="1" t="str" cm="1">
        <f t="array" ref="J102">IF(_xlfn.XLOOKUP(Constituencies!$B102,Candidates[[number]:[number]],Candidates[reservation])="","GEN",
    _xlfn.XLOOKUP(Constituencies!$B102,Candidates[[number]:[number]],Candidates[reservation]))</f>
        <v>GEN</v>
      </c>
      <c r="K102" s="3" cm="1">
        <f t="array" ref="K102">_xlfn.XLOOKUP(Constituencies!$B102,Candidates[[number]:[number]],Candidates[votersMale])</f>
        <v>86142</v>
      </c>
      <c r="L102" s="3" cm="1">
        <f t="array" ref="L102">_xlfn.XLOOKUP(Constituencies!$B102,Candidates[[number]:[number]],Candidates[votersFemale])</f>
        <v>91358</v>
      </c>
      <c r="M102" s="3" cm="1">
        <f t="array" ref="M102">_xlfn.XLOOKUP(Constituencies!$B102,Candidates[[number]:[number]],Candidates[votersTotal])</f>
        <v>177500</v>
      </c>
      <c r="N102" cm="1">
        <f t="array" ref="N102">_xlfn.XLOOKUP(Constituencies!$B102,Candidates[[number]:[number]],Candidates[pollingBooths])</f>
        <v>200</v>
      </c>
    </row>
    <row r="103" spans="2:14" ht="17.5" x14ac:dyDescent="0.65">
      <c r="B103" s="1">
        <v>101</v>
      </c>
      <c r="C103" t="str" cm="1">
        <f t="array" ref="C103">_xlfn.XLOOKUP(Constituencies!$B103,Candidates[[number]:[number]],Candidates[name])</f>
        <v>Poonjar</v>
      </c>
      <c r="D103" s="2" t="str" cm="1">
        <f t="array" ref="D103">_xlfn.XLOOKUP(Constituencies!$B103,Candidates[[number]:[number]],Candidates[nameMalayalam])</f>
        <v>പൂഞ്ഞാർ</v>
      </c>
      <c r="E103" s="2" t="str">
        <f>_xlfn.XLOOKUP(Constituency[[#This Row],[Constituency]],Vote_History[constituency],Vote_History[ParliamentaryConstituency])</f>
        <v>Pathanamthitta</v>
      </c>
      <c r="F103" t="str" cm="1">
        <f t="array" ref="F103">_xlfn.XLOOKUP(Constituencies!$B103,Candidates[[number]:[number]],Candidates[district])</f>
        <v>Kottayam</v>
      </c>
      <c r="G103" s="2" t="str" cm="1">
        <f t="array" ref="G103">_xlfn.XLOOKUP(Constituencies!$B103,Candidates[[number]:[number]],Candidates[districtMalayalam])</f>
        <v>കോട്ടയം ജില്ല</v>
      </c>
      <c r="H103" s="2" t="str" cm="1">
        <f t="array" ref="H103">_xlfn.XLOOKUP(Constituencies!$B103,Candidates[[number]:[number]],Candidates[districtQid])</f>
        <v>Q1353354</v>
      </c>
      <c r="I103" s="2" t="str" cm="1">
        <f t="array" ref="I103">_xlfn.XLOOKUP(Constituencies!$B103,Candidates[[number]:[number]],Candidates[qid])</f>
        <v>Q16135693</v>
      </c>
      <c r="J103" s="1" t="str" cm="1">
        <f t="array" ref="J103">IF(_xlfn.XLOOKUP(Constituencies!$B103,Candidates[[number]:[number]],Candidates[reservation])="","GEN",
    _xlfn.XLOOKUP(Constituencies!$B103,Candidates[[number]:[number]],Candidates[reservation]))</f>
        <v>GEN</v>
      </c>
      <c r="K103" s="3" cm="1">
        <f t="array" ref="K103">_xlfn.XLOOKUP(Constituencies!$B103,Candidates[[number]:[number]],Candidates[votersMale])</f>
        <v>91369</v>
      </c>
      <c r="L103" s="3" cm="1">
        <f t="array" ref="L103">_xlfn.XLOOKUP(Constituencies!$B103,Candidates[[number]:[number]],Candidates[votersFemale])</f>
        <v>93296</v>
      </c>
      <c r="M103" s="3" cm="1">
        <f t="array" ref="M103">_xlfn.XLOOKUP(Constituencies!$B103,Candidates[[number]:[number]],Candidates[votersTotal])</f>
        <v>184665</v>
      </c>
      <c r="N103" cm="1">
        <f t="array" ref="N103">_xlfn.XLOOKUP(Constituencies!$B103,Candidates[[number]:[number]],Candidates[pollingBooths])</f>
        <v>218</v>
      </c>
    </row>
    <row r="104" spans="2:14" ht="17.5" x14ac:dyDescent="0.65">
      <c r="B104" s="1">
        <v>102</v>
      </c>
      <c r="C104" t="str" cm="1">
        <f t="array" ref="C104">_xlfn.XLOOKUP(Constituencies!$B104,Candidates[[number]:[number]],Candidates[name])</f>
        <v>Aroor</v>
      </c>
      <c r="D104" s="2" t="str" cm="1">
        <f t="array" ref="D104">_xlfn.XLOOKUP(Constituencies!$B104,Candidates[[number]:[number]],Candidates[nameMalayalam])</f>
        <v>അരൂർ</v>
      </c>
      <c r="E104" s="2" t="str">
        <f>_xlfn.XLOOKUP(Constituency[[#This Row],[Constituency]],Vote_History[constituency],Vote_History[ParliamentaryConstituency])</f>
        <v>Alappuzha</v>
      </c>
      <c r="F104" t="str" cm="1">
        <f t="array" ref="F104">_xlfn.XLOOKUP(Constituencies!$B104,Candidates[[number]:[number]],Candidates[district])</f>
        <v>Alappuzha</v>
      </c>
      <c r="G104" s="2" t="str" cm="1">
        <f t="array" ref="G104">_xlfn.XLOOKUP(Constituencies!$B104,Candidates[[number]:[number]],Candidates[districtMalayalam])</f>
        <v>ആലപ്പുഴ ജില്ല</v>
      </c>
      <c r="H104" s="2" t="str" cm="1">
        <f t="array" ref="H104">_xlfn.XLOOKUP(Constituencies!$B104,Candidates[[number]:[number]],Candidates[districtQid])</f>
        <v>Q928959</v>
      </c>
      <c r="I104" s="2" t="str" cm="1">
        <f t="array" ref="I104">_xlfn.XLOOKUP(Constituencies!$B104,Candidates[[number]:[number]],Candidates[qid])</f>
        <v>Q13110113</v>
      </c>
      <c r="J104" s="1" t="str" cm="1">
        <f t="array" ref="J104">IF(_xlfn.XLOOKUP(Constituencies!$B104,Candidates[[number]:[number]],Candidates[reservation])="","GEN",
    _xlfn.XLOOKUP(Constituencies!$B104,Candidates[[number]:[number]],Candidates[reservation]))</f>
        <v>GEN</v>
      </c>
      <c r="K104" s="3" cm="1">
        <f t="array" ref="K104">_xlfn.XLOOKUP(Constituencies!$B104,Candidates[[number]:[number]],Candidates[votersMale])</f>
        <v>93883</v>
      </c>
      <c r="L104" s="3" cm="1">
        <f t="array" ref="L104">_xlfn.XLOOKUP(Constituencies!$B104,Candidates[[number]:[number]],Candidates[votersFemale])</f>
        <v>97582</v>
      </c>
      <c r="M104" s="3" cm="1">
        <f t="array" ref="M104">_xlfn.XLOOKUP(Constituencies!$B104,Candidates[[number]:[number]],Candidates[votersTotal])</f>
        <v>191465</v>
      </c>
      <c r="N104" cm="1">
        <f t="array" ref="N104">_xlfn.XLOOKUP(Constituencies!$B104,Candidates[[number]:[number]],Candidates[pollingBooths])</f>
        <v>210</v>
      </c>
    </row>
    <row r="105" spans="2:14" ht="17.5" x14ac:dyDescent="0.65">
      <c r="B105" s="1">
        <v>103</v>
      </c>
      <c r="C105" t="str" cm="1">
        <f t="array" ref="C105">_xlfn.XLOOKUP(Constituencies!$B105,Candidates[[number]:[number]],Candidates[name])</f>
        <v>Cherthala</v>
      </c>
      <c r="D105" s="2" t="str" cm="1">
        <f t="array" ref="D105">_xlfn.XLOOKUP(Constituencies!$B105,Candidates[[number]:[number]],Candidates[nameMalayalam])</f>
        <v>ചേർത്തല</v>
      </c>
      <c r="E105" s="2" t="str">
        <f>_xlfn.XLOOKUP(Constituency[[#This Row],[Constituency]],Vote_History[constituency],Vote_History[ParliamentaryConstituency])</f>
        <v>Alappuzha</v>
      </c>
      <c r="F105" t="str" cm="1">
        <f t="array" ref="F105">_xlfn.XLOOKUP(Constituencies!$B105,Candidates[[number]:[number]],Candidates[district])</f>
        <v>Alappuzha</v>
      </c>
      <c r="G105" s="2" t="str" cm="1">
        <f t="array" ref="G105">_xlfn.XLOOKUP(Constituencies!$B105,Candidates[[number]:[number]],Candidates[districtMalayalam])</f>
        <v>ആലപ്പുഴ ജില്ല</v>
      </c>
      <c r="H105" s="2" t="str" cm="1">
        <f t="array" ref="H105">_xlfn.XLOOKUP(Constituencies!$B105,Candidates[[number]:[number]],Candidates[districtQid])</f>
        <v>Q928959</v>
      </c>
      <c r="I105" s="2" t="str" cm="1">
        <f t="array" ref="I105">_xlfn.XLOOKUP(Constituencies!$B105,Candidates[[number]:[number]],Candidates[qid])</f>
        <v>Q16134436</v>
      </c>
      <c r="J105" s="1" t="str" cm="1">
        <f t="array" ref="J105">IF(_xlfn.XLOOKUP(Constituencies!$B105,Candidates[[number]:[number]],Candidates[reservation])="","GEN",
    _xlfn.XLOOKUP(Constituencies!$B105,Candidates[[number]:[number]],Candidates[reservation]))</f>
        <v>GEN</v>
      </c>
      <c r="K105" s="3" cm="1">
        <f t="array" ref="K105">_xlfn.XLOOKUP(Constituencies!$B105,Candidates[[number]:[number]],Candidates[votersMale])</f>
        <v>99816</v>
      </c>
      <c r="L105" s="3" cm="1">
        <f t="array" ref="L105">_xlfn.XLOOKUP(Constituencies!$B105,Candidates[[number]:[number]],Candidates[votersFemale])</f>
        <v>106198</v>
      </c>
      <c r="M105" s="3" cm="1">
        <f t="array" ref="M105">_xlfn.XLOOKUP(Constituencies!$B105,Candidates[[number]:[number]],Candidates[votersTotal])</f>
        <v>206016</v>
      </c>
      <c r="N105" cm="1">
        <f t="array" ref="N105">_xlfn.XLOOKUP(Constituencies!$B105,Candidates[[number]:[number]],Candidates[pollingBooths])</f>
        <v>230</v>
      </c>
    </row>
    <row r="106" spans="2:14" ht="17.5" x14ac:dyDescent="0.65">
      <c r="B106" s="1">
        <v>104</v>
      </c>
      <c r="C106" t="str" cm="1">
        <f t="array" ref="C106">_xlfn.XLOOKUP(Constituencies!$B106,Candidates[[number]:[number]],Candidates[name])</f>
        <v>Alappuzha</v>
      </c>
      <c r="D106" s="2" t="str" cm="1">
        <f t="array" ref="D106">_xlfn.XLOOKUP(Constituencies!$B106,Candidates[[number]:[number]],Candidates[nameMalayalam])</f>
        <v>ആലപ്പുഴ</v>
      </c>
      <c r="E106" s="2" t="str">
        <f>_xlfn.XLOOKUP(Constituency[[#This Row],[Constituency]],Vote_History[constituency],Vote_History[ParliamentaryConstituency])</f>
        <v>Alappuzha</v>
      </c>
      <c r="F106" t="str" cm="1">
        <f t="array" ref="F106">_xlfn.XLOOKUP(Constituencies!$B106,Candidates[[number]:[number]],Candidates[district])</f>
        <v>Alappuzha</v>
      </c>
      <c r="G106" s="2" t="str" cm="1">
        <f t="array" ref="G106">_xlfn.XLOOKUP(Constituencies!$B106,Candidates[[number]:[number]],Candidates[districtMalayalam])</f>
        <v>ആലപ്പുഴ ജില്ല</v>
      </c>
      <c r="H106" s="2" t="str" cm="1">
        <f t="array" ref="H106">_xlfn.XLOOKUP(Constituencies!$B106,Candidates[[number]:[number]],Candidates[districtQid])</f>
        <v>Q928959</v>
      </c>
      <c r="I106" s="2" t="str" cm="1">
        <f t="array" ref="I106">_xlfn.XLOOKUP(Constituencies!$B106,Candidates[[number]:[number]],Candidates[qid])</f>
        <v>Q13110290</v>
      </c>
      <c r="J106" s="1" t="str" cm="1">
        <f t="array" ref="J106">IF(_xlfn.XLOOKUP(Constituencies!$B106,Candidates[[number]:[number]],Candidates[reservation])="","GEN",
    _xlfn.XLOOKUP(Constituencies!$B106,Candidates[[number]:[number]],Candidates[reservation]))</f>
        <v>GEN</v>
      </c>
      <c r="K106" s="3" cm="1">
        <f t="array" ref="K106">_xlfn.XLOOKUP(Constituencies!$B106,Candidates[[number]:[number]],Candidates[votersMale])</f>
        <v>93592</v>
      </c>
      <c r="L106" s="3" cm="1">
        <f t="array" ref="L106">_xlfn.XLOOKUP(Constituencies!$B106,Candidates[[number]:[number]],Candidates[votersFemale])</f>
        <v>98288</v>
      </c>
      <c r="M106" s="3" cm="1">
        <f t="array" ref="M106">_xlfn.XLOOKUP(Constituencies!$B106,Candidates[[number]:[number]],Candidates[votersTotal])</f>
        <v>191880</v>
      </c>
      <c r="N106" cm="1">
        <f t="array" ref="N106">_xlfn.XLOOKUP(Constituencies!$B106,Candidates[[number]:[number]],Candidates[pollingBooths])</f>
        <v>219</v>
      </c>
    </row>
    <row r="107" spans="2:14" ht="17.5" x14ac:dyDescent="0.65">
      <c r="B107" s="1">
        <v>105</v>
      </c>
      <c r="C107" t="str" cm="1">
        <f t="array" ref="C107">_xlfn.XLOOKUP(Constituencies!$B107,Candidates[[number]:[number]],Candidates[name])</f>
        <v>Ambalappuzha</v>
      </c>
      <c r="D107" s="2" t="str" cm="1">
        <f t="array" ref="D107">_xlfn.XLOOKUP(Constituencies!$B107,Candidates[[number]:[number]],Candidates[nameMalayalam])</f>
        <v>അമ്പലപ്പുഴ</v>
      </c>
      <c r="E107" s="2" t="str">
        <f>_xlfn.XLOOKUP(Constituency[[#This Row],[Constituency]],Vote_History[constituency],Vote_History[ParliamentaryConstituency])</f>
        <v>Alappuzha</v>
      </c>
      <c r="F107" t="str" cm="1">
        <f t="array" ref="F107">_xlfn.XLOOKUP(Constituencies!$B107,Candidates[[number]:[number]],Candidates[district])</f>
        <v>Alappuzha</v>
      </c>
      <c r="G107" s="2" t="str" cm="1">
        <f t="array" ref="G107">_xlfn.XLOOKUP(Constituencies!$B107,Candidates[[number]:[number]],Candidates[districtMalayalam])</f>
        <v>ആലപ്പുഴ ജില്ല</v>
      </c>
      <c r="H107" s="2" t="str" cm="1">
        <f t="array" ref="H107">_xlfn.XLOOKUP(Constituencies!$B107,Candidates[[number]:[number]],Candidates[districtQid])</f>
        <v>Q928959</v>
      </c>
      <c r="I107" s="2" t="str" cm="1">
        <f t="array" ref="I107">_xlfn.XLOOKUP(Constituencies!$B107,Candidates[[number]:[number]],Candidates[qid])</f>
        <v>Q13110066</v>
      </c>
      <c r="J107" s="1" t="str" cm="1">
        <f t="array" ref="J107">IF(_xlfn.XLOOKUP(Constituencies!$B107,Candidates[[number]:[number]],Candidates[reservation])="","GEN",
    _xlfn.XLOOKUP(Constituencies!$B107,Candidates[[number]:[number]],Candidates[reservation]))</f>
        <v>GEN</v>
      </c>
      <c r="K107" s="3" cm="1">
        <f t="array" ref="K107">_xlfn.XLOOKUP(Constituencies!$B107,Candidates[[number]:[number]],Candidates[votersMale])</f>
        <v>83506</v>
      </c>
      <c r="L107" s="3" cm="1">
        <f t="array" ref="L107">_xlfn.XLOOKUP(Constituencies!$B107,Candidates[[number]:[number]],Candidates[votersFemale])</f>
        <v>87695</v>
      </c>
      <c r="M107" s="3" cm="1">
        <f t="array" ref="M107">_xlfn.XLOOKUP(Constituencies!$B107,Candidates[[number]:[number]],Candidates[votersTotal])</f>
        <v>171203</v>
      </c>
      <c r="N107" cm="1">
        <f t="array" ref="N107">_xlfn.XLOOKUP(Constituencies!$B107,Candidates[[number]:[number]],Candidates[pollingBooths])</f>
        <v>195</v>
      </c>
    </row>
    <row r="108" spans="2:14" ht="17.5" x14ac:dyDescent="0.65">
      <c r="B108" s="1">
        <v>106</v>
      </c>
      <c r="C108" t="str" cm="1">
        <f t="array" ref="C108">_xlfn.XLOOKUP(Constituencies!$B108,Candidates[[number]:[number]],Candidates[name])</f>
        <v>Kuttanad</v>
      </c>
      <c r="D108" s="2" t="str" cm="1">
        <f t="array" ref="D108">_xlfn.XLOOKUP(Constituencies!$B108,Candidates[[number]:[number]],Candidates[nameMalayalam])</f>
        <v>കുട്ടനാട്</v>
      </c>
      <c r="E108" s="2" t="str">
        <f>_xlfn.XLOOKUP(Constituency[[#This Row],[Constituency]],Vote_History[constituency],Vote_History[ParliamentaryConstituency])</f>
        <v>Mavelikara</v>
      </c>
      <c r="F108" t="str" cm="1">
        <f t="array" ref="F108">_xlfn.XLOOKUP(Constituencies!$B108,Candidates[[number]:[number]],Candidates[district])</f>
        <v>Alappuzha</v>
      </c>
      <c r="G108" s="2" t="str" cm="1">
        <f t="array" ref="G108">_xlfn.XLOOKUP(Constituencies!$B108,Candidates[[number]:[number]],Candidates[districtMalayalam])</f>
        <v>ആലപ്പുഴ ജില്ല</v>
      </c>
      <c r="H108" s="2" t="str" cm="1">
        <f t="array" ref="H108">_xlfn.XLOOKUP(Constituencies!$B108,Candidates[[number]:[number]],Candidates[districtQid])</f>
        <v>Q928959</v>
      </c>
      <c r="I108" s="2" t="str" cm="1">
        <f t="array" ref="I108">_xlfn.XLOOKUP(Constituencies!$B108,Candidates[[number]:[number]],Candidates[qid])</f>
        <v>Q16135972</v>
      </c>
      <c r="J108" s="1" t="str" cm="1">
        <f t="array" ref="J108">IF(_xlfn.XLOOKUP(Constituencies!$B108,Candidates[[number]:[number]],Candidates[reservation])="","GEN",
    _xlfn.XLOOKUP(Constituencies!$B108,Candidates[[number]:[number]],Candidates[reservation]))</f>
        <v>GEN</v>
      </c>
      <c r="K108" s="3" cm="1">
        <f t="array" ref="K108">_xlfn.XLOOKUP(Constituencies!$B108,Candidates[[number]:[number]],Candidates[votersMale])</f>
        <v>75835</v>
      </c>
      <c r="L108" s="3" cm="1">
        <f t="array" ref="L108">_xlfn.XLOOKUP(Constituencies!$B108,Candidates[[number]:[number]],Candidates[votersFemale])</f>
        <v>78146</v>
      </c>
      <c r="M108" s="3" cm="1">
        <f t="array" ref="M108">_xlfn.XLOOKUP(Constituencies!$B108,Candidates[[number]:[number]],Candidates[votersTotal])</f>
        <v>153981</v>
      </c>
      <c r="N108" cm="1">
        <f t="array" ref="N108">_xlfn.XLOOKUP(Constituencies!$B108,Candidates[[number]:[number]],Candidates[pollingBooths])</f>
        <v>180</v>
      </c>
    </row>
    <row r="109" spans="2:14" ht="17.5" x14ac:dyDescent="0.65">
      <c r="B109" s="1">
        <v>107</v>
      </c>
      <c r="C109" t="str" cm="1">
        <f t="array" ref="C109">_xlfn.XLOOKUP(Constituencies!$B109,Candidates[[number]:[number]],Candidates[name])</f>
        <v>Haripad</v>
      </c>
      <c r="D109" s="2" t="str" cm="1">
        <f t="array" ref="D109">_xlfn.XLOOKUP(Constituencies!$B109,Candidates[[number]:[number]],Candidates[nameMalayalam])</f>
        <v>ഹരിപ്പാട്</v>
      </c>
      <c r="E109" s="2" t="str">
        <f>_xlfn.XLOOKUP(Constituency[[#This Row],[Constituency]],Vote_History[constituency],Vote_History[ParliamentaryConstituency])</f>
        <v>Alappuzha</v>
      </c>
      <c r="F109" t="str" cm="1">
        <f t="array" ref="F109">_xlfn.XLOOKUP(Constituencies!$B109,Candidates[[number]:[number]],Candidates[district])</f>
        <v>Alappuzha</v>
      </c>
      <c r="G109" s="2" t="str" cm="1">
        <f t="array" ref="G109">_xlfn.XLOOKUP(Constituencies!$B109,Candidates[[number]:[number]],Candidates[districtMalayalam])</f>
        <v>ആലപ്പുഴ ജില്ല</v>
      </c>
      <c r="H109" s="2" t="str" cm="1">
        <f t="array" ref="H109">_xlfn.XLOOKUP(Constituencies!$B109,Candidates[[number]:[number]],Candidates[districtQid])</f>
        <v>Q928959</v>
      </c>
      <c r="I109" s="2" t="str" cm="1">
        <f t="array" ref="I109">_xlfn.XLOOKUP(Constituencies!$B109,Candidates[[number]:[number]],Candidates[qid])</f>
        <v>Q16137908</v>
      </c>
      <c r="J109" s="1" t="str" cm="1">
        <f t="array" ref="J109">IF(_xlfn.XLOOKUP(Constituencies!$B109,Candidates[[number]:[number]],Candidates[reservation])="","GEN",
    _xlfn.XLOOKUP(Constituencies!$B109,Candidates[[number]:[number]],Candidates[reservation]))</f>
        <v>GEN</v>
      </c>
      <c r="K109" s="3" cm="1">
        <f t="array" ref="K109">_xlfn.XLOOKUP(Constituencies!$B109,Candidates[[number]:[number]],Candidates[votersMale])</f>
        <v>87869</v>
      </c>
      <c r="L109" s="3" cm="1">
        <f t="array" ref="L109">_xlfn.XLOOKUP(Constituencies!$B109,Candidates[[number]:[number]],Candidates[votersFemale])</f>
        <v>96584</v>
      </c>
      <c r="M109" s="3" cm="1">
        <f t="array" ref="M109">_xlfn.XLOOKUP(Constituencies!$B109,Candidates[[number]:[number]],Candidates[votersTotal])</f>
        <v>184457</v>
      </c>
      <c r="N109" cm="1">
        <f t="array" ref="N109">_xlfn.XLOOKUP(Constituencies!$B109,Candidates[[number]:[number]],Candidates[pollingBooths])</f>
        <v>204</v>
      </c>
    </row>
    <row r="110" spans="2:14" ht="17.5" x14ac:dyDescent="0.65">
      <c r="B110" s="1">
        <v>108</v>
      </c>
      <c r="C110" t="str" cm="1">
        <f t="array" ref="C110">_xlfn.XLOOKUP(Constituencies!$B110,Candidates[[number]:[number]],Candidates[name])</f>
        <v>Kayamkulam</v>
      </c>
      <c r="D110" s="2" t="str" cm="1">
        <f t="array" ref="D110">_xlfn.XLOOKUP(Constituencies!$B110,Candidates[[number]:[number]],Candidates[nameMalayalam])</f>
        <v>കായംകുളം</v>
      </c>
      <c r="E110" s="2" t="str">
        <f>_xlfn.XLOOKUP(Constituency[[#This Row],[Constituency]],Vote_History[constituency],Vote_History[ParliamentaryConstituency])</f>
        <v>Alappuzha</v>
      </c>
      <c r="F110" t="str" cm="1">
        <f t="array" ref="F110">_xlfn.XLOOKUP(Constituencies!$B110,Candidates[[number]:[number]],Candidates[district])</f>
        <v>Alappuzha</v>
      </c>
      <c r="G110" s="2" t="str" cm="1">
        <f t="array" ref="G110">_xlfn.XLOOKUP(Constituencies!$B110,Candidates[[number]:[number]],Candidates[districtMalayalam])</f>
        <v>ആലപ്പുഴ ജില്ല</v>
      </c>
      <c r="H110" s="2" t="str" cm="1">
        <f t="array" ref="H110">_xlfn.XLOOKUP(Constituencies!$B110,Candidates[[number]:[number]],Candidates[districtQid])</f>
        <v>Q928959</v>
      </c>
      <c r="I110" s="2" t="str" cm="1">
        <f t="array" ref="I110">_xlfn.XLOOKUP(Constituencies!$B110,Candidates[[number]:[number]],Candidates[qid])</f>
        <v>Q13111157</v>
      </c>
      <c r="J110" s="1" t="str" cm="1">
        <f t="array" ref="J110">IF(_xlfn.XLOOKUP(Constituencies!$B110,Candidates[[number]:[number]],Candidates[reservation])="","GEN",
    _xlfn.XLOOKUP(Constituencies!$B110,Candidates[[number]:[number]],Candidates[reservation]))</f>
        <v>GEN</v>
      </c>
      <c r="K110" s="3" cm="1">
        <f t="array" ref="K110">_xlfn.XLOOKUP(Constituencies!$B110,Candidates[[number]:[number]],Candidates[votersMale])</f>
        <v>96145</v>
      </c>
      <c r="L110" s="3" cm="1">
        <f t="array" ref="L110">_xlfn.XLOOKUP(Constituencies!$B110,Candidates[[number]:[number]],Candidates[votersFemale])</f>
        <v>105248</v>
      </c>
      <c r="M110" s="3" cm="1">
        <f t="array" ref="M110">_xlfn.XLOOKUP(Constituencies!$B110,Candidates[[number]:[number]],Candidates[votersTotal])</f>
        <v>201394</v>
      </c>
      <c r="N110" cm="1">
        <f t="array" ref="N110">_xlfn.XLOOKUP(Constituencies!$B110,Candidates[[number]:[number]],Candidates[pollingBooths])</f>
        <v>226</v>
      </c>
    </row>
    <row r="111" spans="2:14" ht="17.5" x14ac:dyDescent="0.65">
      <c r="B111" s="1">
        <v>109</v>
      </c>
      <c r="C111" t="str" cm="1">
        <f t="array" ref="C111">_xlfn.XLOOKUP(Constituencies!$B111,Candidates[[number]:[number]],Candidates[name])</f>
        <v>Mavelikara</v>
      </c>
      <c r="D111" s="2" t="str" cm="1">
        <f t="array" ref="D111">_xlfn.XLOOKUP(Constituencies!$B111,Candidates[[number]:[number]],Candidates[nameMalayalam])</f>
        <v>മാവേലിക്കര</v>
      </c>
      <c r="E111" s="2" t="str">
        <f>_xlfn.XLOOKUP(Constituency[[#This Row],[Constituency]],Vote_History[constituency],Vote_History[ParliamentaryConstituency])</f>
        <v>Mavelikara</v>
      </c>
      <c r="F111" t="str" cm="1">
        <f t="array" ref="F111">_xlfn.XLOOKUP(Constituencies!$B111,Candidates[[number]:[number]],Candidates[district])</f>
        <v>Alappuzha</v>
      </c>
      <c r="G111" s="2" t="str" cm="1">
        <f t="array" ref="G111">_xlfn.XLOOKUP(Constituencies!$B111,Candidates[[number]:[number]],Candidates[districtMalayalam])</f>
        <v>ആലപ്പുഴ ജില്ല</v>
      </c>
      <c r="H111" s="2" t="str" cm="1">
        <f t="array" ref="H111">_xlfn.XLOOKUP(Constituencies!$B111,Candidates[[number]:[number]],Candidates[districtQid])</f>
        <v>Q928959</v>
      </c>
      <c r="I111" s="2" t="str" cm="1">
        <f t="array" ref="I111">_xlfn.XLOOKUP(Constituencies!$B111,Candidates[[number]:[number]],Candidates[qid])</f>
        <v>Q16136384</v>
      </c>
      <c r="J111" s="1" t="str" cm="1">
        <f t="array" ref="J111">IF(_xlfn.XLOOKUP(Constituencies!$B111,Candidates[[number]:[number]],Candidates[reservation])="","GEN",
    _xlfn.XLOOKUP(Constituencies!$B111,Candidates[[number]:[number]],Candidates[reservation]))</f>
        <v>SC</v>
      </c>
      <c r="K111" s="3" cm="1">
        <f t="array" ref="K111">_xlfn.XLOOKUP(Constituencies!$B111,Candidates[[number]:[number]],Candidates[votersMale])</f>
        <v>90510</v>
      </c>
      <c r="L111" s="3" cm="1">
        <f t="array" ref="L111">_xlfn.XLOOKUP(Constituencies!$B111,Candidates[[number]:[number]],Candidates[votersFemale])</f>
        <v>101922</v>
      </c>
      <c r="M111" s="3" cm="1">
        <f t="array" ref="M111">_xlfn.XLOOKUP(Constituencies!$B111,Candidates[[number]:[number]],Candidates[votersTotal])</f>
        <v>192435</v>
      </c>
      <c r="N111" cm="1">
        <f t="array" ref="N111">_xlfn.XLOOKUP(Constituencies!$B111,Candidates[[number]:[number]],Candidates[pollingBooths])</f>
        <v>226</v>
      </c>
    </row>
    <row r="112" spans="2:14" ht="17.5" x14ac:dyDescent="0.65">
      <c r="B112" s="1">
        <v>110</v>
      </c>
      <c r="C112" t="str" cm="1">
        <f t="array" ref="C112">_xlfn.XLOOKUP(Constituencies!$B112,Candidates[[number]:[number]],Candidates[name])</f>
        <v>Chengannur</v>
      </c>
      <c r="D112" s="2" t="str" cm="1">
        <f t="array" ref="D112">_xlfn.XLOOKUP(Constituencies!$B112,Candidates[[number]:[number]],Candidates[nameMalayalam])</f>
        <v>ചെങ്ങന്നൂർ</v>
      </c>
      <c r="E112" s="2" t="str">
        <f>_xlfn.XLOOKUP(Constituency[[#This Row],[Constituency]],Vote_History[constituency],Vote_History[ParliamentaryConstituency])</f>
        <v>Mavelikara</v>
      </c>
      <c r="F112" t="str" cm="1">
        <f t="array" ref="F112">_xlfn.XLOOKUP(Constituencies!$B112,Candidates[[number]:[number]],Candidates[district])</f>
        <v>Alappuzha</v>
      </c>
      <c r="G112" s="2" t="str" cm="1">
        <f t="array" ref="G112">_xlfn.XLOOKUP(Constituencies!$B112,Candidates[[number]:[number]],Candidates[districtMalayalam])</f>
        <v>ആലപ്പുഴ ജില്ല</v>
      </c>
      <c r="H112" s="2" t="str" cm="1">
        <f t="array" ref="H112">_xlfn.XLOOKUP(Constituencies!$B112,Candidates[[number]:[number]],Candidates[districtQid])</f>
        <v>Q928959</v>
      </c>
      <c r="I112" s="2" t="str" cm="1">
        <f t="array" ref="I112">_xlfn.XLOOKUP(Constituencies!$B112,Candidates[[number]:[number]],Candidates[qid])</f>
        <v>Q13112004</v>
      </c>
      <c r="J112" s="1" t="str" cm="1">
        <f t="array" ref="J112">IF(_xlfn.XLOOKUP(Constituencies!$B112,Candidates[[number]:[number]],Candidates[reservation])="","GEN",
    _xlfn.XLOOKUP(Constituencies!$B112,Candidates[[number]:[number]],Candidates[reservation]))</f>
        <v>GEN</v>
      </c>
      <c r="K112" s="3" cm="1">
        <f t="array" ref="K112">_xlfn.XLOOKUP(Constituencies!$B112,Candidates[[number]:[number]],Candidates[votersMale])</f>
        <v>90485</v>
      </c>
      <c r="L112" s="3" cm="1">
        <f t="array" ref="L112">_xlfn.XLOOKUP(Constituencies!$B112,Candidates[[number]:[number]],Candidates[votersFemale])</f>
        <v>99378</v>
      </c>
      <c r="M112" s="3" cm="1">
        <f t="array" ref="M112">_xlfn.XLOOKUP(Constituencies!$B112,Candidates[[number]:[number]],Candidates[votersTotal])</f>
        <v>189866</v>
      </c>
      <c r="N112" cm="1">
        <f t="array" ref="N112">_xlfn.XLOOKUP(Constituencies!$B112,Candidates[[number]:[number]],Candidates[pollingBooths])</f>
        <v>209</v>
      </c>
    </row>
    <row r="113" spans="2:14" ht="17.5" x14ac:dyDescent="0.65">
      <c r="B113" s="1">
        <v>111</v>
      </c>
      <c r="C113" t="str" cm="1">
        <f t="array" ref="C113">_xlfn.XLOOKUP(Constituencies!$B113,Candidates[[number]:[number]],Candidates[name])</f>
        <v>Thiruvalla</v>
      </c>
      <c r="D113" s="2" t="str" cm="1">
        <f t="array" ref="D113">_xlfn.XLOOKUP(Constituencies!$B113,Candidates[[number]:[number]],Candidates[nameMalayalam])</f>
        <v>തിരുവല്ല</v>
      </c>
      <c r="E113" s="2" t="str">
        <f>_xlfn.XLOOKUP(Constituency[[#This Row],[Constituency]],Vote_History[constituency],Vote_History[ParliamentaryConstituency])</f>
        <v>Pathanamthitta</v>
      </c>
      <c r="F113" t="str" cm="1">
        <f t="array" ref="F113">_xlfn.XLOOKUP(Constituencies!$B113,Candidates[[number]:[number]],Candidates[district])</f>
        <v>Pathanamthitta</v>
      </c>
      <c r="G113" s="2" t="str" cm="1">
        <f t="array" ref="G113">_xlfn.XLOOKUP(Constituencies!$B113,Candidates[[number]:[number]],Candidates[districtMalayalam])</f>
        <v>പത്തനംതിട്ട ജില്ല</v>
      </c>
      <c r="H113" s="2" t="str" cm="1">
        <f t="array" ref="H113">_xlfn.XLOOKUP(Constituencies!$B113,Candidates[[number]:[number]],Candidates[districtQid])</f>
        <v>Q634935</v>
      </c>
      <c r="I113" s="2" t="str" cm="1">
        <f t="array" ref="I113">_xlfn.XLOOKUP(Constituencies!$B113,Candidates[[number]:[number]],Candidates[qid])</f>
        <v>Q16137335</v>
      </c>
      <c r="J113" s="1" t="str" cm="1">
        <f t="array" ref="J113">IF(_xlfn.XLOOKUP(Constituencies!$B113,Candidates[[number]:[number]],Candidates[reservation])="","GEN",
    _xlfn.XLOOKUP(Constituencies!$B113,Candidates[[number]:[number]],Candidates[reservation]))</f>
        <v>GEN</v>
      </c>
      <c r="K113" s="3" cm="1">
        <f t="array" ref="K113">_xlfn.XLOOKUP(Constituencies!$B113,Candidates[[number]:[number]],Candidates[votersMale])</f>
        <v>95219</v>
      </c>
      <c r="L113" s="3" cm="1">
        <f t="array" ref="L113">_xlfn.XLOOKUP(Constituencies!$B113,Candidates[[number]:[number]],Candidates[votersFemale])</f>
        <v>103176</v>
      </c>
      <c r="M113" s="3" cm="1">
        <f t="array" ref="M113">_xlfn.XLOOKUP(Constituencies!$B113,Candidates[[number]:[number]],Candidates[votersTotal])</f>
        <v>198395</v>
      </c>
      <c r="N113" cm="1">
        <f t="array" ref="N113">_xlfn.XLOOKUP(Constituencies!$B113,Candidates[[number]:[number]],Candidates[pollingBooths])</f>
        <v>239</v>
      </c>
    </row>
    <row r="114" spans="2:14" ht="17.5" x14ac:dyDescent="0.65">
      <c r="B114" s="1">
        <v>112</v>
      </c>
      <c r="C114" t="str" cm="1">
        <f t="array" ref="C114">_xlfn.XLOOKUP(Constituencies!$B114,Candidates[[number]:[number]],Candidates[name])</f>
        <v>Ranni</v>
      </c>
      <c r="D114" s="2" t="str" cm="1">
        <f t="array" ref="D114">_xlfn.XLOOKUP(Constituencies!$B114,Candidates[[number]:[number]],Candidates[nameMalayalam])</f>
        <v>റാന്നി</v>
      </c>
      <c r="E114" s="2" t="str">
        <f>_xlfn.XLOOKUP(Constituency[[#This Row],[Constituency]],Vote_History[constituency],Vote_History[ParliamentaryConstituency])</f>
        <v>Pathanamthitta</v>
      </c>
      <c r="F114" t="str" cm="1">
        <f t="array" ref="F114">_xlfn.XLOOKUP(Constituencies!$B114,Candidates[[number]:[number]],Candidates[district])</f>
        <v>Pathanamthitta</v>
      </c>
      <c r="G114" s="2" t="str" cm="1">
        <f t="array" ref="G114">_xlfn.XLOOKUP(Constituencies!$B114,Candidates[[number]:[number]],Candidates[districtMalayalam])</f>
        <v>പത്തനംതിട്ട ജില്ല</v>
      </c>
      <c r="H114" s="2" t="str" cm="1">
        <f t="array" ref="H114">_xlfn.XLOOKUP(Constituencies!$B114,Candidates[[number]:[number]],Candidates[districtQid])</f>
        <v>Q634935</v>
      </c>
      <c r="I114" s="2" t="str" cm="1">
        <f t="array" ref="I114">_xlfn.XLOOKUP(Constituencies!$B114,Candidates[[number]:[number]],Candidates[qid])</f>
        <v>Q13114408</v>
      </c>
      <c r="J114" s="1" t="str" cm="1">
        <f t="array" ref="J114">IF(_xlfn.XLOOKUP(Constituencies!$B114,Candidates[[number]:[number]],Candidates[reservation])="","GEN",
    _xlfn.XLOOKUP(Constituencies!$B114,Candidates[[number]:[number]],Candidates[reservation]))</f>
        <v>GEN</v>
      </c>
      <c r="K114" s="3" cm="1">
        <f t="array" ref="K114">_xlfn.XLOOKUP(Constituencies!$B114,Candidates[[number]:[number]],Candidates[votersMale])</f>
        <v>85660</v>
      </c>
      <c r="L114" s="3" cm="1">
        <f t="array" ref="L114">_xlfn.XLOOKUP(Constituencies!$B114,Candidates[[number]:[number]],Candidates[votersFemale])</f>
        <v>90354</v>
      </c>
      <c r="M114" s="3" cm="1">
        <f t="array" ref="M114">_xlfn.XLOOKUP(Constituencies!$B114,Candidates[[number]:[number]],Candidates[votersTotal])</f>
        <v>176015</v>
      </c>
      <c r="N114" cm="1">
        <f t="array" ref="N114">_xlfn.XLOOKUP(Constituencies!$B114,Candidates[[number]:[number]],Candidates[pollingBooths])</f>
        <v>237</v>
      </c>
    </row>
    <row r="115" spans="2:14" ht="17.5" x14ac:dyDescent="0.65">
      <c r="B115" s="1">
        <v>113</v>
      </c>
      <c r="C115" t="str" cm="1">
        <f t="array" ref="C115">_xlfn.XLOOKUP(Constituencies!$B115,Candidates[[number]:[number]],Candidates[name])</f>
        <v>Aranmula</v>
      </c>
      <c r="D115" s="2" t="str" cm="1">
        <f t="array" ref="D115">_xlfn.XLOOKUP(Constituencies!$B115,Candidates[[number]:[number]],Candidates[nameMalayalam])</f>
        <v>ആറന്മുള</v>
      </c>
      <c r="E115" s="2" t="str">
        <f>_xlfn.XLOOKUP(Constituency[[#This Row],[Constituency]],Vote_History[constituency],Vote_History[ParliamentaryConstituency])</f>
        <v>Pathanamthitta</v>
      </c>
      <c r="F115" t="str" cm="1">
        <f t="array" ref="F115">_xlfn.XLOOKUP(Constituencies!$B115,Candidates[[number]:[number]],Candidates[district])</f>
        <v>Pathanamthitta</v>
      </c>
      <c r="G115" s="2" t="str" cm="1">
        <f t="array" ref="G115">_xlfn.XLOOKUP(Constituencies!$B115,Candidates[[number]:[number]],Candidates[districtMalayalam])</f>
        <v>പത്തനംതിട്ട ജില്ല</v>
      </c>
      <c r="H115" s="2" t="str" cm="1">
        <f t="array" ref="H115">_xlfn.XLOOKUP(Constituencies!$B115,Candidates[[number]:[number]],Candidates[districtQid])</f>
        <v>Q634935</v>
      </c>
      <c r="I115" s="2" t="str" cm="1">
        <f t="array" ref="I115">_xlfn.XLOOKUP(Constituencies!$B115,Candidates[[number]:[number]],Candidates[qid])</f>
        <v>Q16136677</v>
      </c>
      <c r="J115" s="1" t="str" cm="1">
        <f t="array" ref="J115">IF(_xlfn.XLOOKUP(Constituencies!$B115,Candidates[[number]:[number]],Candidates[reservation])="","GEN",
    _xlfn.XLOOKUP(Constituencies!$B115,Candidates[[number]:[number]],Candidates[reservation]))</f>
        <v>GEN</v>
      </c>
      <c r="K115" s="3" cm="1">
        <f t="array" ref="K115">_xlfn.XLOOKUP(Constituencies!$B115,Candidates[[number]:[number]],Candidates[votersMale])</f>
        <v>103163</v>
      </c>
      <c r="L115" s="3" cm="1">
        <f t="array" ref="L115">_xlfn.XLOOKUP(Constituencies!$B115,Candidates[[number]:[number]],Candidates[votersFemale])</f>
        <v>112005</v>
      </c>
      <c r="M115" s="3" cm="1">
        <f t="array" ref="M115">_xlfn.XLOOKUP(Constituencies!$B115,Candidates[[number]:[number]],Candidates[votersTotal])</f>
        <v>215168</v>
      </c>
      <c r="N115" cm="1">
        <f t="array" ref="N115">_xlfn.XLOOKUP(Constituencies!$B115,Candidates[[number]:[number]],Candidates[pollingBooths])</f>
        <v>272</v>
      </c>
    </row>
    <row r="116" spans="2:14" ht="17.5" x14ac:dyDescent="0.65">
      <c r="B116" s="1">
        <v>114</v>
      </c>
      <c r="C116" t="str" cm="1">
        <f t="array" ref="C116">_xlfn.XLOOKUP(Constituencies!$B116,Candidates[[number]:[number]],Candidates[name])</f>
        <v>Konni</v>
      </c>
      <c r="D116" s="2" t="str" cm="1">
        <f t="array" ref="D116">_xlfn.XLOOKUP(Constituencies!$B116,Candidates[[number]:[number]],Candidates[nameMalayalam])</f>
        <v>കോന്നി</v>
      </c>
      <c r="E116" s="2" t="str">
        <f>_xlfn.XLOOKUP(Constituency[[#This Row],[Constituency]],Vote_History[constituency],Vote_History[ParliamentaryConstituency])</f>
        <v>Pathanamthitta</v>
      </c>
      <c r="F116" t="str" cm="1">
        <f t="array" ref="F116">_xlfn.XLOOKUP(Constituencies!$B116,Candidates[[number]:[number]],Candidates[district])</f>
        <v>Pathanamthitta</v>
      </c>
      <c r="G116" s="2" t="str" cm="1">
        <f t="array" ref="G116">_xlfn.XLOOKUP(Constituencies!$B116,Candidates[[number]:[number]],Candidates[districtMalayalam])</f>
        <v>പത്തനംതിട്ട ജില്ല</v>
      </c>
      <c r="H116" s="2" t="str" cm="1">
        <f t="array" ref="H116">_xlfn.XLOOKUP(Constituencies!$B116,Candidates[[number]:[number]],Candidates[districtQid])</f>
        <v>Q634935</v>
      </c>
      <c r="I116" s="2" t="str" cm="1">
        <f t="array" ref="I116">_xlfn.XLOOKUP(Constituencies!$B116,Candidates[[number]:[number]],Candidates[qid])</f>
        <v>Q20577849</v>
      </c>
      <c r="J116" s="1" t="str" cm="1">
        <f t="array" ref="J116">IF(_xlfn.XLOOKUP(Constituencies!$B116,Candidates[[number]:[number]],Candidates[reservation])="","GEN",
    _xlfn.XLOOKUP(Constituencies!$B116,Candidates[[number]:[number]],Candidates[reservation]))</f>
        <v>GEN</v>
      </c>
      <c r="K116" s="3" cm="1">
        <f t="array" ref="K116">_xlfn.XLOOKUP(Constituencies!$B116,Candidates[[number]:[number]],Candidates[votersMale])</f>
        <v>90128</v>
      </c>
      <c r="L116" s="3" cm="1">
        <f t="array" ref="L116">_xlfn.XLOOKUP(Constituencies!$B116,Candidates[[number]:[number]],Candidates[votersFemale])</f>
        <v>99237</v>
      </c>
      <c r="M116" s="3" cm="1">
        <f t="array" ref="M116">_xlfn.XLOOKUP(Constituencies!$B116,Candidates[[number]:[number]],Candidates[votersTotal])</f>
        <v>189366</v>
      </c>
      <c r="N116" cm="1">
        <f t="array" ref="N116">_xlfn.XLOOKUP(Constituencies!$B116,Candidates[[number]:[number]],Candidates[pollingBooths])</f>
        <v>228</v>
      </c>
    </row>
    <row r="117" spans="2:14" ht="17.5" x14ac:dyDescent="0.65">
      <c r="B117" s="1">
        <v>115</v>
      </c>
      <c r="C117" t="str" cm="1">
        <f t="array" ref="C117">_xlfn.XLOOKUP(Constituencies!$B117,Candidates[[number]:[number]],Candidates[name])</f>
        <v>Adoor</v>
      </c>
      <c r="D117" s="2" t="str" cm="1">
        <f t="array" ref="D117">_xlfn.XLOOKUP(Constituencies!$B117,Candidates[[number]:[number]],Candidates[nameMalayalam])</f>
        <v>അടൂർ</v>
      </c>
      <c r="E117" s="2" t="str">
        <f>_xlfn.XLOOKUP(Constituency[[#This Row],[Constituency]],Vote_History[constituency],Vote_History[ParliamentaryConstituency])</f>
        <v>Pathanamthitta</v>
      </c>
      <c r="F117" t="str" cm="1">
        <f t="array" ref="F117">_xlfn.XLOOKUP(Constituencies!$B117,Candidates[[number]:[number]],Candidates[district])</f>
        <v>Pathanamthitta</v>
      </c>
      <c r="G117" s="2" t="str" cm="1">
        <f t="array" ref="G117">_xlfn.XLOOKUP(Constituencies!$B117,Candidates[[number]:[number]],Candidates[districtMalayalam])</f>
        <v>പത്തനംതിട്ട ജില്ല</v>
      </c>
      <c r="H117" s="2" t="str" cm="1">
        <f t="array" ref="H117">_xlfn.XLOOKUP(Constituencies!$B117,Candidates[[number]:[number]],Candidates[districtQid])</f>
        <v>Q634935</v>
      </c>
      <c r="I117" s="2" t="str" cm="1">
        <f t="array" ref="I117">_xlfn.XLOOKUP(Constituencies!$B117,Candidates[[number]:[number]],Candidates[qid])</f>
        <v>Q7601892</v>
      </c>
      <c r="J117" s="1" t="str" cm="1">
        <f t="array" ref="J117">IF(_xlfn.XLOOKUP(Constituencies!$B117,Candidates[[number]:[number]],Candidates[reservation])="","GEN",
    _xlfn.XLOOKUP(Constituencies!$B117,Candidates[[number]:[number]],Candidates[reservation]))</f>
        <v>SC</v>
      </c>
      <c r="K117" s="3" cm="1">
        <f t="array" ref="K117">_xlfn.XLOOKUP(Constituencies!$B117,Candidates[[number]:[number]],Candidates[votersMale])</f>
        <v>95014</v>
      </c>
      <c r="L117" s="3" cm="1">
        <f t="array" ref="L117">_xlfn.XLOOKUP(Constituencies!$B117,Candidates[[number]:[number]],Candidates[votersFemale])</f>
        <v>106183</v>
      </c>
      <c r="M117" s="3" cm="1">
        <f t="array" ref="M117">_xlfn.XLOOKUP(Constituencies!$B117,Candidates[[number]:[number]],Candidates[votersTotal])</f>
        <v>201200</v>
      </c>
      <c r="N117" cm="1">
        <f t="array" ref="N117">_xlfn.XLOOKUP(Constituencies!$B117,Candidates[[number]:[number]],Candidates[pollingBooths])</f>
        <v>231</v>
      </c>
    </row>
    <row r="118" spans="2:14" ht="17.5" x14ac:dyDescent="0.65">
      <c r="B118" s="1">
        <v>116</v>
      </c>
      <c r="C118" t="str" cm="1">
        <f t="array" ref="C118">_xlfn.XLOOKUP(Constituencies!$B118,Candidates[[number]:[number]],Candidates[name])</f>
        <v>Karunagappally</v>
      </c>
      <c r="D118" s="2" t="str" cm="1">
        <f t="array" ref="D118">_xlfn.XLOOKUP(Constituencies!$B118,Candidates[[number]:[number]],Candidates[nameMalayalam])</f>
        <v>കരുനാഗപ്പള്ളി</v>
      </c>
      <c r="E118" s="2" t="str">
        <f>_xlfn.XLOOKUP(Constituency[[#This Row],[Constituency]],Vote_History[constituency],Vote_History[ParliamentaryConstituency])</f>
        <v>Alappuzha</v>
      </c>
      <c r="F118" t="str" cm="1">
        <f t="array" ref="F118">_xlfn.XLOOKUP(Constituencies!$B118,Candidates[[number]:[number]],Candidates[district])</f>
        <v>Kollam</v>
      </c>
      <c r="G118" s="2" t="str" cm="1">
        <f t="array" ref="G118">_xlfn.XLOOKUP(Constituencies!$B118,Candidates[[number]:[number]],Candidates[districtMalayalam])</f>
        <v>കൊല്ലം ജില്ല</v>
      </c>
      <c r="H118" s="2" t="str" cm="1">
        <f t="array" ref="H118">_xlfn.XLOOKUP(Constituencies!$B118,Candidates[[number]:[number]],Candidates[districtQid])</f>
        <v>Q1356124</v>
      </c>
      <c r="I118" s="2" t="str" cm="1">
        <f t="array" ref="I118">_xlfn.XLOOKUP(Constituencies!$B118,Candidates[[number]:[number]],Candidates[qid])</f>
        <v>Q13111030</v>
      </c>
      <c r="J118" s="1" t="str" cm="1">
        <f t="array" ref="J118">IF(_xlfn.XLOOKUP(Constituencies!$B118,Candidates[[number]:[number]],Candidates[reservation])="","GEN",
    _xlfn.XLOOKUP(Constituencies!$B118,Candidates[[number]:[number]],Candidates[reservation]))</f>
        <v>GEN</v>
      </c>
      <c r="K118" s="3" cm="1">
        <f t="array" ref="K118">_xlfn.XLOOKUP(Constituencies!$B118,Candidates[[number]:[number]],Candidates[votersMale])</f>
        <v>104343</v>
      </c>
      <c r="L118" s="3" cm="1">
        <f t="array" ref="L118">_xlfn.XLOOKUP(Constituencies!$B118,Candidates[[number]:[number]],Candidates[votersFemale])</f>
        <v>110168</v>
      </c>
      <c r="M118" s="3" cm="1">
        <f t="array" ref="M118">_xlfn.XLOOKUP(Constituencies!$B118,Candidates[[number]:[number]],Candidates[votersTotal])</f>
        <v>214513</v>
      </c>
      <c r="N118" cm="1">
        <f t="array" ref="N118">_xlfn.XLOOKUP(Constituencies!$B118,Candidates[[number]:[number]],Candidates[pollingBooths])</f>
        <v>214</v>
      </c>
    </row>
    <row r="119" spans="2:14" ht="17.5" x14ac:dyDescent="0.65">
      <c r="B119" s="1">
        <v>117</v>
      </c>
      <c r="C119" t="str" cm="1">
        <f t="array" ref="C119">_xlfn.XLOOKUP(Constituencies!$B119,Candidates[[number]:[number]],Candidates[name])</f>
        <v>Chavara</v>
      </c>
      <c r="D119" s="2" t="str" cm="1">
        <f t="array" ref="D119">_xlfn.XLOOKUP(Constituencies!$B119,Candidates[[number]:[number]],Candidates[nameMalayalam])</f>
        <v>ചവറ</v>
      </c>
      <c r="E119" s="2" t="str">
        <f>_xlfn.XLOOKUP(Constituency[[#This Row],[Constituency]],Vote_History[constituency],Vote_History[ParliamentaryConstituency])</f>
        <v>Kollam</v>
      </c>
      <c r="F119" t="str" cm="1">
        <f t="array" ref="F119">_xlfn.XLOOKUP(Constituencies!$B119,Candidates[[number]:[number]],Candidates[district])</f>
        <v>Kollam</v>
      </c>
      <c r="G119" s="2" t="str" cm="1">
        <f t="array" ref="G119">_xlfn.XLOOKUP(Constituencies!$B119,Candidates[[number]:[number]],Candidates[districtMalayalam])</f>
        <v>കൊല്ലം ജില്ല</v>
      </c>
      <c r="H119" s="2" t="str" cm="1">
        <f t="array" ref="H119">_xlfn.XLOOKUP(Constituencies!$B119,Candidates[[number]:[number]],Candidates[districtQid])</f>
        <v>Q1356124</v>
      </c>
      <c r="I119" s="2" t="str" cm="1">
        <f t="array" ref="I119">_xlfn.XLOOKUP(Constituencies!$B119,Candidates[[number]:[number]],Candidates[qid])</f>
        <v>Q13111898</v>
      </c>
      <c r="J119" s="1" t="str" cm="1">
        <f t="array" ref="J119">IF(_xlfn.XLOOKUP(Constituencies!$B119,Candidates[[number]:[number]],Candidates[reservation])="","GEN",
    _xlfn.XLOOKUP(Constituencies!$B119,Candidates[[number]:[number]],Candidates[reservation]))</f>
        <v>GEN</v>
      </c>
      <c r="K119" s="3" cm="1">
        <f t="array" ref="K119">_xlfn.XLOOKUP(Constituencies!$B119,Candidates[[number]:[number]],Candidates[votersMale])</f>
        <v>87070</v>
      </c>
      <c r="L119" s="3" cm="1">
        <f t="array" ref="L119">_xlfn.XLOOKUP(Constituencies!$B119,Candidates[[number]:[number]],Candidates[votersFemale])</f>
        <v>91726</v>
      </c>
      <c r="M119" s="3" cm="1">
        <f t="array" ref="M119">_xlfn.XLOOKUP(Constituencies!$B119,Candidates[[number]:[number]],Candidates[votersTotal])</f>
        <v>178798</v>
      </c>
      <c r="N119" cm="1">
        <f t="array" ref="N119">_xlfn.XLOOKUP(Constituencies!$B119,Candidates[[number]:[number]],Candidates[pollingBooths])</f>
        <v>188</v>
      </c>
    </row>
    <row r="120" spans="2:14" ht="17.5" x14ac:dyDescent="0.65">
      <c r="B120" s="1">
        <v>118</v>
      </c>
      <c r="C120" t="str" cm="1">
        <f t="array" ref="C120">_xlfn.XLOOKUP(Constituencies!$B120,Candidates[[number]:[number]],Candidates[name])</f>
        <v>Kunnathur</v>
      </c>
      <c r="D120" s="2" t="str" cm="1">
        <f t="array" ref="D120">_xlfn.XLOOKUP(Constituencies!$B120,Candidates[[number]:[number]],Candidates[nameMalayalam])</f>
        <v>കുന്നത്തൂർ</v>
      </c>
      <c r="E120" s="2" t="str">
        <f>_xlfn.XLOOKUP(Constituency[[#This Row],[Constituency]],Vote_History[constituency],Vote_History[ParliamentaryConstituency])</f>
        <v>Mavelikara</v>
      </c>
      <c r="F120" t="str" cm="1">
        <f t="array" ref="F120">_xlfn.XLOOKUP(Constituencies!$B120,Candidates[[number]:[number]],Candidates[district])</f>
        <v>Kollam</v>
      </c>
      <c r="G120" s="2" t="str" cm="1">
        <f t="array" ref="G120">_xlfn.XLOOKUP(Constituencies!$B120,Candidates[[number]:[number]],Candidates[districtMalayalam])</f>
        <v>കൊല്ലം ജില്ല</v>
      </c>
      <c r="H120" s="2" t="str" cm="1">
        <f t="array" ref="H120">_xlfn.XLOOKUP(Constituencies!$B120,Candidates[[number]:[number]],Candidates[districtQid])</f>
        <v>Q1356124</v>
      </c>
      <c r="I120" s="2" t="str" cm="1">
        <f t="array" ref="I120">_xlfn.XLOOKUP(Constituencies!$B120,Candidates[[number]:[number]],Candidates[qid])</f>
        <v>Q17414812</v>
      </c>
      <c r="J120" s="1" t="str" cm="1">
        <f t="array" ref="J120">IF(_xlfn.XLOOKUP(Constituencies!$B120,Candidates[[number]:[number]],Candidates[reservation])="","GEN",
    _xlfn.XLOOKUP(Constituencies!$B120,Candidates[[number]:[number]],Candidates[reservation]))</f>
        <v>SC</v>
      </c>
      <c r="K120" s="3" cm="1">
        <f t="array" ref="K120">_xlfn.XLOOKUP(Constituencies!$B120,Candidates[[number]:[number]],Candidates[votersMale])</f>
        <v>98146</v>
      </c>
      <c r="L120" s="3" cm="1">
        <f t="array" ref="L120">_xlfn.XLOOKUP(Constituencies!$B120,Candidates[[number]:[number]],Candidates[votersFemale])</f>
        <v>107546</v>
      </c>
      <c r="M120" s="3" cm="1">
        <f t="array" ref="M120">_xlfn.XLOOKUP(Constituencies!$B120,Candidates[[number]:[number]],Candidates[votersTotal])</f>
        <v>205694</v>
      </c>
      <c r="N120" cm="1">
        <f t="array" ref="N120">_xlfn.XLOOKUP(Constituencies!$B120,Candidates[[number]:[number]],Candidates[pollingBooths])</f>
        <v>227</v>
      </c>
    </row>
    <row r="121" spans="2:14" ht="17.5" x14ac:dyDescent="0.65">
      <c r="B121" s="1">
        <v>119</v>
      </c>
      <c r="C121" t="str" cm="1">
        <f t="array" ref="C121">_xlfn.XLOOKUP(Constituencies!$B121,Candidates[[number]:[number]],Candidates[name])</f>
        <v>Kottarakkara</v>
      </c>
      <c r="D121" s="2" t="str" cm="1">
        <f t="array" ref="D121">_xlfn.XLOOKUP(Constituencies!$B121,Candidates[[number]:[number]],Candidates[nameMalayalam])</f>
        <v>കൊട്ടാരക്കര</v>
      </c>
      <c r="E121" s="2" t="str">
        <f>_xlfn.XLOOKUP(Constituency[[#This Row],[Constituency]],Vote_History[constituency],Vote_History[ParliamentaryConstituency])</f>
        <v>Mavelikara</v>
      </c>
      <c r="F121" t="str" cm="1">
        <f t="array" ref="F121">_xlfn.XLOOKUP(Constituencies!$B121,Candidates[[number]:[number]],Candidates[district])</f>
        <v>Kollam</v>
      </c>
      <c r="G121" s="2" t="str" cm="1">
        <f t="array" ref="G121">_xlfn.XLOOKUP(Constituencies!$B121,Candidates[[number]:[number]],Candidates[districtMalayalam])</f>
        <v>കൊല്ലം ജില്ല</v>
      </c>
      <c r="H121" s="2" t="str" cm="1">
        <f t="array" ref="H121">_xlfn.XLOOKUP(Constituencies!$B121,Candidates[[number]:[number]],Candidates[districtQid])</f>
        <v>Q1356124</v>
      </c>
      <c r="I121" s="2" t="str" cm="1">
        <f t="array" ref="I121">_xlfn.XLOOKUP(Constituencies!$B121,Candidates[[number]:[number]],Candidates[qid])</f>
        <v>Q13111616</v>
      </c>
      <c r="J121" s="1" t="str" cm="1">
        <f t="array" ref="J121">IF(_xlfn.XLOOKUP(Constituencies!$B121,Candidates[[number]:[number]],Candidates[reservation])="","GEN",
    _xlfn.XLOOKUP(Constituencies!$B121,Candidates[[number]:[number]],Candidates[reservation]))</f>
        <v>GEN</v>
      </c>
      <c r="K121" s="3" cm="1">
        <f t="array" ref="K121">_xlfn.XLOOKUP(Constituencies!$B121,Candidates[[number]:[number]],Candidates[votersMale])</f>
        <v>91605</v>
      </c>
      <c r="L121" s="3" cm="1">
        <f t="array" ref="L121">_xlfn.XLOOKUP(Constituencies!$B121,Candidates[[number]:[number]],Candidates[votersFemale])</f>
        <v>101667</v>
      </c>
      <c r="M121" s="3" cm="1">
        <f t="array" ref="M121">_xlfn.XLOOKUP(Constituencies!$B121,Candidates[[number]:[number]],Candidates[votersTotal])</f>
        <v>193272</v>
      </c>
      <c r="N121" cm="1">
        <f t="array" ref="N121">_xlfn.XLOOKUP(Constituencies!$B121,Candidates[[number]:[number]],Candidates[pollingBooths])</f>
        <v>204</v>
      </c>
    </row>
    <row r="122" spans="2:14" ht="17.5" x14ac:dyDescent="0.65">
      <c r="B122" s="1">
        <v>120</v>
      </c>
      <c r="C122" t="str" cm="1">
        <f t="array" ref="C122">_xlfn.XLOOKUP(Constituencies!$B122,Candidates[[number]:[number]],Candidates[name])</f>
        <v>Pathanapuram</v>
      </c>
      <c r="D122" s="2" t="str" cm="1">
        <f t="array" ref="D122">_xlfn.XLOOKUP(Constituencies!$B122,Candidates[[number]:[number]],Candidates[nameMalayalam])</f>
        <v>പത്തനാപുരം</v>
      </c>
      <c r="E122" s="2" t="str">
        <f>_xlfn.XLOOKUP(Constituency[[#This Row],[Constituency]],Vote_History[constituency],Vote_History[ParliamentaryConstituency])</f>
        <v>Mavelikara</v>
      </c>
      <c r="F122" t="str" cm="1">
        <f t="array" ref="F122">_xlfn.XLOOKUP(Constituencies!$B122,Candidates[[number]:[number]],Candidates[district])</f>
        <v>Kollam</v>
      </c>
      <c r="G122" s="2" t="str" cm="1">
        <f t="array" ref="G122">_xlfn.XLOOKUP(Constituencies!$B122,Candidates[[number]:[number]],Candidates[districtMalayalam])</f>
        <v>കൊല്ലം ജില്ല</v>
      </c>
      <c r="H122" s="2" t="str" cm="1">
        <f t="array" ref="H122">_xlfn.XLOOKUP(Constituencies!$B122,Candidates[[number]:[number]],Candidates[districtQid])</f>
        <v>Q1356124</v>
      </c>
      <c r="I122" s="2" t="str" cm="1">
        <f t="array" ref="I122">_xlfn.XLOOKUP(Constituencies!$B122,Candidates[[number]:[number]],Candidates[qid])</f>
        <v>Q13113068</v>
      </c>
      <c r="J122" s="1" t="str" cm="1">
        <f t="array" ref="J122">IF(_xlfn.XLOOKUP(Constituencies!$B122,Candidates[[number]:[number]],Candidates[reservation])="","GEN",
    _xlfn.XLOOKUP(Constituencies!$B122,Candidates[[number]:[number]],Candidates[reservation]))</f>
        <v>GEN</v>
      </c>
      <c r="K122" s="3" cm="1">
        <f t="array" ref="K122">_xlfn.XLOOKUP(Constituencies!$B122,Candidates[[number]:[number]],Candidates[votersMale])</f>
        <v>85231</v>
      </c>
      <c r="L122" s="3" cm="1">
        <f t="array" ref="L122">_xlfn.XLOOKUP(Constituencies!$B122,Candidates[[number]:[number]],Candidates[votersFemale])</f>
        <v>94551</v>
      </c>
      <c r="M122" s="3" cm="1">
        <f t="array" ref="M122">_xlfn.XLOOKUP(Constituencies!$B122,Candidates[[number]:[number]],Candidates[votersTotal])</f>
        <v>179783</v>
      </c>
      <c r="N122" cm="1">
        <f t="array" ref="N122">_xlfn.XLOOKUP(Constituencies!$B122,Candidates[[number]:[number]],Candidates[pollingBooths])</f>
        <v>196</v>
      </c>
    </row>
    <row r="123" spans="2:14" ht="17.5" x14ac:dyDescent="0.65">
      <c r="B123" s="1">
        <v>121</v>
      </c>
      <c r="C123" t="str" cm="1">
        <f t="array" ref="C123">_xlfn.XLOOKUP(Constituencies!$B123,Candidates[[number]:[number]],Candidates[name])</f>
        <v>Punalur</v>
      </c>
      <c r="D123" s="2" t="str" cm="1">
        <f t="array" ref="D123">_xlfn.XLOOKUP(Constituencies!$B123,Candidates[[number]:[number]],Candidates[nameMalayalam])</f>
        <v>പുനലൂർ</v>
      </c>
      <c r="E123" s="2" t="str">
        <f>_xlfn.XLOOKUP(Constituency[[#This Row],[Constituency]],Vote_History[constituency],Vote_History[ParliamentaryConstituency])</f>
        <v>Kollam</v>
      </c>
      <c r="F123" t="str" cm="1">
        <f t="array" ref="F123">_xlfn.XLOOKUP(Constituencies!$B123,Candidates[[number]:[number]],Candidates[district])</f>
        <v>Kollam</v>
      </c>
      <c r="G123" s="2" t="str" cm="1">
        <f t="array" ref="G123">_xlfn.XLOOKUP(Constituencies!$B123,Candidates[[number]:[number]],Candidates[districtMalayalam])</f>
        <v>കൊല്ലം ജില്ല</v>
      </c>
      <c r="H123" s="2" t="str" cm="1">
        <f t="array" ref="H123">_xlfn.XLOOKUP(Constituencies!$B123,Candidates[[number]:[number]],Candidates[districtQid])</f>
        <v>Q1356124</v>
      </c>
      <c r="I123" s="2" t="str" cm="1">
        <f t="array" ref="I123">_xlfn.XLOOKUP(Constituencies!$B123,Candidates[[number]:[number]],Candidates[qid])</f>
        <v>Q13113349</v>
      </c>
      <c r="J123" s="1" t="str" cm="1">
        <f t="array" ref="J123">IF(_xlfn.XLOOKUP(Constituencies!$B123,Candidates[[number]:[number]],Candidates[reservation])="","GEN",
    _xlfn.XLOOKUP(Constituencies!$B123,Candidates[[number]:[number]],Candidates[reservation]))</f>
        <v>GEN</v>
      </c>
      <c r="K123" s="3" cm="1">
        <f t="array" ref="K123">_xlfn.XLOOKUP(Constituencies!$B123,Candidates[[number]:[number]],Candidates[votersMale])</f>
        <v>93874</v>
      </c>
      <c r="L123" s="3" cm="1">
        <f t="array" ref="L123">_xlfn.XLOOKUP(Constituencies!$B123,Candidates[[number]:[number]],Candidates[votersFemale])</f>
        <v>103470</v>
      </c>
      <c r="M123" s="3" cm="1">
        <f t="array" ref="M123">_xlfn.XLOOKUP(Constituencies!$B123,Candidates[[number]:[number]],Candidates[votersTotal])</f>
        <v>197346</v>
      </c>
      <c r="N123" cm="1">
        <f t="array" ref="N123">_xlfn.XLOOKUP(Constituencies!$B123,Candidates[[number]:[number]],Candidates[pollingBooths])</f>
        <v>220</v>
      </c>
    </row>
    <row r="124" spans="2:14" ht="17.5" x14ac:dyDescent="0.65">
      <c r="B124" s="1">
        <v>122</v>
      </c>
      <c r="C124" t="str" cm="1">
        <f t="array" ref="C124">_xlfn.XLOOKUP(Constituencies!$B124,Candidates[[number]:[number]],Candidates[name])</f>
        <v>Chadayamangalam</v>
      </c>
      <c r="D124" s="2" t="str" cm="1">
        <f t="array" ref="D124">_xlfn.XLOOKUP(Constituencies!$B124,Candidates[[number]:[number]],Candidates[nameMalayalam])</f>
        <v>ചടയമംഗലം</v>
      </c>
      <c r="E124" s="2" t="str">
        <f>_xlfn.XLOOKUP(Constituency[[#This Row],[Constituency]],Vote_History[constituency],Vote_History[ParliamentaryConstituency])</f>
        <v>Kollam</v>
      </c>
      <c r="F124" t="str" cm="1">
        <f t="array" ref="F124">_xlfn.XLOOKUP(Constituencies!$B124,Candidates[[number]:[number]],Candidates[district])</f>
        <v>Kollam</v>
      </c>
      <c r="G124" s="2" t="str" cm="1">
        <f t="array" ref="G124">_xlfn.XLOOKUP(Constituencies!$B124,Candidates[[number]:[number]],Candidates[districtMalayalam])</f>
        <v>കൊല്ലം ജില്ല</v>
      </c>
      <c r="H124" s="2" t="str" cm="1">
        <f t="array" ref="H124">_xlfn.XLOOKUP(Constituencies!$B124,Candidates[[number]:[number]],Candidates[districtQid])</f>
        <v>Q1356124</v>
      </c>
      <c r="I124" s="2" t="str" cm="1">
        <f t="array" ref="I124">_xlfn.XLOOKUP(Constituencies!$B124,Candidates[[number]:[number]],Candidates[qid])</f>
        <v>Q16137010</v>
      </c>
      <c r="J124" s="1" t="str" cm="1">
        <f t="array" ref="J124">IF(_xlfn.XLOOKUP(Constituencies!$B124,Candidates[[number]:[number]],Candidates[reservation])="","GEN",
    _xlfn.XLOOKUP(Constituencies!$B124,Candidates[[number]:[number]],Candidates[reservation]))</f>
        <v>GEN</v>
      </c>
      <c r="K124" s="3" cm="1">
        <f t="array" ref="K124">_xlfn.XLOOKUP(Constituencies!$B124,Candidates[[number]:[number]],Candidates[votersMale])</f>
        <v>95716</v>
      </c>
      <c r="L124" s="3" cm="1">
        <f t="array" ref="L124">_xlfn.XLOOKUP(Constituencies!$B124,Candidates[[number]:[number]],Candidates[votersFemale])</f>
        <v>105999</v>
      </c>
      <c r="M124" s="3" cm="1">
        <f t="array" ref="M124">_xlfn.XLOOKUP(Constituencies!$B124,Candidates[[number]:[number]],Candidates[votersTotal])</f>
        <v>201716</v>
      </c>
      <c r="N124" cm="1">
        <f t="array" ref="N124">_xlfn.XLOOKUP(Constituencies!$B124,Candidates[[number]:[number]],Candidates[pollingBooths])</f>
        <v>204</v>
      </c>
    </row>
    <row r="125" spans="2:14" ht="17.5" x14ac:dyDescent="0.65">
      <c r="B125" s="1">
        <v>123</v>
      </c>
      <c r="C125" t="str" cm="1">
        <f t="array" ref="C125">_xlfn.XLOOKUP(Constituencies!$B125,Candidates[[number]:[number]],Candidates[name])</f>
        <v>Kundara</v>
      </c>
      <c r="D125" s="2" t="str" cm="1">
        <f t="array" ref="D125">_xlfn.XLOOKUP(Constituencies!$B125,Candidates[[number]:[number]],Candidates[nameMalayalam])</f>
        <v>കുണ്ടറ</v>
      </c>
      <c r="E125" s="2" t="str">
        <f>_xlfn.XLOOKUP(Constituency[[#This Row],[Constituency]],Vote_History[constituency],Vote_History[ParliamentaryConstituency])</f>
        <v>Kollam</v>
      </c>
      <c r="F125" t="str" cm="1">
        <f t="array" ref="F125">_xlfn.XLOOKUP(Constituencies!$B125,Candidates[[number]:[number]],Candidates[district])</f>
        <v>Kollam</v>
      </c>
      <c r="G125" s="2" t="str" cm="1">
        <f t="array" ref="G125">_xlfn.XLOOKUP(Constituencies!$B125,Candidates[[number]:[number]],Candidates[districtMalayalam])</f>
        <v>കൊല്ലം ജില്ല</v>
      </c>
      <c r="H125" s="2" t="str" cm="1">
        <f t="array" ref="H125">_xlfn.XLOOKUP(Constituencies!$B125,Candidates[[number]:[number]],Candidates[districtQid])</f>
        <v>Q1356124</v>
      </c>
      <c r="I125" s="2" t="str" cm="1">
        <f t="array" ref="I125">_xlfn.XLOOKUP(Constituencies!$B125,Candidates[[number]:[number]],Candidates[qid])</f>
        <v>Q13111296</v>
      </c>
      <c r="J125" s="1" t="str" cm="1">
        <f t="array" ref="J125">IF(_xlfn.XLOOKUP(Constituencies!$B125,Candidates[[number]:[number]],Candidates[reservation])="","GEN",
    _xlfn.XLOOKUP(Constituencies!$B125,Candidates[[number]:[number]],Candidates[reservation]))</f>
        <v>GEN</v>
      </c>
      <c r="K125" s="3" cm="1">
        <f t="array" ref="K125">_xlfn.XLOOKUP(Constituencies!$B125,Candidates[[number]:[number]],Candidates[votersMale])</f>
        <v>98778</v>
      </c>
      <c r="L125" s="3" cm="1">
        <f t="array" ref="L125">_xlfn.XLOOKUP(Constituencies!$B125,Candidates[[number]:[number]],Candidates[votersFemale])</f>
        <v>107682</v>
      </c>
      <c r="M125" s="3" cm="1">
        <f t="array" ref="M125">_xlfn.XLOOKUP(Constituencies!$B125,Candidates[[number]:[number]],Candidates[votersTotal])</f>
        <v>206464</v>
      </c>
      <c r="N125" cm="1">
        <f t="array" ref="N125">_xlfn.XLOOKUP(Constituencies!$B125,Candidates[[number]:[number]],Candidates[pollingBooths])</f>
        <v>226</v>
      </c>
    </row>
    <row r="126" spans="2:14" ht="17.5" x14ac:dyDescent="0.65">
      <c r="B126" s="1">
        <v>124</v>
      </c>
      <c r="C126" t="str" cm="1">
        <f t="array" ref="C126">_xlfn.XLOOKUP(Constituencies!$B126,Candidates[[number]:[number]],Candidates[name])</f>
        <v>Kollam</v>
      </c>
      <c r="D126" s="2" t="str" cm="1">
        <f t="array" ref="D126">_xlfn.XLOOKUP(Constituencies!$B126,Candidates[[number]:[number]],Candidates[nameMalayalam])</f>
        <v>കൊല്ലം</v>
      </c>
      <c r="E126" s="2" t="str">
        <f>_xlfn.XLOOKUP(Constituency[[#This Row],[Constituency]],Vote_History[constituency],Vote_History[ParliamentaryConstituency])</f>
        <v>Kollam</v>
      </c>
      <c r="F126" t="str" cm="1">
        <f t="array" ref="F126">_xlfn.XLOOKUP(Constituencies!$B126,Candidates[[number]:[number]],Candidates[district])</f>
        <v>Kollam</v>
      </c>
      <c r="G126" s="2" t="str" cm="1">
        <f t="array" ref="G126">_xlfn.XLOOKUP(Constituencies!$B126,Candidates[[number]:[number]],Candidates[districtMalayalam])</f>
        <v>കൊല്ലം ജില്ല</v>
      </c>
      <c r="H126" s="2" t="str" cm="1">
        <f t="array" ref="H126">_xlfn.XLOOKUP(Constituencies!$B126,Candidates[[number]:[number]],Candidates[districtQid])</f>
        <v>Q1356124</v>
      </c>
      <c r="I126" s="2" t="str" cm="1">
        <f t="array" ref="I126">_xlfn.XLOOKUP(Constituencies!$B126,Candidates[[number]:[number]],Candidates[qid])</f>
        <v>Q48733036</v>
      </c>
      <c r="J126" s="1" t="str" cm="1">
        <f t="array" ref="J126">IF(_xlfn.XLOOKUP(Constituencies!$B126,Candidates[[number]:[number]],Candidates[reservation])="","GEN",
    _xlfn.XLOOKUP(Constituencies!$B126,Candidates[[number]:[number]],Candidates[reservation]))</f>
        <v>GEN</v>
      </c>
      <c r="K126" s="3" cm="1">
        <f t="array" ref="K126">_xlfn.XLOOKUP(Constituencies!$B126,Candidates[[number]:[number]],Candidates[votersMale])</f>
        <v>79254</v>
      </c>
      <c r="L126" s="3" cm="1">
        <f t="array" ref="L126">_xlfn.XLOOKUP(Constituencies!$B126,Candidates[[number]:[number]],Candidates[votersFemale])</f>
        <v>85285</v>
      </c>
      <c r="M126" s="3" cm="1">
        <f t="array" ref="M126">_xlfn.XLOOKUP(Constituencies!$B126,Candidates[[number]:[number]],Candidates[votersTotal])</f>
        <v>164541</v>
      </c>
      <c r="N126" cm="1">
        <f t="array" ref="N126">_xlfn.XLOOKUP(Constituencies!$B126,Candidates[[number]:[number]],Candidates[pollingBooths])</f>
        <v>190</v>
      </c>
    </row>
    <row r="127" spans="2:14" ht="17.5" x14ac:dyDescent="0.65">
      <c r="B127" s="1">
        <v>125</v>
      </c>
      <c r="C127" t="str" cm="1">
        <f t="array" ref="C127">_xlfn.XLOOKUP(Constituencies!$B127,Candidates[[number]:[number]],Candidates[name])</f>
        <v>Eravipuram</v>
      </c>
      <c r="D127" s="2" t="str" cm="1">
        <f t="array" ref="D127">_xlfn.XLOOKUP(Constituencies!$B127,Candidates[[number]:[number]],Candidates[nameMalayalam])</f>
        <v>ഇരവിപുരം</v>
      </c>
      <c r="E127" s="2" t="str">
        <f>_xlfn.XLOOKUP(Constituency[[#This Row],[Constituency]],Vote_History[constituency],Vote_History[ParliamentaryConstituency])</f>
        <v>Kollam</v>
      </c>
      <c r="F127" t="str" cm="1">
        <f t="array" ref="F127">_xlfn.XLOOKUP(Constituencies!$B127,Candidates[[number]:[number]],Candidates[district])</f>
        <v>Kollam</v>
      </c>
      <c r="G127" s="2" t="str" cm="1">
        <f t="array" ref="G127">_xlfn.XLOOKUP(Constituencies!$B127,Candidates[[number]:[number]],Candidates[districtMalayalam])</f>
        <v>കൊല്ലം ജില്ല</v>
      </c>
      <c r="H127" s="2" t="str" cm="1">
        <f t="array" ref="H127">_xlfn.XLOOKUP(Constituencies!$B127,Candidates[[number]:[number]],Candidates[districtQid])</f>
        <v>Q1356124</v>
      </c>
      <c r="I127" s="2" t="str" cm="1">
        <f t="array" ref="I127">_xlfn.XLOOKUP(Constituencies!$B127,Candidates[[number]:[number]],Candidates[qid])</f>
        <v>Q13110435</v>
      </c>
      <c r="J127" s="1" t="str" cm="1">
        <f t="array" ref="J127">IF(_xlfn.XLOOKUP(Constituencies!$B127,Candidates[[number]:[number]],Candidates[reservation])="","GEN",
    _xlfn.XLOOKUP(Constituencies!$B127,Candidates[[number]:[number]],Candidates[reservation]))</f>
        <v>GEN</v>
      </c>
      <c r="K127" s="3" cm="1">
        <f t="array" ref="K127">_xlfn.XLOOKUP(Constituencies!$B127,Candidates[[number]:[number]],Candidates[votersMale])</f>
        <v>81278</v>
      </c>
      <c r="L127" s="3" cm="1">
        <f t="array" ref="L127">_xlfn.XLOOKUP(Constituencies!$B127,Candidates[[number]:[number]],Candidates[votersFemale])</f>
        <v>87584</v>
      </c>
      <c r="M127" s="3" cm="1">
        <f t="array" ref="M127">_xlfn.XLOOKUP(Constituencies!$B127,Candidates[[number]:[number]],Candidates[votersTotal])</f>
        <v>168865</v>
      </c>
      <c r="N127" cm="1">
        <f t="array" ref="N127">_xlfn.XLOOKUP(Constituencies!$B127,Candidates[[number]:[number]],Candidates[pollingBooths])</f>
        <v>191</v>
      </c>
    </row>
    <row r="128" spans="2:14" ht="17.5" x14ac:dyDescent="0.65">
      <c r="B128" s="1">
        <v>126</v>
      </c>
      <c r="C128" t="str" cm="1">
        <f t="array" ref="C128">_xlfn.XLOOKUP(Constituencies!$B128,Candidates[[number]:[number]],Candidates[name])</f>
        <v>Chathannoor</v>
      </c>
      <c r="D128" s="2" t="str" cm="1">
        <f t="array" ref="D128">_xlfn.XLOOKUP(Constituencies!$B128,Candidates[[number]:[number]],Candidates[nameMalayalam])</f>
        <v>ചാത്തന്നൂർ</v>
      </c>
      <c r="E128" s="2" t="str">
        <f>_xlfn.XLOOKUP(Constituency[[#This Row],[Constituency]],Vote_History[constituency],Vote_History[ParliamentaryConstituency])</f>
        <v>Kollam</v>
      </c>
      <c r="F128" t="str" cm="1">
        <f t="array" ref="F128">_xlfn.XLOOKUP(Constituencies!$B128,Candidates[[number]:[number]],Candidates[district])</f>
        <v>Kollam</v>
      </c>
      <c r="G128" s="2" t="str" cm="1">
        <f t="array" ref="G128">_xlfn.XLOOKUP(Constituencies!$B128,Candidates[[number]:[number]],Candidates[districtMalayalam])</f>
        <v>കൊല്ലം ജില്ല</v>
      </c>
      <c r="H128" s="2" t="str" cm="1">
        <f t="array" ref="H128">_xlfn.XLOOKUP(Constituencies!$B128,Candidates[[number]:[number]],Candidates[districtQid])</f>
        <v>Q1356124</v>
      </c>
      <c r="I128" s="2" t="str" cm="1">
        <f t="array" ref="I128">_xlfn.XLOOKUP(Constituencies!$B128,Candidates[[number]:[number]],Candidates[qid])</f>
        <v>Q13111908</v>
      </c>
      <c r="J128" s="1" t="str" cm="1">
        <f t="array" ref="J128">IF(_xlfn.XLOOKUP(Constituencies!$B128,Candidates[[number]:[number]],Candidates[reservation])="","GEN",
    _xlfn.XLOOKUP(Constituencies!$B128,Candidates[[number]:[number]],Candidates[reservation]))</f>
        <v>GEN</v>
      </c>
      <c r="K128" s="3" cm="1">
        <f t="array" ref="K128">_xlfn.XLOOKUP(Constituencies!$B128,Candidates[[number]:[number]],Candidates[votersMale])</f>
        <v>82872</v>
      </c>
      <c r="L128" s="3" cm="1">
        <f t="array" ref="L128">_xlfn.XLOOKUP(Constituencies!$B128,Candidates[[number]:[number]],Candidates[votersFemale])</f>
        <v>94126</v>
      </c>
      <c r="M128" s="3" cm="1">
        <f t="array" ref="M128">_xlfn.XLOOKUP(Constituencies!$B128,Candidates[[number]:[number]],Candidates[votersTotal])</f>
        <v>177000</v>
      </c>
      <c r="N128" cm="1">
        <f t="array" ref="N128">_xlfn.XLOOKUP(Constituencies!$B128,Candidates[[number]:[number]],Candidates[pollingBooths])</f>
        <v>196</v>
      </c>
    </row>
    <row r="129" spans="2:14" ht="17.5" x14ac:dyDescent="0.65">
      <c r="B129" s="1">
        <v>127</v>
      </c>
      <c r="C129" t="str" cm="1">
        <f t="array" ref="C129">_xlfn.XLOOKUP(Constituencies!$B129,Candidates[[number]:[number]],Candidates[name])</f>
        <v>Varkala</v>
      </c>
      <c r="D129" s="2" t="str" cm="1">
        <f t="array" ref="D129">_xlfn.XLOOKUP(Constituencies!$B129,Candidates[[number]:[number]],Candidates[nameMalayalam])</f>
        <v>വർക്കല</v>
      </c>
      <c r="E129" s="2" t="str">
        <f>_xlfn.XLOOKUP(Constituency[[#This Row],[Constituency]],Vote_History[constituency],Vote_History[ParliamentaryConstituency])</f>
        <v>Attingal</v>
      </c>
      <c r="F129" t="str" cm="1">
        <f t="array" ref="F129">_xlfn.XLOOKUP(Constituencies!$B129,Candidates[[number]:[number]],Candidates[district])</f>
        <v>Thiruvananthapuram</v>
      </c>
      <c r="G129" s="2" t="str" cm="1">
        <f t="array" ref="G129">_xlfn.XLOOKUP(Constituencies!$B129,Candidates[[number]:[number]],Candidates[districtMalayalam])</f>
        <v>തിരുവനന്തപുരം ജില്ല</v>
      </c>
      <c r="H129" s="2" t="str" cm="1">
        <f t="array" ref="H129">_xlfn.XLOOKUP(Constituencies!$B129,Candidates[[number]:[number]],Candidates[districtQid])</f>
        <v>Q162612</v>
      </c>
      <c r="I129" s="2" t="str" cm="1">
        <f t="array" ref="I129">_xlfn.XLOOKUP(Constituencies!$B129,Candidates[[number]:[number]],Candidates[qid])</f>
        <v>Q16134163</v>
      </c>
      <c r="J129" s="1" t="str" cm="1">
        <f t="array" ref="J129">IF(_xlfn.XLOOKUP(Constituencies!$B129,Candidates[[number]:[number]],Candidates[reservation])="","GEN",
    _xlfn.XLOOKUP(Constituencies!$B129,Candidates[[number]:[number]],Candidates[reservation]))</f>
        <v>GEN</v>
      </c>
      <c r="K129" s="3" cm="1">
        <f t="array" ref="K129">_xlfn.XLOOKUP(Constituencies!$B129,Candidates[[number]:[number]],Candidates[votersMale])</f>
        <v>86192</v>
      </c>
      <c r="L129" s="3" cm="1">
        <f t="array" ref="L129">_xlfn.XLOOKUP(Constituencies!$B129,Candidates[[number]:[number]],Candidates[votersFemale])</f>
        <v>97085</v>
      </c>
      <c r="M129" s="3" cm="1">
        <f t="array" ref="M129">_xlfn.XLOOKUP(Constituencies!$B129,Candidates[[number]:[number]],Candidates[votersTotal])</f>
        <v>183280</v>
      </c>
      <c r="N129" cm="1">
        <f t="array" ref="N129">_xlfn.XLOOKUP(Constituencies!$B129,Candidates[[number]:[number]],Candidates[pollingBooths])</f>
        <v>202</v>
      </c>
    </row>
    <row r="130" spans="2:14" ht="17.5" x14ac:dyDescent="0.65">
      <c r="B130" s="1">
        <v>128</v>
      </c>
      <c r="C130" t="str" cm="1">
        <f t="array" ref="C130">_xlfn.XLOOKUP(Constituencies!$B130,Candidates[[number]:[number]],Candidates[name])</f>
        <v>Attingal</v>
      </c>
      <c r="D130" s="2" t="str" cm="1">
        <f t="array" ref="D130">_xlfn.XLOOKUP(Constituencies!$B130,Candidates[[number]:[number]],Candidates[nameMalayalam])</f>
        <v>ആറ്റിങ്ങൽ</v>
      </c>
      <c r="E130" s="2" t="str">
        <f>_xlfn.XLOOKUP(Constituency[[#This Row],[Constituency]],Vote_History[constituency],Vote_History[ParliamentaryConstituency])</f>
        <v>Attingal</v>
      </c>
      <c r="F130" t="str" cm="1">
        <f t="array" ref="F130">_xlfn.XLOOKUP(Constituencies!$B130,Candidates[[number]:[number]],Candidates[district])</f>
        <v>Thiruvananthapuram</v>
      </c>
      <c r="G130" s="2" t="str" cm="1">
        <f t="array" ref="G130">_xlfn.XLOOKUP(Constituencies!$B130,Candidates[[number]:[number]],Candidates[districtMalayalam])</f>
        <v>തിരുവനന്തപുരം ജില്ല</v>
      </c>
      <c r="H130" s="2" t="str" cm="1">
        <f t="array" ref="H130">_xlfn.XLOOKUP(Constituencies!$B130,Candidates[[number]:[number]],Candidates[districtQid])</f>
        <v>Q162612</v>
      </c>
      <c r="I130" s="2" t="str" cm="1">
        <f t="array" ref="I130">_xlfn.XLOOKUP(Constituencies!$B130,Candidates[[number]:[number]],Candidates[qid])</f>
        <v>Q16136708</v>
      </c>
      <c r="J130" s="1" t="str" cm="1">
        <f t="array" ref="J130">IF(_xlfn.XLOOKUP(Constituencies!$B130,Candidates[[number]:[number]],Candidates[reservation])="","GEN",
    _xlfn.XLOOKUP(Constituencies!$B130,Candidates[[number]:[number]],Candidates[reservation]))</f>
        <v>SC</v>
      </c>
      <c r="K130" s="3" cm="1">
        <f t="array" ref="K130">_xlfn.XLOOKUP(Constituencies!$B130,Candidates[[number]:[number]],Candidates[votersMale])</f>
        <v>91741</v>
      </c>
      <c r="L130" s="3" cm="1">
        <f t="array" ref="L130">_xlfn.XLOOKUP(Constituencies!$B130,Candidates[[number]:[number]],Candidates[votersFemale])</f>
        <v>106201</v>
      </c>
      <c r="M130" s="3" cm="1">
        <f t="array" ref="M130">_xlfn.XLOOKUP(Constituencies!$B130,Candidates[[number]:[number]],Candidates[votersTotal])</f>
        <v>197945</v>
      </c>
      <c r="N130" cm="1">
        <f t="array" ref="N130">_xlfn.XLOOKUP(Constituencies!$B130,Candidates[[number]:[number]],Candidates[pollingBooths])</f>
        <v>213</v>
      </c>
    </row>
    <row r="131" spans="2:14" ht="17.5" x14ac:dyDescent="0.65">
      <c r="B131" s="1">
        <v>129</v>
      </c>
      <c r="C131" t="str" cm="1">
        <f t="array" ref="C131">_xlfn.XLOOKUP(Constituencies!$B131,Candidates[[number]:[number]],Candidates[name])</f>
        <v>Chirayinkeezhu</v>
      </c>
      <c r="D131" s="2" t="str" cm="1">
        <f t="array" ref="D131">_xlfn.XLOOKUP(Constituencies!$B131,Candidates[[number]:[number]],Candidates[nameMalayalam])</f>
        <v>ചിറയൻകീഴ്</v>
      </c>
      <c r="E131" s="2" t="str">
        <f>_xlfn.XLOOKUP(Constituency[[#This Row],[Constituency]],Vote_History[constituency],Vote_History[ParliamentaryConstituency])</f>
        <v>Attingal</v>
      </c>
      <c r="F131" t="str" cm="1">
        <f t="array" ref="F131">_xlfn.XLOOKUP(Constituencies!$B131,Candidates[[number]:[number]],Candidates[district])</f>
        <v>Thiruvananthapuram</v>
      </c>
      <c r="G131" s="2" t="str" cm="1">
        <f t="array" ref="G131">_xlfn.XLOOKUP(Constituencies!$B131,Candidates[[number]:[number]],Candidates[districtMalayalam])</f>
        <v>തിരുവനന്തപുരം ജില്ല</v>
      </c>
      <c r="H131" s="2" t="str" cm="1">
        <f t="array" ref="H131">_xlfn.XLOOKUP(Constituencies!$B131,Candidates[[number]:[number]],Candidates[districtQid])</f>
        <v>Q162612</v>
      </c>
      <c r="I131" s="2" t="str" cm="1">
        <f t="array" ref="I131">_xlfn.XLOOKUP(Constituencies!$B131,Candidates[[number]:[number]],Candidates[qid])</f>
        <v>Q16137800</v>
      </c>
      <c r="J131" s="1" t="str" cm="1">
        <f t="array" ref="J131">IF(_xlfn.XLOOKUP(Constituencies!$B131,Candidates[[number]:[number]],Candidates[reservation])="","GEN",
    _xlfn.XLOOKUP(Constituencies!$B131,Candidates[[number]:[number]],Candidates[reservation]))</f>
        <v>SC</v>
      </c>
      <c r="K131" s="3" cm="1">
        <f t="array" ref="K131">_xlfn.XLOOKUP(Constituencies!$B131,Candidates[[number]:[number]],Candidates[votersMale])</f>
        <v>90651</v>
      </c>
      <c r="L131" s="3" cm="1">
        <f t="array" ref="L131">_xlfn.XLOOKUP(Constituencies!$B131,Candidates[[number]:[number]],Candidates[votersFemale])</f>
        <v>104637</v>
      </c>
      <c r="M131" s="3" cm="1">
        <f t="array" ref="M131">_xlfn.XLOOKUP(Constituencies!$B131,Candidates[[number]:[number]],Candidates[votersTotal])</f>
        <v>195296</v>
      </c>
      <c r="N131" cm="1">
        <f t="array" ref="N131">_xlfn.XLOOKUP(Constituencies!$B131,Candidates[[number]:[number]],Candidates[pollingBooths])</f>
        <v>212</v>
      </c>
    </row>
    <row r="132" spans="2:14" ht="17.5" x14ac:dyDescent="0.65">
      <c r="B132" s="1">
        <v>130</v>
      </c>
      <c r="C132" t="str" cm="1">
        <f t="array" ref="C132">_xlfn.XLOOKUP(Constituencies!$B132,Candidates[[number]:[number]],Candidates[name])</f>
        <v>Nedumangad</v>
      </c>
      <c r="D132" s="2" t="str" cm="1">
        <f t="array" ref="D132">_xlfn.XLOOKUP(Constituencies!$B132,Candidates[[number]:[number]],Candidates[nameMalayalam])</f>
        <v>നെടുമങ്ങാട്</v>
      </c>
      <c r="E132" s="2" t="str">
        <f>_xlfn.XLOOKUP(Constituency[[#This Row],[Constituency]],Vote_History[constituency],Vote_History[ParliamentaryConstituency])</f>
        <v>Attingal</v>
      </c>
      <c r="F132" t="str" cm="1">
        <f t="array" ref="F132">_xlfn.XLOOKUP(Constituencies!$B132,Candidates[[number]:[number]],Candidates[district])</f>
        <v>Thiruvananthapuram</v>
      </c>
      <c r="G132" s="2" t="str" cm="1">
        <f t="array" ref="G132">_xlfn.XLOOKUP(Constituencies!$B132,Candidates[[number]:[number]],Candidates[districtMalayalam])</f>
        <v>തിരുവനന്തപുരം ജില്ല</v>
      </c>
      <c r="H132" s="2" t="str" cm="1">
        <f t="array" ref="H132">_xlfn.XLOOKUP(Constituencies!$B132,Candidates[[number]:[number]],Candidates[districtQid])</f>
        <v>Q162612</v>
      </c>
      <c r="I132" s="2" t="str" cm="1">
        <f t="array" ref="I132">_xlfn.XLOOKUP(Constituencies!$B132,Candidates[[number]:[number]],Candidates[qid])</f>
        <v>Q16136140</v>
      </c>
      <c r="J132" s="1" t="str" cm="1">
        <f t="array" ref="J132">IF(_xlfn.XLOOKUP(Constituencies!$B132,Candidates[[number]:[number]],Candidates[reservation])="","GEN",
    _xlfn.XLOOKUP(Constituencies!$B132,Candidates[[number]:[number]],Candidates[reservation]))</f>
        <v>GEN</v>
      </c>
      <c r="K132" s="3" cm="1">
        <f t="array" ref="K132">_xlfn.XLOOKUP(Constituencies!$B132,Candidates[[number]:[number]],Candidates[votersMale])</f>
        <v>94214</v>
      </c>
      <c r="L132" s="3" cm="1">
        <f t="array" ref="L132">_xlfn.XLOOKUP(Constituencies!$B132,Candidates[[number]:[number]],Candidates[votersFemale])</f>
        <v>103827</v>
      </c>
      <c r="M132" s="3" cm="1">
        <f t="array" ref="M132">_xlfn.XLOOKUP(Constituencies!$B132,Candidates[[number]:[number]],Candidates[votersTotal])</f>
        <v>198042</v>
      </c>
      <c r="N132" cm="1">
        <f t="array" ref="N132">_xlfn.XLOOKUP(Constituencies!$B132,Candidates[[number]:[number]],Candidates[pollingBooths])</f>
        <v>252</v>
      </c>
    </row>
    <row r="133" spans="2:14" ht="17.5" x14ac:dyDescent="0.65">
      <c r="B133" s="1">
        <v>131</v>
      </c>
      <c r="C133" t="str" cm="1">
        <f t="array" ref="C133">_xlfn.XLOOKUP(Constituencies!$B133,Candidates[[number]:[number]],Candidates[name])</f>
        <v>Vamanapuram</v>
      </c>
      <c r="D133" s="2" t="str" cm="1">
        <f t="array" ref="D133">_xlfn.XLOOKUP(Constituencies!$B133,Candidates[[number]:[number]],Candidates[nameMalayalam])</f>
        <v>വാമനപുരം</v>
      </c>
      <c r="E133" s="2" t="str">
        <f>_xlfn.XLOOKUP(Constituency[[#This Row],[Constituency]],Vote_History[constituency],Vote_History[ParliamentaryConstituency])</f>
        <v>Attingal</v>
      </c>
      <c r="F133" t="str" cm="1">
        <f t="array" ref="F133">_xlfn.XLOOKUP(Constituencies!$B133,Candidates[[number]:[number]],Candidates[district])</f>
        <v>Thiruvananthapuram</v>
      </c>
      <c r="G133" s="2" t="str" cm="1">
        <f t="array" ref="G133">_xlfn.XLOOKUP(Constituencies!$B133,Candidates[[number]:[number]],Candidates[districtMalayalam])</f>
        <v>തിരുവനന്തപുരം ജില്ല</v>
      </c>
      <c r="H133" s="2" t="str" cm="1">
        <f t="array" ref="H133">_xlfn.XLOOKUP(Constituencies!$B133,Candidates[[number]:[number]],Candidates[districtQid])</f>
        <v>Q162612</v>
      </c>
      <c r="I133" s="2" t="str" cm="1">
        <f t="array" ref="I133">_xlfn.XLOOKUP(Constituencies!$B133,Candidates[[number]:[number]],Candidates[qid])</f>
        <v>Q16136220</v>
      </c>
      <c r="J133" s="1" t="str" cm="1">
        <f t="array" ref="J133">IF(_xlfn.XLOOKUP(Constituencies!$B133,Candidates[[number]:[number]],Candidates[reservation])="","GEN",
    _xlfn.XLOOKUP(Constituencies!$B133,Candidates[[number]:[number]],Candidates[reservation]))</f>
        <v>GEN</v>
      </c>
      <c r="K133" s="3" cm="1">
        <f t="array" ref="K133">_xlfn.XLOOKUP(Constituencies!$B133,Candidates[[number]:[number]],Candidates[votersMale])</f>
        <v>88274</v>
      </c>
      <c r="L133" s="3" cm="1">
        <f t="array" ref="L133">_xlfn.XLOOKUP(Constituencies!$B133,Candidates[[number]:[number]],Candidates[votersFemale])</f>
        <v>99552</v>
      </c>
      <c r="M133" s="3" cm="1">
        <f t="array" ref="M133">_xlfn.XLOOKUP(Constituencies!$B133,Candidates[[number]:[number]],Candidates[votersTotal])</f>
        <v>187828</v>
      </c>
      <c r="N133" cm="1">
        <f t="array" ref="N133">_xlfn.XLOOKUP(Constituencies!$B133,Candidates[[number]:[number]],Candidates[pollingBooths])</f>
        <v>231</v>
      </c>
    </row>
    <row r="134" spans="2:14" ht="17.5" x14ac:dyDescent="0.65">
      <c r="B134" s="1">
        <v>132</v>
      </c>
      <c r="C134" t="str" cm="1">
        <f t="array" ref="C134">_xlfn.XLOOKUP(Constituencies!$B134,Candidates[[number]:[number]],Candidates[name])</f>
        <v>Kazhakkoottam</v>
      </c>
      <c r="D134" s="2" t="str" cm="1">
        <f t="array" ref="D134">_xlfn.XLOOKUP(Constituencies!$B134,Candidates[[number]:[number]],Candidates[nameMalayalam])</f>
        <v>കഴക്കൂട്ടം</v>
      </c>
      <c r="E134" s="2" t="str">
        <f>_xlfn.XLOOKUP(Constituency[[#This Row],[Constituency]],Vote_History[constituency],Vote_History[ParliamentaryConstituency])</f>
        <v>Thiruvananthapuram</v>
      </c>
      <c r="F134" t="str" cm="1">
        <f t="array" ref="F134">_xlfn.XLOOKUP(Constituencies!$B134,Candidates[[number]:[number]],Candidates[district])</f>
        <v>Thiruvananthapuram</v>
      </c>
      <c r="G134" s="2" t="str" cm="1">
        <f t="array" ref="G134">_xlfn.XLOOKUP(Constituencies!$B134,Candidates[[number]:[number]],Candidates[districtMalayalam])</f>
        <v>തിരുവനന്തപുരം ജില്ല</v>
      </c>
      <c r="H134" s="2" t="str" cm="1">
        <f t="array" ref="H134">_xlfn.XLOOKUP(Constituencies!$B134,Candidates[[number]:[number]],Candidates[districtQid])</f>
        <v>Q162612</v>
      </c>
      <c r="I134" s="2" t="str" cm="1">
        <f t="array" ref="I134">_xlfn.XLOOKUP(Constituencies!$B134,Candidates[[number]:[number]],Candidates[qid])</f>
        <v>Q13111089</v>
      </c>
      <c r="J134" s="1" t="str" cm="1">
        <f t="array" ref="J134">IF(_xlfn.XLOOKUP(Constituencies!$B134,Candidates[[number]:[number]],Candidates[reservation])="","GEN",
    _xlfn.XLOOKUP(Constituencies!$B134,Candidates[[number]:[number]],Candidates[reservation]))</f>
        <v>GEN</v>
      </c>
      <c r="K134" s="3" cm="1">
        <f t="array" ref="K134">_xlfn.XLOOKUP(Constituencies!$B134,Candidates[[number]:[number]],Candidates[votersMale])</f>
        <v>78687</v>
      </c>
      <c r="L134" s="3" cm="1">
        <f t="array" ref="L134">_xlfn.XLOOKUP(Constituencies!$B134,Candidates[[number]:[number]],Candidates[votersFemale])</f>
        <v>85874</v>
      </c>
      <c r="M134" s="3" cm="1">
        <f t="array" ref="M134">_xlfn.XLOOKUP(Constituencies!$B134,Candidates[[number]:[number]],Candidates[votersTotal])</f>
        <v>164561</v>
      </c>
      <c r="N134" cm="1">
        <f t="array" ref="N134">_xlfn.XLOOKUP(Constituencies!$B134,Candidates[[number]:[number]],Candidates[pollingBooths])</f>
        <v>216</v>
      </c>
    </row>
    <row r="135" spans="2:14" ht="17.5" x14ac:dyDescent="0.65">
      <c r="B135" s="1">
        <v>133</v>
      </c>
      <c r="C135" t="str" cm="1">
        <f t="array" ref="C135">_xlfn.XLOOKUP(Constituencies!$B135,Candidates[[number]:[number]],Candidates[name])</f>
        <v>Vattiyoorkavu</v>
      </c>
      <c r="D135" s="2" t="str" cm="1">
        <f t="array" ref="D135">_xlfn.XLOOKUP(Constituencies!$B135,Candidates[[number]:[number]],Candidates[nameMalayalam])</f>
        <v>വട്ടിയൂർക്കാവ്</v>
      </c>
      <c r="E135" s="2" t="str">
        <f>_xlfn.XLOOKUP(Constituency[[#This Row],[Constituency]],Vote_History[constituency],Vote_History[ParliamentaryConstituency])</f>
        <v>Thiruvananthapuram</v>
      </c>
      <c r="F135" t="str" cm="1">
        <f t="array" ref="F135">_xlfn.XLOOKUP(Constituencies!$B135,Candidates[[number]:[number]],Candidates[district])</f>
        <v>Thiruvananthapuram</v>
      </c>
      <c r="G135" s="2" t="str" cm="1">
        <f t="array" ref="G135">_xlfn.XLOOKUP(Constituencies!$B135,Candidates[[number]:[number]],Candidates[districtMalayalam])</f>
        <v>തിരുവനന്തപുരം ജില്ല</v>
      </c>
      <c r="H135" s="2" t="str" cm="1">
        <f t="array" ref="H135">_xlfn.XLOOKUP(Constituencies!$B135,Candidates[[number]:[number]],Candidates[districtQid])</f>
        <v>Q162612</v>
      </c>
      <c r="I135" s="2" t="str" cm="1">
        <f t="array" ref="I135">_xlfn.XLOOKUP(Constituencies!$B135,Candidates[[number]:[number]],Candidates[qid])</f>
        <v>Q13114513</v>
      </c>
      <c r="J135" s="1" t="str" cm="1">
        <f t="array" ref="J135">IF(_xlfn.XLOOKUP(Constituencies!$B135,Candidates[[number]:[number]],Candidates[reservation])="","GEN",
    _xlfn.XLOOKUP(Constituencies!$B135,Candidates[[number]:[number]],Candidates[reservation]))</f>
        <v>GEN</v>
      </c>
      <c r="K135" s="3" cm="1">
        <f t="array" ref="K135">_xlfn.XLOOKUP(Constituencies!$B135,Candidates[[number]:[number]],Candidates[votersMale])</f>
        <v>78573</v>
      </c>
      <c r="L135" s="3" cm="1">
        <f t="array" ref="L135">_xlfn.XLOOKUP(Constituencies!$B135,Candidates[[number]:[number]],Candidates[votersFemale])</f>
        <v>86696</v>
      </c>
      <c r="M135" s="3" cm="1">
        <f t="array" ref="M135">_xlfn.XLOOKUP(Constituencies!$B135,Candidates[[number]:[number]],Candidates[votersTotal])</f>
        <v>165272</v>
      </c>
      <c r="N135" cm="1">
        <f t="array" ref="N135">_xlfn.XLOOKUP(Constituencies!$B135,Candidates[[number]:[number]],Candidates[pollingBooths])</f>
        <v>209</v>
      </c>
    </row>
    <row r="136" spans="2:14" ht="17.5" x14ac:dyDescent="0.65">
      <c r="B136" s="1">
        <v>134</v>
      </c>
      <c r="C136" t="str" cm="1">
        <f t="array" ref="C136">_xlfn.XLOOKUP(Constituencies!$B136,Candidates[[number]:[number]],Candidates[name])</f>
        <v>Thiruvananthapuram</v>
      </c>
      <c r="D136" s="2" t="str" cm="1">
        <f t="array" ref="D136">_xlfn.XLOOKUP(Constituencies!$B136,Candidates[[number]:[number]],Candidates[nameMalayalam])</f>
        <v>തിരുവനന്തപുരം</v>
      </c>
      <c r="E136" s="2" t="str">
        <f>_xlfn.XLOOKUP(Constituency[[#This Row],[Constituency]],Vote_History[constituency],Vote_History[ParliamentaryConstituency])</f>
        <v>Thiruvananthapuram</v>
      </c>
      <c r="F136" t="str" cm="1">
        <f t="array" ref="F136">_xlfn.XLOOKUP(Constituencies!$B136,Candidates[[number]:[number]],Candidates[district])</f>
        <v>Thiruvananthapuram</v>
      </c>
      <c r="G136" s="2" t="str" cm="1">
        <f t="array" ref="G136">_xlfn.XLOOKUP(Constituencies!$B136,Candidates[[number]:[number]],Candidates[districtMalayalam])</f>
        <v>തിരുവനന്തപുരം ജില്ല</v>
      </c>
      <c r="H136" s="2" t="str" cm="1">
        <f t="array" ref="H136">_xlfn.XLOOKUP(Constituencies!$B136,Candidates[[number]:[number]],Candidates[districtQid])</f>
        <v>Q162612</v>
      </c>
      <c r="I136" s="2" t="str" cm="1">
        <f t="array" ref="I136">_xlfn.XLOOKUP(Constituencies!$B136,Candidates[[number]:[number]],Candidates[qid])</f>
        <v>Q16137289</v>
      </c>
      <c r="J136" s="1" t="str" cm="1">
        <f t="array" ref="J136">IF(_xlfn.XLOOKUP(Constituencies!$B136,Candidates[[number]:[number]],Candidates[reservation])="","GEN",
    _xlfn.XLOOKUP(Constituencies!$B136,Candidates[[number]:[number]],Candidates[reservation]))</f>
        <v>GEN</v>
      </c>
      <c r="K136" s="3" cm="1">
        <f t="array" ref="K136">_xlfn.XLOOKUP(Constituencies!$B136,Candidates[[number]:[number]],Candidates[votersMale])</f>
        <v>76234</v>
      </c>
      <c r="L136" s="3" cm="1">
        <f t="array" ref="L136">_xlfn.XLOOKUP(Constituencies!$B136,Candidates[[number]:[number]],Candidates[votersFemale])</f>
        <v>82297</v>
      </c>
      <c r="M136" s="3" cm="1">
        <f t="array" ref="M136">_xlfn.XLOOKUP(Constituencies!$B136,Candidates[[number]:[number]],Candidates[votersTotal])</f>
        <v>158545</v>
      </c>
      <c r="N136" cm="1">
        <f t="array" ref="N136">_xlfn.XLOOKUP(Constituencies!$B136,Candidates[[number]:[number]],Candidates[pollingBooths])</f>
        <v>230</v>
      </c>
    </row>
    <row r="137" spans="2:14" ht="17.5" x14ac:dyDescent="0.65">
      <c r="B137" s="1">
        <v>135</v>
      </c>
      <c r="C137" t="str" cm="1">
        <f t="array" ref="C137">_xlfn.XLOOKUP(Constituencies!$B137,Candidates[[number]:[number]],Candidates[name])</f>
        <v>Nemom</v>
      </c>
      <c r="D137" s="2" t="str" cm="1">
        <f t="array" ref="D137">_xlfn.XLOOKUP(Constituencies!$B137,Candidates[[number]:[number]],Candidates[nameMalayalam])</f>
        <v>നേമം</v>
      </c>
      <c r="E137" s="2" t="str">
        <f>_xlfn.XLOOKUP(Constituency[[#This Row],[Constituency]],Vote_History[constituency],Vote_History[ParliamentaryConstituency])</f>
        <v>Thiruvananthapuram</v>
      </c>
      <c r="F137" t="str" cm="1">
        <f t="array" ref="F137">_xlfn.XLOOKUP(Constituencies!$B137,Candidates[[number]:[number]],Candidates[district])</f>
        <v>Thiruvananthapuram</v>
      </c>
      <c r="G137" s="2" t="str" cm="1">
        <f t="array" ref="G137">_xlfn.XLOOKUP(Constituencies!$B137,Candidates[[number]:[number]],Candidates[districtMalayalam])</f>
        <v>തിരുവനന്തപുരം ജില്ല</v>
      </c>
      <c r="H137" s="2" t="str" cm="1">
        <f t="array" ref="H137">_xlfn.XLOOKUP(Constituencies!$B137,Candidates[[number]:[number]],Candidates[districtQid])</f>
        <v>Q162612</v>
      </c>
      <c r="I137" s="2" t="str" cm="1">
        <f t="array" ref="I137">_xlfn.XLOOKUP(Constituencies!$B137,Candidates[[number]:[number]],Candidates[qid])</f>
        <v>Q13113005</v>
      </c>
      <c r="J137" s="1" t="str" cm="1">
        <f t="array" ref="J137">IF(_xlfn.XLOOKUP(Constituencies!$B137,Candidates[[number]:[number]],Candidates[reservation])="","GEN",
    _xlfn.XLOOKUP(Constituencies!$B137,Candidates[[number]:[number]],Candidates[reservation]))</f>
        <v>GEN</v>
      </c>
      <c r="K137" s="3" cm="1">
        <f t="array" ref="K137">_xlfn.XLOOKUP(Constituencies!$B137,Candidates[[number]:[number]],Candidates[votersMale])</f>
        <v>82666</v>
      </c>
      <c r="L137" s="3" cm="1">
        <f t="array" ref="L137">_xlfn.XLOOKUP(Constituencies!$B137,Candidates[[number]:[number]],Candidates[votersFemale])</f>
        <v>88504</v>
      </c>
      <c r="M137" s="3" cm="1">
        <f t="array" ref="M137">_xlfn.XLOOKUP(Constituencies!$B137,Candidates[[number]:[number]],Candidates[votersTotal])</f>
        <v>171178</v>
      </c>
      <c r="N137" cm="1">
        <f t="array" ref="N137">_xlfn.XLOOKUP(Constituencies!$B137,Candidates[[number]:[number]],Candidates[pollingBooths])</f>
        <v>209</v>
      </c>
    </row>
    <row r="138" spans="2:14" ht="17.5" x14ac:dyDescent="0.65">
      <c r="B138" s="1">
        <v>136</v>
      </c>
      <c r="C138" t="str" cm="1">
        <f t="array" ref="C138">_xlfn.XLOOKUP(Constituencies!$B138,Candidates[[number]:[number]],Candidates[name])</f>
        <v>Aruvikkara</v>
      </c>
      <c r="D138" s="2" t="str" cm="1">
        <f t="array" ref="D138">_xlfn.XLOOKUP(Constituencies!$B138,Candidates[[number]:[number]],Candidates[nameMalayalam])</f>
        <v>അരുവിക്കര</v>
      </c>
      <c r="E138" s="2" t="str">
        <f>_xlfn.XLOOKUP(Constituency[[#This Row],[Constituency]],Vote_History[constituency],Vote_History[ParliamentaryConstituency])</f>
        <v>Attingal</v>
      </c>
      <c r="F138" t="str" cm="1">
        <f t="array" ref="F138">_xlfn.XLOOKUP(Constituencies!$B138,Candidates[[number]:[number]],Candidates[district])</f>
        <v>Thiruvananthapuram</v>
      </c>
      <c r="G138" s="2" t="str" cm="1">
        <f t="array" ref="G138">_xlfn.XLOOKUP(Constituencies!$B138,Candidates[[number]:[number]],Candidates[districtMalayalam])</f>
        <v>തിരുവനന്തപുരം ജില്ല</v>
      </c>
      <c r="H138" s="2" t="str" cm="1">
        <f t="array" ref="H138">_xlfn.XLOOKUP(Constituencies!$B138,Candidates[[number]:[number]],Candidates[districtQid])</f>
        <v>Q162612</v>
      </c>
      <c r="I138" s="2" t="str" cm="1">
        <f t="array" ref="I138">_xlfn.XLOOKUP(Constituencies!$B138,Candidates[[number]:[number]],Candidates[qid])</f>
        <v>Q7602920</v>
      </c>
      <c r="J138" s="1" t="str" cm="1">
        <f t="array" ref="J138">IF(_xlfn.XLOOKUP(Constituencies!$B138,Candidates[[number]:[number]],Candidates[reservation])="","GEN",
    _xlfn.XLOOKUP(Constituencies!$B138,Candidates[[number]:[number]],Candidates[reservation]))</f>
        <v>GEN</v>
      </c>
      <c r="K138" s="3" cm="1">
        <f t="array" ref="K138">_xlfn.XLOOKUP(Constituencies!$B138,Candidates[[number]:[number]],Candidates[votersMale])</f>
        <v>86096</v>
      </c>
      <c r="L138" s="3" cm="1">
        <f t="array" ref="L138">_xlfn.XLOOKUP(Constituencies!$B138,Candidates[[number]:[number]],Candidates[votersFemale])</f>
        <v>95210</v>
      </c>
      <c r="M138" s="3" cm="1">
        <f t="array" ref="M138">_xlfn.XLOOKUP(Constituencies!$B138,Candidates[[number]:[number]],Candidates[votersTotal])</f>
        <v>181308</v>
      </c>
      <c r="N138" cm="1">
        <f t="array" ref="N138">_xlfn.XLOOKUP(Constituencies!$B138,Candidates[[number]:[number]],Candidates[pollingBooths])</f>
        <v>237</v>
      </c>
    </row>
    <row r="139" spans="2:14" ht="17.5" x14ac:dyDescent="0.65">
      <c r="B139" s="1">
        <v>137</v>
      </c>
      <c r="C139" t="str" cm="1">
        <f t="array" ref="C139">_xlfn.XLOOKUP(Constituencies!$B139,Candidates[[number]:[number]],Candidates[name])</f>
        <v>Parassala</v>
      </c>
      <c r="D139" s="2" t="str" cm="1">
        <f t="array" ref="D139">_xlfn.XLOOKUP(Constituencies!$B139,Candidates[[number]:[number]],Candidates[nameMalayalam])</f>
        <v>പാറശ്ശാല</v>
      </c>
      <c r="E139" s="2" t="str">
        <f>_xlfn.XLOOKUP(Constituency[[#This Row],[Constituency]],Vote_History[constituency],Vote_History[ParliamentaryConstituency])</f>
        <v>Thiruvananthapuram</v>
      </c>
      <c r="F139" t="str" cm="1">
        <f t="array" ref="F139">_xlfn.XLOOKUP(Constituencies!$B139,Candidates[[number]:[number]],Candidates[district])</f>
        <v>Thiruvananthapuram</v>
      </c>
      <c r="G139" s="2" t="str" cm="1">
        <f t="array" ref="G139">_xlfn.XLOOKUP(Constituencies!$B139,Candidates[[number]:[number]],Candidates[districtMalayalam])</f>
        <v>തിരുവനന്തപുരം ജില്ല</v>
      </c>
      <c r="H139" s="2" t="str" cm="1">
        <f t="array" ref="H139">_xlfn.XLOOKUP(Constituencies!$B139,Candidates[[number]:[number]],Candidates[districtQid])</f>
        <v>Q162612</v>
      </c>
      <c r="I139" s="2" t="str" cm="1">
        <f t="array" ref="I139">_xlfn.XLOOKUP(Constituencies!$B139,Candidates[[number]:[number]],Candidates[qid])</f>
        <v>Q13113201</v>
      </c>
      <c r="J139" s="1" t="str" cm="1">
        <f t="array" ref="J139">IF(_xlfn.XLOOKUP(Constituencies!$B139,Candidates[[number]:[number]],Candidates[reservation])="","GEN",
    _xlfn.XLOOKUP(Constituencies!$B139,Candidates[[number]:[number]],Candidates[reservation]))</f>
        <v>GEN</v>
      </c>
      <c r="K139" s="3" cm="1">
        <f t="array" ref="K139">_xlfn.XLOOKUP(Constituencies!$B139,Candidates[[number]:[number]],Candidates[votersMale])</f>
        <v>95004</v>
      </c>
      <c r="L139" s="3" cm="1">
        <f t="array" ref="L139">_xlfn.XLOOKUP(Constituencies!$B139,Candidates[[number]:[number]],Candidates[votersFemale])</f>
        <v>100643</v>
      </c>
      <c r="M139" s="3" cm="1">
        <f t="array" ref="M139">_xlfn.XLOOKUP(Constituencies!$B139,Candidates[[number]:[number]],Candidates[votersTotal])</f>
        <v>195648</v>
      </c>
      <c r="N139" cm="1">
        <f t="array" ref="N139">_xlfn.XLOOKUP(Constituencies!$B139,Candidates[[number]:[number]],Candidates[pollingBooths])</f>
        <v>257</v>
      </c>
    </row>
    <row r="140" spans="2:14" ht="17.5" x14ac:dyDescent="0.65">
      <c r="B140" s="1">
        <v>138</v>
      </c>
      <c r="C140" t="str" cm="1">
        <f t="array" ref="C140">_xlfn.XLOOKUP(Constituencies!$B140,Candidates[[number]:[number]],Candidates[name])</f>
        <v>Kattakkada</v>
      </c>
      <c r="D140" s="2" t="str" cm="1">
        <f t="array" ref="D140">_xlfn.XLOOKUP(Constituencies!$B140,Candidates[[number]:[number]],Candidates[nameMalayalam])</f>
        <v>കാട്ടാക്കട</v>
      </c>
      <c r="E140" s="2" t="str">
        <f>_xlfn.XLOOKUP(Constituency[[#This Row],[Constituency]],Vote_History[constituency],Vote_History[ParliamentaryConstituency])</f>
        <v>Attingal</v>
      </c>
      <c r="F140" t="str" cm="1">
        <f t="array" ref="F140">_xlfn.XLOOKUP(Constituencies!$B140,Candidates[[number]:[number]],Candidates[district])</f>
        <v>Thiruvananthapuram</v>
      </c>
      <c r="G140" s="2" t="str" cm="1">
        <f t="array" ref="G140">_xlfn.XLOOKUP(Constituencies!$B140,Candidates[[number]:[number]],Candidates[districtMalayalam])</f>
        <v>തിരുവനന്തപുരം ജില്ല</v>
      </c>
      <c r="H140" s="2" t="str" cm="1">
        <f t="array" ref="H140">_xlfn.XLOOKUP(Constituencies!$B140,Candidates[[number]:[number]],Candidates[districtQid])</f>
        <v>Q162612</v>
      </c>
      <c r="I140" s="2" t="str" cm="1">
        <f t="array" ref="I140">_xlfn.XLOOKUP(Constituencies!$B140,Candidates[[number]:[number]],Candidates[qid])</f>
        <v>Q6378291</v>
      </c>
      <c r="J140" s="1" t="str" cm="1">
        <f t="array" ref="J140">IF(_xlfn.XLOOKUP(Constituencies!$B140,Candidates[[number]:[number]],Candidates[reservation])="","GEN",
    _xlfn.XLOOKUP(Constituencies!$B140,Candidates[[number]:[number]],Candidates[reservation]))</f>
        <v>GEN</v>
      </c>
      <c r="K140" s="3" cm="1">
        <f t="array" ref="K140">_xlfn.XLOOKUP(Constituencies!$B140,Candidates[[number]:[number]],Candidates[votersMale])</f>
        <v>85026</v>
      </c>
      <c r="L140" s="3" cm="1">
        <f t="array" ref="L140">_xlfn.XLOOKUP(Constituencies!$B140,Candidates[[number]:[number]],Candidates[votersFemale])</f>
        <v>92064</v>
      </c>
      <c r="M140" s="3" cm="1">
        <f t="array" ref="M140">_xlfn.XLOOKUP(Constituencies!$B140,Candidates[[number]:[number]],Candidates[votersTotal])</f>
        <v>177094</v>
      </c>
      <c r="N140" cm="1">
        <f t="array" ref="N140">_xlfn.XLOOKUP(Constituencies!$B140,Candidates[[number]:[number]],Candidates[pollingBooths])</f>
        <v>222</v>
      </c>
    </row>
    <row r="141" spans="2:14" ht="17.5" x14ac:dyDescent="0.65">
      <c r="B141" s="1">
        <v>139</v>
      </c>
      <c r="C141" t="str" cm="1">
        <f t="array" ref="C141">_xlfn.XLOOKUP(Constituencies!$B141,Candidates[[number]:[number]],Candidates[name])</f>
        <v>Kovalam</v>
      </c>
      <c r="D141" s="2" t="str" cm="1">
        <f t="array" ref="D141">_xlfn.XLOOKUP(Constituencies!$B141,Candidates[[number]:[number]],Candidates[nameMalayalam])</f>
        <v>കോവളം</v>
      </c>
      <c r="E141" s="2" t="str">
        <f>_xlfn.XLOOKUP(Constituency[[#This Row],[Constituency]],Vote_History[constituency],Vote_History[ParliamentaryConstituency])</f>
        <v>Thiruvananthapuram</v>
      </c>
      <c r="F141" t="str" cm="1">
        <f t="array" ref="F141">_xlfn.XLOOKUP(Constituencies!$B141,Candidates[[number]:[number]],Candidates[district])</f>
        <v>Thiruvananthapuram</v>
      </c>
      <c r="G141" s="2" t="str" cm="1">
        <f t="array" ref="G141">_xlfn.XLOOKUP(Constituencies!$B141,Candidates[[number]:[number]],Candidates[districtMalayalam])</f>
        <v>തിരുവനന്തപുരം ജില്ല</v>
      </c>
      <c r="H141" s="2" t="str" cm="1">
        <f t="array" ref="H141">_xlfn.XLOOKUP(Constituencies!$B141,Candidates[[number]:[number]],Candidates[districtQid])</f>
        <v>Q162612</v>
      </c>
      <c r="I141" s="2" t="str" cm="1">
        <f t="array" ref="I141">_xlfn.XLOOKUP(Constituencies!$B141,Candidates[[number]:[number]],Candidates[qid])</f>
        <v>Q13111733</v>
      </c>
      <c r="J141" s="1" t="str" cm="1">
        <f t="array" ref="J141">IF(_xlfn.XLOOKUP(Constituencies!$B141,Candidates[[number]:[number]],Candidates[reservation])="","GEN",
    _xlfn.XLOOKUP(Constituencies!$B141,Candidates[[number]:[number]],Candidates[reservation]))</f>
        <v>GEN</v>
      </c>
      <c r="K141" s="3" cm="1">
        <f t="array" ref="K141">_xlfn.XLOOKUP(Constituencies!$B141,Candidates[[number]:[number]],Candidates[votersMale])</f>
        <v>98323</v>
      </c>
      <c r="L141" s="3" cm="1">
        <f t="array" ref="L141">_xlfn.XLOOKUP(Constituencies!$B141,Candidates[[number]:[number]],Candidates[votersFemale])</f>
        <v>102875</v>
      </c>
      <c r="M141" s="3" cm="1">
        <f t="array" ref="M141">_xlfn.XLOOKUP(Constituencies!$B141,Candidates[[number]:[number]],Candidates[votersTotal])</f>
        <v>201200</v>
      </c>
      <c r="N141" cm="1">
        <f t="array" ref="N141">_xlfn.XLOOKUP(Constituencies!$B141,Candidates[[number]:[number]],Candidates[pollingBooths])</f>
        <v>270</v>
      </c>
    </row>
    <row r="142" spans="2:14" ht="17.5" x14ac:dyDescent="0.65">
      <c r="B142" s="1">
        <v>140</v>
      </c>
      <c r="C142" t="str" cm="1">
        <f t="array" ref="C142">_xlfn.XLOOKUP(Constituencies!$B142,Candidates[[number]:[number]],Candidates[name])</f>
        <v>Neyyattinkara</v>
      </c>
      <c r="D142" s="2" t="str" cm="1">
        <f t="array" ref="D142">_xlfn.XLOOKUP(Constituencies!$B142,Candidates[[number]:[number]],Candidates[nameMalayalam])</f>
        <v>നെയ്യാറ്റിൻകര</v>
      </c>
      <c r="E142" s="2" t="str">
        <f>_xlfn.XLOOKUP(Constituency[[#This Row],[Constituency]],Vote_History[constituency],Vote_History[ParliamentaryConstituency])</f>
        <v>Thiruvananthapuram</v>
      </c>
      <c r="F142" t="str" cm="1">
        <f t="array" ref="F142">_xlfn.XLOOKUP(Constituencies!$B142,Candidates[[number]:[number]],Candidates[district])</f>
        <v>Thiruvananthapuram</v>
      </c>
      <c r="G142" s="2" t="str" cm="1">
        <f t="array" ref="G142">_xlfn.XLOOKUP(Constituencies!$B142,Candidates[[number]:[number]],Candidates[districtMalayalam])</f>
        <v>തിരുവനന്തപുരം ജില്ല</v>
      </c>
      <c r="H142" s="2" t="str" cm="1">
        <f t="array" ref="H142">_xlfn.XLOOKUP(Constituencies!$B142,Candidates[[number]:[number]],Candidates[districtQid])</f>
        <v>Q162612</v>
      </c>
      <c r="I142" s="2" t="str" cm="1">
        <f t="array" ref="I142">_xlfn.XLOOKUP(Constituencies!$B142,Candidates[[number]:[number]],Candidates[qid])</f>
        <v>Q16136265</v>
      </c>
      <c r="J142" s="1" t="str" cm="1">
        <f t="array" ref="J142">IF(_xlfn.XLOOKUP(Constituencies!$B142,Candidates[[number]:[number]],Candidates[reservation])="","GEN",
    _xlfn.XLOOKUP(Constituencies!$B142,Candidates[[number]:[number]],Candidates[reservation]))</f>
        <v>GEN</v>
      </c>
      <c r="K142" s="3" cm="1">
        <f t="array" ref="K142">_xlfn.XLOOKUP(Constituencies!$B142,Candidates[[number]:[number]],Candidates[votersMale])</f>
        <v>82177</v>
      </c>
      <c r="L142" s="3" cm="1">
        <f t="array" ref="L142">_xlfn.XLOOKUP(Constituencies!$B142,Candidates[[number]:[number]],Candidates[votersFemale])</f>
        <v>85199</v>
      </c>
      <c r="M142" s="3" cm="1">
        <f t="array" ref="M142">_xlfn.XLOOKUP(Constituencies!$B142,Candidates[[number]:[number]],Candidates[votersTotal])</f>
        <v>167377</v>
      </c>
      <c r="N142" cm="1">
        <f t="array" ref="N142">_xlfn.XLOOKUP(Constituencies!$B142,Candidates[[number]:[number]],Candidates[pollingBooths])</f>
        <v>214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FA0F-9F6F-4060-AB88-CBBD52857B2D}">
  <dimension ref="B2:S60"/>
  <sheetViews>
    <sheetView topLeftCell="A19" zoomScale="85" zoomScaleNormal="85" workbookViewId="0">
      <selection activeCell="Q7" sqref="Q7"/>
    </sheetView>
  </sheetViews>
  <sheetFormatPr defaultRowHeight="14.5" x14ac:dyDescent="0.35"/>
  <cols>
    <col min="2" max="2" width="17.7265625" customWidth="1"/>
    <col min="3" max="3" width="24.6328125" bestFit="1" customWidth="1"/>
    <col min="4" max="4" width="9.81640625" bestFit="1" customWidth="1"/>
    <col min="6" max="19" width="12.1796875" customWidth="1"/>
  </cols>
  <sheetData>
    <row r="2" spans="2:19" ht="21.5" x14ac:dyDescent="0.9">
      <c r="B2" s="16" t="s">
        <v>6580</v>
      </c>
      <c r="C2" s="18" t="s">
        <v>6581</v>
      </c>
      <c r="D2" s="4"/>
      <c r="F2" s="31" t="s">
        <v>33</v>
      </c>
      <c r="G2" s="31" t="s">
        <v>258</v>
      </c>
      <c r="H2" s="31" t="s">
        <v>740</v>
      </c>
      <c r="I2" s="31" t="s">
        <v>867</v>
      </c>
      <c r="J2" s="31" t="s">
        <v>1455</v>
      </c>
      <c r="K2" s="31" t="s">
        <v>2019</v>
      </c>
      <c r="L2" s="31" t="s">
        <v>2437</v>
      </c>
      <c r="M2" s="31" t="s">
        <v>2895</v>
      </c>
      <c r="N2" s="31" t="s">
        <v>3402</v>
      </c>
      <c r="O2" s="31" t="s">
        <v>3559</v>
      </c>
      <c r="P2" s="31" t="s">
        <v>3912</v>
      </c>
      <c r="Q2" s="31" t="s">
        <v>4206</v>
      </c>
      <c r="R2" s="31" t="s">
        <v>4360</v>
      </c>
      <c r="S2" s="31" t="s">
        <v>4718</v>
      </c>
    </row>
    <row r="3" spans="2:19" ht="21.5" x14ac:dyDescent="0.9">
      <c r="B3" s="19" t="s">
        <v>33</v>
      </c>
      <c r="C3" s="29" t="s">
        <v>121</v>
      </c>
      <c r="D3" s="2"/>
      <c r="F3" s="4" t="s">
        <v>31</v>
      </c>
      <c r="G3" s="4" t="s">
        <v>256</v>
      </c>
      <c r="H3" s="4" t="s">
        <v>738</v>
      </c>
      <c r="I3" s="4" t="s">
        <v>865</v>
      </c>
      <c r="J3" s="4" t="s">
        <v>1453</v>
      </c>
      <c r="K3" s="4" t="s">
        <v>2017</v>
      </c>
      <c r="L3" s="4" t="s">
        <v>2435</v>
      </c>
      <c r="M3" s="4" t="s">
        <v>2893</v>
      </c>
      <c r="N3" s="4" t="s">
        <v>3400</v>
      </c>
      <c r="O3" s="4" t="s">
        <v>3557</v>
      </c>
      <c r="P3" s="4" t="s">
        <v>3910</v>
      </c>
      <c r="Q3" s="4" t="s">
        <v>4204</v>
      </c>
      <c r="R3" s="4" t="s">
        <v>4358</v>
      </c>
      <c r="S3" s="4" t="s">
        <v>4716</v>
      </c>
    </row>
    <row r="4" spans="2:19" ht="21.5" x14ac:dyDescent="0.9">
      <c r="B4" s="19" t="s">
        <v>258</v>
      </c>
      <c r="C4" s="29" t="s">
        <v>466</v>
      </c>
      <c r="D4" s="2"/>
      <c r="F4" s="4" t="s">
        <v>33</v>
      </c>
      <c r="G4" s="4" t="s">
        <v>287</v>
      </c>
      <c r="H4" s="4" t="s">
        <v>762</v>
      </c>
      <c r="I4" s="4" t="s">
        <v>917</v>
      </c>
      <c r="J4" s="4" t="s">
        <v>1483</v>
      </c>
      <c r="K4" s="4" t="s">
        <v>2072</v>
      </c>
      <c r="L4" s="4" t="s">
        <v>2470</v>
      </c>
      <c r="M4" s="4" t="s">
        <v>2929</v>
      </c>
      <c r="N4" s="4" t="s">
        <v>3438</v>
      </c>
      <c r="O4" s="4" t="s">
        <v>3602</v>
      </c>
      <c r="P4" s="4" t="s">
        <v>3950</v>
      </c>
      <c r="Q4" s="4" t="s">
        <v>4248</v>
      </c>
      <c r="R4" s="4" t="s">
        <v>4391</v>
      </c>
      <c r="S4" s="4" t="s">
        <v>4770</v>
      </c>
    </row>
    <row r="5" spans="2:19" ht="21.5" x14ac:dyDescent="0.9">
      <c r="B5" s="19" t="s">
        <v>5575</v>
      </c>
      <c r="C5" s="29" t="s">
        <v>866</v>
      </c>
      <c r="D5" s="2"/>
      <c r="F5" s="4" t="s">
        <v>150</v>
      </c>
      <c r="G5" s="4" t="s">
        <v>319</v>
      </c>
      <c r="H5" s="4" t="s">
        <v>809</v>
      </c>
      <c r="I5" s="4" t="s">
        <v>949</v>
      </c>
      <c r="J5" s="4" t="s">
        <v>1518</v>
      </c>
      <c r="K5" s="4" t="s">
        <v>2112</v>
      </c>
      <c r="L5" s="4" t="s">
        <v>2495</v>
      </c>
      <c r="M5" s="4" t="s">
        <v>2971</v>
      </c>
      <c r="N5" s="4" t="s">
        <v>3462</v>
      </c>
      <c r="O5" s="4" t="s">
        <v>3642</v>
      </c>
      <c r="P5" s="4" t="s">
        <v>3912</v>
      </c>
      <c r="Q5" s="4" t="s">
        <v>4274</v>
      </c>
      <c r="R5" s="4" t="s">
        <v>4414</v>
      </c>
      <c r="S5" s="4" t="s">
        <v>4805</v>
      </c>
    </row>
    <row r="6" spans="2:19" ht="21.5" x14ac:dyDescent="0.9">
      <c r="B6" s="19" t="s">
        <v>740</v>
      </c>
      <c r="C6" s="29" t="s">
        <v>5612</v>
      </c>
      <c r="D6" s="2"/>
      <c r="F6" s="4" t="s">
        <v>190</v>
      </c>
      <c r="G6" s="4" t="s">
        <v>379</v>
      </c>
      <c r="H6" s="4"/>
      <c r="I6" s="4" t="s">
        <v>988</v>
      </c>
      <c r="J6" s="4" t="s">
        <v>1544</v>
      </c>
      <c r="K6" s="4" t="s">
        <v>2137</v>
      </c>
      <c r="L6" s="4" t="s">
        <v>2530</v>
      </c>
      <c r="M6" s="4" t="s">
        <v>2997</v>
      </c>
      <c r="N6" s="4" t="s">
        <v>3402</v>
      </c>
      <c r="O6" s="4" t="s">
        <v>3681</v>
      </c>
      <c r="P6" s="4" t="s">
        <v>4026</v>
      </c>
      <c r="Q6" s="4" t="s">
        <v>4310</v>
      </c>
      <c r="R6" s="4" t="s">
        <v>4445</v>
      </c>
      <c r="S6" s="4" t="s">
        <v>4834</v>
      </c>
    </row>
    <row r="7" spans="2:19" ht="21.5" x14ac:dyDescent="0.9">
      <c r="B7" s="19" t="s">
        <v>867</v>
      </c>
      <c r="C7" s="29" t="s">
        <v>5677</v>
      </c>
      <c r="D7" s="2"/>
      <c r="F7" s="4" t="s">
        <v>217</v>
      </c>
      <c r="G7" s="4" t="s">
        <v>417</v>
      </c>
      <c r="H7" s="4"/>
      <c r="I7" s="4" t="s">
        <v>1026</v>
      </c>
      <c r="J7" s="4" t="s">
        <v>1571</v>
      </c>
      <c r="K7" s="4" t="s">
        <v>2175</v>
      </c>
      <c r="L7" s="4" t="s">
        <v>2586</v>
      </c>
      <c r="M7" s="4" t="s">
        <v>3042</v>
      </c>
      <c r="N7" s="4" t="s">
        <v>3529</v>
      </c>
      <c r="O7" s="4" t="s">
        <v>3559</v>
      </c>
      <c r="P7" s="4" t="s">
        <v>4052</v>
      </c>
      <c r="Q7" s="4" t="s">
        <v>4335</v>
      </c>
      <c r="R7" s="4" t="s">
        <v>4482</v>
      </c>
      <c r="S7" s="4" t="s">
        <v>4883</v>
      </c>
    </row>
    <row r="8" spans="2:19" ht="21.5" x14ac:dyDescent="0.9">
      <c r="B8" s="19" t="s">
        <v>1455</v>
      </c>
      <c r="C8" s="29" t="s">
        <v>1675</v>
      </c>
      <c r="D8" s="2"/>
      <c r="F8" s="4"/>
      <c r="G8" s="4" t="s">
        <v>258</v>
      </c>
      <c r="H8" s="4"/>
      <c r="I8" s="4" t="s">
        <v>1082</v>
      </c>
      <c r="J8" s="4" t="s">
        <v>1601</v>
      </c>
      <c r="K8" s="4" t="s">
        <v>2200</v>
      </c>
      <c r="L8" s="4" t="s">
        <v>2616</v>
      </c>
      <c r="M8" s="4" t="s">
        <v>3084</v>
      </c>
      <c r="N8" s="4"/>
      <c r="O8" s="4" t="s">
        <v>3750</v>
      </c>
      <c r="P8" s="4" t="s">
        <v>4097</v>
      </c>
      <c r="Q8" s="4"/>
      <c r="R8" s="4" t="s">
        <v>4525</v>
      </c>
      <c r="S8" s="4" t="s">
        <v>4918</v>
      </c>
    </row>
    <row r="9" spans="2:19" ht="21.5" x14ac:dyDescent="0.9">
      <c r="B9" s="19" t="s">
        <v>1972</v>
      </c>
      <c r="C9" s="29" t="s">
        <v>1973</v>
      </c>
      <c r="D9" s="2"/>
      <c r="F9" s="4"/>
      <c r="G9" s="4" t="s">
        <v>508</v>
      </c>
      <c r="H9" s="4"/>
      <c r="I9" s="4" t="s">
        <v>1113</v>
      </c>
      <c r="J9" s="4" t="s">
        <v>1650</v>
      </c>
      <c r="K9" s="4" t="s">
        <v>2241</v>
      </c>
      <c r="L9" s="4" t="s">
        <v>2437</v>
      </c>
      <c r="M9" s="4" t="s">
        <v>3117</v>
      </c>
      <c r="N9" s="4"/>
      <c r="O9" s="4" t="s">
        <v>3787</v>
      </c>
      <c r="P9" s="4" t="s">
        <v>4132</v>
      </c>
      <c r="Q9" s="4"/>
      <c r="R9" s="4" t="s">
        <v>4558</v>
      </c>
      <c r="S9" s="4" t="s">
        <v>4957</v>
      </c>
    </row>
    <row r="10" spans="2:19" ht="21.5" x14ac:dyDescent="0.9">
      <c r="B10" s="19" t="s">
        <v>2019</v>
      </c>
      <c r="C10" s="29" t="s">
        <v>2276</v>
      </c>
      <c r="D10" s="2"/>
      <c r="F10" s="4"/>
      <c r="G10" s="4" t="s">
        <v>539</v>
      </c>
      <c r="H10" s="4"/>
      <c r="I10" s="4" t="s">
        <v>1161</v>
      </c>
      <c r="J10" s="4" t="s">
        <v>1455</v>
      </c>
      <c r="K10" s="4" t="s">
        <v>2019</v>
      </c>
      <c r="L10" s="4" t="s">
        <v>2686</v>
      </c>
      <c r="M10" s="4" t="s">
        <v>3147</v>
      </c>
      <c r="N10" s="4"/>
      <c r="O10" s="4" t="s">
        <v>3843</v>
      </c>
      <c r="P10" s="4" t="s">
        <v>4152</v>
      </c>
      <c r="Q10" s="4"/>
      <c r="R10" s="4" t="s">
        <v>4593</v>
      </c>
      <c r="S10" s="4" t="s">
        <v>4718</v>
      </c>
    </row>
    <row r="11" spans="2:19" ht="21.5" x14ac:dyDescent="0.9">
      <c r="B11" s="19" t="s">
        <v>2407</v>
      </c>
      <c r="C11" s="29" t="s">
        <v>2408</v>
      </c>
      <c r="D11" s="2"/>
      <c r="F11" s="4"/>
      <c r="G11" s="4" t="s">
        <v>580</v>
      </c>
      <c r="H11" s="4"/>
      <c r="I11" s="4" t="s">
        <v>1215</v>
      </c>
      <c r="J11" s="4" t="s">
        <v>1721</v>
      </c>
      <c r="K11" s="4" t="s">
        <v>2314</v>
      </c>
      <c r="L11" s="4" t="s">
        <v>2708</v>
      </c>
      <c r="M11" s="4" t="s">
        <v>2895</v>
      </c>
      <c r="N11" s="4"/>
      <c r="O11" s="4" t="s">
        <v>3869</v>
      </c>
      <c r="P11" s="4" t="s">
        <v>4179</v>
      </c>
      <c r="Q11" s="4"/>
      <c r="R11" s="4" t="s">
        <v>4360</v>
      </c>
      <c r="S11" s="4" t="s">
        <v>5063</v>
      </c>
    </row>
    <row r="12" spans="2:19" ht="21.5" x14ac:dyDescent="0.9">
      <c r="B12" s="19" t="s">
        <v>2437</v>
      </c>
      <c r="C12" s="29" t="s">
        <v>2646</v>
      </c>
      <c r="D12" s="2"/>
      <c r="F12" s="4"/>
      <c r="G12" s="4" t="s">
        <v>633</v>
      </c>
      <c r="H12" s="4"/>
      <c r="I12" s="4" t="s">
        <v>1237</v>
      </c>
      <c r="J12" s="4" t="s">
        <v>1755</v>
      </c>
      <c r="K12" s="4" t="s">
        <v>2339</v>
      </c>
      <c r="L12" s="4" t="s">
        <v>2741</v>
      </c>
      <c r="M12" s="4" t="s">
        <v>3230</v>
      </c>
      <c r="N12" s="4"/>
      <c r="O12" s="4"/>
      <c r="P12" s="4"/>
      <c r="Q12" s="4"/>
      <c r="R12" s="4" t="s">
        <v>4657</v>
      </c>
      <c r="S12" s="4" t="s">
        <v>5121</v>
      </c>
    </row>
    <row r="13" spans="2:19" ht="21.5" x14ac:dyDescent="0.9">
      <c r="B13" s="19" t="s">
        <v>2818</v>
      </c>
      <c r="C13" s="29" t="s">
        <v>2819</v>
      </c>
      <c r="D13" s="2"/>
      <c r="F13" s="4"/>
      <c r="G13" s="4" t="s">
        <v>668</v>
      </c>
      <c r="H13" s="4"/>
      <c r="I13" s="4" t="s">
        <v>1286</v>
      </c>
      <c r="J13" s="4" t="s">
        <v>1791</v>
      </c>
      <c r="K13" s="4" t="s">
        <v>2374</v>
      </c>
      <c r="L13" s="4" t="s">
        <v>2783</v>
      </c>
      <c r="M13" s="4" t="s">
        <v>3260</v>
      </c>
      <c r="N13" s="4"/>
      <c r="O13" s="4"/>
      <c r="P13" s="4"/>
      <c r="Q13" s="4"/>
      <c r="R13" s="4" t="s">
        <v>4687</v>
      </c>
      <c r="S13" s="4" t="s">
        <v>5162</v>
      </c>
    </row>
    <row r="14" spans="2:19" ht="21.5" x14ac:dyDescent="0.9">
      <c r="B14" s="19" t="s">
        <v>2895</v>
      </c>
      <c r="C14" s="29" t="s">
        <v>3200</v>
      </c>
      <c r="D14" s="2"/>
      <c r="F14" s="4"/>
      <c r="G14" s="4"/>
      <c r="H14" s="4"/>
      <c r="I14" s="4" t="s">
        <v>1341</v>
      </c>
      <c r="J14" s="4" t="s">
        <v>1819</v>
      </c>
      <c r="K14" s="4" t="s">
        <v>2407</v>
      </c>
      <c r="L14" s="4" t="s">
        <v>2818</v>
      </c>
      <c r="M14" s="4" t="s">
        <v>3292</v>
      </c>
      <c r="N14" s="4"/>
      <c r="O14" s="4"/>
      <c r="P14" s="4"/>
      <c r="Q14" s="4"/>
      <c r="R14" s="4"/>
      <c r="S14" s="4" t="s">
        <v>5207</v>
      </c>
    </row>
    <row r="15" spans="2:19" ht="21.5" x14ac:dyDescent="0.9">
      <c r="B15" s="19" t="s">
        <v>3559</v>
      </c>
      <c r="C15" s="29" t="s">
        <v>3716</v>
      </c>
      <c r="D15" s="2"/>
      <c r="F15" s="4"/>
      <c r="G15" s="4"/>
      <c r="H15" s="4"/>
      <c r="I15" s="4" t="s">
        <v>1413</v>
      </c>
      <c r="J15" s="4" t="s">
        <v>1852</v>
      </c>
      <c r="K15" s="4"/>
      <c r="L15" s="4" t="s">
        <v>2858</v>
      </c>
      <c r="M15" s="4" t="s">
        <v>3334</v>
      </c>
      <c r="N15" s="4"/>
      <c r="O15" s="4"/>
      <c r="P15" s="4"/>
      <c r="Q15" s="4"/>
      <c r="R15" s="4"/>
      <c r="S15" s="4" t="s">
        <v>5238</v>
      </c>
    </row>
    <row r="16" spans="2:19" ht="21.5" x14ac:dyDescent="0.9">
      <c r="B16" s="19" t="s">
        <v>3402</v>
      </c>
      <c r="C16" s="29" t="s">
        <v>3505</v>
      </c>
      <c r="D16" s="2"/>
      <c r="F16" s="4"/>
      <c r="G16" s="4"/>
      <c r="H16" s="4"/>
      <c r="I16" s="4"/>
      <c r="J16" s="4" t="s">
        <v>1906</v>
      </c>
      <c r="K16" s="4"/>
      <c r="L16" s="4"/>
      <c r="M16" s="4" t="s">
        <v>3359</v>
      </c>
      <c r="N16" s="4"/>
      <c r="O16" s="4"/>
      <c r="P16" s="4"/>
      <c r="Q16" s="4"/>
      <c r="R16" s="4"/>
      <c r="S16" s="4" t="s">
        <v>5289</v>
      </c>
    </row>
    <row r="17" spans="2:19" ht="21.5" x14ac:dyDescent="0.9">
      <c r="B17" s="19" t="s">
        <v>4152</v>
      </c>
      <c r="C17" s="29" t="s">
        <v>4153</v>
      </c>
      <c r="D17" s="2"/>
      <c r="F17" s="4"/>
      <c r="G17" s="4"/>
      <c r="H17" s="4"/>
      <c r="I17" s="4"/>
      <c r="J17" s="4" t="s">
        <v>1942</v>
      </c>
      <c r="K17" s="4"/>
      <c r="L17" s="4"/>
      <c r="M17" s="4"/>
      <c r="N17" s="4"/>
      <c r="O17" s="4"/>
      <c r="P17" s="4"/>
      <c r="Q17" s="4"/>
      <c r="R17" s="4"/>
      <c r="S17" s="4"/>
    </row>
    <row r="18" spans="2:19" ht="21.5" x14ac:dyDescent="0.9">
      <c r="B18" s="19" t="s">
        <v>4206</v>
      </c>
      <c r="C18" s="29" t="s">
        <v>6291</v>
      </c>
      <c r="D18" s="2"/>
      <c r="F18" s="4"/>
      <c r="G18" s="4"/>
      <c r="H18" s="4"/>
      <c r="I18" s="4"/>
      <c r="J18" s="4" t="s">
        <v>1972</v>
      </c>
      <c r="K18" s="4"/>
      <c r="L18" s="4"/>
      <c r="M18" s="4"/>
      <c r="N18" s="4"/>
      <c r="O18" s="4"/>
      <c r="P18" s="4"/>
      <c r="Q18" s="4"/>
      <c r="R18" s="4"/>
      <c r="S18" s="4"/>
    </row>
    <row r="19" spans="2:19" ht="21.5" x14ac:dyDescent="0.9">
      <c r="B19" s="19" t="s">
        <v>3912</v>
      </c>
      <c r="C19" s="29" t="s">
        <v>3991</v>
      </c>
      <c r="D19" s="2"/>
    </row>
    <row r="20" spans="2:19" ht="21.5" x14ac:dyDescent="0.9">
      <c r="B20" s="19" t="s">
        <v>4360</v>
      </c>
      <c r="C20" s="29" t="s">
        <v>4628</v>
      </c>
      <c r="D20" s="2"/>
    </row>
    <row r="21" spans="2:19" ht="21.5" x14ac:dyDescent="0.9">
      <c r="B21" s="19" t="s">
        <v>4770</v>
      </c>
      <c r="C21" s="29" t="s">
        <v>4771</v>
      </c>
      <c r="D21" s="2"/>
    </row>
    <row r="22" spans="2:19" ht="21.5" x14ac:dyDescent="0.9">
      <c r="B22" s="22" t="s">
        <v>4718</v>
      </c>
      <c r="C22" s="30" t="s">
        <v>5006</v>
      </c>
      <c r="D22" s="2"/>
      <c r="F22" s="35" t="s">
        <v>6602</v>
      </c>
      <c r="G22" s="35"/>
      <c r="H22" s="35"/>
      <c r="I22" s="35"/>
      <c r="J22" s="35"/>
      <c r="K22" s="35"/>
      <c r="L22" s="35"/>
      <c r="M22" s="4"/>
      <c r="N22" s="4"/>
      <c r="O22" s="4"/>
    </row>
    <row r="23" spans="2:19" ht="21.5" x14ac:dyDescent="0.9">
      <c r="F23" s="4"/>
      <c r="G23" s="4">
        <v>2011</v>
      </c>
      <c r="H23" s="4">
        <v>2014</v>
      </c>
      <c r="I23" s="4">
        <v>2016</v>
      </c>
      <c r="J23" s="4">
        <v>2019</v>
      </c>
      <c r="K23" s="4">
        <v>2021</v>
      </c>
      <c r="L23" s="4">
        <v>2024</v>
      </c>
      <c r="M23" s="4">
        <v>2026</v>
      </c>
      <c r="N23" s="4"/>
      <c r="O23" s="4"/>
    </row>
    <row r="24" spans="2:19" ht="21.5" x14ac:dyDescent="0.9">
      <c r="B24" s="4" t="s">
        <v>6682</v>
      </c>
      <c r="C24" s="4" t="s">
        <v>5334</v>
      </c>
      <c r="D24" s="4" t="s">
        <v>5338</v>
      </c>
      <c r="F24" s="4" t="s">
        <v>6595</v>
      </c>
      <c r="G24" s="4" t="s">
        <v>6596</v>
      </c>
      <c r="H24" s="4" t="s">
        <v>6597</v>
      </c>
      <c r="I24" s="4" t="s">
        <v>6598</v>
      </c>
      <c r="J24" s="4" t="s">
        <v>6599</v>
      </c>
      <c r="K24" s="4" t="s">
        <v>6600</v>
      </c>
      <c r="L24" s="4" t="s">
        <v>6601</v>
      </c>
      <c r="M24" s="4" t="s">
        <v>6679</v>
      </c>
      <c r="N24" s="4"/>
      <c r="O24" s="4"/>
    </row>
    <row r="25" spans="2:19" ht="21.5" x14ac:dyDescent="0.9">
      <c r="B25" s="4" t="s">
        <v>52</v>
      </c>
      <c r="C25" s="4" t="s">
        <v>6635</v>
      </c>
      <c r="D25" s="4" t="s">
        <v>51</v>
      </c>
      <c r="F25" s="4" t="s">
        <v>51</v>
      </c>
      <c r="G25" s="40" cm="1">
        <f t="array" ref="G25">_xlfn._xlws.FILTER(Vote_History[[AllianceVotes__LDF]:[AllianceVotes__LDF]],(Vote_History[[Year]:[Year]]=G$23)*(Vote_History[[Number]:[Number]]=No_Selected_Constituency))</f>
        <v>73190</v>
      </c>
      <c r="H25" s="40" cm="1">
        <f t="array" ref="H25">_xlfn._xlws.FILTER(Vote_History[[AllianceVotes__LDF]:[AllianceVotes__LDF]],(Vote_History[[Year]:[Year]]=H$23)*(Vote_History[[Number]:[Number]]=No_Selected_Constituency))</f>
        <v>71205</v>
      </c>
      <c r="I25" s="40" cm="1">
        <f t="array" ref="I25">_xlfn._xlws.FILTER(Vote_History[[AllianceVotes__LDF]:[AllianceVotes__LDF]],(Vote_History[[Year]:[Year]]=I$23)*(Vote_History[[Number]:[Number]]=No_Selected_Constituency))</f>
        <v>83006</v>
      </c>
      <c r="J25" s="40" cm="1">
        <f t="array" ref="J25">_xlfn._xlws.FILTER(Vote_History[[AllianceVotes__LDF]:[AllianceVotes__LDF]],(Vote_History[[Year]:[Year]]=J$23)*(Vote_History[[Number]:[Number]]=No_Selected_Constituency))</f>
        <v>73542</v>
      </c>
      <c r="K25" s="40" cm="1">
        <f t="array" ref="K25">_xlfn._xlws.FILTER(Vote_History[[AllianceVotes__LDF]:[AllianceVotes__LDF]],(Vote_History[[Year]:[Year]]=K$23)*(Vote_History[[Number]:[Number]]=No_Selected_Constituency))</f>
        <v>88252</v>
      </c>
      <c r="L25" s="40" cm="1">
        <f t="array" ref="L25">_xlfn._xlws.FILTER(Vote_History[[AllianceVotes__LDF]:[AllianceVotes__LDF]],(Vote_History[[Year]:[Year]]=L$23)*(Vote_History[[Number]:[Number]]=No_Selected_Constituency))</f>
        <v>65405</v>
      </c>
      <c r="M25" s="40" cm="1">
        <f t="array" ref="M25">_xlfn._xlws.FILTER(Result2026[Votes],(Result2026[Alliance]=F25)*(Result2026[Number]=No_Selected_Constituency))</f>
        <v>81428</v>
      </c>
      <c r="N25" s="4"/>
      <c r="O25" s="4"/>
    </row>
    <row r="26" spans="2:19" ht="21.5" x14ac:dyDescent="0.9">
      <c r="B26" s="4" t="s">
        <v>193</v>
      </c>
      <c r="C26" s="4" t="s">
        <v>6641</v>
      </c>
      <c r="D26" s="4" t="s">
        <v>51</v>
      </c>
      <c r="F26" s="4" t="s">
        <v>38</v>
      </c>
      <c r="G26" s="40" cm="1">
        <f t="array" ref="G26">_xlfn._xlws.FILTER(Vote_History[[AllianceVotes__UDF]:[AllianceVotes__UDF]],(Vote_History[[Year]:[Year]]=G$23)*(Vote_History[[Number]:[Number]]=No_Selected_Constituency))</f>
        <v>43244</v>
      </c>
      <c r="H26" s="40" cm="1">
        <f t="array" ref="H26">_xlfn._xlws.FILTER(Vote_History[[AllianceVotes__UDF]:[AllianceVotes__UDF]],(Vote_History[[Year]:[Year]]=H$23)*(Vote_History[[Number]:[Number]]=No_Selected_Constituency))</f>
        <v>48423</v>
      </c>
      <c r="I26" s="40" cm="1">
        <f t="array" ref="I26">_xlfn._xlws.FILTER(Vote_History[[AllianceVotes__UDF]:[AllianceVotes__UDF]],(Vote_History[[Year]:[Year]]=I$23)*(Vote_History[[Number]:[Number]]=No_Selected_Constituency))</f>
        <v>40115</v>
      </c>
      <c r="J26" s="40" cm="1">
        <f t="array" ref="J26">_xlfn._xlws.FILTER(Vote_History[[AllianceVotes__UDF]:[AllianceVotes__UDF]],(Vote_History[[Year]:[Year]]=J$23)*(Vote_History[[Number]:[Number]]=No_Selected_Constituency))</f>
        <v>59848</v>
      </c>
      <c r="K26" s="40" cm="1">
        <f t="array" ref="K26">_xlfn._xlws.FILTER(Vote_History[[AllianceVotes__UDF]:[AllianceVotes__UDF]],(Vote_History[[Year]:[Year]]=K$23)*(Vote_History[[Number]:[Number]]=No_Selected_Constituency))</f>
        <v>43859</v>
      </c>
      <c r="L26" s="40" cm="1">
        <f t="array" ref="L26">_xlfn._xlws.FILTER(Vote_History[[AllianceVotes__UDF]:[AllianceVotes__UDF]],(Vote_History[[Year]:[Year]]=L$23)*(Vote_History[[Number]:[Number]]=No_Selected_Constituency))</f>
        <v>64347</v>
      </c>
      <c r="M26" s="40" cm="1">
        <f t="array" ref="M26">_xlfn._xlws.FILTER(Result2026[Votes],(Result2026[Alliance]=F26)*(Result2026[Number]=No_Selected_Constituency))</f>
        <v>62995</v>
      </c>
      <c r="N26" s="4"/>
      <c r="O26" s="4"/>
    </row>
    <row r="27" spans="2:19" ht="21.5" x14ac:dyDescent="0.9">
      <c r="B27" s="4" t="s">
        <v>387</v>
      </c>
      <c r="C27" s="4" t="s">
        <v>6683</v>
      </c>
      <c r="D27" s="4" t="s">
        <v>51</v>
      </c>
      <c r="F27" s="4" t="s">
        <v>68</v>
      </c>
      <c r="G27" s="40" cm="1">
        <f t="array" ref="G27">_xlfn._xlws.FILTER(Vote_History[[AllianceVotes__NDA]:[AllianceVotes__NDA]],(Vote_History[[Year]:[Year]]=G$23)*(Vote_History[[Number]:[Number]]=No_Selected_Constituency))</f>
        <v>5499</v>
      </c>
      <c r="H27" s="40" cm="1">
        <f t="array" ref="H27">_xlfn._xlws.FILTER(Vote_History[[AllianceVotes__NDA]:[AllianceVotes__NDA]],(Vote_History[[Year]:[Year]]=H$23)*(Vote_History[[Number]:[Number]]=No_Selected_Constituency))</f>
        <v>10758</v>
      </c>
      <c r="I27" s="40" cm="1">
        <f t="array" ref="I27">_xlfn._xlws.FILTER(Vote_History[[AllianceVotes__NDA]:[AllianceVotes__NDA]],(Vote_History[[Year]:[Year]]=I$23)*(Vote_History[[Number]:[Number]]=No_Selected_Constituency))</f>
        <v>11036</v>
      </c>
      <c r="J27" s="40" cm="1">
        <f t="array" ref="J27">_xlfn._xlws.FILTER(Vote_History[[AllianceVotes__NDA]:[AllianceVotes__NDA]],(Vote_History[[Year]:[Year]]=J$23)*(Vote_History[[Number]:[Number]]=No_Selected_Constituency))</f>
        <v>9854</v>
      </c>
      <c r="K27" s="40" cm="1">
        <f t="array" ref="K27">_xlfn._xlws.FILTER(Vote_History[[AllianceVotes__NDA]:[AllianceVotes__NDA]],(Vote_History[[Year]:[Year]]=K$23)*(Vote_History[[Number]:[Number]]=No_Selected_Constituency))</f>
        <v>11365</v>
      </c>
      <c r="L27" s="40" cm="1">
        <f t="array" ref="L27">_xlfn._xlws.FILTER(Vote_History[[AllianceVotes__NDA]:[AllianceVotes__NDA]],(Vote_History[[Year]:[Year]]=L$23)*(Vote_History[[Number]:[Number]]=No_Selected_Constituency))</f>
        <v>17688</v>
      </c>
      <c r="M27" s="40" cm="1">
        <f t="array" ref="M27">_xlfn._xlws.FILTER(Result2026[Votes],(Result2026[Alliance]=F27)*(Result2026[Number]=No_Selected_Constituency))</f>
        <v>13110</v>
      </c>
      <c r="N27" s="4"/>
      <c r="O27" s="4"/>
    </row>
    <row r="28" spans="2:19" ht="21.5" x14ac:dyDescent="0.9">
      <c r="B28" s="4" t="s">
        <v>2352</v>
      </c>
      <c r="C28" s="4" t="s">
        <v>2352</v>
      </c>
      <c r="D28" s="4" t="s">
        <v>51</v>
      </c>
      <c r="F28" s="4"/>
      <c r="G28" s="4"/>
      <c r="H28" s="4"/>
      <c r="I28" s="4"/>
      <c r="J28" s="4"/>
      <c r="K28" s="4"/>
      <c r="L28" s="4"/>
      <c r="M28" s="4"/>
      <c r="N28" s="4"/>
      <c r="O28" s="4"/>
    </row>
    <row r="29" spans="2:19" ht="21.5" x14ac:dyDescent="0.9">
      <c r="B29" s="4" t="s">
        <v>1131</v>
      </c>
      <c r="C29" s="4" t="s">
        <v>6684</v>
      </c>
      <c r="D29" s="4" t="s">
        <v>51</v>
      </c>
      <c r="F29" s="52" t="s">
        <v>6603</v>
      </c>
      <c r="G29" s="52"/>
      <c r="H29" s="52"/>
      <c r="I29" s="52"/>
      <c r="J29" s="52"/>
      <c r="K29" s="35" t="s">
        <v>6582</v>
      </c>
      <c r="L29" s="35"/>
      <c r="M29" s="35"/>
      <c r="N29" s="35"/>
      <c r="O29" s="35"/>
    </row>
    <row r="30" spans="2:19" ht="21.5" x14ac:dyDescent="0.9">
      <c r="B30" s="4" t="s">
        <v>598</v>
      </c>
      <c r="C30" s="4" t="s">
        <v>6647</v>
      </c>
      <c r="D30" s="4" t="s">
        <v>51</v>
      </c>
      <c r="F30" s="36" t="s">
        <v>6595</v>
      </c>
      <c r="G30" s="37">
        <v>2011</v>
      </c>
      <c r="H30" s="37">
        <v>2016</v>
      </c>
      <c r="I30" s="37">
        <v>2021</v>
      </c>
      <c r="J30" s="37">
        <v>2026</v>
      </c>
      <c r="K30" s="4"/>
      <c r="L30" s="36" t="s">
        <v>6595</v>
      </c>
      <c r="M30" s="37">
        <v>2014</v>
      </c>
      <c r="N30" s="37">
        <v>2019</v>
      </c>
      <c r="O30" s="37">
        <v>2024</v>
      </c>
      <c r="P30" s="4"/>
    </row>
    <row r="31" spans="2:19" ht="21.5" x14ac:dyDescent="0.9">
      <c r="B31" s="4" t="s">
        <v>1228</v>
      </c>
      <c r="C31" s="4" t="s">
        <v>6654</v>
      </c>
      <c r="D31" s="4" t="s">
        <v>51</v>
      </c>
      <c r="F31" s="38" t="s">
        <v>51</v>
      </c>
      <c r="G31" s="41" cm="1">
        <f t="array" ref="G31">_xlfn._xlws.FILTER(Vote_History[[AllianceVotes__LDF]:[AllianceVotes__LDF]],(Vote_History[[Year]:[Year]]=G$30)*(Vote_History[[Number]:[Number]]=No_Selected_Constituency))</f>
        <v>73190</v>
      </c>
      <c r="H31" s="41" cm="1">
        <f t="array" ref="H31">_xlfn._xlws.FILTER(Vote_History[[AllianceVotes__LDF]:[AllianceVotes__LDF]],(Vote_History[[Year]:[Year]]=H$30)*(Vote_History[[Number]:[Number]]=No_Selected_Constituency))</f>
        <v>83006</v>
      </c>
      <c r="I31" s="41" cm="1">
        <f t="array" ref="I31">_xlfn._xlws.FILTER(Vote_History[[AllianceVotes__LDF]:[AllianceVotes__LDF]],(Vote_History[[Year]:[Year]]=I$30)*(Vote_History[[Number]:[Number]]=No_Selected_Constituency))</f>
        <v>88252</v>
      </c>
      <c r="J31" s="41" cm="1">
        <f t="array" ref="J31">_xlfn._xlws.FILTER(Result2026[Votes],(Result2026[Alliance]=F31)*(Result2026[Number]=No_Selected_Constituency))</f>
        <v>81428</v>
      </c>
      <c r="K31" s="4"/>
      <c r="L31" s="38" t="s">
        <v>51</v>
      </c>
      <c r="M31" s="41" cm="1">
        <f t="array" ref="M31">_xlfn._xlws.FILTER(Vote_History[[AllianceVotes__LDF]:[AllianceVotes__LDF]],(Vote_History[[Year]:[Year]]=M$30)*(Vote_History[[Number]:[Number]]=No_Selected_Constituency))</f>
        <v>71205</v>
      </c>
      <c r="N31" s="41" cm="1">
        <f t="array" ref="N31">_xlfn._xlws.FILTER(Vote_History[[AllianceVotes__LDF]:[AllianceVotes__LDF]],(Vote_History[[Year]:[Year]]=N$30)*(Vote_History[[Number]:[Number]]=No_Selected_Constituency))</f>
        <v>73542</v>
      </c>
      <c r="O31" s="41" cm="1">
        <f t="array" ref="O31">_xlfn._xlws.FILTER(Vote_History[[AllianceVotes__LDF]:[AllianceVotes__LDF]],(Vote_History[[Year]:[Year]]=O$30)*(Vote_History[[Number]:[Number]]=No_Selected_Constituency))</f>
        <v>65405</v>
      </c>
      <c r="P31" s="4"/>
    </row>
    <row r="32" spans="2:19" ht="21.5" x14ac:dyDescent="0.9">
      <c r="B32" s="4" t="s">
        <v>483</v>
      </c>
      <c r="C32" s="4" t="s">
        <v>483</v>
      </c>
      <c r="D32" s="4" t="s">
        <v>51</v>
      </c>
      <c r="F32" s="39" t="s">
        <v>38</v>
      </c>
      <c r="G32" s="42" cm="1">
        <f t="array" ref="G32">_xlfn._xlws.FILTER(Vote_History[[AllianceVotes__UDF]:[AllianceVotes__UDF]],(Vote_History[[Year]:[Year]]=G$30)*(Vote_History[[Number]:[Number]]=No_Selected_Constituency))</f>
        <v>43244</v>
      </c>
      <c r="H32" s="42" cm="1">
        <f t="array" ref="H32">_xlfn._xlws.FILTER(Vote_History[[AllianceVotes__UDF]:[AllianceVotes__UDF]],(Vote_History[[Year]:[Year]]=H$30)*(Vote_History[[Number]:[Number]]=No_Selected_Constituency))</f>
        <v>40115</v>
      </c>
      <c r="I32" s="42" cm="1">
        <f t="array" ref="I32">_xlfn._xlws.FILTER(Vote_History[[AllianceVotes__UDF]:[AllianceVotes__UDF]],(Vote_History[[Year]:[Year]]=I$30)*(Vote_History[[Number]:[Number]]=No_Selected_Constituency))</f>
        <v>43859</v>
      </c>
      <c r="J32" s="42" cm="1">
        <f t="array" ref="J32">_xlfn._xlws.FILTER(Result2026[Votes],(Result2026[Alliance]=F32)*(Result2026[Number]=No_Selected_Constituency))</f>
        <v>62995</v>
      </c>
      <c r="K32" s="4"/>
      <c r="L32" s="39" t="s">
        <v>38</v>
      </c>
      <c r="M32" s="42" cm="1">
        <f t="array" ref="M32">_xlfn._xlws.FILTER(Vote_History[[AllianceVotes__UDF]:[AllianceVotes__UDF]],(Vote_History[[Year]:[Year]]=M$30)*(Vote_History[[Number]:[Number]]=No_Selected_Constituency))</f>
        <v>48423</v>
      </c>
      <c r="N32" s="42" cm="1">
        <f t="array" ref="N32">_xlfn._xlws.FILTER(Vote_History[[AllianceVotes__UDF]:[AllianceVotes__UDF]],(Vote_History[[Year]:[Year]]=N$30)*(Vote_History[[Number]:[Number]]=No_Selected_Constituency))</f>
        <v>59848</v>
      </c>
      <c r="O32" s="42" cm="1">
        <f t="array" ref="O32">_xlfn._xlws.FILTER(Vote_History[[AllianceVotes__UDF]:[AllianceVotes__UDF]],(Vote_History[[Year]:[Year]]=O$30)*(Vote_History[[Number]:[Number]]=No_Selected_Constituency))</f>
        <v>64347</v>
      </c>
      <c r="P32" s="4"/>
    </row>
    <row r="33" spans="2:16" ht="21.5" x14ac:dyDescent="0.9">
      <c r="B33" s="4" t="s">
        <v>4507</v>
      </c>
      <c r="C33" s="4" t="s">
        <v>4507</v>
      </c>
      <c r="D33" s="4" t="s">
        <v>51</v>
      </c>
      <c r="F33" s="38" t="s">
        <v>68</v>
      </c>
      <c r="G33" s="41" cm="1">
        <f t="array" ref="G33">_xlfn._xlws.FILTER(Vote_History[[AllianceVotes__NDA]:[AllianceVotes__NDA]],(Vote_History[[Year]:[Year]]=G$30)*(Vote_History[[Number]:[Number]]=No_Selected_Constituency))</f>
        <v>5499</v>
      </c>
      <c r="H33" s="41" cm="1">
        <f t="array" ref="H33">_xlfn._xlws.FILTER(Vote_History[[AllianceVotes__NDA]:[AllianceVotes__NDA]],(Vote_History[[Year]:[Year]]=H$30)*(Vote_History[[Number]:[Number]]=No_Selected_Constituency))</f>
        <v>11036</v>
      </c>
      <c r="I33" s="41" cm="1">
        <f t="array" ref="I33">_xlfn._xlws.FILTER(Vote_History[[AllianceVotes__NDA]:[AllianceVotes__NDA]],(Vote_History[[Year]:[Year]]=I$30)*(Vote_History[[Number]:[Number]]=No_Selected_Constituency))</f>
        <v>11365</v>
      </c>
      <c r="J33" s="41" cm="1">
        <f t="array" ref="J33">_xlfn._xlws.FILTER(Result2026[Votes],(Result2026[Alliance]=F33)*(Result2026[Number]=No_Selected_Constituency))</f>
        <v>13110</v>
      </c>
      <c r="K33" s="4"/>
      <c r="L33" s="38" t="s">
        <v>68</v>
      </c>
      <c r="M33" s="41" cm="1">
        <f t="array" ref="M33">_xlfn._xlws.FILTER(Vote_History[[AllianceVotes__NDA]:[AllianceVotes__NDA]],(Vote_History[[Year]:[Year]]=M$30)*(Vote_History[[Number]:[Number]]=No_Selected_Constituency))</f>
        <v>10758</v>
      </c>
      <c r="N33" s="41" cm="1">
        <f t="array" ref="N33">_xlfn._xlws.FILTER(Vote_History[[AllianceVotes__NDA]:[AllianceVotes__NDA]],(Vote_History[[Year]:[Year]]=N$30)*(Vote_History[[Number]:[Number]]=No_Selected_Constituency))</f>
        <v>9854</v>
      </c>
      <c r="O33" s="41" cm="1">
        <f t="array" ref="O33">_xlfn._xlws.FILTER(Vote_History[[AllianceVotes__NDA]:[AllianceVotes__NDA]],(Vote_History[[Year]:[Year]]=O$30)*(Vote_History[[Number]:[Number]]=No_Selected_Constituency))</f>
        <v>17688</v>
      </c>
      <c r="P33" s="4"/>
    </row>
    <row r="34" spans="2:16" ht="21.5" x14ac:dyDescent="0.9">
      <c r="B34" s="4" t="s">
        <v>6685</v>
      </c>
      <c r="C34" s="4" t="s">
        <v>6685</v>
      </c>
      <c r="D34" s="4" t="s">
        <v>51</v>
      </c>
      <c r="F34" s="4"/>
      <c r="G34" s="4"/>
      <c r="H34" s="4"/>
      <c r="I34" s="4"/>
      <c r="J34" s="4"/>
      <c r="K34" s="4"/>
      <c r="L34" s="4"/>
      <c r="M34" s="4"/>
      <c r="N34" s="4"/>
      <c r="O34" s="4"/>
    </row>
    <row r="35" spans="2:16" ht="21.5" x14ac:dyDescent="0.9">
      <c r="B35" s="4" t="s">
        <v>1595</v>
      </c>
      <c r="C35" s="4" t="s">
        <v>1595</v>
      </c>
      <c r="D35" s="4" t="s">
        <v>51</v>
      </c>
    </row>
    <row r="36" spans="2:16" ht="21.5" x14ac:dyDescent="0.9">
      <c r="B36" s="4" t="s">
        <v>1322</v>
      </c>
      <c r="C36" s="4" t="s">
        <v>1322</v>
      </c>
      <c r="D36" s="4" t="s">
        <v>51</v>
      </c>
    </row>
    <row r="37" spans="2:16" ht="21.5" x14ac:dyDescent="0.9">
      <c r="B37" s="4" t="s">
        <v>145</v>
      </c>
      <c r="C37" s="4" t="s">
        <v>145</v>
      </c>
      <c r="D37" s="4" t="s">
        <v>51</v>
      </c>
    </row>
    <row r="38" spans="2:16" ht="21.5" x14ac:dyDescent="0.9">
      <c r="B38" s="4" t="s">
        <v>4427</v>
      </c>
      <c r="C38" s="4" t="s">
        <v>6686</v>
      </c>
      <c r="D38" s="4" t="s">
        <v>51</v>
      </c>
    </row>
    <row r="39" spans="2:16" ht="21.5" x14ac:dyDescent="0.9">
      <c r="B39" s="4" t="s">
        <v>161</v>
      </c>
      <c r="C39" s="4" t="s">
        <v>6640</v>
      </c>
      <c r="D39" s="4" t="s">
        <v>38</v>
      </c>
    </row>
    <row r="40" spans="2:16" ht="21.5" x14ac:dyDescent="0.9">
      <c r="B40" s="4" t="s">
        <v>39</v>
      </c>
      <c r="C40" s="4" t="s">
        <v>6633</v>
      </c>
      <c r="D40" s="4" t="s">
        <v>38</v>
      </c>
    </row>
    <row r="41" spans="2:16" ht="21.5" x14ac:dyDescent="0.9">
      <c r="B41" s="4" t="s">
        <v>210</v>
      </c>
      <c r="C41" s="4" t="s">
        <v>6642</v>
      </c>
      <c r="D41" s="4" t="s">
        <v>38</v>
      </c>
    </row>
    <row r="42" spans="2:16" ht="21.5" x14ac:dyDescent="0.9">
      <c r="B42" s="4" t="s">
        <v>4399</v>
      </c>
      <c r="C42" s="4" t="s">
        <v>6670</v>
      </c>
      <c r="D42" s="4" t="s">
        <v>38</v>
      </c>
    </row>
    <row r="43" spans="2:16" ht="21.5" x14ac:dyDescent="0.9">
      <c r="B43" s="4" t="s">
        <v>6687</v>
      </c>
      <c r="C43" s="4" t="s">
        <v>6687</v>
      </c>
      <c r="D43" s="4" t="s">
        <v>38</v>
      </c>
    </row>
    <row r="44" spans="2:16" ht="21.5" x14ac:dyDescent="0.9">
      <c r="B44" s="4" t="s">
        <v>3305</v>
      </c>
      <c r="C44" s="4" t="s">
        <v>6663</v>
      </c>
      <c r="D44" s="4" t="s">
        <v>38</v>
      </c>
    </row>
    <row r="45" spans="2:16" ht="21.5" x14ac:dyDescent="0.9">
      <c r="B45" s="4" t="s">
        <v>881</v>
      </c>
      <c r="C45" s="4" t="s">
        <v>6651</v>
      </c>
      <c r="D45" s="4" t="s">
        <v>38</v>
      </c>
    </row>
    <row r="46" spans="2:16" ht="21.5" x14ac:dyDescent="0.9">
      <c r="B46" s="4" t="s">
        <v>5028</v>
      </c>
      <c r="C46" s="4" t="s">
        <v>6675</v>
      </c>
      <c r="D46" s="4" t="s">
        <v>38</v>
      </c>
    </row>
    <row r="47" spans="2:16" ht="21.5" x14ac:dyDescent="0.9">
      <c r="B47" s="4" t="s">
        <v>6688</v>
      </c>
      <c r="C47" s="4" t="s">
        <v>6688</v>
      </c>
      <c r="D47" s="4" t="s">
        <v>38</v>
      </c>
    </row>
    <row r="48" spans="2:16" ht="21.5" x14ac:dyDescent="0.9">
      <c r="B48" s="4" t="s">
        <v>1269</v>
      </c>
      <c r="C48" s="4" t="s">
        <v>6689</v>
      </c>
      <c r="D48" s="4" t="s">
        <v>38</v>
      </c>
    </row>
    <row r="49" spans="2:4" ht="21.5" x14ac:dyDescent="0.9">
      <c r="B49" s="4" t="s">
        <v>6690</v>
      </c>
      <c r="C49" s="4" t="s">
        <v>6690</v>
      </c>
      <c r="D49" s="4" t="s">
        <v>68</v>
      </c>
    </row>
    <row r="50" spans="2:4" ht="21.5" x14ac:dyDescent="0.9">
      <c r="B50" s="4" t="s">
        <v>6691</v>
      </c>
      <c r="C50" s="4" t="s">
        <v>6691</v>
      </c>
      <c r="D50" s="4" t="s">
        <v>38</v>
      </c>
    </row>
    <row r="51" spans="2:4" ht="21.5" x14ac:dyDescent="0.9">
      <c r="B51" s="4" t="s">
        <v>356</v>
      </c>
      <c r="C51" s="4" t="s">
        <v>356</v>
      </c>
      <c r="D51" s="4" t="s">
        <v>38</v>
      </c>
    </row>
    <row r="52" spans="2:4" ht="21.5" x14ac:dyDescent="0.9">
      <c r="B52" s="4" t="s">
        <v>2464</v>
      </c>
      <c r="C52" s="4" t="s">
        <v>2464</v>
      </c>
      <c r="D52" s="4" t="s">
        <v>38</v>
      </c>
    </row>
    <row r="53" spans="2:4" ht="21.5" x14ac:dyDescent="0.9">
      <c r="B53" s="4" t="s">
        <v>274</v>
      </c>
      <c r="C53" s="4" t="s">
        <v>274</v>
      </c>
      <c r="D53" s="4" t="s">
        <v>38</v>
      </c>
    </row>
    <row r="54" spans="2:4" ht="21.5" x14ac:dyDescent="0.9">
      <c r="B54" s="4" t="s">
        <v>69</v>
      </c>
      <c r="C54" s="4" t="s">
        <v>6634</v>
      </c>
      <c r="D54" s="4" t="s">
        <v>68</v>
      </c>
    </row>
    <row r="55" spans="2:4" ht="21.5" x14ac:dyDescent="0.9">
      <c r="B55" s="4" t="s">
        <v>698</v>
      </c>
      <c r="C55" s="4" t="s">
        <v>6648</v>
      </c>
      <c r="D55" s="4" t="s">
        <v>68</v>
      </c>
    </row>
    <row r="56" spans="2:4" ht="21.5" x14ac:dyDescent="0.9">
      <c r="B56" s="4" t="s">
        <v>231</v>
      </c>
      <c r="C56" s="4" t="s">
        <v>6692</v>
      </c>
      <c r="D56" s="4" t="s">
        <v>68</v>
      </c>
    </row>
    <row r="57" spans="2:4" ht="21.5" x14ac:dyDescent="0.9">
      <c r="B57" s="4" t="s">
        <v>6693</v>
      </c>
      <c r="C57" s="4" t="s">
        <v>6693</v>
      </c>
      <c r="D57" s="4" t="s">
        <v>68</v>
      </c>
    </row>
    <row r="58" spans="2:4" ht="21.5" x14ac:dyDescent="0.9">
      <c r="B58" s="4" t="s">
        <v>6694</v>
      </c>
      <c r="C58" s="4" t="s">
        <v>6694</v>
      </c>
      <c r="D58" s="4" t="s">
        <v>68</v>
      </c>
    </row>
    <row r="59" spans="2:4" ht="21.5" x14ac:dyDescent="0.9">
      <c r="B59" s="4" t="s">
        <v>6637</v>
      </c>
      <c r="C59" s="4" t="s">
        <v>6637</v>
      </c>
      <c r="D59" s="4" t="s">
        <v>68</v>
      </c>
    </row>
    <row r="60" spans="2:4" ht="21.5" x14ac:dyDescent="0.9">
      <c r="B60" s="4" t="s">
        <v>1565</v>
      </c>
      <c r="C60" s="4" t="s">
        <v>1565</v>
      </c>
      <c r="D60" s="4" t="s">
        <v>68</v>
      </c>
    </row>
  </sheetData>
  <pageMargins left="0.7" right="0.7" top="0.75" bottom="0.75" header="0.3" footer="0.3"/>
  <ignoredErrors>
    <ignoredError sqref="G25" calculatedColumn="1"/>
  </ignoredErrors>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F2A9-E6FB-4D7D-A6C6-831A08A02A28}">
  <dimension ref="B2:Y842"/>
  <sheetViews>
    <sheetView topLeftCell="A58" workbookViewId="0">
      <selection activeCell="Q7" sqref="Q7"/>
    </sheetView>
  </sheetViews>
  <sheetFormatPr defaultRowHeight="21.5" x14ac:dyDescent="0.9"/>
  <cols>
    <col min="1" max="1" width="8.7265625" style="4"/>
    <col min="2" max="2" width="12.54296875" style="4" bestFit="1" customWidth="1"/>
    <col min="3" max="3" width="9.453125" style="4" bestFit="1" customWidth="1"/>
    <col min="4" max="4" width="22.6328125" style="4" bestFit="1" customWidth="1"/>
    <col min="5" max="5" width="15.08984375" style="4" bestFit="1" customWidth="1"/>
    <col min="6" max="6" width="6.08984375" style="4" bestFit="1" customWidth="1"/>
    <col min="7" max="7" width="30.26953125" style="4" bestFit="1" customWidth="1"/>
    <col min="8" max="8" width="40.453125" style="4" bestFit="1" customWidth="1"/>
    <col min="9" max="9" width="34.26953125" style="4" bestFit="1" customWidth="1"/>
    <col min="10" max="10" width="20" style="4" bestFit="1" customWidth="1"/>
    <col min="11" max="11" width="16" style="4" bestFit="1" customWidth="1"/>
    <col min="12" max="12" width="40.36328125" style="4" bestFit="1" customWidth="1"/>
    <col min="13" max="13" width="33.08984375" style="4" bestFit="1" customWidth="1"/>
    <col min="14" max="14" width="22.90625" style="4" bestFit="1" customWidth="1"/>
    <col min="15" max="15" width="18.90625" style="4" bestFit="1" customWidth="1"/>
    <col min="16" max="16" width="41.08984375" style="4" bestFit="1" customWidth="1"/>
    <col min="17" max="17" width="32.81640625" style="4" bestFit="1" customWidth="1"/>
    <col min="18" max="18" width="22.54296875" style="4" bestFit="1" customWidth="1"/>
    <col min="19" max="19" width="20.08984375" style="4" bestFit="1" customWidth="1"/>
    <col min="20" max="20" width="8.26953125" style="4" bestFit="1" customWidth="1"/>
    <col min="21" max="21" width="22" style="4" bestFit="1" customWidth="1"/>
    <col min="22" max="22" width="22.54296875" style="4" bestFit="1" customWidth="1"/>
    <col min="23" max="23" width="23" style="4" bestFit="1" customWidth="1"/>
    <col min="24" max="24" width="25.54296875" style="4" bestFit="1" customWidth="1"/>
    <col min="25" max="26" width="12.08984375" style="4" bestFit="1" customWidth="1"/>
    <col min="27" max="16384" width="8.7265625" style="4"/>
  </cols>
  <sheetData>
    <row r="2" spans="2:25" x14ac:dyDescent="0.9">
      <c r="B2" s="16" t="s">
        <v>5455</v>
      </c>
      <c r="C2" s="16" t="s">
        <v>5321</v>
      </c>
      <c r="D2" s="16" t="s">
        <v>6579</v>
      </c>
      <c r="E2" s="17" t="s">
        <v>5456</v>
      </c>
      <c r="F2" s="17" t="s">
        <v>5457</v>
      </c>
      <c r="G2" s="17" t="s">
        <v>5458</v>
      </c>
      <c r="H2" s="17" t="s">
        <v>5459</v>
      </c>
      <c r="I2" s="17" t="s">
        <v>5460</v>
      </c>
      <c r="J2" s="17" t="s">
        <v>6583</v>
      </c>
      <c r="K2" s="17" t="s">
        <v>5461</v>
      </c>
      <c r="L2" s="17" t="s">
        <v>6584</v>
      </c>
      <c r="M2" s="17" t="s">
        <v>5462</v>
      </c>
      <c r="N2" s="17" t="s">
        <v>6585</v>
      </c>
      <c r="O2" s="17" t="s">
        <v>5463</v>
      </c>
      <c r="P2" s="17" t="s">
        <v>6586</v>
      </c>
      <c r="Q2" s="17" t="s">
        <v>6587</v>
      </c>
      <c r="R2" s="17" t="s">
        <v>5464</v>
      </c>
      <c r="S2" s="17" t="s">
        <v>5465</v>
      </c>
      <c r="T2" s="17" t="s">
        <v>5336</v>
      </c>
      <c r="U2" s="17" t="s">
        <v>6588</v>
      </c>
      <c r="V2" s="17" t="s">
        <v>6589</v>
      </c>
      <c r="W2" s="17" t="s">
        <v>6590</v>
      </c>
      <c r="X2" s="17" t="s">
        <v>6591</v>
      </c>
      <c r="Y2" s="18" t="s">
        <v>5466</v>
      </c>
    </row>
    <row r="3" spans="2:25" x14ac:dyDescent="0.9">
      <c r="B3" s="19" t="s">
        <v>36</v>
      </c>
      <c r="C3" s="25">
        <f>_xlfn.XLOOKUP(Vote_History[[#This Row],[QID]],Constituency[qid],Constituency[Number])</f>
        <v>1</v>
      </c>
      <c r="D3" s="27" t="str">
        <f>_xlfn.XLOOKUP(Vote_History[[#This Row],[Number]],Constituency[Number],Constituency[Constituency])</f>
        <v>Manjeshwaram</v>
      </c>
      <c r="E3" s="20" t="s">
        <v>5467</v>
      </c>
      <c r="F3" s="20">
        <v>2011</v>
      </c>
      <c r="G3" s="20" t="s">
        <v>33</v>
      </c>
      <c r="H3" s="20" t="s">
        <v>5468</v>
      </c>
      <c r="I3" s="20" t="s">
        <v>39</v>
      </c>
      <c r="J3" s="20" t="s">
        <v>38</v>
      </c>
      <c r="K3" s="20">
        <v>49817</v>
      </c>
      <c r="L3" s="20" t="s">
        <v>5469</v>
      </c>
      <c r="M3" s="20" t="s">
        <v>69</v>
      </c>
      <c r="N3" s="20" t="s">
        <v>68</v>
      </c>
      <c r="O3" s="20">
        <v>43989</v>
      </c>
      <c r="P3" s="20" t="s">
        <v>5470</v>
      </c>
      <c r="Q3" s="20" t="s">
        <v>52</v>
      </c>
      <c r="R3" s="20" t="s">
        <v>51</v>
      </c>
      <c r="S3" s="20">
        <v>35067</v>
      </c>
      <c r="T3" s="20">
        <v>5828</v>
      </c>
      <c r="U3" s="20">
        <v>35067</v>
      </c>
      <c r="V3" s="20">
        <v>49817</v>
      </c>
      <c r="W3" s="20">
        <v>43989</v>
      </c>
      <c r="X3" s="20">
        <v>4100</v>
      </c>
      <c r="Y3" s="21">
        <v>132973</v>
      </c>
    </row>
    <row r="4" spans="2:25" x14ac:dyDescent="0.9">
      <c r="B4" s="19" t="s">
        <v>36</v>
      </c>
      <c r="C4" s="25">
        <f>_xlfn.XLOOKUP(Vote_History[[#This Row],[QID]],Constituency[qid],Constituency[Number])</f>
        <v>1</v>
      </c>
      <c r="D4" s="27" t="str">
        <f>_xlfn.XLOOKUP(Vote_History[[#This Row],[Number]],Constituency[Number],Constituency[Constituency])</f>
        <v>Manjeshwaram</v>
      </c>
      <c r="E4" s="20" t="s">
        <v>5467</v>
      </c>
      <c r="F4" s="20">
        <v>2016</v>
      </c>
      <c r="G4" s="20" t="s">
        <v>33</v>
      </c>
      <c r="H4" s="20" t="s">
        <v>5468</v>
      </c>
      <c r="I4" s="20" t="s">
        <v>39</v>
      </c>
      <c r="J4" s="20" t="s">
        <v>38</v>
      </c>
      <c r="K4" s="20">
        <v>56870</v>
      </c>
      <c r="L4" s="20" t="s">
        <v>5469</v>
      </c>
      <c r="M4" s="20" t="s">
        <v>69</v>
      </c>
      <c r="N4" s="20" t="s">
        <v>68</v>
      </c>
      <c r="O4" s="20">
        <v>56781</v>
      </c>
      <c r="P4" s="20" t="s">
        <v>5471</v>
      </c>
      <c r="Q4" s="20" t="s">
        <v>52</v>
      </c>
      <c r="R4" s="20" t="s">
        <v>51</v>
      </c>
      <c r="S4" s="20">
        <v>42565</v>
      </c>
      <c r="T4" s="20">
        <v>89</v>
      </c>
      <c r="U4" s="20">
        <v>42565</v>
      </c>
      <c r="V4" s="20">
        <v>56870</v>
      </c>
      <c r="W4" s="20">
        <v>56781</v>
      </c>
      <c r="X4" s="20">
        <v>2022</v>
      </c>
      <c r="Y4" s="21">
        <v>158238</v>
      </c>
    </row>
    <row r="5" spans="2:25" x14ac:dyDescent="0.9">
      <c r="B5" s="19" t="s">
        <v>36</v>
      </c>
      <c r="C5" s="25">
        <f>_xlfn.XLOOKUP(Vote_History[[#This Row],[QID]],Constituency[qid],Constituency[Number])</f>
        <v>1</v>
      </c>
      <c r="D5" s="27" t="str">
        <f>_xlfn.XLOOKUP(Vote_History[[#This Row],[Number]],Constituency[Number],Constituency[Constituency])</f>
        <v>Manjeshwaram</v>
      </c>
      <c r="E5" s="20" t="s">
        <v>5467</v>
      </c>
      <c r="F5" s="20">
        <v>2021</v>
      </c>
      <c r="G5" s="20" t="s">
        <v>33</v>
      </c>
      <c r="H5" s="20" t="s">
        <v>5340</v>
      </c>
      <c r="I5" s="20" t="s">
        <v>39</v>
      </c>
      <c r="J5" s="20" t="s">
        <v>38</v>
      </c>
      <c r="K5" s="20">
        <v>65758</v>
      </c>
      <c r="L5" s="20" t="s">
        <v>5469</v>
      </c>
      <c r="M5" s="20" t="s">
        <v>69</v>
      </c>
      <c r="N5" s="20" t="s">
        <v>68</v>
      </c>
      <c r="O5" s="20">
        <v>65013</v>
      </c>
      <c r="P5" s="20" t="s">
        <v>5472</v>
      </c>
      <c r="Q5" s="20" t="s">
        <v>52</v>
      </c>
      <c r="R5" s="20" t="s">
        <v>51</v>
      </c>
      <c r="S5" s="20">
        <v>40639</v>
      </c>
      <c r="T5" s="20">
        <v>745</v>
      </c>
      <c r="U5" s="20">
        <v>40639</v>
      </c>
      <c r="V5" s="20">
        <v>65758</v>
      </c>
      <c r="W5" s="20">
        <v>65013</v>
      </c>
      <c r="X5" s="20">
        <v>629</v>
      </c>
      <c r="Y5" s="21">
        <v>172039</v>
      </c>
    </row>
    <row r="6" spans="2:25" x14ac:dyDescent="0.9">
      <c r="B6" s="19" t="s">
        <v>36</v>
      </c>
      <c r="C6" s="25">
        <f>_xlfn.XLOOKUP(Vote_History[[#This Row],[QID]],Constituency[qid],Constituency[Number])</f>
        <v>1</v>
      </c>
      <c r="D6" s="27" t="str">
        <f>_xlfn.XLOOKUP(Vote_History[[#This Row],[Number]],Constituency[Number],Constituency[Constituency])</f>
        <v>Manjeshwaram</v>
      </c>
      <c r="E6" s="20" t="s">
        <v>5473</v>
      </c>
      <c r="F6" s="20">
        <v>2014</v>
      </c>
      <c r="G6" s="20" t="s">
        <v>33</v>
      </c>
      <c r="H6" s="20" t="s">
        <v>5474</v>
      </c>
      <c r="I6" s="20" t="s">
        <v>161</v>
      </c>
      <c r="J6" s="20" t="s">
        <v>38</v>
      </c>
      <c r="K6" s="20">
        <v>52459</v>
      </c>
      <c r="L6" s="20" t="s">
        <v>5469</v>
      </c>
      <c r="M6" s="20" t="s">
        <v>69</v>
      </c>
      <c r="N6" s="20" t="s">
        <v>68</v>
      </c>
      <c r="O6" s="20">
        <v>46631</v>
      </c>
      <c r="P6" s="20" t="s">
        <v>5475</v>
      </c>
      <c r="Q6" s="20" t="s">
        <v>52</v>
      </c>
      <c r="R6" s="20" t="s">
        <v>51</v>
      </c>
      <c r="S6" s="20">
        <v>29433</v>
      </c>
      <c r="T6" s="20">
        <v>5828</v>
      </c>
      <c r="U6" s="20">
        <v>29433</v>
      </c>
      <c r="V6" s="20">
        <v>52459</v>
      </c>
      <c r="W6" s="20">
        <v>46631</v>
      </c>
      <c r="X6" s="20">
        <v>6521</v>
      </c>
      <c r="Y6" s="21">
        <v>135044</v>
      </c>
    </row>
    <row r="7" spans="2:25" x14ac:dyDescent="0.9">
      <c r="B7" s="19" t="s">
        <v>36</v>
      </c>
      <c r="C7" s="25">
        <f>_xlfn.XLOOKUP(Vote_History[[#This Row],[QID]],Constituency[qid],Constituency[Number])</f>
        <v>1</v>
      </c>
      <c r="D7" s="27" t="str">
        <f>_xlfn.XLOOKUP(Vote_History[[#This Row],[Number]],Constituency[Number],Constituency[Constituency])</f>
        <v>Manjeshwaram</v>
      </c>
      <c r="E7" s="20" t="s">
        <v>5473</v>
      </c>
      <c r="F7" s="20">
        <v>2019</v>
      </c>
      <c r="G7" s="20" t="s">
        <v>33</v>
      </c>
      <c r="H7" s="20" t="s">
        <v>5476</v>
      </c>
      <c r="I7" s="20" t="s">
        <v>161</v>
      </c>
      <c r="J7" s="20" t="s">
        <v>38</v>
      </c>
      <c r="K7" s="20">
        <v>68217</v>
      </c>
      <c r="L7" s="20" t="s">
        <v>5477</v>
      </c>
      <c r="M7" s="20" t="s">
        <v>69</v>
      </c>
      <c r="N7" s="20" t="s">
        <v>68</v>
      </c>
      <c r="O7" s="20">
        <v>57104</v>
      </c>
      <c r="P7" s="20" t="s">
        <v>5478</v>
      </c>
      <c r="Q7" s="20" t="s">
        <v>52</v>
      </c>
      <c r="R7" s="20" t="s">
        <v>51</v>
      </c>
      <c r="S7" s="20">
        <v>32796</v>
      </c>
      <c r="T7" s="20">
        <v>11113</v>
      </c>
      <c r="U7" s="20">
        <v>32796</v>
      </c>
      <c r="V7" s="20">
        <v>68217</v>
      </c>
      <c r="W7" s="20">
        <v>57104</v>
      </c>
      <c r="X7" s="20">
        <v>2161</v>
      </c>
      <c r="Y7" s="21">
        <v>160278</v>
      </c>
    </row>
    <row r="8" spans="2:25" x14ac:dyDescent="0.9">
      <c r="B8" s="19" t="s">
        <v>36</v>
      </c>
      <c r="C8" s="25">
        <f>_xlfn.XLOOKUP(Vote_History[[#This Row],[QID]],Constituency[qid],Constituency[Number])</f>
        <v>1</v>
      </c>
      <c r="D8" s="27" t="str">
        <f>_xlfn.XLOOKUP(Vote_History[[#This Row],[Number]],Constituency[Number],Constituency[Constituency])</f>
        <v>Manjeshwaram</v>
      </c>
      <c r="E8" s="20" t="s">
        <v>5473</v>
      </c>
      <c r="F8" s="20">
        <v>2024</v>
      </c>
      <c r="G8" s="20" t="s">
        <v>33</v>
      </c>
      <c r="H8" s="20" t="s">
        <v>5476</v>
      </c>
      <c r="I8" s="20" t="s">
        <v>161</v>
      </c>
      <c r="J8" s="20" t="s">
        <v>38</v>
      </c>
      <c r="K8" s="20">
        <v>74437</v>
      </c>
      <c r="L8" s="20" t="s">
        <v>5479</v>
      </c>
      <c r="M8" s="20" t="s">
        <v>69</v>
      </c>
      <c r="N8" s="20" t="s">
        <v>68</v>
      </c>
      <c r="O8" s="20">
        <v>57179</v>
      </c>
      <c r="P8" s="20" t="s">
        <v>5480</v>
      </c>
      <c r="Q8" s="20" t="s">
        <v>52</v>
      </c>
      <c r="R8" s="20" t="s">
        <v>51</v>
      </c>
      <c r="S8" s="20">
        <v>30156</v>
      </c>
      <c r="T8" s="20">
        <v>17258</v>
      </c>
      <c r="U8" s="20">
        <v>30156</v>
      </c>
      <c r="V8" s="20">
        <v>74437</v>
      </c>
      <c r="W8" s="20">
        <v>57179</v>
      </c>
      <c r="X8" s="20">
        <v>910</v>
      </c>
      <c r="Y8" s="21">
        <v>162682</v>
      </c>
    </row>
    <row r="9" spans="2:25" x14ac:dyDescent="0.9">
      <c r="B9" s="19" t="s">
        <v>122</v>
      </c>
      <c r="C9" s="25">
        <f>_xlfn.XLOOKUP(Vote_History[[#This Row],[QID]],Constituency[qid],Constituency[Number])</f>
        <v>2</v>
      </c>
      <c r="D9" s="27" t="str">
        <f>_xlfn.XLOOKUP(Vote_History[[#This Row],[Number]],Constituency[Number],Constituency[Constituency])</f>
        <v>Kasaragod</v>
      </c>
      <c r="E9" s="20" t="s">
        <v>5467</v>
      </c>
      <c r="F9" s="20">
        <v>2011</v>
      </c>
      <c r="G9" s="20" t="s">
        <v>33</v>
      </c>
      <c r="H9" s="20" t="s">
        <v>5481</v>
      </c>
      <c r="I9" s="20" t="s">
        <v>39</v>
      </c>
      <c r="J9" s="20" t="s">
        <v>38</v>
      </c>
      <c r="K9" s="20">
        <v>53068</v>
      </c>
      <c r="L9" s="20" t="s">
        <v>5482</v>
      </c>
      <c r="M9" s="20" t="s">
        <v>69</v>
      </c>
      <c r="N9" s="20" t="s">
        <v>68</v>
      </c>
      <c r="O9" s="20">
        <v>43330</v>
      </c>
      <c r="P9" s="20" t="s">
        <v>5483</v>
      </c>
      <c r="Q9" s="20" t="s">
        <v>1228</v>
      </c>
      <c r="R9" s="20" t="s">
        <v>51</v>
      </c>
      <c r="S9" s="20">
        <v>16467</v>
      </c>
      <c r="T9" s="20">
        <v>9738</v>
      </c>
      <c r="U9" s="20">
        <v>16467</v>
      </c>
      <c r="V9" s="20">
        <v>53068</v>
      </c>
      <c r="W9" s="20">
        <v>43330</v>
      </c>
      <c r="X9" s="20">
        <v>4166</v>
      </c>
      <c r="Y9" s="21">
        <v>117031</v>
      </c>
    </row>
    <row r="10" spans="2:25" x14ac:dyDescent="0.9">
      <c r="B10" s="19" t="s">
        <v>122</v>
      </c>
      <c r="C10" s="25">
        <f>_xlfn.XLOOKUP(Vote_History[[#This Row],[QID]],Constituency[qid],Constituency[Number])</f>
        <v>2</v>
      </c>
      <c r="D10" s="27" t="str">
        <f>_xlfn.XLOOKUP(Vote_History[[#This Row],[Number]],Constituency[Number],Constituency[Constituency])</f>
        <v>Kasaragod</v>
      </c>
      <c r="E10" s="20" t="s">
        <v>5467</v>
      </c>
      <c r="F10" s="20">
        <v>2016</v>
      </c>
      <c r="G10" s="20" t="s">
        <v>33</v>
      </c>
      <c r="H10" s="20" t="s">
        <v>5341</v>
      </c>
      <c r="I10" s="20" t="s">
        <v>39</v>
      </c>
      <c r="J10" s="20" t="s">
        <v>38</v>
      </c>
      <c r="K10" s="20">
        <v>64727</v>
      </c>
      <c r="L10" s="20" t="s">
        <v>5484</v>
      </c>
      <c r="M10" s="20" t="s">
        <v>69</v>
      </c>
      <c r="N10" s="20" t="s">
        <v>68</v>
      </c>
      <c r="O10" s="20">
        <v>56120</v>
      </c>
      <c r="P10" s="20" t="s">
        <v>5485</v>
      </c>
      <c r="Q10" s="20" t="s">
        <v>1228</v>
      </c>
      <c r="R10" s="20" t="s">
        <v>51</v>
      </c>
      <c r="S10" s="20">
        <v>21615</v>
      </c>
      <c r="T10" s="20">
        <v>8607</v>
      </c>
      <c r="U10" s="20">
        <v>21615</v>
      </c>
      <c r="V10" s="20">
        <v>64727</v>
      </c>
      <c r="W10" s="20">
        <v>56120</v>
      </c>
      <c r="X10" s="20">
        <v>1626</v>
      </c>
      <c r="Y10" s="21">
        <v>144088</v>
      </c>
    </row>
    <row r="11" spans="2:25" x14ac:dyDescent="0.9">
      <c r="B11" s="19" t="s">
        <v>122</v>
      </c>
      <c r="C11" s="25">
        <f>_xlfn.XLOOKUP(Vote_History[[#This Row],[QID]],Constituency[qid],Constituency[Number])</f>
        <v>2</v>
      </c>
      <c r="D11" s="27" t="str">
        <f>_xlfn.XLOOKUP(Vote_History[[#This Row],[Number]],Constituency[Number],Constituency[Constituency])</f>
        <v>Kasaragod</v>
      </c>
      <c r="E11" s="20" t="s">
        <v>5467</v>
      </c>
      <c r="F11" s="20">
        <v>2021</v>
      </c>
      <c r="G11" s="20" t="s">
        <v>33</v>
      </c>
      <c r="H11" s="20" t="s">
        <v>5341</v>
      </c>
      <c r="I11" s="20" t="s">
        <v>39</v>
      </c>
      <c r="J11" s="20" t="s">
        <v>38</v>
      </c>
      <c r="K11" s="20">
        <v>63296</v>
      </c>
      <c r="L11" s="20" t="s">
        <v>5486</v>
      </c>
      <c r="M11" s="20" t="s">
        <v>69</v>
      </c>
      <c r="N11" s="20" t="s">
        <v>68</v>
      </c>
      <c r="O11" s="20">
        <v>50395</v>
      </c>
      <c r="P11" s="20" t="s">
        <v>5487</v>
      </c>
      <c r="Q11" s="20" t="s">
        <v>1228</v>
      </c>
      <c r="R11" s="20" t="s">
        <v>51</v>
      </c>
      <c r="S11" s="20">
        <v>28323</v>
      </c>
      <c r="T11" s="20">
        <v>12901</v>
      </c>
      <c r="U11" s="20">
        <v>28323</v>
      </c>
      <c r="V11" s="20">
        <v>63296</v>
      </c>
      <c r="W11" s="20">
        <v>50395</v>
      </c>
      <c r="X11" s="20">
        <v>1847</v>
      </c>
      <c r="Y11" s="21">
        <v>143861</v>
      </c>
    </row>
    <row r="12" spans="2:25" x14ac:dyDescent="0.9">
      <c r="B12" s="19" t="s">
        <v>122</v>
      </c>
      <c r="C12" s="25">
        <f>_xlfn.XLOOKUP(Vote_History[[#This Row],[QID]],Constituency[qid],Constituency[Number])</f>
        <v>2</v>
      </c>
      <c r="D12" s="27" t="str">
        <f>_xlfn.XLOOKUP(Vote_History[[#This Row],[Number]],Constituency[Number],Constituency[Constituency])</f>
        <v>Kasaragod</v>
      </c>
      <c r="E12" s="20" t="s">
        <v>5473</v>
      </c>
      <c r="F12" s="20">
        <v>2014</v>
      </c>
      <c r="G12" s="20" t="s">
        <v>33</v>
      </c>
      <c r="H12" s="20" t="s">
        <v>5474</v>
      </c>
      <c r="I12" s="20" t="s">
        <v>161</v>
      </c>
      <c r="J12" s="20" t="s">
        <v>38</v>
      </c>
      <c r="K12" s="20">
        <v>54426</v>
      </c>
      <c r="L12" s="20" t="s">
        <v>5469</v>
      </c>
      <c r="M12" s="20" t="s">
        <v>69</v>
      </c>
      <c r="N12" s="20" t="s">
        <v>68</v>
      </c>
      <c r="O12" s="20">
        <v>41236</v>
      </c>
      <c r="P12" s="20" t="s">
        <v>5475</v>
      </c>
      <c r="Q12" s="20" t="s">
        <v>52</v>
      </c>
      <c r="R12" s="20" t="s">
        <v>51</v>
      </c>
      <c r="S12" s="20">
        <v>22827</v>
      </c>
      <c r="T12" s="20">
        <v>13190</v>
      </c>
      <c r="U12" s="20">
        <v>22827</v>
      </c>
      <c r="V12" s="20">
        <v>54426</v>
      </c>
      <c r="W12" s="20">
        <v>41236</v>
      </c>
      <c r="X12" s="20">
        <v>5757</v>
      </c>
      <c r="Y12" s="21">
        <v>124246</v>
      </c>
    </row>
    <row r="13" spans="2:25" x14ac:dyDescent="0.9">
      <c r="B13" s="19" t="s">
        <v>122</v>
      </c>
      <c r="C13" s="25">
        <f>_xlfn.XLOOKUP(Vote_History[[#This Row],[QID]],Constituency[qid],Constituency[Number])</f>
        <v>2</v>
      </c>
      <c r="D13" s="27" t="str">
        <f>_xlfn.XLOOKUP(Vote_History[[#This Row],[Number]],Constituency[Number],Constituency[Constituency])</f>
        <v>Kasaragod</v>
      </c>
      <c r="E13" s="20" t="s">
        <v>5473</v>
      </c>
      <c r="F13" s="20">
        <v>2019</v>
      </c>
      <c r="G13" s="20" t="s">
        <v>33</v>
      </c>
      <c r="H13" s="20" t="s">
        <v>5476</v>
      </c>
      <c r="I13" s="20" t="s">
        <v>161</v>
      </c>
      <c r="J13" s="20" t="s">
        <v>38</v>
      </c>
      <c r="K13" s="20">
        <v>69790</v>
      </c>
      <c r="L13" s="20" t="s">
        <v>5477</v>
      </c>
      <c r="M13" s="20" t="s">
        <v>69</v>
      </c>
      <c r="N13" s="20" t="s">
        <v>68</v>
      </c>
      <c r="O13" s="20">
        <v>46630</v>
      </c>
      <c r="P13" s="20" t="s">
        <v>5478</v>
      </c>
      <c r="Q13" s="20" t="s">
        <v>52</v>
      </c>
      <c r="R13" s="20" t="s">
        <v>51</v>
      </c>
      <c r="S13" s="20">
        <v>28567</v>
      </c>
      <c r="T13" s="20">
        <v>23160</v>
      </c>
      <c r="U13" s="20">
        <v>28567</v>
      </c>
      <c r="V13" s="20">
        <v>69790</v>
      </c>
      <c r="W13" s="20">
        <v>46630</v>
      </c>
      <c r="X13" s="20">
        <v>1678</v>
      </c>
      <c r="Y13" s="21">
        <v>146665</v>
      </c>
    </row>
    <row r="14" spans="2:25" x14ac:dyDescent="0.9">
      <c r="B14" s="19" t="s">
        <v>122</v>
      </c>
      <c r="C14" s="25">
        <f>_xlfn.XLOOKUP(Vote_History[[#This Row],[QID]],Constituency[qid],Constituency[Number])</f>
        <v>2</v>
      </c>
      <c r="D14" s="27" t="str">
        <f>_xlfn.XLOOKUP(Vote_History[[#This Row],[Number]],Constituency[Number],Constituency[Constituency])</f>
        <v>Kasaragod</v>
      </c>
      <c r="E14" s="20" t="s">
        <v>5473</v>
      </c>
      <c r="F14" s="20">
        <v>2024</v>
      </c>
      <c r="G14" s="20" t="s">
        <v>33</v>
      </c>
      <c r="H14" s="20" t="s">
        <v>5476</v>
      </c>
      <c r="I14" s="20" t="s">
        <v>161</v>
      </c>
      <c r="J14" s="20" t="s">
        <v>38</v>
      </c>
      <c r="K14" s="20">
        <v>73407</v>
      </c>
      <c r="L14" s="20" t="s">
        <v>5479</v>
      </c>
      <c r="M14" s="20" t="s">
        <v>69</v>
      </c>
      <c r="N14" s="20" t="s">
        <v>68</v>
      </c>
      <c r="O14" s="20">
        <v>47032</v>
      </c>
      <c r="P14" s="20" t="s">
        <v>5480</v>
      </c>
      <c r="Q14" s="20" t="s">
        <v>52</v>
      </c>
      <c r="R14" s="20" t="s">
        <v>51</v>
      </c>
      <c r="S14" s="20">
        <v>26162</v>
      </c>
      <c r="T14" s="20">
        <v>26375</v>
      </c>
      <c r="U14" s="20">
        <v>26162</v>
      </c>
      <c r="V14" s="20">
        <v>73407</v>
      </c>
      <c r="W14" s="20">
        <v>47032</v>
      </c>
      <c r="X14" s="20">
        <v>776</v>
      </c>
      <c r="Y14" s="21">
        <v>147377</v>
      </c>
    </row>
    <row r="15" spans="2:25" x14ac:dyDescent="0.9">
      <c r="B15" s="19" t="s">
        <v>152</v>
      </c>
      <c r="C15" s="25">
        <f>_xlfn.XLOOKUP(Vote_History[[#This Row],[QID]],Constituency[qid],Constituency[Number])</f>
        <v>3</v>
      </c>
      <c r="D15" s="27" t="str">
        <f>_xlfn.XLOOKUP(Vote_History[[#This Row],[Number]],Constituency[Number],Constituency[Constituency])</f>
        <v>Udma</v>
      </c>
      <c r="E15" s="20" t="s">
        <v>5467</v>
      </c>
      <c r="F15" s="20">
        <v>2011</v>
      </c>
      <c r="G15" s="20" t="s">
        <v>33</v>
      </c>
      <c r="H15" s="20" t="s">
        <v>5488</v>
      </c>
      <c r="I15" s="20" t="s">
        <v>52</v>
      </c>
      <c r="J15" s="20" t="s">
        <v>51</v>
      </c>
      <c r="K15" s="20">
        <v>61646</v>
      </c>
      <c r="L15" s="20" t="s">
        <v>5489</v>
      </c>
      <c r="M15" s="20" t="s">
        <v>161</v>
      </c>
      <c r="N15" s="20" t="s">
        <v>38</v>
      </c>
      <c r="O15" s="20">
        <v>50266</v>
      </c>
      <c r="P15" s="20" t="s">
        <v>5490</v>
      </c>
      <c r="Q15" s="20" t="s">
        <v>69</v>
      </c>
      <c r="R15" s="20" t="s">
        <v>68</v>
      </c>
      <c r="S15" s="20">
        <v>13073</v>
      </c>
      <c r="T15" s="20">
        <v>11380</v>
      </c>
      <c r="U15" s="20">
        <v>61646</v>
      </c>
      <c r="V15" s="20">
        <v>50266</v>
      </c>
      <c r="W15" s="20">
        <v>13073</v>
      </c>
      <c r="X15" s="20">
        <v>3641</v>
      </c>
      <c r="Y15" s="21">
        <v>128626</v>
      </c>
    </row>
    <row r="16" spans="2:25" x14ac:dyDescent="0.9">
      <c r="B16" s="19" t="s">
        <v>152</v>
      </c>
      <c r="C16" s="25">
        <f>_xlfn.XLOOKUP(Vote_History[[#This Row],[QID]],Constituency[qid],Constituency[Number])</f>
        <v>3</v>
      </c>
      <c r="D16" s="27" t="str">
        <f>_xlfn.XLOOKUP(Vote_History[[#This Row],[Number]],Constituency[Number],Constituency[Constituency])</f>
        <v>Udma</v>
      </c>
      <c r="E16" s="20" t="s">
        <v>5467</v>
      </c>
      <c r="F16" s="20">
        <v>2016</v>
      </c>
      <c r="G16" s="20" t="s">
        <v>33</v>
      </c>
      <c r="H16" s="20" t="s">
        <v>5491</v>
      </c>
      <c r="I16" s="20" t="s">
        <v>52</v>
      </c>
      <c r="J16" s="20" t="s">
        <v>51</v>
      </c>
      <c r="K16" s="20">
        <v>70679</v>
      </c>
      <c r="L16" s="20" t="s">
        <v>5492</v>
      </c>
      <c r="M16" s="20" t="s">
        <v>161</v>
      </c>
      <c r="N16" s="20" t="s">
        <v>38</v>
      </c>
      <c r="O16" s="20">
        <v>66847</v>
      </c>
      <c r="P16" s="20" t="s">
        <v>5493</v>
      </c>
      <c r="Q16" s="20" t="s">
        <v>69</v>
      </c>
      <c r="R16" s="20" t="s">
        <v>68</v>
      </c>
      <c r="S16" s="20">
        <v>21231</v>
      </c>
      <c r="T16" s="20">
        <v>3832</v>
      </c>
      <c r="U16" s="20">
        <v>70679</v>
      </c>
      <c r="V16" s="20">
        <v>66847</v>
      </c>
      <c r="W16" s="20">
        <v>21231</v>
      </c>
      <c r="X16" s="20">
        <v>1708</v>
      </c>
      <c r="Y16" s="21">
        <v>160465</v>
      </c>
    </row>
    <row r="17" spans="2:25" x14ac:dyDescent="0.9">
      <c r="B17" s="19" t="s">
        <v>152</v>
      </c>
      <c r="C17" s="25">
        <f>_xlfn.XLOOKUP(Vote_History[[#This Row],[QID]],Constituency[qid],Constituency[Number])</f>
        <v>3</v>
      </c>
      <c r="D17" s="27" t="str">
        <f>_xlfn.XLOOKUP(Vote_History[[#This Row],[Number]],Constituency[Number],Constituency[Constituency])</f>
        <v>Udma</v>
      </c>
      <c r="E17" s="20" t="s">
        <v>5467</v>
      </c>
      <c r="F17" s="20">
        <v>2021</v>
      </c>
      <c r="G17" s="20" t="s">
        <v>33</v>
      </c>
      <c r="H17" s="20" t="s">
        <v>5342</v>
      </c>
      <c r="I17" s="20" t="s">
        <v>52</v>
      </c>
      <c r="J17" s="20" t="s">
        <v>51</v>
      </c>
      <c r="K17" s="20">
        <v>78664</v>
      </c>
      <c r="L17" s="20" t="s">
        <v>5494</v>
      </c>
      <c r="M17" s="20" t="s">
        <v>161</v>
      </c>
      <c r="N17" s="20" t="s">
        <v>38</v>
      </c>
      <c r="O17" s="20">
        <v>65342</v>
      </c>
      <c r="P17" s="20" t="s">
        <v>5495</v>
      </c>
      <c r="Q17" s="20" t="s">
        <v>69</v>
      </c>
      <c r="R17" s="20" t="s">
        <v>68</v>
      </c>
      <c r="S17" s="20">
        <v>20360</v>
      </c>
      <c r="T17" s="20">
        <v>13322</v>
      </c>
      <c r="U17" s="20">
        <v>78664</v>
      </c>
      <c r="V17" s="20">
        <v>65342</v>
      </c>
      <c r="W17" s="20">
        <v>20360</v>
      </c>
      <c r="X17" s="20">
        <v>541</v>
      </c>
      <c r="Y17" s="21">
        <v>164907</v>
      </c>
    </row>
    <row r="18" spans="2:25" x14ac:dyDescent="0.9">
      <c r="B18" s="19" t="s">
        <v>152</v>
      </c>
      <c r="C18" s="25">
        <f>_xlfn.XLOOKUP(Vote_History[[#This Row],[QID]],Constituency[qid],Constituency[Number])</f>
        <v>3</v>
      </c>
      <c r="D18" s="27" t="str">
        <f>_xlfn.XLOOKUP(Vote_History[[#This Row],[Number]],Constituency[Number],Constituency[Constituency])</f>
        <v>Udma</v>
      </c>
      <c r="E18" s="20" t="s">
        <v>5473</v>
      </c>
      <c r="F18" s="20">
        <v>2014</v>
      </c>
      <c r="G18" s="20" t="s">
        <v>33</v>
      </c>
      <c r="H18" s="20" t="s">
        <v>5474</v>
      </c>
      <c r="I18" s="20" t="s">
        <v>161</v>
      </c>
      <c r="J18" s="20" t="s">
        <v>38</v>
      </c>
      <c r="K18" s="20">
        <v>56291</v>
      </c>
      <c r="L18" s="20" t="s">
        <v>5475</v>
      </c>
      <c r="M18" s="20" t="s">
        <v>52</v>
      </c>
      <c r="N18" s="20" t="s">
        <v>51</v>
      </c>
      <c r="O18" s="20">
        <v>55456</v>
      </c>
      <c r="P18" s="20" t="s">
        <v>5469</v>
      </c>
      <c r="Q18" s="20" t="s">
        <v>69</v>
      </c>
      <c r="R18" s="20" t="s">
        <v>68</v>
      </c>
      <c r="S18" s="20">
        <v>24584</v>
      </c>
      <c r="T18" s="20">
        <v>835</v>
      </c>
      <c r="U18" s="20">
        <v>55456</v>
      </c>
      <c r="V18" s="20">
        <v>56291</v>
      </c>
      <c r="W18" s="20">
        <v>24584</v>
      </c>
      <c r="X18" s="20">
        <v>4326</v>
      </c>
      <c r="Y18" s="21">
        <v>140657</v>
      </c>
    </row>
    <row r="19" spans="2:25" x14ac:dyDescent="0.9">
      <c r="B19" s="19" t="s">
        <v>152</v>
      </c>
      <c r="C19" s="25">
        <f>_xlfn.XLOOKUP(Vote_History[[#This Row],[QID]],Constituency[qid],Constituency[Number])</f>
        <v>3</v>
      </c>
      <c r="D19" s="27" t="str">
        <f>_xlfn.XLOOKUP(Vote_History[[#This Row],[Number]],Constituency[Number],Constituency[Constituency])</f>
        <v>Udma</v>
      </c>
      <c r="E19" s="20" t="s">
        <v>5473</v>
      </c>
      <c r="F19" s="20">
        <v>2019</v>
      </c>
      <c r="G19" s="20" t="s">
        <v>33</v>
      </c>
      <c r="H19" s="20" t="s">
        <v>5476</v>
      </c>
      <c r="I19" s="20" t="s">
        <v>161</v>
      </c>
      <c r="J19" s="20" t="s">
        <v>38</v>
      </c>
      <c r="K19" s="20">
        <v>72324</v>
      </c>
      <c r="L19" s="20" t="s">
        <v>5478</v>
      </c>
      <c r="M19" s="20" t="s">
        <v>52</v>
      </c>
      <c r="N19" s="20" t="s">
        <v>51</v>
      </c>
      <c r="O19" s="20">
        <v>63387</v>
      </c>
      <c r="P19" s="20" t="s">
        <v>5477</v>
      </c>
      <c r="Q19" s="20" t="s">
        <v>69</v>
      </c>
      <c r="R19" s="20" t="s">
        <v>68</v>
      </c>
      <c r="S19" s="20">
        <v>23786</v>
      </c>
      <c r="T19" s="20">
        <v>8937</v>
      </c>
      <c r="U19" s="20">
        <v>63387</v>
      </c>
      <c r="V19" s="20">
        <v>72324</v>
      </c>
      <c r="W19" s="20">
        <v>23786</v>
      </c>
      <c r="X19" s="20">
        <v>1526</v>
      </c>
      <c r="Y19" s="21">
        <v>161023</v>
      </c>
    </row>
    <row r="20" spans="2:25" x14ac:dyDescent="0.9">
      <c r="B20" s="19" t="s">
        <v>152</v>
      </c>
      <c r="C20" s="25">
        <f>_xlfn.XLOOKUP(Vote_History[[#This Row],[QID]],Constituency[qid],Constituency[Number])</f>
        <v>3</v>
      </c>
      <c r="D20" s="27" t="str">
        <f>_xlfn.XLOOKUP(Vote_History[[#This Row],[Number]],Constituency[Number],Constituency[Constituency])</f>
        <v>Udma</v>
      </c>
      <c r="E20" s="20" t="s">
        <v>5473</v>
      </c>
      <c r="F20" s="20">
        <v>2024</v>
      </c>
      <c r="G20" s="20" t="s">
        <v>33</v>
      </c>
      <c r="H20" s="20" t="s">
        <v>5476</v>
      </c>
      <c r="I20" s="20" t="s">
        <v>161</v>
      </c>
      <c r="J20" s="20" t="s">
        <v>38</v>
      </c>
      <c r="K20" s="20">
        <v>72448</v>
      </c>
      <c r="L20" s="20" t="s">
        <v>5480</v>
      </c>
      <c r="M20" s="20" t="s">
        <v>52</v>
      </c>
      <c r="N20" s="20" t="s">
        <v>51</v>
      </c>
      <c r="O20" s="20">
        <v>60489</v>
      </c>
      <c r="P20" s="20" t="s">
        <v>5479</v>
      </c>
      <c r="Q20" s="20" t="s">
        <v>69</v>
      </c>
      <c r="R20" s="20" t="s">
        <v>68</v>
      </c>
      <c r="S20" s="20">
        <v>31245</v>
      </c>
      <c r="T20" s="20">
        <v>11959</v>
      </c>
      <c r="U20" s="20">
        <v>60489</v>
      </c>
      <c r="V20" s="20">
        <v>72448</v>
      </c>
      <c r="W20" s="20">
        <v>31245</v>
      </c>
      <c r="X20" s="20">
        <v>656</v>
      </c>
      <c r="Y20" s="21">
        <v>164838</v>
      </c>
    </row>
    <row r="21" spans="2:25" x14ac:dyDescent="0.9">
      <c r="B21" s="19" t="s">
        <v>192</v>
      </c>
      <c r="C21" s="25">
        <f>_xlfn.XLOOKUP(Vote_History[[#This Row],[QID]],Constituency[qid],Constituency[Number])</f>
        <v>4</v>
      </c>
      <c r="D21" s="27" t="str">
        <f>_xlfn.XLOOKUP(Vote_History[[#This Row],[Number]],Constituency[Number],Constituency[Constituency])</f>
        <v>Kanhangad</v>
      </c>
      <c r="E21" s="20" t="s">
        <v>5467</v>
      </c>
      <c r="F21" s="20">
        <v>2011</v>
      </c>
      <c r="G21" s="20" t="s">
        <v>33</v>
      </c>
      <c r="H21" s="20" t="s">
        <v>5496</v>
      </c>
      <c r="I21" s="20" t="s">
        <v>193</v>
      </c>
      <c r="J21" s="20" t="s">
        <v>51</v>
      </c>
      <c r="K21" s="20">
        <v>66640</v>
      </c>
      <c r="L21" s="20" t="s">
        <v>5497</v>
      </c>
      <c r="M21" s="20" t="s">
        <v>161</v>
      </c>
      <c r="N21" s="20" t="s">
        <v>38</v>
      </c>
      <c r="O21" s="20">
        <v>54462</v>
      </c>
      <c r="P21" s="20" t="s">
        <v>5498</v>
      </c>
      <c r="Q21" s="20" t="s">
        <v>69</v>
      </c>
      <c r="R21" s="20" t="s">
        <v>68</v>
      </c>
      <c r="S21" s="20">
        <v>15543</v>
      </c>
      <c r="T21" s="20">
        <v>12178</v>
      </c>
      <c r="U21" s="20">
        <v>66640</v>
      </c>
      <c r="V21" s="20">
        <v>54462</v>
      </c>
      <c r="W21" s="20">
        <v>15543</v>
      </c>
      <c r="X21" s="20">
        <v>3196</v>
      </c>
      <c r="Y21" s="21">
        <v>139841</v>
      </c>
    </row>
    <row r="22" spans="2:25" x14ac:dyDescent="0.9">
      <c r="B22" s="19" t="s">
        <v>192</v>
      </c>
      <c r="C22" s="25">
        <f>_xlfn.XLOOKUP(Vote_History[[#This Row],[QID]],Constituency[qid],Constituency[Number])</f>
        <v>4</v>
      </c>
      <c r="D22" s="27" t="str">
        <f>_xlfn.XLOOKUP(Vote_History[[#This Row],[Number]],Constituency[Number],Constituency[Constituency])</f>
        <v>Kanhangad</v>
      </c>
      <c r="E22" s="20" t="s">
        <v>5467</v>
      </c>
      <c r="F22" s="20">
        <v>2016</v>
      </c>
      <c r="G22" s="20" t="s">
        <v>33</v>
      </c>
      <c r="H22" s="20" t="s">
        <v>5499</v>
      </c>
      <c r="I22" s="20" t="s">
        <v>193</v>
      </c>
      <c r="J22" s="20" t="s">
        <v>51</v>
      </c>
      <c r="K22" s="20">
        <v>80558</v>
      </c>
      <c r="L22" s="20" t="s">
        <v>5500</v>
      </c>
      <c r="M22" s="20" t="s">
        <v>161</v>
      </c>
      <c r="N22" s="20" t="s">
        <v>38</v>
      </c>
      <c r="O22" s="20">
        <v>54547</v>
      </c>
      <c r="P22" s="20" t="s">
        <v>5501</v>
      </c>
      <c r="Q22" s="20" t="s">
        <v>698</v>
      </c>
      <c r="R22" s="20" t="s">
        <v>68</v>
      </c>
      <c r="S22" s="20">
        <v>21104</v>
      </c>
      <c r="T22" s="20">
        <v>26011</v>
      </c>
      <c r="U22" s="20">
        <v>80558</v>
      </c>
      <c r="V22" s="20">
        <v>54547</v>
      </c>
      <c r="W22" s="20">
        <v>21104</v>
      </c>
      <c r="X22" s="20">
        <v>4124</v>
      </c>
      <c r="Y22" s="21">
        <v>160333</v>
      </c>
    </row>
    <row r="23" spans="2:25" x14ac:dyDescent="0.9">
      <c r="B23" s="19" t="s">
        <v>192</v>
      </c>
      <c r="C23" s="25">
        <f>_xlfn.XLOOKUP(Vote_History[[#This Row],[QID]],Constituency[qid],Constituency[Number])</f>
        <v>4</v>
      </c>
      <c r="D23" s="27" t="str">
        <f>_xlfn.XLOOKUP(Vote_History[[#This Row],[Number]],Constituency[Number],Constituency[Constituency])</f>
        <v>Kanhangad</v>
      </c>
      <c r="E23" s="20" t="s">
        <v>5467</v>
      </c>
      <c r="F23" s="20">
        <v>2021</v>
      </c>
      <c r="G23" s="20" t="s">
        <v>33</v>
      </c>
      <c r="H23" s="20" t="s">
        <v>5344</v>
      </c>
      <c r="I23" s="20" t="s">
        <v>193</v>
      </c>
      <c r="J23" s="20" t="s">
        <v>51</v>
      </c>
      <c r="K23" s="20">
        <v>84615</v>
      </c>
      <c r="L23" s="20" t="s">
        <v>5502</v>
      </c>
      <c r="M23" s="20" t="s">
        <v>161</v>
      </c>
      <c r="N23" s="20" t="s">
        <v>38</v>
      </c>
      <c r="O23" s="20">
        <v>57476</v>
      </c>
      <c r="P23" s="20" t="s">
        <v>5503</v>
      </c>
      <c r="Q23" s="20" t="s">
        <v>69</v>
      </c>
      <c r="R23" s="20" t="s">
        <v>68</v>
      </c>
      <c r="S23" s="20">
        <v>21570</v>
      </c>
      <c r="T23" s="20">
        <v>27139</v>
      </c>
      <c r="U23" s="20">
        <v>84615</v>
      </c>
      <c r="V23" s="20">
        <v>57476</v>
      </c>
      <c r="W23" s="20">
        <v>21570</v>
      </c>
      <c r="X23" s="20">
        <v>2537</v>
      </c>
      <c r="Y23" s="21">
        <v>166198</v>
      </c>
    </row>
    <row r="24" spans="2:25" x14ac:dyDescent="0.9">
      <c r="B24" s="19" t="s">
        <v>192</v>
      </c>
      <c r="C24" s="25">
        <f>_xlfn.XLOOKUP(Vote_History[[#This Row],[QID]],Constituency[qid],Constituency[Number])</f>
        <v>4</v>
      </c>
      <c r="D24" s="27" t="str">
        <f>_xlfn.XLOOKUP(Vote_History[[#This Row],[Number]],Constituency[Number],Constituency[Constituency])</f>
        <v>Kanhangad</v>
      </c>
      <c r="E24" s="20" t="s">
        <v>5473</v>
      </c>
      <c r="F24" s="20">
        <v>2014</v>
      </c>
      <c r="G24" s="20" t="s">
        <v>33</v>
      </c>
      <c r="H24" s="20" t="s">
        <v>5475</v>
      </c>
      <c r="I24" s="20" t="s">
        <v>52</v>
      </c>
      <c r="J24" s="20" t="s">
        <v>51</v>
      </c>
      <c r="K24" s="20">
        <v>64669</v>
      </c>
      <c r="L24" s="20" t="s">
        <v>5474</v>
      </c>
      <c r="M24" s="20" t="s">
        <v>161</v>
      </c>
      <c r="N24" s="20" t="s">
        <v>38</v>
      </c>
      <c r="O24" s="20">
        <v>56954</v>
      </c>
      <c r="P24" s="20" t="s">
        <v>5469</v>
      </c>
      <c r="Q24" s="20" t="s">
        <v>69</v>
      </c>
      <c r="R24" s="20" t="s">
        <v>68</v>
      </c>
      <c r="S24" s="20">
        <v>23578</v>
      </c>
      <c r="T24" s="20">
        <v>7715</v>
      </c>
      <c r="U24" s="20">
        <v>64669</v>
      </c>
      <c r="V24" s="20">
        <v>56954</v>
      </c>
      <c r="W24" s="20">
        <v>23578</v>
      </c>
      <c r="X24" s="20">
        <v>5085</v>
      </c>
      <c r="Y24" s="21">
        <v>150286</v>
      </c>
    </row>
    <row r="25" spans="2:25" x14ac:dyDescent="0.9">
      <c r="B25" s="19" t="s">
        <v>192</v>
      </c>
      <c r="C25" s="25">
        <f>_xlfn.XLOOKUP(Vote_History[[#This Row],[QID]],Constituency[qid],Constituency[Number])</f>
        <v>4</v>
      </c>
      <c r="D25" s="27" t="str">
        <f>_xlfn.XLOOKUP(Vote_History[[#This Row],[Number]],Constituency[Number],Constituency[Constituency])</f>
        <v>Kanhangad</v>
      </c>
      <c r="E25" s="20" t="s">
        <v>5473</v>
      </c>
      <c r="F25" s="20">
        <v>2019</v>
      </c>
      <c r="G25" s="20" t="s">
        <v>33</v>
      </c>
      <c r="H25" s="20" t="s">
        <v>5478</v>
      </c>
      <c r="I25" s="20" t="s">
        <v>52</v>
      </c>
      <c r="J25" s="20" t="s">
        <v>51</v>
      </c>
      <c r="K25" s="20">
        <v>74791</v>
      </c>
      <c r="L25" s="20" t="s">
        <v>5476</v>
      </c>
      <c r="M25" s="20" t="s">
        <v>161</v>
      </c>
      <c r="N25" s="20" t="s">
        <v>38</v>
      </c>
      <c r="O25" s="20">
        <v>72570</v>
      </c>
      <c r="P25" s="20" t="s">
        <v>5477</v>
      </c>
      <c r="Q25" s="20" t="s">
        <v>69</v>
      </c>
      <c r="R25" s="20" t="s">
        <v>68</v>
      </c>
      <c r="S25" s="20">
        <v>20046</v>
      </c>
      <c r="T25" s="20">
        <v>2221</v>
      </c>
      <c r="U25" s="20">
        <v>74791</v>
      </c>
      <c r="V25" s="20">
        <v>72570</v>
      </c>
      <c r="W25" s="20">
        <v>20046</v>
      </c>
      <c r="X25" s="20">
        <v>1854</v>
      </c>
      <c r="Y25" s="21">
        <v>169261</v>
      </c>
    </row>
    <row r="26" spans="2:25" x14ac:dyDescent="0.9">
      <c r="B26" s="19" t="s">
        <v>192</v>
      </c>
      <c r="C26" s="25">
        <f>_xlfn.XLOOKUP(Vote_History[[#This Row],[QID]],Constituency[qid],Constituency[Number])</f>
        <v>4</v>
      </c>
      <c r="D26" s="27" t="str">
        <f>_xlfn.XLOOKUP(Vote_History[[#This Row],[Number]],Constituency[Number],Constituency[Constituency])</f>
        <v>Kanhangad</v>
      </c>
      <c r="E26" s="20" t="s">
        <v>5473</v>
      </c>
      <c r="F26" s="20">
        <v>2024</v>
      </c>
      <c r="G26" s="20" t="s">
        <v>33</v>
      </c>
      <c r="H26" s="20" t="s">
        <v>5476</v>
      </c>
      <c r="I26" s="20" t="s">
        <v>161</v>
      </c>
      <c r="J26" s="20" t="s">
        <v>38</v>
      </c>
      <c r="K26" s="20">
        <v>69171</v>
      </c>
      <c r="L26" s="20" t="s">
        <v>5480</v>
      </c>
      <c r="M26" s="20" t="s">
        <v>52</v>
      </c>
      <c r="N26" s="20" t="s">
        <v>51</v>
      </c>
      <c r="O26" s="20">
        <v>67121</v>
      </c>
      <c r="P26" s="20" t="s">
        <v>5479</v>
      </c>
      <c r="Q26" s="20" t="s">
        <v>69</v>
      </c>
      <c r="R26" s="20" t="s">
        <v>68</v>
      </c>
      <c r="S26" s="20">
        <v>29301</v>
      </c>
      <c r="T26" s="20">
        <v>2050</v>
      </c>
      <c r="U26" s="20">
        <v>67121</v>
      </c>
      <c r="V26" s="20">
        <v>69171</v>
      </c>
      <c r="W26" s="20">
        <v>29301</v>
      </c>
      <c r="X26" s="20">
        <v>924</v>
      </c>
      <c r="Y26" s="21">
        <v>166517</v>
      </c>
    </row>
    <row r="27" spans="2:25" x14ac:dyDescent="0.9">
      <c r="B27" s="19" t="s">
        <v>219</v>
      </c>
      <c r="C27" s="25">
        <f>_xlfn.XLOOKUP(Vote_History[[#This Row],[QID]],Constituency[qid],Constituency[Number])</f>
        <v>5</v>
      </c>
      <c r="D27" s="27" t="str">
        <f>_xlfn.XLOOKUP(Vote_History[[#This Row],[Number]],Constituency[Number],Constituency[Constituency])</f>
        <v>Thrikaripur</v>
      </c>
      <c r="E27" s="20" t="s">
        <v>5467</v>
      </c>
      <c r="F27" s="20">
        <v>2011</v>
      </c>
      <c r="G27" s="20" t="s">
        <v>33</v>
      </c>
      <c r="H27" s="20" t="s">
        <v>5491</v>
      </c>
      <c r="I27" s="20" t="s">
        <v>52</v>
      </c>
      <c r="J27" s="20" t="s">
        <v>51</v>
      </c>
      <c r="K27" s="20">
        <v>67871</v>
      </c>
      <c r="L27" s="20" t="s">
        <v>5504</v>
      </c>
      <c r="M27" s="20" t="s">
        <v>161</v>
      </c>
      <c r="N27" s="20" t="s">
        <v>38</v>
      </c>
      <c r="O27" s="20">
        <v>59106</v>
      </c>
      <c r="P27" s="20" t="s">
        <v>5505</v>
      </c>
      <c r="Q27" s="20" t="s">
        <v>69</v>
      </c>
      <c r="R27" s="20" t="s">
        <v>68</v>
      </c>
      <c r="S27" s="20">
        <v>5450</v>
      </c>
      <c r="T27" s="20">
        <v>8765</v>
      </c>
      <c r="U27" s="20">
        <v>67871</v>
      </c>
      <c r="V27" s="20">
        <v>59106</v>
      </c>
      <c r="W27" s="20">
        <v>5450</v>
      </c>
      <c r="X27" s="20">
        <v>3561</v>
      </c>
      <c r="Y27" s="21">
        <v>135988</v>
      </c>
    </row>
    <row r="28" spans="2:25" x14ac:dyDescent="0.9">
      <c r="B28" s="19" t="s">
        <v>219</v>
      </c>
      <c r="C28" s="25">
        <f>_xlfn.XLOOKUP(Vote_History[[#This Row],[QID]],Constituency[qid],Constituency[Number])</f>
        <v>5</v>
      </c>
      <c r="D28" s="27" t="str">
        <f>_xlfn.XLOOKUP(Vote_History[[#This Row],[Number]],Constituency[Number],Constituency[Constituency])</f>
        <v>Thrikaripur</v>
      </c>
      <c r="E28" s="20" t="s">
        <v>5467</v>
      </c>
      <c r="F28" s="20">
        <v>2016</v>
      </c>
      <c r="G28" s="20" t="s">
        <v>33</v>
      </c>
      <c r="H28" s="20" t="s">
        <v>5506</v>
      </c>
      <c r="I28" s="20" t="s">
        <v>52</v>
      </c>
      <c r="J28" s="20" t="s">
        <v>51</v>
      </c>
      <c r="K28" s="20">
        <v>79286</v>
      </c>
      <c r="L28" s="20" t="s">
        <v>5507</v>
      </c>
      <c r="M28" s="20" t="s">
        <v>161</v>
      </c>
      <c r="N28" s="20" t="s">
        <v>38</v>
      </c>
      <c r="O28" s="20">
        <v>62327</v>
      </c>
      <c r="P28" s="20" t="s">
        <v>5508</v>
      </c>
      <c r="Q28" s="20" t="s">
        <v>69</v>
      </c>
      <c r="R28" s="20" t="s">
        <v>68</v>
      </c>
      <c r="S28" s="20">
        <v>10767</v>
      </c>
      <c r="T28" s="20">
        <v>16959</v>
      </c>
      <c r="U28" s="20">
        <v>79286</v>
      </c>
      <c r="V28" s="20">
        <v>62327</v>
      </c>
      <c r="W28" s="20">
        <v>10767</v>
      </c>
      <c r="X28" s="20">
        <v>2517</v>
      </c>
      <c r="Y28" s="21">
        <v>154897</v>
      </c>
    </row>
    <row r="29" spans="2:25" x14ac:dyDescent="0.9">
      <c r="B29" s="19" t="s">
        <v>219</v>
      </c>
      <c r="C29" s="25">
        <f>_xlfn.XLOOKUP(Vote_History[[#This Row],[QID]],Constituency[qid],Constituency[Number])</f>
        <v>5</v>
      </c>
      <c r="D29" s="27" t="str">
        <f>_xlfn.XLOOKUP(Vote_History[[#This Row],[Number]],Constituency[Number],Constituency[Constituency])</f>
        <v>Thrikaripur</v>
      </c>
      <c r="E29" s="20" t="s">
        <v>5467</v>
      </c>
      <c r="F29" s="20">
        <v>2021</v>
      </c>
      <c r="G29" s="20" t="s">
        <v>33</v>
      </c>
      <c r="H29" s="20" t="s">
        <v>5345</v>
      </c>
      <c r="I29" s="20" t="s">
        <v>52</v>
      </c>
      <c r="J29" s="20" t="s">
        <v>51</v>
      </c>
      <c r="K29" s="20">
        <v>86151</v>
      </c>
      <c r="L29" s="20" t="s">
        <v>5509</v>
      </c>
      <c r="M29" s="20" t="s">
        <v>210</v>
      </c>
      <c r="N29" s="20" t="s">
        <v>38</v>
      </c>
      <c r="O29" s="20">
        <v>60014</v>
      </c>
      <c r="P29" s="20" t="s">
        <v>5510</v>
      </c>
      <c r="Q29" s="20" t="s">
        <v>69</v>
      </c>
      <c r="R29" s="20" t="s">
        <v>68</v>
      </c>
      <c r="S29" s="20">
        <v>10961</v>
      </c>
      <c r="T29" s="20">
        <v>26137</v>
      </c>
      <c r="U29" s="20">
        <v>86151</v>
      </c>
      <c r="V29" s="20">
        <v>60014</v>
      </c>
      <c r="W29" s="20">
        <v>10961</v>
      </c>
      <c r="X29" s="20">
        <v>2724</v>
      </c>
      <c r="Y29" s="21">
        <v>159850</v>
      </c>
    </row>
    <row r="30" spans="2:25" x14ac:dyDescent="0.9">
      <c r="B30" s="19" t="s">
        <v>219</v>
      </c>
      <c r="C30" s="25">
        <f>_xlfn.XLOOKUP(Vote_History[[#This Row],[QID]],Constituency[qid],Constituency[Number])</f>
        <v>5</v>
      </c>
      <c r="D30" s="27" t="str">
        <f>_xlfn.XLOOKUP(Vote_History[[#This Row],[Number]],Constituency[Number],Constituency[Constituency])</f>
        <v>Thrikaripur</v>
      </c>
      <c r="E30" s="20" t="s">
        <v>5473</v>
      </c>
      <c r="F30" s="20">
        <v>2014</v>
      </c>
      <c r="G30" s="20" t="s">
        <v>33</v>
      </c>
      <c r="H30" s="20" t="s">
        <v>5475</v>
      </c>
      <c r="I30" s="20" t="s">
        <v>52</v>
      </c>
      <c r="J30" s="20" t="s">
        <v>51</v>
      </c>
      <c r="K30" s="20">
        <v>65452</v>
      </c>
      <c r="L30" s="20" t="s">
        <v>5474</v>
      </c>
      <c r="M30" s="20" t="s">
        <v>161</v>
      </c>
      <c r="N30" s="20" t="s">
        <v>38</v>
      </c>
      <c r="O30" s="20">
        <v>62001</v>
      </c>
      <c r="P30" s="20" t="s">
        <v>5469</v>
      </c>
      <c r="Q30" s="20" t="s">
        <v>69</v>
      </c>
      <c r="R30" s="20" t="s">
        <v>68</v>
      </c>
      <c r="S30" s="20">
        <v>12990</v>
      </c>
      <c r="T30" s="20">
        <v>3451</v>
      </c>
      <c r="U30" s="20">
        <v>65452</v>
      </c>
      <c r="V30" s="20">
        <v>62001</v>
      </c>
      <c r="W30" s="20">
        <v>12990</v>
      </c>
      <c r="X30" s="20">
        <v>3821</v>
      </c>
      <c r="Y30" s="21">
        <v>144264</v>
      </c>
    </row>
    <row r="31" spans="2:25" x14ac:dyDescent="0.9">
      <c r="B31" s="19" t="s">
        <v>219</v>
      </c>
      <c r="C31" s="25">
        <f>_xlfn.XLOOKUP(Vote_History[[#This Row],[QID]],Constituency[qid],Constituency[Number])</f>
        <v>5</v>
      </c>
      <c r="D31" s="27" t="str">
        <f>_xlfn.XLOOKUP(Vote_History[[#This Row],[Number]],Constituency[Number],Constituency[Constituency])</f>
        <v>Thrikaripur</v>
      </c>
      <c r="E31" s="20" t="s">
        <v>5473</v>
      </c>
      <c r="F31" s="20">
        <v>2019</v>
      </c>
      <c r="G31" s="20" t="s">
        <v>33</v>
      </c>
      <c r="H31" s="20" t="s">
        <v>5478</v>
      </c>
      <c r="I31" s="20" t="s">
        <v>52</v>
      </c>
      <c r="J31" s="20" t="s">
        <v>51</v>
      </c>
      <c r="K31" s="20">
        <v>76403</v>
      </c>
      <c r="L31" s="20" t="s">
        <v>5476</v>
      </c>
      <c r="M31" s="20" t="s">
        <v>161</v>
      </c>
      <c r="N31" s="20" t="s">
        <v>38</v>
      </c>
      <c r="O31" s="20">
        <v>74504</v>
      </c>
      <c r="P31" s="20" t="s">
        <v>5477</v>
      </c>
      <c r="Q31" s="20" t="s">
        <v>69</v>
      </c>
      <c r="R31" s="20" t="s">
        <v>68</v>
      </c>
      <c r="S31" s="20">
        <v>8652</v>
      </c>
      <c r="T31" s="20">
        <v>1899</v>
      </c>
      <c r="U31" s="20">
        <v>76403</v>
      </c>
      <c r="V31" s="20">
        <v>74504</v>
      </c>
      <c r="W31" s="20">
        <v>8652</v>
      </c>
      <c r="X31" s="20">
        <v>1098</v>
      </c>
      <c r="Y31" s="21">
        <v>160657</v>
      </c>
    </row>
    <row r="32" spans="2:25" x14ac:dyDescent="0.9">
      <c r="B32" s="19" t="s">
        <v>219</v>
      </c>
      <c r="C32" s="25">
        <f>_xlfn.XLOOKUP(Vote_History[[#This Row],[QID]],Constituency[qid],Constituency[Number])</f>
        <v>5</v>
      </c>
      <c r="D32" s="27" t="str">
        <f>_xlfn.XLOOKUP(Vote_History[[#This Row],[Number]],Constituency[Number],Constituency[Constituency])</f>
        <v>Thrikaripur</v>
      </c>
      <c r="E32" s="20" t="s">
        <v>5473</v>
      </c>
      <c r="F32" s="20">
        <v>2024</v>
      </c>
      <c r="G32" s="20" t="s">
        <v>33</v>
      </c>
      <c r="H32" s="20" t="s">
        <v>5476</v>
      </c>
      <c r="I32" s="20" t="s">
        <v>161</v>
      </c>
      <c r="J32" s="20" t="s">
        <v>38</v>
      </c>
      <c r="K32" s="20">
        <v>75643</v>
      </c>
      <c r="L32" s="20" t="s">
        <v>5480</v>
      </c>
      <c r="M32" s="20" t="s">
        <v>52</v>
      </c>
      <c r="N32" s="20" t="s">
        <v>51</v>
      </c>
      <c r="O32" s="20">
        <v>65195</v>
      </c>
      <c r="P32" s="20" t="s">
        <v>5479</v>
      </c>
      <c r="Q32" s="20" t="s">
        <v>69</v>
      </c>
      <c r="R32" s="20" t="s">
        <v>68</v>
      </c>
      <c r="S32" s="20">
        <v>17085</v>
      </c>
      <c r="T32" s="20">
        <v>10448</v>
      </c>
      <c r="U32" s="20">
        <v>65195</v>
      </c>
      <c r="V32" s="20">
        <v>75643</v>
      </c>
      <c r="W32" s="20">
        <v>17085</v>
      </c>
      <c r="X32" s="20">
        <v>663</v>
      </c>
      <c r="Y32" s="21">
        <v>158586</v>
      </c>
    </row>
    <row r="33" spans="2:25" x14ac:dyDescent="0.9">
      <c r="B33" s="19" t="s">
        <v>261</v>
      </c>
      <c r="C33" s="25">
        <f>_xlfn.XLOOKUP(Vote_History[[#This Row],[QID]],Constituency[qid],Constituency[Number])</f>
        <v>6</v>
      </c>
      <c r="D33" s="27" t="str">
        <f>_xlfn.XLOOKUP(Vote_History[[#This Row],[Number]],Constituency[Number],Constituency[Constituency])</f>
        <v>Payyanur</v>
      </c>
      <c r="E33" s="20" t="s">
        <v>5467</v>
      </c>
      <c r="F33" s="20">
        <v>2011</v>
      </c>
      <c r="G33" s="20" t="s">
        <v>33</v>
      </c>
      <c r="H33" s="20" t="s">
        <v>5511</v>
      </c>
      <c r="I33" s="20" t="s">
        <v>52</v>
      </c>
      <c r="J33" s="20" t="s">
        <v>51</v>
      </c>
      <c r="K33" s="20">
        <v>78116</v>
      </c>
      <c r="L33" s="20" t="s">
        <v>5512</v>
      </c>
      <c r="M33" s="20" t="s">
        <v>161</v>
      </c>
      <c r="N33" s="20" t="s">
        <v>38</v>
      </c>
      <c r="O33" s="20">
        <v>45992</v>
      </c>
      <c r="P33" s="20" t="s">
        <v>5513</v>
      </c>
      <c r="Q33" s="20" t="s">
        <v>69</v>
      </c>
      <c r="R33" s="20" t="s">
        <v>68</v>
      </c>
      <c r="S33" s="20">
        <v>5019</v>
      </c>
      <c r="T33" s="20">
        <v>32124</v>
      </c>
      <c r="U33" s="20">
        <v>78116</v>
      </c>
      <c r="V33" s="20">
        <v>45992</v>
      </c>
      <c r="W33" s="20">
        <v>5019</v>
      </c>
      <c r="X33" s="20">
        <v>1539</v>
      </c>
      <c r="Y33" s="21">
        <v>130666</v>
      </c>
    </row>
    <row r="34" spans="2:25" x14ac:dyDescent="0.9">
      <c r="B34" s="19" t="s">
        <v>261</v>
      </c>
      <c r="C34" s="25">
        <f>_xlfn.XLOOKUP(Vote_History[[#This Row],[QID]],Constituency[qid],Constituency[Number])</f>
        <v>6</v>
      </c>
      <c r="D34" s="27" t="str">
        <f>_xlfn.XLOOKUP(Vote_History[[#This Row],[Number]],Constituency[Number],Constituency[Constituency])</f>
        <v>Payyanur</v>
      </c>
      <c r="E34" s="20" t="s">
        <v>5467</v>
      </c>
      <c r="F34" s="20">
        <v>2016</v>
      </c>
      <c r="G34" s="20" t="s">
        <v>33</v>
      </c>
      <c r="H34" s="20" t="s">
        <v>5514</v>
      </c>
      <c r="I34" s="20" t="s">
        <v>52</v>
      </c>
      <c r="J34" s="20" t="s">
        <v>51</v>
      </c>
      <c r="K34" s="20">
        <v>83226</v>
      </c>
      <c r="L34" s="20" t="s">
        <v>5515</v>
      </c>
      <c r="M34" s="20" t="s">
        <v>161</v>
      </c>
      <c r="N34" s="20" t="s">
        <v>38</v>
      </c>
      <c r="O34" s="20">
        <v>42963</v>
      </c>
      <c r="P34" s="20" t="s">
        <v>5516</v>
      </c>
      <c r="Q34" s="20" t="s">
        <v>69</v>
      </c>
      <c r="R34" s="20" t="s">
        <v>68</v>
      </c>
      <c r="S34" s="20">
        <v>15341</v>
      </c>
      <c r="T34" s="20">
        <v>40263</v>
      </c>
      <c r="U34" s="20">
        <v>83226</v>
      </c>
      <c r="V34" s="20">
        <v>42963</v>
      </c>
      <c r="W34" s="20">
        <v>15341</v>
      </c>
      <c r="X34" s="20">
        <v>870</v>
      </c>
      <c r="Y34" s="21">
        <v>142400</v>
      </c>
    </row>
    <row r="35" spans="2:25" x14ac:dyDescent="0.9">
      <c r="B35" s="19" t="s">
        <v>261</v>
      </c>
      <c r="C35" s="25">
        <f>_xlfn.XLOOKUP(Vote_History[[#This Row],[QID]],Constituency[qid],Constituency[Number])</f>
        <v>6</v>
      </c>
      <c r="D35" s="27" t="str">
        <f>_xlfn.XLOOKUP(Vote_History[[#This Row],[Number]],Constituency[Number],Constituency[Constituency])</f>
        <v>Payyanur</v>
      </c>
      <c r="E35" s="20" t="s">
        <v>5467</v>
      </c>
      <c r="F35" s="20">
        <v>2021</v>
      </c>
      <c r="G35" s="20" t="s">
        <v>33</v>
      </c>
      <c r="H35" s="20" t="s">
        <v>5517</v>
      </c>
      <c r="I35" s="20" t="s">
        <v>52</v>
      </c>
      <c r="J35" s="20" t="s">
        <v>51</v>
      </c>
      <c r="K35" s="20">
        <v>93695</v>
      </c>
      <c r="L35" s="20" t="s">
        <v>5518</v>
      </c>
      <c r="M35" s="20" t="s">
        <v>161</v>
      </c>
      <c r="N35" s="20" t="s">
        <v>38</v>
      </c>
      <c r="O35" s="20">
        <v>43915</v>
      </c>
      <c r="P35" s="20" t="s">
        <v>5519</v>
      </c>
      <c r="Q35" s="20" t="s">
        <v>69</v>
      </c>
      <c r="R35" s="20" t="s">
        <v>68</v>
      </c>
      <c r="S35" s="20">
        <v>11308</v>
      </c>
      <c r="T35" s="20">
        <v>49780</v>
      </c>
      <c r="U35" s="20">
        <v>93695</v>
      </c>
      <c r="V35" s="20">
        <v>43915</v>
      </c>
      <c r="W35" s="20">
        <v>11308</v>
      </c>
      <c r="X35" s="20">
        <v>341</v>
      </c>
      <c r="Y35" s="21">
        <v>149259</v>
      </c>
    </row>
    <row r="36" spans="2:25" x14ac:dyDescent="0.9">
      <c r="B36" s="19" t="s">
        <v>261</v>
      </c>
      <c r="C36" s="25">
        <f>_xlfn.XLOOKUP(Vote_History[[#This Row],[QID]],Constituency[qid],Constituency[Number])</f>
        <v>6</v>
      </c>
      <c r="D36" s="27" t="str">
        <f>_xlfn.XLOOKUP(Vote_History[[#This Row],[Number]],Constituency[Number],Constituency[Constituency])</f>
        <v>Payyanur</v>
      </c>
      <c r="E36" s="20" t="s">
        <v>5473</v>
      </c>
      <c r="F36" s="20">
        <v>2014</v>
      </c>
      <c r="G36" s="20" t="s">
        <v>33</v>
      </c>
      <c r="H36" s="20" t="s">
        <v>5475</v>
      </c>
      <c r="I36" s="20" t="s">
        <v>52</v>
      </c>
      <c r="J36" s="20" t="s">
        <v>51</v>
      </c>
      <c r="K36" s="20">
        <v>75167</v>
      </c>
      <c r="L36" s="20" t="s">
        <v>5474</v>
      </c>
      <c r="M36" s="20" t="s">
        <v>161</v>
      </c>
      <c r="N36" s="20" t="s">
        <v>38</v>
      </c>
      <c r="O36" s="20">
        <v>47025</v>
      </c>
      <c r="P36" s="20" t="s">
        <v>5469</v>
      </c>
      <c r="Q36" s="20" t="s">
        <v>69</v>
      </c>
      <c r="R36" s="20" t="s">
        <v>68</v>
      </c>
      <c r="S36" s="20">
        <v>12878</v>
      </c>
      <c r="T36" s="20">
        <v>28142</v>
      </c>
      <c r="U36" s="20">
        <v>75167</v>
      </c>
      <c r="V36" s="20">
        <v>47025</v>
      </c>
      <c r="W36" s="20">
        <v>12878</v>
      </c>
      <c r="X36" s="20">
        <v>2741</v>
      </c>
      <c r="Y36" s="21">
        <v>137811</v>
      </c>
    </row>
    <row r="37" spans="2:25" x14ac:dyDescent="0.9">
      <c r="B37" s="19" t="s">
        <v>261</v>
      </c>
      <c r="C37" s="25">
        <f>_xlfn.XLOOKUP(Vote_History[[#This Row],[QID]],Constituency[qid],Constituency[Number])</f>
        <v>6</v>
      </c>
      <c r="D37" s="27" t="str">
        <f>_xlfn.XLOOKUP(Vote_History[[#This Row],[Number]],Constituency[Number],Constituency[Constituency])</f>
        <v>Payyanur</v>
      </c>
      <c r="E37" s="20" t="s">
        <v>5473</v>
      </c>
      <c r="F37" s="20">
        <v>2019</v>
      </c>
      <c r="G37" s="20" t="s">
        <v>33</v>
      </c>
      <c r="H37" s="20" t="s">
        <v>5478</v>
      </c>
      <c r="I37" s="20" t="s">
        <v>52</v>
      </c>
      <c r="J37" s="20" t="s">
        <v>51</v>
      </c>
      <c r="K37" s="20">
        <v>82861</v>
      </c>
      <c r="L37" s="20" t="s">
        <v>5476</v>
      </c>
      <c r="M37" s="20" t="s">
        <v>161</v>
      </c>
      <c r="N37" s="20" t="s">
        <v>38</v>
      </c>
      <c r="O37" s="20">
        <v>56730</v>
      </c>
      <c r="P37" s="20" t="s">
        <v>5477</v>
      </c>
      <c r="Q37" s="20" t="s">
        <v>69</v>
      </c>
      <c r="R37" s="20" t="s">
        <v>68</v>
      </c>
      <c r="S37" s="20">
        <v>9268</v>
      </c>
      <c r="T37" s="20">
        <v>26131</v>
      </c>
      <c r="U37" s="20">
        <v>82861</v>
      </c>
      <c r="V37" s="20">
        <v>56730</v>
      </c>
      <c r="W37" s="20">
        <v>9268</v>
      </c>
      <c r="X37" s="20">
        <v>861</v>
      </c>
      <c r="Y37" s="21">
        <v>149720</v>
      </c>
    </row>
    <row r="38" spans="2:25" x14ac:dyDescent="0.9">
      <c r="B38" s="19" t="s">
        <v>261</v>
      </c>
      <c r="C38" s="25">
        <f>_xlfn.XLOOKUP(Vote_History[[#This Row],[QID]],Constituency[qid],Constituency[Number])</f>
        <v>6</v>
      </c>
      <c r="D38" s="27" t="str">
        <f>_xlfn.XLOOKUP(Vote_History[[#This Row],[Number]],Constituency[Number],Constituency[Constituency])</f>
        <v>Payyanur</v>
      </c>
      <c r="E38" s="20" t="s">
        <v>5473</v>
      </c>
      <c r="F38" s="20">
        <v>2024</v>
      </c>
      <c r="G38" s="20" t="s">
        <v>33</v>
      </c>
      <c r="H38" s="20" t="s">
        <v>5480</v>
      </c>
      <c r="I38" s="20" t="s">
        <v>52</v>
      </c>
      <c r="J38" s="20" t="s">
        <v>51</v>
      </c>
      <c r="K38" s="20">
        <v>71441</v>
      </c>
      <c r="L38" s="20" t="s">
        <v>5476</v>
      </c>
      <c r="M38" s="20" t="s">
        <v>161</v>
      </c>
      <c r="N38" s="20" t="s">
        <v>38</v>
      </c>
      <c r="O38" s="20">
        <v>58184</v>
      </c>
      <c r="P38" s="20" t="s">
        <v>5479</v>
      </c>
      <c r="Q38" s="20" t="s">
        <v>69</v>
      </c>
      <c r="R38" s="20" t="s">
        <v>68</v>
      </c>
      <c r="S38" s="20">
        <v>18466</v>
      </c>
      <c r="T38" s="20">
        <v>13257</v>
      </c>
      <c r="U38" s="20">
        <v>71441</v>
      </c>
      <c r="V38" s="20">
        <v>58184</v>
      </c>
      <c r="W38" s="20">
        <v>18466</v>
      </c>
      <c r="X38" s="20">
        <v>613</v>
      </c>
      <c r="Y38" s="21">
        <v>148704</v>
      </c>
    </row>
    <row r="39" spans="2:25" x14ac:dyDescent="0.9">
      <c r="B39" s="19" t="s">
        <v>289</v>
      </c>
      <c r="C39" s="25">
        <f>_xlfn.XLOOKUP(Vote_History[[#This Row],[QID]],Constituency[qid],Constituency[Number])</f>
        <v>7</v>
      </c>
      <c r="D39" s="27" t="str">
        <f>_xlfn.XLOOKUP(Vote_History[[#This Row],[Number]],Constituency[Number],Constituency[Constituency])</f>
        <v>Kalliasseri</v>
      </c>
      <c r="E39" s="20" t="s">
        <v>5467</v>
      </c>
      <c r="F39" s="20">
        <v>2011</v>
      </c>
      <c r="G39" s="20" t="s">
        <v>33</v>
      </c>
      <c r="H39" s="20" t="s">
        <v>5520</v>
      </c>
      <c r="I39" s="20" t="s">
        <v>52</v>
      </c>
      <c r="J39" s="20" t="s">
        <v>51</v>
      </c>
      <c r="K39" s="20">
        <v>73190</v>
      </c>
      <c r="L39" s="20" t="s">
        <v>5521</v>
      </c>
      <c r="M39" s="20" t="s">
        <v>161</v>
      </c>
      <c r="N39" s="20" t="s">
        <v>38</v>
      </c>
      <c r="O39" s="20">
        <v>43244</v>
      </c>
      <c r="P39" s="20" t="s">
        <v>5522</v>
      </c>
      <c r="Q39" s="20" t="s">
        <v>69</v>
      </c>
      <c r="R39" s="20" t="s">
        <v>68</v>
      </c>
      <c r="S39" s="20">
        <v>5499</v>
      </c>
      <c r="T39" s="20">
        <v>29946</v>
      </c>
      <c r="U39" s="20">
        <v>73190</v>
      </c>
      <c r="V39" s="20">
        <v>43244</v>
      </c>
      <c r="W39" s="20">
        <v>5499</v>
      </c>
      <c r="X39" s="20">
        <v>2921</v>
      </c>
      <c r="Y39" s="21">
        <v>124854</v>
      </c>
    </row>
    <row r="40" spans="2:25" x14ac:dyDescent="0.9">
      <c r="B40" s="19" t="s">
        <v>289</v>
      </c>
      <c r="C40" s="25">
        <f>_xlfn.XLOOKUP(Vote_History[[#This Row],[QID]],Constituency[qid],Constituency[Number])</f>
        <v>7</v>
      </c>
      <c r="D40" s="27" t="str">
        <f>_xlfn.XLOOKUP(Vote_History[[#This Row],[Number]],Constituency[Number],Constituency[Constituency])</f>
        <v>Kalliasseri</v>
      </c>
      <c r="E40" s="20" t="s">
        <v>5467</v>
      </c>
      <c r="F40" s="20">
        <v>2016</v>
      </c>
      <c r="G40" s="20" t="s">
        <v>33</v>
      </c>
      <c r="H40" s="20" t="s">
        <v>5523</v>
      </c>
      <c r="I40" s="20" t="s">
        <v>52</v>
      </c>
      <c r="J40" s="20" t="s">
        <v>51</v>
      </c>
      <c r="K40" s="20">
        <v>83006</v>
      </c>
      <c r="L40" s="20" t="s">
        <v>5524</v>
      </c>
      <c r="M40" s="20" t="s">
        <v>161</v>
      </c>
      <c r="N40" s="20" t="s">
        <v>38</v>
      </c>
      <c r="O40" s="20">
        <v>40115</v>
      </c>
      <c r="P40" s="20" t="s">
        <v>5525</v>
      </c>
      <c r="Q40" s="20" t="s">
        <v>69</v>
      </c>
      <c r="R40" s="20" t="s">
        <v>68</v>
      </c>
      <c r="S40" s="20">
        <v>11036</v>
      </c>
      <c r="T40" s="20">
        <v>42891</v>
      </c>
      <c r="U40" s="20">
        <v>83006</v>
      </c>
      <c r="V40" s="20">
        <v>40115</v>
      </c>
      <c r="W40" s="20">
        <v>11036</v>
      </c>
      <c r="X40" s="20">
        <v>3970</v>
      </c>
      <c r="Y40" s="21">
        <v>138127</v>
      </c>
    </row>
    <row r="41" spans="2:25" x14ac:dyDescent="0.9">
      <c r="B41" s="19" t="s">
        <v>289</v>
      </c>
      <c r="C41" s="25">
        <f>_xlfn.XLOOKUP(Vote_History[[#This Row],[QID]],Constituency[qid],Constituency[Number])</f>
        <v>7</v>
      </c>
      <c r="D41" s="27" t="str">
        <f>_xlfn.XLOOKUP(Vote_History[[#This Row],[Number]],Constituency[Number],Constituency[Constituency])</f>
        <v>Kalliasseri</v>
      </c>
      <c r="E41" s="20" t="s">
        <v>5467</v>
      </c>
      <c r="F41" s="20">
        <v>2021</v>
      </c>
      <c r="G41" s="20" t="s">
        <v>33</v>
      </c>
      <c r="H41" s="20" t="s">
        <v>5347</v>
      </c>
      <c r="I41" s="20" t="s">
        <v>52</v>
      </c>
      <c r="J41" s="20" t="s">
        <v>51</v>
      </c>
      <c r="K41" s="20">
        <v>88252</v>
      </c>
      <c r="L41" s="20" t="s">
        <v>5526</v>
      </c>
      <c r="M41" s="20" t="s">
        <v>161</v>
      </c>
      <c r="N41" s="20" t="s">
        <v>38</v>
      </c>
      <c r="O41" s="20">
        <v>43859</v>
      </c>
      <c r="P41" s="20" t="s">
        <v>5527</v>
      </c>
      <c r="Q41" s="20" t="s">
        <v>69</v>
      </c>
      <c r="R41" s="20" t="s">
        <v>68</v>
      </c>
      <c r="S41" s="20">
        <v>11365</v>
      </c>
      <c r="T41" s="20">
        <v>44393</v>
      </c>
      <c r="U41" s="20">
        <v>88252</v>
      </c>
      <c r="V41" s="20">
        <v>43859</v>
      </c>
      <c r="W41" s="20">
        <v>11365</v>
      </c>
      <c r="X41" s="20">
        <v>1443</v>
      </c>
      <c r="Y41" s="21">
        <v>144919</v>
      </c>
    </row>
    <row r="42" spans="2:25" x14ac:dyDescent="0.9">
      <c r="B42" s="19" t="s">
        <v>289</v>
      </c>
      <c r="C42" s="25">
        <f>_xlfn.XLOOKUP(Vote_History[[#This Row],[QID]],Constituency[qid],Constituency[Number])</f>
        <v>7</v>
      </c>
      <c r="D42" s="27" t="str">
        <f>_xlfn.XLOOKUP(Vote_History[[#This Row],[Number]],Constituency[Number],Constituency[Constituency])</f>
        <v>Kalliasseri</v>
      </c>
      <c r="E42" s="20" t="s">
        <v>5473</v>
      </c>
      <c r="F42" s="20">
        <v>2014</v>
      </c>
      <c r="G42" s="20" t="s">
        <v>33</v>
      </c>
      <c r="H42" s="20" t="s">
        <v>5475</v>
      </c>
      <c r="I42" s="20" t="s">
        <v>52</v>
      </c>
      <c r="J42" s="20" t="s">
        <v>51</v>
      </c>
      <c r="K42" s="20">
        <v>71205</v>
      </c>
      <c r="L42" s="20" t="s">
        <v>5474</v>
      </c>
      <c r="M42" s="20" t="s">
        <v>161</v>
      </c>
      <c r="N42" s="20" t="s">
        <v>38</v>
      </c>
      <c r="O42" s="20">
        <v>48423</v>
      </c>
      <c r="P42" s="20" t="s">
        <v>5469</v>
      </c>
      <c r="Q42" s="20" t="s">
        <v>69</v>
      </c>
      <c r="R42" s="20" t="s">
        <v>68</v>
      </c>
      <c r="S42" s="20">
        <v>10758</v>
      </c>
      <c r="T42" s="20">
        <v>22782</v>
      </c>
      <c r="U42" s="20">
        <v>71205</v>
      </c>
      <c r="V42" s="20">
        <v>48423</v>
      </c>
      <c r="W42" s="20">
        <v>10758</v>
      </c>
      <c r="X42" s="20">
        <v>4004</v>
      </c>
      <c r="Y42" s="21">
        <v>134390</v>
      </c>
    </row>
    <row r="43" spans="2:25" x14ac:dyDescent="0.9">
      <c r="B43" s="19" t="s">
        <v>289</v>
      </c>
      <c r="C43" s="25">
        <f>_xlfn.XLOOKUP(Vote_History[[#This Row],[QID]],Constituency[qid],Constituency[Number])</f>
        <v>7</v>
      </c>
      <c r="D43" s="27" t="str">
        <f>_xlfn.XLOOKUP(Vote_History[[#This Row],[Number]],Constituency[Number],Constituency[Constituency])</f>
        <v>Kalliasseri</v>
      </c>
      <c r="E43" s="20" t="s">
        <v>5473</v>
      </c>
      <c r="F43" s="20">
        <v>2019</v>
      </c>
      <c r="G43" s="20" t="s">
        <v>33</v>
      </c>
      <c r="H43" s="20" t="s">
        <v>5478</v>
      </c>
      <c r="I43" s="20" t="s">
        <v>52</v>
      </c>
      <c r="J43" s="20" t="s">
        <v>51</v>
      </c>
      <c r="K43" s="20">
        <v>73542</v>
      </c>
      <c r="L43" s="20" t="s">
        <v>5476</v>
      </c>
      <c r="M43" s="20" t="s">
        <v>161</v>
      </c>
      <c r="N43" s="20" t="s">
        <v>38</v>
      </c>
      <c r="O43" s="20">
        <v>59848</v>
      </c>
      <c r="P43" s="20" t="s">
        <v>5477</v>
      </c>
      <c r="Q43" s="20" t="s">
        <v>69</v>
      </c>
      <c r="R43" s="20" t="s">
        <v>68</v>
      </c>
      <c r="S43" s="20">
        <v>9854</v>
      </c>
      <c r="T43" s="20">
        <v>13694</v>
      </c>
      <c r="U43" s="20">
        <v>73542</v>
      </c>
      <c r="V43" s="20">
        <v>59848</v>
      </c>
      <c r="W43" s="20">
        <v>9854</v>
      </c>
      <c r="X43" s="20">
        <v>904</v>
      </c>
      <c r="Y43" s="21">
        <v>144148</v>
      </c>
    </row>
    <row r="44" spans="2:25" x14ac:dyDescent="0.9">
      <c r="B44" s="19" t="s">
        <v>289</v>
      </c>
      <c r="C44" s="25">
        <f>_xlfn.XLOOKUP(Vote_History[[#This Row],[QID]],Constituency[qid],Constituency[Number])</f>
        <v>7</v>
      </c>
      <c r="D44" s="27" t="str">
        <f>_xlfn.XLOOKUP(Vote_History[[#This Row],[Number]],Constituency[Number],Constituency[Constituency])</f>
        <v>Kalliasseri</v>
      </c>
      <c r="E44" s="20" t="s">
        <v>5473</v>
      </c>
      <c r="F44" s="20">
        <v>2024</v>
      </c>
      <c r="G44" s="20" t="s">
        <v>33</v>
      </c>
      <c r="H44" s="20" t="s">
        <v>5480</v>
      </c>
      <c r="I44" s="20" t="s">
        <v>52</v>
      </c>
      <c r="J44" s="20" t="s">
        <v>51</v>
      </c>
      <c r="K44" s="20">
        <v>65405</v>
      </c>
      <c r="L44" s="20" t="s">
        <v>5476</v>
      </c>
      <c r="M44" s="20" t="s">
        <v>161</v>
      </c>
      <c r="N44" s="20" t="s">
        <v>38</v>
      </c>
      <c r="O44" s="20">
        <v>64347</v>
      </c>
      <c r="P44" s="20" t="s">
        <v>5479</v>
      </c>
      <c r="Q44" s="20" t="s">
        <v>69</v>
      </c>
      <c r="R44" s="20" t="s">
        <v>68</v>
      </c>
      <c r="S44" s="20">
        <v>17688</v>
      </c>
      <c r="T44" s="20">
        <v>1058</v>
      </c>
      <c r="U44" s="20">
        <v>65405</v>
      </c>
      <c r="V44" s="20">
        <v>64347</v>
      </c>
      <c r="W44" s="20">
        <v>17688</v>
      </c>
      <c r="X44" s="20">
        <v>538</v>
      </c>
      <c r="Y44" s="21">
        <v>147978</v>
      </c>
    </row>
    <row r="45" spans="2:25" x14ac:dyDescent="0.9">
      <c r="B45" s="19" t="s">
        <v>321</v>
      </c>
      <c r="C45" s="25">
        <f>_xlfn.XLOOKUP(Vote_History[[#This Row],[QID]],Constituency[qid],Constituency[Number])</f>
        <v>8</v>
      </c>
      <c r="D45" s="27" t="str">
        <f>_xlfn.XLOOKUP(Vote_History[[#This Row],[Number]],Constituency[Number],Constituency[Constituency])</f>
        <v>Taliparamba</v>
      </c>
      <c r="E45" s="20" t="s">
        <v>5467</v>
      </c>
      <c r="F45" s="20">
        <v>2011</v>
      </c>
      <c r="G45" s="20" t="s">
        <v>258</v>
      </c>
      <c r="H45" s="20" t="s">
        <v>5528</v>
      </c>
      <c r="I45" s="20" t="s">
        <v>52</v>
      </c>
      <c r="J45" s="20" t="s">
        <v>51</v>
      </c>
      <c r="K45" s="20">
        <v>81031</v>
      </c>
      <c r="L45" s="20" t="s">
        <v>5529</v>
      </c>
      <c r="M45" s="20" t="s">
        <v>5416</v>
      </c>
      <c r="N45" s="20" t="s">
        <v>38</v>
      </c>
      <c r="O45" s="20">
        <v>53170</v>
      </c>
      <c r="P45" s="20" t="s">
        <v>5530</v>
      </c>
      <c r="Q45" s="20" t="s">
        <v>69</v>
      </c>
      <c r="R45" s="20" t="s">
        <v>68</v>
      </c>
      <c r="S45" s="20">
        <v>6492</v>
      </c>
      <c r="T45" s="20">
        <v>27861</v>
      </c>
      <c r="U45" s="20">
        <v>81031</v>
      </c>
      <c r="V45" s="20">
        <v>53170</v>
      </c>
      <c r="W45" s="20">
        <v>6492</v>
      </c>
      <c r="X45" s="20">
        <v>3670</v>
      </c>
      <c r="Y45" s="21">
        <v>144363</v>
      </c>
    </row>
    <row r="46" spans="2:25" x14ac:dyDescent="0.9">
      <c r="B46" s="19" t="s">
        <v>321</v>
      </c>
      <c r="C46" s="25">
        <f>_xlfn.XLOOKUP(Vote_History[[#This Row],[QID]],Constituency[qid],Constituency[Number])</f>
        <v>8</v>
      </c>
      <c r="D46" s="27" t="str">
        <f>_xlfn.XLOOKUP(Vote_History[[#This Row],[Number]],Constituency[Number],Constituency[Constituency])</f>
        <v>Taliparamba</v>
      </c>
      <c r="E46" s="20" t="s">
        <v>5467</v>
      </c>
      <c r="F46" s="20">
        <v>2016</v>
      </c>
      <c r="G46" s="20" t="s">
        <v>258</v>
      </c>
      <c r="H46" s="20" t="s">
        <v>5528</v>
      </c>
      <c r="I46" s="20" t="s">
        <v>52</v>
      </c>
      <c r="J46" s="20" t="s">
        <v>51</v>
      </c>
      <c r="K46" s="20">
        <v>91106</v>
      </c>
      <c r="L46" s="20" t="s">
        <v>5531</v>
      </c>
      <c r="M46" s="20" t="s">
        <v>5416</v>
      </c>
      <c r="N46" s="20" t="s">
        <v>38</v>
      </c>
      <c r="O46" s="20">
        <v>50489</v>
      </c>
      <c r="P46" s="20" t="s">
        <v>5532</v>
      </c>
      <c r="Q46" s="20" t="s">
        <v>69</v>
      </c>
      <c r="R46" s="20" t="s">
        <v>68</v>
      </c>
      <c r="S46" s="20">
        <v>14742</v>
      </c>
      <c r="T46" s="20">
        <v>40617</v>
      </c>
      <c r="U46" s="20">
        <v>91106</v>
      </c>
      <c r="V46" s="20">
        <v>50489</v>
      </c>
      <c r="W46" s="20">
        <v>14742</v>
      </c>
      <c r="X46" s="20">
        <v>2776</v>
      </c>
      <c r="Y46" s="21">
        <v>159113</v>
      </c>
    </row>
    <row r="47" spans="2:25" x14ac:dyDescent="0.9">
      <c r="B47" s="19" t="s">
        <v>321</v>
      </c>
      <c r="C47" s="25">
        <f>_xlfn.XLOOKUP(Vote_History[[#This Row],[QID]],Constituency[qid],Constituency[Number])</f>
        <v>8</v>
      </c>
      <c r="D47" s="27" t="str">
        <f>_xlfn.XLOOKUP(Vote_History[[#This Row],[Number]],Constituency[Number],Constituency[Constituency])</f>
        <v>Taliparamba</v>
      </c>
      <c r="E47" s="20" t="s">
        <v>5467</v>
      </c>
      <c r="F47" s="20">
        <v>2021</v>
      </c>
      <c r="G47" s="20" t="s">
        <v>258</v>
      </c>
      <c r="H47" s="20" t="s">
        <v>5348</v>
      </c>
      <c r="I47" s="20" t="s">
        <v>52</v>
      </c>
      <c r="J47" s="20" t="s">
        <v>51</v>
      </c>
      <c r="K47" s="20">
        <v>92870</v>
      </c>
      <c r="L47" s="20" t="s">
        <v>5533</v>
      </c>
      <c r="M47" s="20" t="s">
        <v>161</v>
      </c>
      <c r="N47" s="20" t="s">
        <v>38</v>
      </c>
      <c r="O47" s="20">
        <v>70181</v>
      </c>
      <c r="P47" s="20" t="s">
        <v>5534</v>
      </c>
      <c r="Q47" s="20" t="s">
        <v>69</v>
      </c>
      <c r="R47" s="20" t="s">
        <v>68</v>
      </c>
      <c r="S47" s="20">
        <v>13058</v>
      </c>
      <c r="T47" s="20">
        <v>22689</v>
      </c>
      <c r="U47" s="20">
        <v>92870</v>
      </c>
      <c r="V47" s="20">
        <v>70181</v>
      </c>
      <c r="W47" s="20">
        <v>13058</v>
      </c>
      <c r="X47" s="20">
        <v>1214</v>
      </c>
      <c r="Y47" s="21">
        <v>177323</v>
      </c>
    </row>
    <row r="48" spans="2:25" x14ac:dyDescent="0.9">
      <c r="B48" s="19" t="s">
        <v>321</v>
      </c>
      <c r="C48" s="25">
        <f>_xlfn.XLOOKUP(Vote_History[[#This Row],[QID]],Constituency[qid],Constituency[Number])</f>
        <v>8</v>
      </c>
      <c r="D48" s="27" t="str">
        <f>_xlfn.XLOOKUP(Vote_History[[#This Row],[Number]],Constituency[Number],Constituency[Constituency])</f>
        <v>Taliparamba</v>
      </c>
      <c r="E48" s="20" t="s">
        <v>5473</v>
      </c>
      <c r="F48" s="20">
        <v>2014</v>
      </c>
      <c r="G48" s="20" t="s">
        <v>258</v>
      </c>
      <c r="H48" s="20" t="s">
        <v>5535</v>
      </c>
      <c r="I48" s="20" t="s">
        <v>52</v>
      </c>
      <c r="J48" s="20" t="s">
        <v>51</v>
      </c>
      <c r="K48" s="20">
        <v>78922</v>
      </c>
      <c r="L48" s="20" t="s">
        <v>5492</v>
      </c>
      <c r="M48" s="20" t="s">
        <v>161</v>
      </c>
      <c r="N48" s="20" t="s">
        <v>38</v>
      </c>
      <c r="O48" s="20">
        <v>64703</v>
      </c>
      <c r="P48" s="20" t="s">
        <v>5536</v>
      </c>
      <c r="Q48" s="20" t="s">
        <v>69</v>
      </c>
      <c r="R48" s="20" t="s">
        <v>68</v>
      </c>
      <c r="S48" s="20">
        <v>6793</v>
      </c>
      <c r="T48" s="20">
        <v>14219</v>
      </c>
      <c r="U48" s="20">
        <v>78922</v>
      </c>
      <c r="V48" s="20">
        <v>64703</v>
      </c>
      <c r="W48" s="20">
        <v>6793</v>
      </c>
      <c r="X48" s="20">
        <v>4343</v>
      </c>
      <c r="Y48" s="21">
        <v>154761</v>
      </c>
    </row>
    <row r="49" spans="2:25" x14ac:dyDescent="0.9">
      <c r="B49" s="19" t="s">
        <v>321</v>
      </c>
      <c r="C49" s="25">
        <f>_xlfn.XLOOKUP(Vote_History[[#This Row],[QID]],Constituency[qid],Constituency[Number])</f>
        <v>8</v>
      </c>
      <c r="D49" s="27" t="str">
        <f>_xlfn.XLOOKUP(Vote_History[[#This Row],[Number]],Constituency[Number],Constituency[Constituency])</f>
        <v>Taliparamba</v>
      </c>
      <c r="E49" s="20" t="s">
        <v>5473</v>
      </c>
      <c r="F49" s="20">
        <v>2019</v>
      </c>
      <c r="G49" s="20" t="s">
        <v>258</v>
      </c>
      <c r="H49" s="20" t="s">
        <v>5537</v>
      </c>
      <c r="I49" s="20" t="s">
        <v>161</v>
      </c>
      <c r="J49" s="20" t="s">
        <v>38</v>
      </c>
      <c r="K49" s="20">
        <v>81444</v>
      </c>
      <c r="L49" s="20" t="s">
        <v>5538</v>
      </c>
      <c r="M49" s="20" t="s">
        <v>52</v>
      </c>
      <c r="N49" s="20" t="s">
        <v>51</v>
      </c>
      <c r="O49" s="20">
        <v>80719</v>
      </c>
      <c r="P49" s="20" t="s">
        <v>5539</v>
      </c>
      <c r="Q49" s="20" t="s">
        <v>69</v>
      </c>
      <c r="R49" s="20" t="s">
        <v>68</v>
      </c>
      <c r="S49" s="20">
        <v>8659</v>
      </c>
      <c r="T49" s="20">
        <v>725</v>
      </c>
      <c r="U49" s="20">
        <v>80719</v>
      </c>
      <c r="V49" s="20">
        <v>81444</v>
      </c>
      <c r="W49" s="20">
        <v>8659</v>
      </c>
      <c r="X49" s="20">
        <v>2056</v>
      </c>
      <c r="Y49" s="21">
        <v>172878</v>
      </c>
    </row>
    <row r="50" spans="2:25" x14ac:dyDescent="0.9">
      <c r="B50" s="19" t="s">
        <v>321</v>
      </c>
      <c r="C50" s="25">
        <f>_xlfn.XLOOKUP(Vote_History[[#This Row],[QID]],Constituency[qid],Constituency[Number])</f>
        <v>8</v>
      </c>
      <c r="D50" s="27" t="str">
        <f>_xlfn.XLOOKUP(Vote_History[[#This Row],[Number]],Constituency[Number],Constituency[Constituency])</f>
        <v>Taliparamba</v>
      </c>
      <c r="E50" s="20" t="s">
        <v>5473</v>
      </c>
      <c r="F50" s="20">
        <v>2024</v>
      </c>
      <c r="G50" s="20" t="s">
        <v>258</v>
      </c>
      <c r="H50" s="20" t="s">
        <v>5537</v>
      </c>
      <c r="I50" s="20" t="s">
        <v>161</v>
      </c>
      <c r="J50" s="20" t="s">
        <v>38</v>
      </c>
      <c r="K50" s="20">
        <v>84331</v>
      </c>
      <c r="L50" s="20" t="s">
        <v>5540</v>
      </c>
      <c r="M50" s="20" t="s">
        <v>52</v>
      </c>
      <c r="N50" s="20" t="s">
        <v>51</v>
      </c>
      <c r="O50" s="20">
        <v>75544</v>
      </c>
      <c r="P50" s="20" t="s">
        <v>473</v>
      </c>
      <c r="Q50" s="20" t="s">
        <v>69</v>
      </c>
      <c r="R50" s="20" t="s">
        <v>68</v>
      </c>
      <c r="S50" s="20">
        <v>16706</v>
      </c>
      <c r="T50" s="20">
        <v>8787</v>
      </c>
      <c r="U50" s="20">
        <v>75544</v>
      </c>
      <c r="V50" s="20">
        <v>84331</v>
      </c>
      <c r="W50" s="20">
        <v>16706</v>
      </c>
      <c r="X50" s="20">
        <v>1112</v>
      </c>
      <c r="Y50" s="21">
        <v>177693</v>
      </c>
    </row>
    <row r="51" spans="2:25" x14ac:dyDescent="0.9">
      <c r="B51" s="19" t="s">
        <v>381</v>
      </c>
      <c r="C51" s="25">
        <f>_xlfn.XLOOKUP(Vote_History[[#This Row],[QID]],Constituency[qid],Constituency[Number])</f>
        <v>9</v>
      </c>
      <c r="D51" s="27" t="str">
        <f>_xlfn.XLOOKUP(Vote_History[[#This Row],[Number]],Constituency[Number],Constituency[Constituency])</f>
        <v>Irikkur</v>
      </c>
      <c r="E51" s="20" t="s">
        <v>5467</v>
      </c>
      <c r="F51" s="20">
        <v>2011</v>
      </c>
      <c r="G51" s="20" t="s">
        <v>258</v>
      </c>
      <c r="H51" s="20" t="s">
        <v>5541</v>
      </c>
      <c r="I51" s="20" t="s">
        <v>161</v>
      </c>
      <c r="J51" s="20" t="s">
        <v>38</v>
      </c>
      <c r="K51" s="20">
        <v>68503</v>
      </c>
      <c r="L51" s="20" t="s">
        <v>5542</v>
      </c>
      <c r="M51" s="20" t="s">
        <v>193</v>
      </c>
      <c r="N51" s="20" t="s">
        <v>51</v>
      </c>
      <c r="O51" s="20">
        <v>56746</v>
      </c>
      <c r="P51" s="20" t="s">
        <v>5543</v>
      </c>
      <c r="Q51" s="20" t="s">
        <v>69</v>
      </c>
      <c r="R51" s="20" t="s">
        <v>68</v>
      </c>
      <c r="S51" s="20">
        <v>3529</v>
      </c>
      <c r="T51" s="20">
        <v>11757</v>
      </c>
      <c r="U51" s="20">
        <v>56746</v>
      </c>
      <c r="V51" s="20">
        <v>68503</v>
      </c>
      <c r="W51" s="20">
        <v>3529</v>
      </c>
      <c r="X51" s="20">
        <v>1925</v>
      </c>
      <c r="Y51" s="21">
        <v>130703</v>
      </c>
    </row>
    <row r="52" spans="2:25" x14ac:dyDescent="0.9">
      <c r="B52" s="19" t="s">
        <v>381</v>
      </c>
      <c r="C52" s="25">
        <f>_xlfn.XLOOKUP(Vote_History[[#This Row],[QID]],Constituency[qid],Constituency[Number])</f>
        <v>9</v>
      </c>
      <c r="D52" s="27" t="str">
        <f>_xlfn.XLOOKUP(Vote_History[[#This Row],[Number]],Constituency[Number],Constituency[Constituency])</f>
        <v>Irikkur</v>
      </c>
      <c r="E52" s="20" t="s">
        <v>5467</v>
      </c>
      <c r="F52" s="20">
        <v>2016</v>
      </c>
      <c r="G52" s="20" t="s">
        <v>258</v>
      </c>
      <c r="H52" s="20" t="s">
        <v>5544</v>
      </c>
      <c r="I52" s="20" t="s">
        <v>161</v>
      </c>
      <c r="J52" s="20" t="s">
        <v>38</v>
      </c>
      <c r="K52" s="20">
        <v>72548</v>
      </c>
      <c r="L52" s="20" t="s">
        <v>5545</v>
      </c>
      <c r="M52" s="20" t="s">
        <v>193</v>
      </c>
      <c r="N52" s="20" t="s">
        <v>51</v>
      </c>
      <c r="O52" s="20">
        <v>62901</v>
      </c>
      <c r="P52" s="20" t="s">
        <v>5534</v>
      </c>
      <c r="Q52" s="20" t="s">
        <v>69</v>
      </c>
      <c r="R52" s="20" t="s">
        <v>68</v>
      </c>
      <c r="S52" s="20">
        <v>8294</v>
      </c>
      <c r="T52" s="20">
        <v>9647</v>
      </c>
      <c r="U52" s="20">
        <v>62901</v>
      </c>
      <c r="V52" s="20">
        <v>72548</v>
      </c>
      <c r="W52" s="20">
        <v>8294</v>
      </c>
      <c r="X52" s="20">
        <v>3776</v>
      </c>
      <c r="Y52" s="21">
        <v>147519</v>
      </c>
    </row>
    <row r="53" spans="2:25" x14ac:dyDescent="0.9">
      <c r="B53" s="19" t="s">
        <v>381</v>
      </c>
      <c r="C53" s="25">
        <f>_xlfn.XLOOKUP(Vote_History[[#This Row],[QID]],Constituency[qid],Constituency[Number])</f>
        <v>9</v>
      </c>
      <c r="D53" s="27" t="str">
        <f>_xlfn.XLOOKUP(Vote_History[[#This Row],[Number]],Constituency[Number],Constituency[Constituency])</f>
        <v>Irikkur</v>
      </c>
      <c r="E53" s="20" t="s">
        <v>5467</v>
      </c>
      <c r="F53" s="20">
        <v>2021</v>
      </c>
      <c r="G53" s="20" t="s">
        <v>258</v>
      </c>
      <c r="H53" s="20" t="s">
        <v>394</v>
      </c>
      <c r="I53" s="20" t="s">
        <v>161</v>
      </c>
      <c r="J53" s="20" t="s">
        <v>38</v>
      </c>
      <c r="K53" s="20">
        <v>76764</v>
      </c>
      <c r="L53" s="20" t="s">
        <v>5546</v>
      </c>
      <c r="M53" s="20" t="s">
        <v>5416</v>
      </c>
      <c r="N53" s="20" t="s">
        <v>51</v>
      </c>
      <c r="O53" s="20">
        <v>66754</v>
      </c>
      <c r="P53" s="20" t="s">
        <v>5516</v>
      </c>
      <c r="Q53" s="20" t="s">
        <v>69</v>
      </c>
      <c r="R53" s="20" t="s">
        <v>68</v>
      </c>
      <c r="S53" s="20">
        <v>7825</v>
      </c>
      <c r="T53" s="20">
        <v>10010</v>
      </c>
      <c r="U53" s="20">
        <v>66754</v>
      </c>
      <c r="V53" s="20">
        <v>76764</v>
      </c>
      <c r="W53" s="20">
        <v>7825</v>
      </c>
      <c r="X53" s="20">
        <v>714</v>
      </c>
      <c r="Y53" s="21">
        <v>152057</v>
      </c>
    </row>
    <row r="54" spans="2:25" x14ac:dyDescent="0.9">
      <c r="B54" s="19" t="s">
        <v>381</v>
      </c>
      <c r="C54" s="25">
        <f>_xlfn.XLOOKUP(Vote_History[[#This Row],[QID]],Constituency[qid],Constituency[Number])</f>
        <v>9</v>
      </c>
      <c r="D54" s="27" t="str">
        <f>_xlfn.XLOOKUP(Vote_History[[#This Row],[Number]],Constituency[Number],Constituency[Constituency])</f>
        <v>Irikkur</v>
      </c>
      <c r="E54" s="20" t="s">
        <v>5473</v>
      </c>
      <c r="F54" s="20">
        <v>2014</v>
      </c>
      <c r="G54" s="20" t="s">
        <v>258</v>
      </c>
      <c r="H54" s="20" t="s">
        <v>5492</v>
      </c>
      <c r="I54" s="20" t="s">
        <v>161</v>
      </c>
      <c r="J54" s="20" t="s">
        <v>38</v>
      </c>
      <c r="K54" s="20">
        <v>75083</v>
      </c>
      <c r="L54" s="20" t="s">
        <v>5535</v>
      </c>
      <c r="M54" s="20" t="s">
        <v>52</v>
      </c>
      <c r="N54" s="20" t="s">
        <v>51</v>
      </c>
      <c r="O54" s="20">
        <v>52928</v>
      </c>
      <c r="P54" s="20" t="s">
        <v>5536</v>
      </c>
      <c r="Q54" s="20" t="s">
        <v>69</v>
      </c>
      <c r="R54" s="20" t="s">
        <v>68</v>
      </c>
      <c r="S54" s="20">
        <v>5234</v>
      </c>
      <c r="T54" s="20">
        <v>22155</v>
      </c>
      <c r="U54" s="20">
        <v>52928</v>
      </c>
      <c r="V54" s="20">
        <v>75083</v>
      </c>
      <c r="W54" s="20">
        <v>5234</v>
      </c>
      <c r="X54" s="20">
        <v>4340</v>
      </c>
      <c r="Y54" s="21">
        <v>137585</v>
      </c>
    </row>
    <row r="55" spans="2:25" x14ac:dyDescent="0.9">
      <c r="B55" s="19" t="s">
        <v>381</v>
      </c>
      <c r="C55" s="25">
        <f>_xlfn.XLOOKUP(Vote_History[[#This Row],[QID]],Constituency[qid],Constituency[Number])</f>
        <v>9</v>
      </c>
      <c r="D55" s="27" t="str">
        <f>_xlfn.XLOOKUP(Vote_History[[#This Row],[Number]],Constituency[Number],Constituency[Constituency])</f>
        <v>Irikkur</v>
      </c>
      <c r="E55" s="20" t="s">
        <v>5473</v>
      </c>
      <c r="F55" s="20">
        <v>2019</v>
      </c>
      <c r="G55" s="20" t="s">
        <v>258</v>
      </c>
      <c r="H55" s="20" t="s">
        <v>5537</v>
      </c>
      <c r="I55" s="20" t="s">
        <v>161</v>
      </c>
      <c r="J55" s="20" t="s">
        <v>38</v>
      </c>
      <c r="K55" s="20">
        <v>90221</v>
      </c>
      <c r="L55" s="20" t="s">
        <v>5538</v>
      </c>
      <c r="M55" s="20" t="s">
        <v>52</v>
      </c>
      <c r="N55" s="20" t="s">
        <v>51</v>
      </c>
      <c r="O55" s="20">
        <v>52901</v>
      </c>
      <c r="P55" s="20" t="s">
        <v>5539</v>
      </c>
      <c r="Q55" s="20" t="s">
        <v>69</v>
      </c>
      <c r="R55" s="20" t="s">
        <v>68</v>
      </c>
      <c r="S55" s="20">
        <v>7289</v>
      </c>
      <c r="T55" s="20">
        <v>37320</v>
      </c>
      <c r="U55" s="20">
        <v>52901</v>
      </c>
      <c r="V55" s="20">
        <v>90221</v>
      </c>
      <c r="W55" s="20">
        <v>7289</v>
      </c>
      <c r="X55" s="20">
        <v>1594</v>
      </c>
      <c r="Y55" s="21">
        <v>152005</v>
      </c>
    </row>
    <row r="56" spans="2:25" x14ac:dyDescent="0.9">
      <c r="B56" s="19" t="s">
        <v>381</v>
      </c>
      <c r="C56" s="25">
        <f>_xlfn.XLOOKUP(Vote_History[[#This Row],[QID]],Constituency[qid],Constituency[Number])</f>
        <v>9</v>
      </c>
      <c r="D56" s="27" t="str">
        <f>_xlfn.XLOOKUP(Vote_History[[#This Row],[Number]],Constituency[Number],Constituency[Constituency])</f>
        <v>Irikkur</v>
      </c>
      <c r="E56" s="20" t="s">
        <v>5473</v>
      </c>
      <c r="F56" s="20">
        <v>2024</v>
      </c>
      <c r="G56" s="20" t="s">
        <v>258</v>
      </c>
      <c r="H56" s="20" t="s">
        <v>5537</v>
      </c>
      <c r="I56" s="20" t="s">
        <v>161</v>
      </c>
      <c r="J56" s="20" t="s">
        <v>38</v>
      </c>
      <c r="K56" s="20">
        <v>81144</v>
      </c>
      <c r="L56" s="20" t="s">
        <v>5540</v>
      </c>
      <c r="M56" s="20" t="s">
        <v>52</v>
      </c>
      <c r="N56" s="20" t="s">
        <v>51</v>
      </c>
      <c r="O56" s="20">
        <v>46358</v>
      </c>
      <c r="P56" s="20" t="s">
        <v>473</v>
      </c>
      <c r="Q56" s="20" t="s">
        <v>69</v>
      </c>
      <c r="R56" s="20" t="s">
        <v>68</v>
      </c>
      <c r="S56" s="20">
        <v>13562</v>
      </c>
      <c r="T56" s="20">
        <v>34786</v>
      </c>
      <c r="U56" s="20">
        <v>46358</v>
      </c>
      <c r="V56" s="20">
        <v>81144</v>
      </c>
      <c r="W56" s="20">
        <v>13562</v>
      </c>
      <c r="X56" s="20">
        <v>1062</v>
      </c>
      <c r="Y56" s="21">
        <v>142126</v>
      </c>
    </row>
    <row r="57" spans="2:25" x14ac:dyDescent="0.9">
      <c r="B57" s="19" t="s">
        <v>419</v>
      </c>
      <c r="C57" s="25">
        <f>_xlfn.XLOOKUP(Vote_History[[#This Row],[QID]],Constituency[qid],Constituency[Number])</f>
        <v>10</v>
      </c>
      <c r="D57" s="27" t="str">
        <f>_xlfn.XLOOKUP(Vote_History[[#This Row],[Number]],Constituency[Number],Constituency[Constituency])</f>
        <v>Azhikode</v>
      </c>
      <c r="E57" s="20" t="s">
        <v>5467</v>
      </c>
      <c r="F57" s="20">
        <v>2011</v>
      </c>
      <c r="G57" s="20" t="s">
        <v>258</v>
      </c>
      <c r="H57" s="20" t="s">
        <v>5547</v>
      </c>
      <c r="I57" s="20" t="s">
        <v>39</v>
      </c>
      <c r="J57" s="20" t="s">
        <v>38</v>
      </c>
      <c r="K57" s="20">
        <v>55077</v>
      </c>
      <c r="L57" s="20" t="s">
        <v>5548</v>
      </c>
      <c r="M57" s="20" t="s">
        <v>52</v>
      </c>
      <c r="N57" s="20" t="s">
        <v>51</v>
      </c>
      <c r="O57" s="20">
        <v>54584</v>
      </c>
      <c r="P57" s="20" t="s">
        <v>5549</v>
      </c>
      <c r="Q57" s="20" t="s">
        <v>69</v>
      </c>
      <c r="R57" s="20" t="s">
        <v>68</v>
      </c>
      <c r="S57" s="20">
        <v>7540</v>
      </c>
      <c r="T57" s="20">
        <v>493</v>
      </c>
      <c r="U57" s="20">
        <v>54584</v>
      </c>
      <c r="V57" s="20">
        <v>55077</v>
      </c>
      <c r="W57" s="20">
        <v>7540</v>
      </c>
      <c r="X57" s="20">
        <v>4631</v>
      </c>
      <c r="Y57" s="21">
        <v>121832</v>
      </c>
    </row>
    <row r="58" spans="2:25" x14ac:dyDescent="0.9">
      <c r="B58" s="19" t="s">
        <v>419</v>
      </c>
      <c r="C58" s="25">
        <f>_xlfn.XLOOKUP(Vote_History[[#This Row],[QID]],Constituency[qid],Constituency[Number])</f>
        <v>10</v>
      </c>
      <c r="D58" s="27" t="str">
        <f>_xlfn.XLOOKUP(Vote_History[[#This Row],[Number]],Constituency[Number],Constituency[Constituency])</f>
        <v>Azhikode</v>
      </c>
      <c r="E58" s="20" t="s">
        <v>5467</v>
      </c>
      <c r="F58" s="20">
        <v>2016</v>
      </c>
      <c r="G58" s="20" t="s">
        <v>258</v>
      </c>
      <c r="H58" s="20" t="s">
        <v>5550</v>
      </c>
      <c r="I58" s="20" t="s">
        <v>39</v>
      </c>
      <c r="J58" s="20" t="s">
        <v>38</v>
      </c>
      <c r="K58" s="20">
        <v>63082</v>
      </c>
      <c r="L58" s="20" t="s">
        <v>5551</v>
      </c>
      <c r="M58" s="20" t="s">
        <v>52</v>
      </c>
      <c r="N58" s="20" t="s">
        <v>51</v>
      </c>
      <c r="O58" s="20">
        <v>60795</v>
      </c>
      <c r="P58" s="20" t="s">
        <v>5552</v>
      </c>
      <c r="Q58" s="20" t="s">
        <v>69</v>
      </c>
      <c r="R58" s="20" t="s">
        <v>68</v>
      </c>
      <c r="S58" s="20">
        <v>12580</v>
      </c>
      <c r="T58" s="20">
        <v>2287</v>
      </c>
      <c r="U58" s="20">
        <v>60795</v>
      </c>
      <c r="V58" s="20">
        <v>63082</v>
      </c>
      <c r="W58" s="20">
        <v>12580</v>
      </c>
      <c r="X58" s="20">
        <v>4588</v>
      </c>
      <c r="Y58" s="21">
        <v>141045</v>
      </c>
    </row>
    <row r="59" spans="2:25" x14ac:dyDescent="0.9">
      <c r="B59" s="19" t="s">
        <v>419</v>
      </c>
      <c r="C59" s="25">
        <f>_xlfn.XLOOKUP(Vote_History[[#This Row],[QID]],Constituency[qid],Constituency[Number])</f>
        <v>10</v>
      </c>
      <c r="D59" s="27" t="str">
        <f>_xlfn.XLOOKUP(Vote_History[[#This Row],[Number]],Constituency[Number],Constituency[Constituency])</f>
        <v>Azhikode</v>
      </c>
      <c r="E59" s="20" t="s">
        <v>5467</v>
      </c>
      <c r="F59" s="20">
        <v>2021</v>
      </c>
      <c r="G59" s="20" t="s">
        <v>258</v>
      </c>
      <c r="H59" s="20" t="s">
        <v>5349</v>
      </c>
      <c r="I59" s="20" t="s">
        <v>52</v>
      </c>
      <c r="J59" s="20" t="s">
        <v>51</v>
      </c>
      <c r="K59" s="20">
        <v>65794</v>
      </c>
      <c r="L59" s="20" t="s">
        <v>5550</v>
      </c>
      <c r="M59" s="20" t="s">
        <v>39</v>
      </c>
      <c r="N59" s="20" t="s">
        <v>38</v>
      </c>
      <c r="O59" s="20">
        <v>59653</v>
      </c>
      <c r="P59" s="20" t="s">
        <v>5553</v>
      </c>
      <c r="Q59" s="20" t="s">
        <v>69</v>
      </c>
      <c r="R59" s="20" t="s">
        <v>68</v>
      </c>
      <c r="S59" s="20">
        <v>15741</v>
      </c>
      <c r="T59" s="20">
        <v>6141</v>
      </c>
      <c r="U59" s="20">
        <v>65794</v>
      </c>
      <c r="V59" s="20">
        <v>59653</v>
      </c>
      <c r="W59" s="20">
        <v>15741</v>
      </c>
      <c r="X59" s="20">
        <v>3192</v>
      </c>
      <c r="Y59" s="21">
        <v>144380</v>
      </c>
    </row>
    <row r="60" spans="2:25" x14ac:dyDescent="0.9">
      <c r="B60" s="19" t="s">
        <v>419</v>
      </c>
      <c r="C60" s="25">
        <f>_xlfn.XLOOKUP(Vote_History[[#This Row],[QID]],Constituency[qid],Constituency[Number])</f>
        <v>10</v>
      </c>
      <c r="D60" s="27" t="str">
        <f>_xlfn.XLOOKUP(Vote_History[[#This Row],[Number]],Constituency[Number],Constituency[Constituency])</f>
        <v>Azhikode</v>
      </c>
      <c r="E60" s="20" t="s">
        <v>5473</v>
      </c>
      <c r="F60" s="20">
        <v>2014</v>
      </c>
      <c r="G60" s="20" t="s">
        <v>258</v>
      </c>
      <c r="H60" s="20" t="s">
        <v>5492</v>
      </c>
      <c r="I60" s="20" t="s">
        <v>161</v>
      </c>
      <c r="J60" s="20" t="s">
        <v>38</v>
      </c>
      <c r="K60" s="20">
        <v>56288</v>
      </c>
      <c r="L60" s="20" t="s">
        <v>5535</v>
      </c>
      <c r="M60" s="20" t="s">
        <v>52</v>
      </c>
      <c r="N60" s="20" t="s">
        <v>51</v>
      </c>
      <c r="O60" s="20">
        <v>51278</v>
      </c>
      <c r="P60" s="20" t="s">
        <v>5536</v>
      </c>
      <c r="Q60" s="20" t="s">
        <v>69</v>
      </c>
      <c r="R60" s="20" t="s">
        <v>68</v>
      </c>
      <c r="S60" s="20">
        <v>8780</v>
      </c>
      <c r="T60" s="20">
        <v>5010</v>
      </c>
      <c r="U60" s="20">
        <v>51278</v>
      </c>
      <c r="V60" s="20">
        <v>56288</v>
      </c>
      <c r="W60" s="20">
        <v>8780</v>
      </c>
      <c r="X60" s="20">
        <v>7095</v>
      </c>
      <c r="Y60" s="21">
        <v>123441</v>
      </c>
    </row>
    <row r="61" spans="2:25" x14ac:dyDescent="0.9">
      <c r="B61" s="19" t="s">
        <v>419</v>
      </c>
      <c r="C61" s="25">
        <f>_xlfn.XLOOKUP(Vote_History[[#This Row],[QID]],Constituency[qid],Constituency[Number])</f>
        <v>10</v>
      </c>
      <c r="D61" s="27" t="str">
        <f>_xlfn.XLOOKUP(Vote_History[[#This Row],[Number]],Constituency[Number],Constituency[Constituency])</f>
        <v>Azhikode</v>
      </c>
      <c r="E61" s="20" t="s">
        <v>5473</v>
      </c>
      <c r="F61" s="20">
        <v>2019</v>
      </c>
      <c r="G61" s="20" t="s">
        <v>258</v>
      </c>
      <c r="H61" s="20" t="s">
        <v>5537</v>
      </c>
      <c r="I61" s="20" t="s">
        <v>161</v>
      </c>
      <c r="J61" s="20" t="s">
        <v>38</v>
      </c>
      <c r="K61" s="20">
        <v>73075</v>
      </c>
      <c r="L61" s="20" t="s">
        <v>5538</v>
      </c>
      <c r="M61" s="20" t="s">
        <v>52</v>
      </c>
      <c r="N61" s="20" t="s">
        <v>51</v>
      </c>
      <c r="O61" s="20">
        <v>51218</v>
      </c>
      <c r="P61" s="20" t="s">
        <v>5539</v>
      </c>
      <c r="Q61" s="20" t="s">
        <v>69</v>
      </c>
      <c r="R61" s="20" t="s">
        <v>68</v>
      </c>
      <c r="S61" s="20">
        <v>11728</v>
      </c>
      <c r="T61" s="20">
        <v>21857</v>
      </c>
      <c r="U61" s="20">
        <v>51218</v>
      </c>
      <c r="V61" s="20">
        <v>73075</v>
      </c>
      <c r="W61" s="20">
        <v>11728</v>
      </c>
      <c r="X61" s="20">
        <v>2820</v>
      </c>
      <c r="Y61" s="21">
        <v>138841</v>
      </c>
    </row>
    <row r="62" spans="2:25" x14ac:dyDescent="0.9">
      <c r="B62" s="19" t="s">
        <v>419</v>
      </c>
      <c r="C62" s="25">
        <f>_xlfn.XLOOKUP(Vote_History[[#This Row],[QID]],Constituency[qid],Constituency[Number])</f>
        <v>10</v>
      </c>
      <c r="D62" s="27" t="str">
        <f>_xlfn.XLOOKUP(Vote_History[[#This Row],[Number]],Constituency[Number],Constituency[Constituency])</f>
        <v>Azhikode</v>
      </c>
      <c r="E62" s="20" t="s">
        <v>5473</v>
      </c>
      <c r="F62" s="20">
        <v>2024</v>
      </c>
      <c r="G62" s="20" t="s">
        <v>258</v>
      </c>
      <c r="H62" s="20" t="s">
        <v>5537</v>
      </c>
      <c r="I62" s="20" t="s">
        <v>161</v>
      </c>
      <c r="J62" s="20" t="s">
        <v>38</v>
      </c>
      <c r="K62" s="20">
        <v>69919</v>
      </c>
      <c r="L62" s="20" t="s">
        <v>5540</v>
      </c>
      <c r="M62" s="20" t="s">
        <v>52</v>
      </c>
      <c r="N62" s="20" t="s">
        <v>51</v>
      </c>
      <c r="O62" s="20">
        <v>47701</v>
      </c>
      <c r="P62" s="20" t="s">
        <v>473</v>
      </c>
      <c r="Q62" s="20" t="s">
        <v>69</v>
      </c>
      <c r="R62" s="20" t="s">
        <v>68</v>
      </c>
      <c r="S62" s="20">
        <v>19832</v>
      </c>
      <c r="T62" s="20">
        <v>22218</v>
      </c>
      <c r="U62" s="20">
        <v>47701</v>
      </c>
      <c r="V62" s="20">
        <v>69919</v>
      </c>
      <c r="W62" s="20">
        <v>19832</v>
      </c>
      <c r="X62" s="20">
        <v>823</v>
      </c>
      <c r="Y62" s="21">
        <v>138275</v>
      </c>
    </row>
    <row r="63" spans="2:25" x14ac:dyDescent="0.9">
      <c r="B63" s="19" t="s">
        <v>467</v>
      </c>
      <c r="C63" s="25">
        <f>_xlfn.XLOOKUP(Vote_History[[#This Row],[QID]],Constituency[qid],Constituency[Number])</f>
        <v>11</v>
      </c>
      <c r="D63" s="27" t="str">
        <f>_xlfn.XLOOKUP(Vote_History[[#This Row],[Number]],Constituency[Number],Constituency[Constituency])</f>
        <v>Kannur</v>
      </c>
      <c r="E63" s="20" t="s">
        <v>5467</v>
      </c>
      <c r="F63" s="20">
        <v>2011</v>
      </c>
      <c r="G63" s="20" t="s">
        <v>258</v>
      </c>
      <c r="H63" s="20" t="s">
        <v>5554</v>
      </c>
      <c r="I63" s="20" t="s">
        <v>161</v>
      </c>
      <c r="J63" s="20" t="s">
        <v>38</v>
      </c>
      <c r="K63" s="20">
        <v>55427</v>
      </c>
      <c r="L63" s="20" t="s">
        <v>5350</v>
      </c>
      <c r="M63" s="20" t="s">
        <v>5555</v>
      </c>
      <c r="N63" s="20" t="s">
        <v>51</v>
      </c>
      <c r="O63" s="20">
        <v>48984</v>
      </c>
      <c r="P63" s="20" t="s">
        <v>5556</v>
      </c>
      <c r="Q63" s="20" t="s">
        <v>69</v>
      </c>
      <c r="R63" s="20" t="s">
        <v>68</v>
      </c>
      <c r="S63" s="20">
        <v>4568</v>
      </c>
      <c r="T63" s="20">
        <v>6443</v>
      </c>
      <c r="U63" s="20">
        <v>48984</v>
      </c>
      <c r="V63" s="20">
        <v>55427</v>
      </c>
      <c r="W63" s="20">
        <v>4568</v>
      </c>
      <c r="X63" s="20">
        <v>4381</v>
      </c>
      <c r="Y63" s="21">
        <v>113360</v>
      </c>
    </row>
    <row r="64" spans="2:25" x14ac:dyDescent="0.9">
      <c r="B64" s="19" t="s">
        <v>467</v>
      </c>
      <c r="C64" s="25">
        <f>_xlfn.XLOOKUP(Vote_History[[#This Row],[QID]],Constituency[qid],Constituency[Number])</f>
        <v>11</v>
      </c>
      <c r="D64" s="27" t="str">
        <f>_xlfn.XLOOKUP(Vote_History[[#This Row],[Number]],Constituency[Number],Constituency[Constituency])</f>
        <v>Kannur</v>
      </c>
      <c r="E64" s="20" t="s">
        <v>5467</v>
      </c>
      <c r="F64" s="20">
        <v>2016</v>
      </c>
      <c r="G64" s="20" t="s">
        <v>258</v>
      </c>
      <c r="H64" s="20" t="s">
        <v>5350</v>
      </c>
      <c r="I64" s="20" t="s">
        <v>5351</v>
      </c>
      <c r="J64" s="20" t="s">
        <v>51</v>
      </c>
      <c r="K64" s="20">
        <v>54347</v>
      </c>
      <c r="L64" s="20" t="s">
        <v>5557</v>
      </c>
      <c r="M64" s="20" t="s">
        <v>161</v>
      </c>
      <c r="N64" s="20" t="s">
        <v>38</v>
      </c>
      <c r="O64" s="20">
        <v>53151</v>
      </c>
      <c r="P64" s="20" t="s">
        <v>5558</v>
      </c>
      <c r="Q64" s="20" t="s">
        <v>69</v>
      </c>
      <c r="R64" s="20" t="s">
        <v>68</v>
      </c>
      <c r="S64" s="20">
        <v>13215</v>
      </c>
      <c r="T64" s="20">
        <v>1196</v>
      </c>
      <c r="U64" s="20">
        <v>54347</v>
      </c>
      <c r="V64" s="20">
        <v>53151</v>
      </c>
      <c r="W64" s="20">
        <v>13215</v>
      </c>
      <c r="X64" s="20">
        <v>4989</v>
      </c>
      <c r="Y64" s="21">
        <v>125702</v>
      </c>
    </row>
    <row r="65" spans="2:25" x14ac:dyDescent="0.9">
      <c r="B65" s="19" t="s">
        <v>467</v>
      </c>
      <c r="C65" s="25">
        <f>_xlfn.XLOOKUP(Vote_History[[#This Row],[QID]],Constituency[qid],Constituency[Number])</f>
        <v>11</v>
      </c>
      <c r="D65" s="27" t="str">
        <f>_xlfn.XLOOKUP(Vote_History[[#This Row],[Number]],Constituency[Number],Constituency[Constituency])</f>
        <v>Kannur</v>
      </c>
      <c r="E65" s="20" t="s">
        <v>5467</v>
      </c>
      <c r="F65" s="20">
        <v>2021</v>
      </c>
      <c r="G65" s="20" t="s">
        <v>258</v>
      </c>
      <c r="H65" s="20" t="s">
        <v>5350</v>
      </c>
      <c r="I65" s="20" t="s">
        <v>5351</v>
      </c>
      <c r="J65" s="20" t="s">
        <v>51</v>
      </c>
      <c r="K65" s="20">
        <v>60313</v>
      </c>
      <c r="L65" s="20" t="s">
        <v>5559</v>
      </c>
      <c r="M65" s="20" t="s">
        <v>161</v>
      </c>
      <c r="N65" s="20" t="s">
        <v>38</v>
      </c>
      <c r="O65" s="20">
        <v>58568</v>
      </c>
      <c r="P65" s="20" t="s">
        <v>5560</v>
      </c>
      <c r="Q65" s="20" t="s">
        <v>69</v>
      </c>
      <c r="R65" s="20" t="s">
        <v>68</v>
      </c>
      <c r="S65" s="20">
        <v>11581</v>
      </c>
      <c r="T65" s="20">
        <v>1745</v>
      </c>
      <c r="U65" s="20">
        <v>60313</v>
      </c>
      <c r="V65" s="20">
        <v>58568</v>
      </c>
      <c r="W65" s="20">
        <v>11581</v>
      </c>
      <c r="X65" s="20">
        <v>3123</v>
      </c>
      <c r="Y65" s="21">
        <v>133585</v>
      </c>
    </row>
    <row r="66" spans="2:25" x14ac:dyDescent="0.9">
      <c r="B66" s="19" t="s">
        <v>467</v>
      </c>
      <c r="C66" s="25">
        <f>_xlfn.XLOOKUP(Vote_History[[#This Row],[QID]],Constituency[qid],Constituency[Number])</f>
        <v>11</v>
      </c>
      <c r="D66" s="27" t="str">
        <f>_xlfn.XLOOKUP(Vote_History[[#This Row],[Number]],Constituency[Number],Constituency[Constituency])</f>
        <v>Kannur</v>
      </c>
      <c r="E66" s="20" t="s">
        <v>5473</v>
      </c>
      <c r="F66" s="20">
        <v>2014</v>
      </c>
      <c r="G66" s="20" t="s">
        <v>258</v>
      </c>
      <c r="H66" s="20" t="s">
        <v>5492</v>
      </c>
      <c r="I66" s="20" t="s">
        <v>161</v>
      </c>
      <c r="J66" s="20" t="s">
        <v>38</v>
      </c>
      <c r="K66" s="20">
        <v>55173</v>
      </c>
      <c r="L66" s="20" t="s">
        <v>5535</v>
      </c>
      <c r="M66" s="20" t="s">
        <v>52</v>
      </c>
      <c r="N66" s="20" t="s">
        <v>51</v>
      </c>
      <c r="O66" s="20">
        <v>47116</v>
      </c>
      <c r="P66" s="20" t="s">
        <v>5536</v>
      </c>
      <c r="Q66" s="20" t="s">
        <v>69</v>
      </c>
      <c r="R66" s="20" t="s">
        <v>68</v>
      </c>
      <c r="S66" s="20">
        <v>6829</v>
      </c>
      <c r="T66" s="20">
        <v>8057</v>
      </c>
      <c r="U66" s="20">
        <v>47116</v>
      </c>
      <c r="V66" s="20">
        <v>55173</v>
      </c>
      <c r="W66" s="20">
        <v>6829</v>
      </c>
      <c r="X66" s="20">
        <v>6635</v>
      </c>
      <c r="Y66" s="21">
        <v>115753</v>
      </c>
    </row>
    <row r="67" spans="2:25" x14ac:dyDescent="0.9">
      <c r="B67" s="19" t="s">
        <v>467</v>
      </c>
      <c r="C67" s="25">
        <f>_xlfn.XLOOKUP(Vote_History[[#This Row],[QID]],Constituency[qid],Constituency[Number])</f>
        <v>11</v>
      </c>
      <c r="D67" s="27" t="str">
        <f>_xlfn.XLOOKUP(Vote_History[[#This Row],[Number]],Constituency[Number],Constituency[Constituency])</f>
        <v>Kannur</v>
      </c>
      <c r="E67" s="20" t="s">
        <v>5473</v>
      </c>
      <c r="F67" s="20">
        <v>2019</v>
      </c>
      <c r="G67" s="20" t="s">
        <v>258</v>
      </c>
      <c r="H67" s="20" t="s">
        <v>5537</v>
      </c>
      <c r="I67" s="20" t="s">
        <v>161</v>
      </c>
      <c r="J67" s="20" t="s">
        <v>38</v>
      </c>
      <c r="K67" s="20">
        <v>70683</v>
      </c>
      <c r="L67" s="20" t="s">
        <v>5538</v>
      </c>
      <c r="M67" s="20" t="s">
        <v>52</v>
      </c>
      <c r="N67" s="20" t="s">
        <v>51</v>
      </c>
      <c r="O67" s="20">
        <v>47260</v>
      </c>
      <c r="P67" s="20" t="s">
        <v>5539</v>
      </c>
      <c r="Q67" s="20" t="s">
        <v>69</v>
      </c>
      <c r="R67" s="20" t="s">
        <v>68</v>
      </c>
      <c r="S67" s="20">
        <v>9740</v>
      </c>
      <c r="T67" s="20">
        <v>23423</v>
      </c>
      <c r="U67" s="20">
        <v>47260</v>
      </c>
      <c r="V67" s="20">
        <v>70683</v>
      </c>
      <c r="W67" s="20">
        <v>9740</v>
      </c>
      <c r="X67" s="20">
        <v>2382</v>
      </c>
      <c r="Y67" s="21">
        <v>130065</v>
      </c>
    </row>
    <row r="68" spans="2:25" x14ac:dyDescent="0.9">
      <c r="B68" s="19" t="s">
        <v>467</v>
      </c>
      <c r="C68" s="25">
        <f>_xlfn.XLOOKUP(Vote_History[[#This Row],[QID]],Constituency[qid],Constituency[Number])</f>
        <v>11</v>
      </c>
      <c r="D68" s="27" t="str">
        <f>_xlfn.XLOOKUP(Vote_History[[#This Row],[Number]],Constituency[Number],Constituency[Constituency])</f>
        <v>Kannur</v>
      </c>
      <c r="E68" s="20" t="s">
        <v>5473</v>
      </c>
      <c r="F68" s="20">
        <v>2024</v>
      </c>
      <c r="G68" s="20" t="s">
        <v>258</v>
      </c>
      <c r="H68" s="20" t="s">
        <v>5537</v>
      </c>
      <c r="I68" s="20" t="s">
        <v>161</v>
      </c>
      <c r="J68" s="20" t="s">
        <v>38</v>
      </c>
      <c r="K68" s="20">
        <v>69824</v>
      </c>
      <c r="L68" s="20" t="s">
        <v>5540</v>
      </c>
      <c r="M68" s="20" t="s">
        <v>52</v>
      </c>
      <c r="N68" s="20" t="s">
        <v>51</v>
      </c>
      <c r="O68" s="20">
        <v>43794</v>
      </c>
      <c r="P68" s="20" t="s">
        <v>473</v>
      </c>
      <c r="Q68" s="20" t="s">
        <v>69</v>
      </c>
      <c r="R68" s="20" t="s">
        <v>68</v>
      </c>
      <c r="S68" s="20">
        <v>16975</v>
      </c>
      <c r="T68" s="20">
        <v>26030</v>
      </c>
      <c r="U68" s="20">
        <v>43794</v>
      </c>
      <c r="V68" s="20">
        <v>69824</v>
      </c>
      <c r="W68" s="20">
        <v>16975</v>
      </c>
      <c r="X68" s="20">
        <v>841</v>
      </c>
      <c r="Y68" s="21">
        <v>131434</v>
      </c>
    </row>
    <row r="69" spans="2:25" x14ac:dyDescent="0.9">
      <c r="B69" s="19" t="s">
        <v>510</v>
      </c>
      <c r="C69" s="25">
        <f>_xlfn.XLOOKUP(Vote_History[[#This Row],[QID]],Constituency[qid],Constituency[Number])</f>
        <v>12</v>
      </c>
      <c r="D69" s="27" t="str">
        <f>_xlfn.XLOOKUP(Vote_History[[#This Row],[Number]],Constituency[Number],Constituency[Constituency])</f>
        <v>Dharmadom</v>
      </c>
      <c r="E69" s="20" t="s">
        <v>5467</v>
      </c>
      <c r="F69" s="20">
        <v>2011</v>
      </c>
      <c r="G69" s="20" t="s">
        <v>258</v>
      </c>
      <c r="H69" s="20" t="s">
        <v>5561</v>
      </c>
      <c r="I69" s="20" t="s">
        <v>52</v>
      </c>
      <c r="J69" s="20" t="s">
        <v>51</v>
      </c>
      <c r="K69" s="20">
        <v>72354</v>
      </c>
      <c r="L69" s="20" t="s">
        <v>5562</v>
      </c>
      <c r="M69" s="20" t="s">
        <v>5555</v>
      </c>
      <c r="N69" s="20" t="s">
        <v>38</v>
      </c>
      <c r="O69" s="20">
        <v>57192</v>
      </c>
      <c r="P69" s="20" t="s">
        <v>5563</v>
      </c>
      <c r="Q69" s="20" t="s">
        <v>69</v>
      </c>
      <c r="R69" s="20" t="s">
        <v>68</v>
      </c>
      <c r="S69" s="20">
        <v>4963</v>
      </c>
      <c r="T69" s="20">
        <v>15162</v>
      </c>
      <c r="U69" s="20">
        <v>72354</v>
      </c>
      <c r="V69" s="20">
        <v>57192</v>
      </c>
      <c r="W69" s="20">
        <v>4963</v>
      </c>
      <c r="X69" s="20">
        <v>1668</v>
      </c>
      <c r="Y69" s="21">
        <v>136177</v>
      </c>
    </row>
    <row r="70" spans="2:25" x14ac:dyDescent="0.9">
      <c r="B70" s="19" t="s">
        <v>510</v>
      </c>
      <c r="C70" s="25">
        <f>_xlfn.XLOOKUP(Vote_History[[#This Row],[QID]],Constituency[qid],Constituency[Number])</f>
        <v>12</v>
      </c>
      <c r="D70" s="27" t="str">
        <f>_xlfn.XLOOKUP(Vote_History[[#This Row],[Number]],Constituency[Number],Constituency[Constituency])</f>
        <v>Dharmadom</v>
      </c>
      <c r="E70" s="20" t="s">
        <v>5467</v>
      </c>
      <c r="F70" s="20">
        <v>2016</v>
      </c>
      <c r="G70" s="20" t="s">
        <v>258</v>
      </c>
      <c r="H70" s="20" t="s">
        <v>511</v>
      </c>
      <c r="I70" s="20" t="s">
        <v>52</v>
      </c>
      <c r="J70" s="20" t="s">
        <v>51</v>
      </c>
      <c r="K70" s="20">
        <v>87329</v>
      </c>
      <c r="L70" s="20" t="s">
        <v>5562</v>
      </c>
      <c r="M70" s="20" t="s">
        <v>161</v>
      </c>
      <c r="N70" s="20" t="s">
        <v>38</v>
      </c>
      <c r="O70" s="20">
        <v>50424</v>
      </c>
      <c r="P70" s="20" t="s">
        <v>5564</v>
      </c>
      <c r="Q70" s="20" t="s">
        <v>69</v>
      </c>
      <c r="R70" s="20" t="s">
        <v>68</v>
      </c>
      <c r="S70" s="20">
        <v>12763</v>
      </c>
      <c r="T70" s="20">
        <v>36905</v>
      </c>
      <c r="U70" s="20">
        <v>87329</v>
      </c>
      <c r="V70" s="20">
        <v>50424</v>
      </c>
      <c r="W70" s="20">
        <v>12763</v>
      </c>
      <c r="X70" s="20">
        <v>2496</v>
      </c>
      <c r="Y70" s="21">
        <v>153012</v>
      </c>
    </row>
    <row r="71" spans="2:25" x14ac:dyDescent="0.9">
      <c r="B71" s="19" t="s">
        <v>510</v>
      </c>
      <c r="C71" s="25">
        <f>_xlfn.XLOOKUP(Vote_History[[#This Row],[QID]],Constituency[qid],Constituency[Number])</f>
        <v>12</v>
      </c>
      <c r="D71" s="27" t="str">
        <f>_xlfn.XLOOKUP(Vote_History[[#This Row],[Number]],Constituency[Number],Constituency[Constituency])</f>
        <v>Dharmadom</v>
      </c>
      <c r="E71" s="20" t="s">
        <v>5467</v>
      </c>
      <c r="F71" s="20">
        <v>2021</v>
      </c>
      <c r="G71" s="20" t="s">
        <v>258</v>
      </c>
      <c r="H71" s="20" t="s">
        <v>511</v>
      </c>
      <c r="I71" s="20" t="s">
        <v>52</v>
      </c>
      <c r="J71" s="20" t="s">
        <v>51</v>
      </c>
      <c r="K71" s="20">
        <v>95522</v>
      </c>
      <c r="L71" s="20" t="s">
        <v>5565</v>
      </c>
      <c r="M71" s="20" t="s">
        <v>161</v>
      </c>
      <c r="N71" s="20" t="s">
        <v>38</v>
      </c>
      <c r="O71" s="20">
        <v>45399</v>
      </c>
      <c r="P71" s="20" t="s">
        <v>5539</v>
      </c>
      <c r="Q71" s="20" t="s">
        <v>69</v>
      </c>
      <c r="R71" s="20" t="s">
        <v>68</v>
      </c>
      <c r="S71" s="20">
        <v>14623</v>
      </c>
      <c r="T71" s="20">
        <v>50123</v>
      </c>
      <c r="U71" s="20">
        <v>95522</v>
      </c>
      <c r="V71" s="20">
        <v>45399</v>
      </c>
      <c r="W71" s="20">
        <v>14623</v>
      </c>
      <c r="X71" s="20">
        <v>4303</v>
      </c>
      <c r="Y71" s="21">
        <v>159847</v>
      </c>
    </row>
    <row r="72" spans="2:25" x14ac:dyDescent="0.9">
      <c r="B72" s="19" t="s">
        <v>510</v>
      </c>
      <c r="C72" s="25">
        <f>_xlfn.XLOOKUP(Vote_History[[#This Row],[QID]],Constituency[qid],Constituency[Number])</f>
        <v>12</v>
      </c>
      <c r="D72" s="27" t="str">
        <f>_xlfn.XLOOKUP(Vote_History[[#This Row],[Number]],Constituency[Number],Constituency[Constituency])</f>
        <v>Dharmadom</v>
      </c>
      <c r="E72" s="20" t="s">
        <v>5473</v>
      </c>
      <c r="F72" s="20">
        <v>2014</v>
      </c>
      <c r="G72" s="20" t="s">
        <v>258</v>
      </c>
      <c r="H72" s="20" t="s">
        <v>5535</v>
      </c>
      <c r="I72" s="20" t="s">
        <v>52</v>
      </c>
      <c r="J72" s="20" t="s">
        <v>51</v>
      </c>
      <c r="K72" s="20">
        <v>72158</v>
      </c>
      <c r="L72" s="20" t="s">
        <v>5492</v>
      </c>
      <c r="M72" s="20" t="s">
        <v>161</v>
      </c>
      <c r="N72" s="20" t="s">
        <v>38</v>
      </c>
      <c r="O72" s="20">
        <v>57197</v>
      </c>
      <c r="P72" s="20" t="s">
        <v>5536</v>
      </c>
      <c r="Q72" s="20" t="s">
        <v>69</v>
      </c>
      <c r="R72" s="20" t="s">
        <v>68</v>
      </c>
      <c r="S72" s="20">
        <v>6916</v>
      </c>
      <c r="T72" s="20">
        <v>14961</v>
      </c>
      <c r="U72" s="20">
        <v>72158</v>
      </c>
      <c r="V72" s="20">
        <v>57197</v>
      </c>
      <c r="W72" s="20">
        <v>6916</v>
      </c>
      <c r="X72" s="20">
        <v>5792</v>
      </c>
      <c r="Y72" s="21">
        <v>142063</v>
      </c>
    </row>
    <row r="73" spans="2:25" x14ac:dyDescent="0.9">
      <c r="B73" s="19" t="s">
        <v>510</v>
      </c>
      <c r="C73" s="25">
        <f>_xlfn.XLOOKUP(Vote_History[[#This Row],[QID]],Constituency[qid],Constituency[Number])</f>
        <v>12</v>
      </c>
      <c r="D73" s="27" t="str">
        <f>_xlfn.XLOOKUP(Vote_History[[#This Row],[Number]],Constituency[Number],Constituency[Constituency])</f>
        <v>Dharmadom</v>
      </c>
      <c r="E73" s="20" t="s">
        <v>5473</v>
      </c>
      <c r="F73" s="20">
        <v>2019</v>
      </c>
      <c r="G73" s="20" t="s">
        <v>258</v>
      </c>
      <c r="H73" s="20" t="s">
        <v>5538</v>
      </c>
      <c r="I73" s="20" t="s">
        <v>52</v>
      </c>
      <c r="J73" s="20" t="s">
        <v>51</v>
      </c>
      <c r="K73" s="20">
        <v>74730</v>
      </c>
      <c r="L73" s="20" t="s">
        <v>5537</v>
      </c>
      <c r="M73" s="20" t="s">
        <v>161</v>
      </c>
      <c r="N73" s="20" t="s">
        <v>38</v>
      </c>
      <c r="O73" s="20">
        <v>70631</v>
      </c>
      <c r="P73" s="20" t="s">
        <v>5539</v>
      </c>
      <c r="Q73" s="20" t="s">
        <v>69</v>
      </c>
      <c r="R73" s="20" t="s">
        <v>68</v>
      </c>
      <c r="S73" s="20">
        <v>8538</v>
      </c>
      <c r="T73" s="20">
        <v>4099</v>
      </c>
      <c r="U73" s="20">
        <v>74730</v>
      </c>
      <c r="V73" s="20">
        <v>70631</v>
      </c>
      <c r="W73" s="20">
        <v>8538</v>
      </c>
      <c r="X73" s="20">
        <v>2280</v>
      </c>
      <c r="Y73" s="21">
        <v>156179</v>
      </c>
    </row>
    <row r="74" spans="2:25" x14ac:dyDescent="0.9">
      <c r="B74" s="19" t="s">
        <v>510</v>
      </c>
      <c r="C74" s="25">
        <f>_xlfn.XLOOKUP(Vote_History[[#This Row],[QID]],Constituency[qid],Constituency[Number])</f>
        <v>12</v>
      </c>
      <c r="D74" s="27" t="str">
        <f>_xlfn.XLOOKUP(Vote_History[[#This Row],[Number]],Constituency[Number],Constituency[Constituency])</f>
        <v>Dharmadom</v>
      </c>
      <c r="E74" s="20" t="s">
        <v>5473</v>
      </c>
      <c r="F74" s="20">
        <v>2024</v>
      </c>
      <c r="G74" s="20" t="s">
        <v>258</v>
      </c>
      <c r="H74" s="20" t="s">
        <v>5540</v>
      </c>
      <c r="I74" s="20" t="s">
        <v>52</v>
      </c>
      <c r="J74" s="20" t="s">
        <v>51</v>
      </c>
      <c r="K74" s="20">
        <v>71794</v>
      </c>
      <c r="L74" s="20" t="s">
        <v>5537</v>
      </c>
      <c r="M74" s="20" t="s">
        <v>161</v>
      </c>
      <c r="N74" s="20" t="s">
        <v>38</v>
      </c>
      <c r="O74" s="20">
        <v>69178</v>
      </c>
      <c r="P74" s="20" t="s">
        <v>473</v>
      </c>
      <c r="Q74" s="20" t="s">
        <v>69</v>
      </c>
      <c r="R74" s="20" t="s">
        <v>68</v>
      </c>
      <c r="S74" s="20">
        <v>16711</v>
      </c>
      <c r="T74" s="20">
        <v>2616</v>
      </c>
      <c r="U74" s="20">
        <v>71794</v>
      </c>
      <c r="V74" s="20">
        <v>69178</v>
      </c>
      <c r="W74" s="20">
        <v>16711</v>
      </c>
      <c r="X74" s="20">
        <v>1053</v>
      </c>
      <c r="Y74" s="21">
        <v>158736</v>
      </c>
    </row>
    <row r="75" spans="2:25" x14ac:dyDescent="0.9">
      <c r="B75" s="19" t="s">
        <v>541</v>
      </c>
      <c r="C75" s="25">
        <f>_xlfn.XLOOKUP(Vote_History[[#This Row],[QID]],Constituency[qid],Constituency[Number])</f>
        <v>13</v>
      </c>
      <c r="D75" s="27" t="str">
        <f>_xlfn.XLOOKUP(Vote_History[[#This Row],[Number]],Constituency[Number],Constituency[Constituency])</f>
        <v>Thalassery</v>
      </c>
      <c r="E75" s="20" t="s">
        <v>5467</v>
      </c>
      <c r="F75" s="20">
        <v>2011</v>
      </c>
      <c r="G75" s="20" t="s">
        <v>5575</v>
      </c>
      <c r="H75" s="20" t="s">
        <v>5566</v>
      </c>
      <c r="I75" s="20" t="s">
        <v>52</v>
      </c>
      <c r="J75" s="20" t="s">
        <v>51</v>
      </c>
      <c r="K75" s="20">
        <v>66870</v>
      </c>
      <c r="L75" s="20" t="s">
        <v>5567</v>
      </c>
      <c r="M75" s="20" t="s">
        <v>161</v>
      </c>
      <c r="N75" s="20" t="s">
        <v>38</v>
      </c>
      <c r="O75" s="20">
        <v>40361</v>
      </c>
      <c r="P75" s="20" t="s">
        <v>5568</v>
      </c>
      <c r="Q75" s="20" t="s">
        <v>69</v>
      </c>
      <c r="R75" s="20" t="s">
        <v>68</v>
      </c>
      <c r="S75" s="20">
        <v>6973</v>
      </c>
      <c r="T75" s="20">
        <v>26509</v>
      </c>
      <c r="U75" s="20">
        <v>66870</v>
      </c>
      <c r="V75" s="20">
        <v>40361</v>
      </c>
      <c r="W75" s="20">
        <v>6973</v>
      </c>
      <c r="X75" s="20">
        <v>3559</v>
      </c>
      <c r="Y75" s="21">
        <v>117763</v>
      </c>
    </row>
    <row r="76" spans="2:25" x14ac:dyDescent="0.9">
      <c r="B76" s="19" t="s">
        <v>541</v>
      </c>
      <c r="C76" s="25">
        <f>_xlfn.XLOOKUP(Vote_History[[#This Row],[QID]],Constituency[qid],Constituency[Number])</f>
        <v>13</v>
      </c>
      <c r="D76" s="27" t="str">
        <f>_xlfn.XLOOKUP(Vote_History[[#This Row],[Number]],Constituency[Number],Constituency[Constituency])</f>
        <v>Thalassery</v>
      </c>
      <c r="E76" s="20" t="s">
        <v>5467</v>
      </c>
      <c r="F76" s="20">
        <v>2016</v>
      </c>
      <c r="G76" s="20" t="s">
        <v>5575</v>
      </c>
      <c r="H76" s="20" t="s">
        <v>5569</v>
      </c>
      <c r="I76" s="20" t="s">
        <v>52</v>
      </c>
      <c r="J76" s="20" t="s">
        <v>51</v>
      </c>
      <c r="K76" s="20">
        <v>70741</v>
      </c>
      <c r="L76" s="20" t="s">
        <v>5570</v>
      </c>
      <c r="M76" s="20" t="s">
        <v>161</v>
      </c>
      <c r="N76" s="20" t="s">
        <v>38</v>
      </c>
      <c r="O76" s="20">
        <v>36624</v>
      </c>
      <c r="P76" s="20" t="s">
        <v>5571</v>
      </c>
      <c r="Q76" s="20" t="s">
        <v>69</v>
      </c>
      <c r="R76" s="20" t="s">
        <v>68</v>
      </c>
      <c r="S76" s="20">
        <v>22125</v>
      </c>
      <c r="T76" s="20">
        <v>34117</v>
      </c>
      <c r="U76" s="20">
        <v>70741</v>
      </c>
      <c r="V76" s="20">
        <v>36624</v>
      </c>
      <c r="W76" s="20">
        <v>22125</v>
      </c>
      <c r="X76" s="20">
        <v>2662</v>
      </c>
      <c r="Y76" s="21">
        <v>132152</v>
      </c>
    </row>
    <row r="77" spans="2:25" x14ac:dyDescent="0.9">
      <c r="B77" s="19" t="s">
        <v>541</v>
      </c>
      <c r="C77" s="25">
        <f>_xlfn.XLOOKUP(Vote_History[[#This Row],[QID]],Constituency[qid],Constituency[Number])</f>
        <v>13</v>
      </c>
      <c r="D77" s="27" t="str">
        <f>_xlfn.XLOOKUP(Vote_History[[#This Row],[Number]],Constituency[Number],Constituency[Constituency])</f>
        <v>Thalassery</v>
      </c>
      <c r="E77" s="20" t="s">
        <v>5467</v>
      </c>
      <c r="F77" s="20">
        <v>2021</v>
      </c>
      <c r="G77" s="20" t="s">
        <v>5575</v>
      </c>
      <c r="H77" s="20" t="s">
        <v>5352</v>
      </c>
      <c r="I77" s="20" t="s">
        <v>52</v>
      </c>
      <c r="J77" s="20" t="s">
        <v>51</v>
      </c>
      <c r="K77" s="20">
        <v>81810</v>
      </c>
      <c r="L77" s="20" t="s">
        <v>5572</v>
      </c>
      <c r="M77" s="20" t="s">
        <v>161</v>
      </c>
      <c r="N77" s="20" t="s">
        <v>38</v>
      </c>
      <c r="O77" s="20">
        <v>45009</v>
      </c>
      <c r="P77" s="20" t="s">
        <v>5573</v>
      </c>
      <c r="Q77" s="20" t="s">
        <v>5574</v>
      </c>
      <c r="R77" s="20" t="s">
        <v>60</v>
      </c>
      <c r="S77" s="20">
        <v>1963</v>
      </c>
      <c r="T77" s="20">
        <v>36801</v>
      </c>
      <c r="U77" s="20">
        <v>81810</v>
      </c>
      <c r="V77" s="20">
        <v>45009</v>
      </c>
      <c r="W77" s="20">
        <v>0</v>
      </c>
      <c r="X77" s="20">
        <v>3857</v>
      </c>
      <c r="Y77" s="21">
        <v>130676</v>
      </c>
    </row>
    <row r="78" spans="2:25" x14ac:dyDescent="0.9">
      <c r="B78" s="19" t="s">
        <v>541</v>
      </c>
      <c r="C78" s="25">
        <f>_xlfn.XLOOKUP(Vote_History[[#This Row],[QID]],Constituency[qid],Constituency[Number])</f>
        <v>13</v>
      </c>
      <c r="D78" s="27" t="str">
        <f>_xlfn.XLOOKUP(Vote_History[[#This Row],[Number]],Constituency[Number],Constituency[Constituency])</f>
        <v>Thalassery</v>
      </c>
      <c r="E78" s="20" t="s">
        <v>5473</v>
      </c>
      <c r="F78" s="20">
        <v>2014</v>
      </c>
      <c r="G78" s="20" t="s">
        <v>5575</v>
      </c>
      <c r="H78" s="20" t="s">
        <v>5576</v>
      </c>
      <c r="I78" s="20" t="s">
        <v>52</v>
      </c>
      <c r="J78" s="20" t="s">
        <v>51</v>
      </c>
      <c r="K78" s="20">
        <v>64404</v>
      </c>
      <c r="L78" s="20" t="s">
        <v>5577</v>
      </c>
      <c r="M78" s="20" t="s">
        <v>161</v>
      </c>
      <c r="N78" s="20" t="s">
        <v>38</v>
      </c>
      <c r="O78" s="20">
        <v>41365</v>
      </c>
      <c r="P78" s="20" t="s">
        <v>5578</v>
      </c>
      <c r="Q78" s="20" t="s">
        <v>69</v>
      </c>
      <c r="R78" s="20" t="s">
        <v>68</v>
      </c>
      <c r="S78" s="20">
        <v>11780</v>
      </c>
      <c r="T78" s="20">
        <v>23039</v>
      </c>
      <c r="U78" s="20">
        <v>64404</v>
      </c>
      <c r="V78" s="20">
        <v>41365</v>
      </c>
      <c r="W78" s="20">
        <v>11780</v>
      </c>
      <c r="X78" s="20">
        <v>5841</v>
      </c>
      <c r="Y78" s="21">
        <v>123390</v>
      </c>
    </row>
    <row r="79" spans="2:25" x14ac:dyDescent="0.9">
      <c r="B79" s="19" t="s">
        <v>541</v>
      </c>
      <c r="C79" s="25">
        <f>_xlfn.XLOOKUP(Vote_History[[#This Row],[QID]],Constituency[qid],Constituency[Number])</f>
        <v>13</v>
      </c>
      <c r="D79" s="27" t="str">
        <f>_xlfn.XLOOKUP(Vote_History[[#This Row],[Number]],Constituency[Number],Constituency[Constituency])</f>
        <v>Thalassery</v>
      </c>
      <c r="E79" s="20" t="s">
        <v>5473</v>
      </c>
      <c r="F79" s="20">
        <v>2019</v>
      </c>
      <c r="G79" s="20" t="s">
        <v>5575</v>
      </c>
      <c r="H79" s="20" t="s">
        <v>5579</v>
      </c>
      <c r="I79" s="20" t="s">
        <v>52</v>
      </c>
      <c r="J79" s="20" t="s">
        <v>51</v>
      </c>
      <c r="K79" s="20">
        <v>65401</v>
      </c>
      <c r="L79" s="20" t="s">
        <v>4972</v>
      </c>
      <c r="M79" s="20" t="s">
        <v>161</v>
      </c>
      <c r="N79" s="20" t="s">
        <v>38</v>
      </c>
      <c r="O79" s="20">
        <v>53932</v>
      </c>
      <c r="P79" s="20" t="s">
        <v>5580</v>
      </c>
      <c r="Q79" s="20" t="s">
        <v>69</v>
      </c>
      <c r="R79" s="20" t="s">
        <v>68</v>
      </c>
      <c r="S79" s="20">
        <v>13456</v>
      </c>
      <c r="T79" s="20">
        <v>11469</v>
      </c>
      <c r="U79" s="20">
        <v>65401</v>
      </c>
      <c r="V79" s="20">
        <v>53932</v>
      </c>
      <c r="W79" s="20">
        <v>13456</v>
      </c>
      <c r="X79" s="20">
        <v>1755</v>
      </c>
      <c r="Y79" s="21">
        <v>134544</v>
      </c>
    </row>
    <row r="80" spans="2:25" x14ac:dyDescent="0.9">
      <c r="B80" s="19" t="s">
        <v>541</v>
      </c>
      <c r="C80" s="25">
        <f>_xlfn.XLOOKUP(Vote_History[[#This Row],[QID]],Constituency[qid],Constituency[Number])</f>
        <v>13</v>
      </c>
      <c r="D80" s="27" t="str">
        <f>_xlfn.XLOOKUP(Vote_History[[#This Row],[Number]],Constituency[Number],Constituency[Constituency])</f>
        <v>Thalassery</v>
      </c>
      <c r="E80" s="20" t="s">
        <v>5473</v>
      </c>
      <c r="F80" s="20">
        <v>2024</v>
      </c>
      <c r="G80" s="20" t="s">
        <v>5575</v>
      </c>
      <c r="H80" s="20" t="s">
        <v>5581</v>
      </c>
      <c r="I80" s="20" t="s">
        <v>52</v>
      </c>
      <c r="J80" s="20" t="s">
        <v>51</v>
      </c>
      <c r="K80" s="20">
        <v>62079</v>
      </c>
      <c r="L80" s="20" t="s">
        <v>5582</v>
      </c>
      <c r="M80" s="20" t="s">
        <v>161</v>
      </c>
      <c r="N80" s="20" t="s">
        <v>38</v>
      </c>
      <c r="O80" s="20">
        <v>53449</v>
      </c>
      <c r="P80" s="20" t="s">
        <v>5583</v>
      </c>
      <c r="Q80" s="20" t="s">
        <v>69</v>
      </c>
      <c r="R80" s="20" t="s">
        <v>68</v>
      </c>
      <c r="S80" s="20">
        <v>18869</v>
      </c>
      <c r="T80" s="20">
        <v>8630</v>
      </c>
      <c r="U80" s="20">
        <v>62079</v>
      </c>
      <c r="V80" s="20">
        <v>53449</v>
      </c>
      <c r="W80" s="20">
        <v>18869</v>
      </c>
      <c r="X80" s="20">
        <v>1014</v>
      </c>
      <c r="Y80" s="21">
        <v>135411</v>
      </c>
    </row>
    <row r="81" spans="2:25" x14ac:dyDescent="0.9">
      <c r="B81" s="19" t="s">
        <v>582</v>
      </c>
      <c r="C81" s="25">
        <f>_xlfn.XLOOKUP(Vote_History[[#This Row],[QID]],Constituency[qid],Constituency[Number])</f>
        <v>14</v>
      </c>
      <c r="D81" s="27" t="str">
        <f>_xlfn.XLOOKUP(Vote_History[[#This Row],[Number]],Constituency[Number],Constituency[Constituency])</f>
        <v>Kuthuparamba</v>
      </c>
      <c r="E81" s="20" t="s">
        <v>5467</v>
      </c>
      <c r="F81" s="20">
        <v>2011</v>
      </c>
      <c r="G81" s="20" t="s">
        <v>5575</v>
      </c>
      <c r="H81" s="20" t="s">
        <v>5584</v>
      </c>
      <c r="I81" s="20" t="s">
        <v>5585</v>
      </c>
      <c r="J81" s="20" t="s">
        <v>38</v>
      </c>
      <c r="K81" s="20">
        <v>57164</v>
      </c>
      <c r="L81" s="20" t="s">
        <v>5586</v>
      </c>
      <c r="M81" s="20" t="s">
        <v>5555</v>
      </c>
      <c r="N81" s="20" t="s">
        <v>51</v>
      </c>
      <c r="O81" s="20">
        <v>53861</v>
      </c>
      <c r="P81" s="20" t="s">
        <v>5587</v>
      </c>
      <c r="Q81" s="20" t="s">
        <v>69</v>
      </c>
      <c r="R81" s="20" t="s">
        <v>68</v>
      </c>
      <c r="S81" s="20">
        <v>11835</v>
      </c>
      <c r="T81" s="20">
        <v>3303</v>
      </c>
      <c r="U81" s="20">
        <v>53861</v>
      </c>
      <c r="V81" s="20">
        <v>57164</v>
      </c>
      <c r="W81" s="20">
        <v>11835</v>
      </c>
      <c r="X81" s="20">
        <v>5069</v>
      </c>
      <c r="Y81" s="21">
        <v>127929</v>
      </c>
    </row>
    <row r="82" spans="2:25" x14ac:dyDescent="0.9">
      <c r="B82" s="19" t="s">
        <v>582</v>
      </c>
      <c r="C82" s="25">
        <f>_xlfn.XLOOKUP(Vote_History[[#This Row],[QID]],Constituency[qid],Constituency[Number])</f>
        <v>14</v>
      </c>
      <c r="D82" s="27" t="str">
        <f>_xlfn.XLOOKUP(Vote_History[[#This Row],[Number]],Constituency[Number],Constituency[Constituency])</f>
        <v>Kuthuparamba</v>
      </c>
      <c r="E82" s="20" t="s">
        <v>5467</v>
      </c>
      <c r="F82" s="20">
        <v>2016</v>
      </c>
      <c r="G82" s="20" t="s">
        <v>5575</v>
      </c>
      <c r="H82" s="20" t="s">
        <v>5355</v>
      </c>
      <c r="I82" s="20" t="s">
        <v>52</v>
      </c>
      <c r="J82" s="20" t="s">
        <v>51</v>
      </c>
      <c r="K82" s="20">
        <v>67013</v>
      </c>
      <c r="L82" s="20" t="s">
        <v>5588</v>
      </c>
      <c r="M82" s="20" t="s">
        <v>5589</v>
      </c>
      <c r="N82" s="20" t="s">
        <v>38</v>
      </c>
      <c r="O82" s="20">
        <v>54722</v>
      </c>
      <c r="P82" s="20" t="s">
        <v>5590</v>
      </c>
      <c r="Q82" s="20" t="s">
        <v>69</v>
      </c>
      <c r="R82" s="20" t="s">
        <v>68</v>
      </c>
      <c r="S82" s="20">
        <v>20787</v>
      </c>
      <c r="T82" s="20">
        <v>12291</v>
      </c>
      <c r="U82" s="20">
        <v>67013</v>
      </c>
      <c r="V82" s="20">
        <v>54722</v>
      </c>
      <c r="W82" s="20">
        <v>20787</v>
      </c>
      <c r="X82" s="20">
        <v>3801</v>
      </c>
      <c r="Y82" s="21">
        <v>146323</v>
      </c>
    </row>
    <row r="83" spans="2:25" x14ac:dyDescent="0.9">
      <c r="B83" s="19" t="s">
        <v>582</v>
      </c>
      <c r="C83" s="25">
        <f>_xlfn.XLOOKUP(Vote_History[[#This Row],[QID]],Constituency[qid],Constituency[Number])</f>
        <v>14</v>
      </c>
      <c r="D83" s="27" t="str">
        <f>_xlfn.XLOOKUP(Vote_History[[#This Row],[Number]],Constituency[Number],Constituency[Constituency])</f>
        <v>Kuthuparamba</v>
      </c>
      <c r="E83" s="20" t="s">
        <v>5467</v>
      </c>
      <c r="F83" s="20">
        <v>2021</v>
      </c>
      <c r="G83" s="20" t="s">
        <v>5575</v>
      </c>
      <c r="H83" s="20" t="s">
        <v>5353</v>
      </c>
      <c r="I83" s="20" t="s">
        <v>5354</v>
      </c>
      <c r="J83" s="20" t="s">
        <v>51</v>
      </c>
      <c r="K83" s="20">
        <v>70626</v>
      </c>
      <c r="L83" s="20" t="s">
        <v>5591</v>
      </c>
      <c r="M83" s="20" t="s">
        <v>39</v>
      </c>
      <c r="N83" s="20" t="s">
        <v>38</v>
      </c>
      <c r="O83" s="20">
        <v>61085</v>
      </c>
      <c r="P83" s="20" t="s">
        <v>5592</v>
      </c>
      <c r="Q83" s="20" t="s">
        <v>69</v>
      </c>
      <c r="R83" s="20" t="s">
        <v>68</v>
      </c>
      <c r="S83" s="20">
        <v>21212</v>
      </c>
      <c r="T83" s="20">
        <v>9541</v>
      </c>
      <c r="U83" s="20">
        <v>70626</v>
      </c>
      <c r="V83" s="20">
        <v>61085</v>
      </c>
      <c r="W83" s="20">
        <v>21212</v>
      </c>
      <c r="X83" s="20">
        <v>2292</v>
      </c>
      <c r="Y83" s="21">
        <v>155215</v>
      </c>
    </row>
    <row r="84" spans="2:25" x14ac:dyDescent="0.9">
      <c r="B84" s="19" t="s">
        <v>582</v>
      </c>
      <c r="C84" s="25">
        <f>_xlfn.XLOOKUP(Vote_History[[#This Row],[QID]],Constituency[qid],Constituency[Number])</f>
        <v>14</v>
      </c>
      <c r="D84" s="27" t="str">
        <f>_xlfn.XLOOKUP(Vote_History[[#This Row],[Number]],Constituency[Number],Constituency[Constituency])</f>
        <v>Kuthuparamba</v>
      </c>
      <c r="E84" s="20" t="s">
        <v>5473</v>
      </c>
      <c r="F84" s="20">
        <v>2014</v>
      </c>
      <c r="G84" s="20" t="s">
        <v>5575</v>
      </c>
      <c r="H84" s="20" t="s">
        <v>5576</v>
      </c>
      <c r="I84" s="20" t="s">
        <v>52</v>
      </c>
      <c r="J84" s="20" t="s">
        <v>51</v>
      </c>
      <c r="K84" s="20">
        <v>59486</v>
      </c>
      <c r="L84" s="20" t="s">
        <v>5577</v>
      </c>
      <c r="M84" s="20" t="s">
        <v>161</v>
      </c>
      <c r="N84" s="20" t="s">
        <v>38</v>
      </c>
      <c r="O84" s="20">
        <v>54761</v>
      </c>
      <c r="P84" s="20" t="s">
        <v>5578</v>
      </c>
      <c r="Q84" s="20" t="s">
        <v>69</v>
      </c>
      <c r="R84" s="20" t="s">
        <v>68</v>
      </c>
      <c r="S84" s="20">
        <v>14774</v>
      </c>
      <c r="T84" s="20">
        <v>4725</v>
      </c>
      <c r="U84" s="20">
        <v>59486</v>
      </c>
      <c r="V84" s="20">
        <v>54761</v>
      </c>
      <c r="W84" s="20">
        <v>14774</v>
      </c>
      <c r="X84" s="20">
        <v>5141</v>
      </c>
      <c r="Y84" s="21">
        <v>134162</v>
      </c>
    </row>
    <row r="85" spans="2:25" x14ac:dyDescent="0.9">
      <c r="B85" s="19" t="s">
        <v>582</v>
      </c>
      <c r="C85" s="25">
        <f>_xlfn.XLOOKUP(Vote_History[[#This Row],[QID]],Constituency[qid],Constituency[Number])</f>
        <v>14</v>
      </c>
      <c r="D85" s="27" t="str">
        <f>_xlfn.XLOOKUP(Vote_History[[#This Row],[Number]],Constituency[Number],Constituency[Constituency])</f>
        <v>Kuthuparamba</v>
      </c>
      <c r="E85" s="20" t="s">
        <v>5473</v>
      </c>
      <c r="F85" s="20">
        <v>2019</v>
      </c>
      <c r="G85" s="20" t="s">
        <v>5575</v>
      </c>
      <c r="H85" s="20" t="s">
        <v>4972</v>
      </c>
      <c r="I85" s="20" t="s">
        <v>161</v>
      </c>
      <c r="J85" s="20" t="s">
        <v>38</v>
      </c>
      <c r="K85" s="20">
        <v>68492</v>
      </c>
      <c r="L85" s="20" t="s">
        <v>5579</v>
      </c>
      <c r="M85" s="20" t="s">
        <v>52</v>
      </c>
      <c r="N85" s="20" t="s">
        <v>51</v>
      </c>
      <c r="O85" s="20">
        <v>64359</v>
      </c>
      <c r="P85" s="20" t="s">
        <v>5580</v>
      </c>
      <c r="Q85" s="20" t="s">
        <v>69</v>
      </c>
      <c r="R85" s="20" t="s">
        <v>68</v>
      </c>
      <c r="S85" s="20">
        <v>15303</v>
      </c>
      <c r="T85" s="20">
        <v>4133</v>
      </c>
      <c r="U85" s="20">
        <v>64359</v>
      </c>
      <c r="V85" s="20">
        <v>68492</v>
      </c>
      <c r="W85" s="20">
        <v>15303</v>
      </c>
      <c r="X85" s="20">
        <v>1527</v>
      </c>
      <c r="Y85" s="21">
        <v>149681</v>
      </c>
    </row>
    <row r="86" spans="2:25" x14ac:dyDescent="0.9">
      <c r="B86" s="19" t="s">
        <v>582</v>
      </c>
      <c r="C86" s="25">
        <f>_xlfn.XLOOKUP(Vote_History[[#This Row],[QID]],Constituency[qid],Constituency[Number])</f>
        <v>14</v>
      </c>
      <c r="D86" s="27" t="str">
        <f>_xlfn.XLOOKUP(Vote_History[[#This Row],[Number]],Constituency[Number],Constituency[Constituency])</f>
        <v>Kuthuparamba</v>
      </c>
      <c r="E86" s="20" t="s">
        <v>5473</v>
      </c>
      <c r="F86" s="20">
        <v>2024</v>
      </c>
      <c r="G86" s="20" t="s">
        <v>5575</v>
      </c>
      <c r="H86" s="20" t="s">
        <v>5582</v>
      </c>
      <c r="I86" s="20" t="s">
        <v>161</v>
      </c>
      <c r="J86" s="20" t="s">
        <v>38</v>
      </c>
      <c r="K86" s="20">
        <v>72493</v>
      </c>
      <c r="L86" s="20" t="s">
        <v>5581</v>
      </c>
      <c r="M86" s="20" t="s">
        <v>52</v>
      </c>
      <c r="N86" s="20" t="s">
        <v>51</v>
      </c>
      <c r="O86" s="20">
        <v>61705</v>
      </c>
      <c r="P86" s="20" t="s">
        <v>5583</v>
      </c>
      <c r="Q86" s="20" t="s">
        <v>69</v>
      </c>
      <c r="R86" s="20" t="s">
        <v>68</v>
      </c>
      <c r="S86" s="20">
        <v>20881</v>
      </c>
      <c r="T86" s="20">
        <v>10788</v>
      </c>
      <c r="U86" s="20">
        <v>61705</v>
      </c>
      <c r="V86" s="20">
        <v>72493</v>
      </c>
      <c r="W86" s="20">
        <v>20881</v>
      </c>
      <c r="X86" s="20">
        <v>916</v>
      </c>
      <c r="Y86" s="21">
        <v>155995</v>
      </c>
    </row>
    <row r="87" spans="2:25" x14ac:dyDescent="0.9">
      <c r="B87" s="19" t="s">
        <v>635</v>
      </c>
      <c r="C87" s="25">
        <f>_xlfn.XLOOKUP(Vote_History[[#This Row],[QID]],Constituency[qid],Constituency[Number])</f>
        <v>15</v>
      </c>
      <c r="D87" s="27" t="str">
        <f>_xlfn.XLOOKUP(Vote_History[[#This Row],[Number]],Constituency[Number],Constituency[Constituency])</f>
        <v>Mattanur</v>
      </c>
      <c r="E87" s="20" t="s">
        <v>5467</v>
      </c>
      <c r="F87" s="20">
        <v>2011</v>
      </c>
      <c r="G87" s="20" t="s">
        <v>258</v>
      </c>
      <c r="H87" s="20" t="s">
        <v>5593</v>
      </c>
      <c r="I87" s="20" t="s">
        <v>52</v>
      </c>
      <c r="J87" s="20" t="s">
        <v>51</v>
      </c>
      <c r="K87" s="20">
        <v>75177</v>
      </c>
      <c r="L87" s="20" t="s">
        <v>5594</v>
      </c>
      <c r="M87" s="20" t="s">
        <v>5585</v>
      </c>
      <c r="N87" s="20" t="s">
        <v>38</v>
      </c>
      <c r="O87" s="20">
        <v>44665</v>
      </c>
      <c r="P87" s="20" t="s">
        <v>641</v>
      </c>
      <c r="Q87" s="20" t="s">
        <v>69</v>
      </c>
      <c r="R87" s="20" t="s">
        <v>68</v>
      </c>
      <c r="S87" s="20">
        <v>8707</v>
      </c>
      <c r="T87" s="20">
        <v>30512</v>
      </c>
      <c r="U87" s="20">
        <v>75177</v>
      </c>
      <c r="V87" s="20">
        <v>44665</v>
      </c>
      <c r="W87" s="20">
        <v>8707</v>
      </c>
      <c r="X87" s="20">
        <v>4398</v>
      </c>
      <c r="Y87" s="21">
        <v>132947</v>
      </c>
    </row>
    <row r="88" spans="2:25" x14ac:dyDescent="0.9">
      <c r="B88" s="19" t="s">
        <v>635</v>
      </c>
      <c r="C88" s="25">
        <f>_xlfn.XLOOKUP(Vote_History[[#This Row],[QID]],Constituency[qid],Constituency[Number])</f>
        <v>15</v>
      </c>
      <c r="D88" s="27" t="str">
        <f>_xlfn.XLOOKUP(Vote_History[[#This Row],[Number]],Constituency[Number],Constituency[Constituency])</f>
        <v>Mattanur</v>
      </c>
      <c r="E88" s="20" t="s">
        <v>5467</v>
      </c>
      <c r="F88" s="20">
        <v>2016</v>
      </c>
      <c r="G88" s="20" t="s">
        <v>258</v>
      </c>
      <c r="H88" s="20" t="s">
        <v>5595</v>
      </c>
      <c r="I88" s="20" t="s">
        <v>52</v>
      </c>
      <c r="J88" s="20" t="s">
        <v>51</v>
      </c>
      <c r="K88" s="20">
        <v>84030</v>
      </c>
      <c r="L88" s="20" t="s">
        <v>5596</v>
      </c>
      <c r="M88" s="20" t="s">
        <v>5589</v>
      </c>
      <c r="N88" s="20" t="s">
        <v>38</v>
      </c>
      <c r="O88" s="20">
        <v>40649</v>
      </c>
      <c r="P88" s="20" t="s">
        <v>641</v>
      </c>
      <c r="Q88" s="20" t="s">
        <v>69</v>
      </c>
      <c r="R88" s="20" t="s">
        <v>68</v>
      </c>
      <c r="S88" s="20">
        <v>18620</v>
      </c>
      <c r="T88" s="20">
        <v>43381</v>
      </c>
      <c r="U88" s="20">
        <v>84030</v>
      </c>
      <c r="V88" s="20">
        <v>40649</v>
      </c>
      <c r="W88" s="20">
        <v>18620</v>
      </c>
      <c r="X88" s="20">
        <v>3958</v>
      </c>
      <c r="Y88" s="21">
        <v>147257</v>
      </c>
    </row>
    <row r="89" spans="2:25" x14ac:dyDescent="0.9">
      <c r="B89" s="19" t="s">
        <v>635</v>
      </c>
      <c r="C89" s="25">
        <f>_xlfn.XLOOKUP(Vote_History[[#This Row],[QID]],Constituency[qid],Constituency[Number])</f>
        <v>15</v>
      </c>
      <c r="D89" s="27" t="str">
        <f>_xlfn.XLOOKUP(Vote_History[[#This Row],[Number]],Constituency[Number],Constituency[Constituency])</f>
        <v>Mattanur</v>
      </c>
      <c r="E89" s="20" t="s">
        <v>5467</v>
      </c>
      <c r="F89" s="20">
        <v>2021</v>
      </c>
      <c r="G89" s="20" t="s">
        <v>258</v>
      </c>
      <c r="H89" s="20" t="s">
        <v>5355</v>
      </c>
      <c r="I89" s="20" t="s">
        <v>52</v>
      </c>
      <c r="J89" s="20" t="s">
        <v>51</v>
      </c>
      <c r="K89" s="20">
        <v>96129</v>
      </c>
      <c r="L89" s="20" t="s">
        <v>5597</v>
      </c>
      <c r="M89" s="20" t="s">
        <v>4399</v>
      </c>
      <c r="N89" s="20" t="s">
        <v>38</v>
      </c>
      <c r="O89" s="20">
        <v>35166</v>
      </c>
      <c r="P89" s="20" t="s">
        <v>641</v>
      </c>
      <c r="Q89" s="20" t="s">
        <v>69</v>
      </c>
      <c r="R89" s="20" t="s">
        <v>68</v>
      </c>
      <c r="S89" s="20">
        <v>18223</v>
      </c>
      <c r="T89" s="20">
        <v>60963</v>
      </c>
      <c r="U89" s="20">
        <v>96129</v>
      </c>
      <c r="V89" s="20">
        <v>35166</v>
      </c>
      <c r="W89" s="20">
        <v>18223</v>
      </c>
      <c r="X89" s="20">
        <v>4820</v>
      </c>
      <c r="Y89" s="21">
        <v>154338</v>
      </c>
    </row>
    <row r="90" spans="2:25" x14ac:dyDescent="0.9">
      <c r="B90" s="19" t="s">
        <v>635</v>
      </c>
      <c r="C90" s="25">
        <f>_xlfn.XLOOKUP(Vote_History[[#This Row],[QID]],Constituency[qid],Constituency[Number])</f>
        <v>15</v>
      </c>
      <c r="D90" s="27" t="str">
        <f>_xlfn.XLOOKUP(Vote_History[[#This Row],[Number]],Constituency[Number],Constituency[Constituency])</f>
        <v>Mattanur</v>
      </c>
      <c r="E90" s="20" t="s">
        <v>5473</v>
      </c>
      <c r="F90" s="20">
        <v>2014</v>
      </c>
      <c r="G90" s="20" t="s">
        <v>258</v>
      </c>
      <c r="H90" s="20" t="s">
        <v>5535</v>
      </c>
      <c r="I90" s="20" t="s">
        <v>52</v>
      </c>
      <c r="J90" s="20" t="s">
        <v>51</v>
      </c>
      <c r="K90" s="20">
        <v>74399</v>
      </c>
      <c r="L90" s="20" t="s">
        <v>5492</v>
      </c>
      <c r="M90" s="20" t="s">
        <v>161</v>
      </c>
      <c r="N90" s="20" t="s">
        <v>38</v>
      </c>
      <c r="O90" s="20">
        <v>53666</v>
      </c>
      <c r="P90" s="20" t="s">
        <v>5536</v>
      </c>
      <c r="Q90" s="20" t="s">
        <v>69</v>
      </c>
      <c r="R90" s="20" t="s">
        <v>68</v>
      </c>
      <c r="S90" s="20">
        <v>9695</v>
      </c>
      <c r="T90" s="20">
        <v>20733</v>
      </c>
      <c r="U90" s="20">
        <v>74399</v>
      </c>
      <c r="V90" s="20">
        <v>53666</v>
      </c>
      <c r="W90" s="20">
        <v>9695</v>
      </c>
      <c r="X90" s="20">
        <v>5062</v>
      </c>
      <c r="Y90" s="21">
        <v>142822</v>
      </c>
    </row>
    <row r="91" spans="2:25" x14ac:dyDescent="0.9">
      <c r="B91" s="19" t="s">
        <v>635</v>
      </c>
      <c r="C91" s="25">
        <f>_xlfn.XLOOKUP(Vote_History[[#This Row],[QID]],Constituency[qid],Constituency[Number])</f>
        <v>15</v>
      </c>
      <c r="D91" s="27" t="str">
        <f>_xlfn.XLOOKUP(Vote_History[[#This Row],[Number]],Constituency[Number],Constituency[Constituency])</f>
        <v>Mattanur</v>
      </c>
      <c r="E91" s="20" t="s">
        <v>5473</v>
      </c>
      <c r="F91" s="20">
        <v>2019</v>
      </c>
      <c r="G91" s="20" t="s">
        <v>258</v>
      </c>
      <c r="H91" s="20" t="s">
        <v>5538</v>
      </c>
      <c r="I91" s="20" t="s">
        <v>52</v>
      </c>
      <c r="J91" s="20" t="s">
        <v>51</v>
      </c>
      <c r="K91" s="20">
        <v>74580</v>
      </c>
      <c r="L91" s="20" t="s">
        <v>5537</v>
      </c>
      <c r="M91" s="20" t="s">
        <v>161</v>
      </c>
      <c r="N91" s="20" t="s">
        <v>38</v>
      </c>
      <c r="O91" s="20">
        <v>67092</v>
      </c>
      <c r="P91" s="20" t="s">
        <v>5539</v>
      </c>
      <c r="Q91" s="20" t="s">
        <v>69</v>
      </c>
      <c r="R91" s="20" t="s">
        <v>68</v>
      </c>
      <c r="S91" s="20">
        <v>11612</v>
      </c>
      <c r="T91" s="20">
        <v>7488</v>
      </c>
      <c r="U91" s="20">
        <v>74580</v>
      </c>
      <c r="V91" s="20">
        <v>67092</v>
      </c>
      <c r="W91" s="20">
        <v>11612</v>
      </c>
      <c r="X91" s="20">
        <v>2498</v>
      </c>
      <c r="Y91" s="21">
        <v>155782</v>
      </c>
    </row>
    <row r="92" spans="2:25" x14ac:dyDescent="0.9">
      <c r="B92" s="19" t="s">
        <v>635</v>
      </c>
      <c r="C92" s="25">
        <f>_xlfn.XLOOKUP(Vote_History[[#This Row],[QID]],Constituency[qid],Constituency[Number])</f>
        <v>15</v>
      </c>
      <c r="D92" s="27" t="str">
        <f>_xlfn.XLOOKUP(Vote_History[[#This Row],[Number]],Constituency[Number],Constituency[Constituency])</f>
        <v>Mattanur</v>
      </c>
      <c r="E92" s="20" t="s">
        <v>5473</v>
      </c>
      <c r="F92" s="20">
        <v>2024</v>
      </c>
      <c r="G92" s="20" t="s">
        <v>258</v>
      </c>
      <c r="H92" s="20" t="s">
        <v>5540</v>
      </c>
      <c r="I92" s="20" t="s">
        <v>52</v>
      </c>
      <c r="J92" s="20" t="s">
        <v>51</v>
      </c>
      <c r="K92" s="20">
        <v>70466</v>
      </c>
      <c r="L92" s="20" t="s">
        <v>5537</v>
      </c>
      <c r="M92" s="20" t="s">
        <v>161</v>
      </c>
      <c r="N92" s="20" t="s">
        <v>38</v>
      </c>
      <c r="O92" s="20">
        <v>67432</v>
      </c>
      <c r="P92" s="20" t="s">
        <v>473</v>
      </c>
      <c r="Q92" s="20" t="s">
        <v>69</v>
      </c>
      <c r="R92" s="20" t="s">
        <v>68</v>
      </c>
      <c r="S92" s="20">
        <v>19159</v>
      </c>
      <c r="T92" s="20">
        <v>3034</v>
      </c>
      <c r="U92" s="20">
        <v>70466</v>
      </c>
      <c r="V92" s="20">
        <v>67432</v>
      </c>
      <c r="W92" s="20">
        <v>19159</v>
      </c>
      <c r="X92" s="20">
        <v>1030</v>
      </c>
      <c r="Y92" s="21">
        <v>158087</v>
      </c>
    </row>
    <row r="93" spans="2:25" x14ac:dyDescent="0.9">
      <c r="B93" s="19" t="s">
        <v>670</v>
      </c>
      <c r="C93" s="25">
        <f>_xlfn.XLOOKUP(Vote_History[[#This Row],[QID]],Constituency[qid],Constituency[Number])</f>
        <v>16</v>
      </c>
      <c r="D93" s="27" t="str">
        <f>_xlfn.XLOOKUP(Vote_History[[#This Row],[Number]],Constituency[Number],Constituency[Constituency])</f>
        <v>Peravoor</v>
      </c>
      <c r="E93" s="20" t="s">
        <v>5467</v>
      </c>
      <c r="F93" s="20">
        <v>2011</v>
      </c>
      <c r="G93" s="20" t="s">
        <v>258</v>
      </c>
      <c r="H93" s="20" t="s">
        <v>5598</v>
      </c>
      <c r="I93" s="20" t="s">
        <v>161</v>
      </c>
      <c r="J93" s="20" t="s">
        <v>38</v>
      </c>
      <c r="K93" s="20">
        <v>56151</v>
      </c>
      <c r="L93" s="20" t="s">
        <v>5599</v>
      </c>
      <c r="M93" s="20" t="s">
        <v>52</v>
      </c>
      <c r="N93" s="20" t="s">
        <v>51</v>
      </c>
      <c r="O93" s="20">
        <v>52711</v>
      </c>
      <c r="P93" s="20" t="s">
        <v>5600</v>
      </c>
      <c r="Q93" s="20" t="s">
        <v>69</v>
      </c>
      <c r="R93" s="20" t="s">
        <v>68</v>
      </c>
      <c r="S93" s="20">
        <v>4055</v>
      </c>
      <c r="T93" s="20">
        <v>3440</v>
      </c>
      <c r="U93" s="20">
        <v>52711</v>
      </c>
      <c r="V93" s="20">
        <v>56151</v>
      </c>
      <c r="W93" s="20">
        <v>4055</v>
      </c>
      <c r="X93" s="20">
        <v>3896</v>
      </c>
      <c r="Y93" s="21">
        <v>116813</v>
      </c>
    </row>
    <row r="94" spans="2:25" x14ac:dyDescent="0.9">
      <c r="B94" s="19" t="s">
        <v>670</v>
      </c>
      <c r="C94" s="25">
        <f>_xlfn.XLOOKUP(Vote_History[[#This Row],[QID]],Constituency[qid],Constituency[Number])</f>
        <v>16</v>
      </c>
      <c r="D94" s="27" t="str">
        <f>_xlfn.XLOOKUP(Vote_History[[#This Row],[Number]],Constituency[Number],Constituency[Constituency])</f>
        <v>Peravoor</v>
      </c>
      <c r="E94" s="20" t="s">
        <v>5467</v>
      </c>
      <c r="F94" s="20">
        <v>2016</v>
      </c>
      <c r="G94" s="20" t="s">
        <v>258</v>
      </c>
      <c r="H94" s="20" t="s">
        <v>679</v>
      </c>
      <c r="I94" s="20" t="s">
        <v>161</v>
      </c>
      <c r="J94" s="20" t="s">
        <v>38</v>
      </c>
      <c r="K94" s="20">
        <v>65659</v>
      </c>
      <c r="L94" s="20" t="s">
        <v>5601</v>
      </c>
      <c r="M94" s="20" t="s">
        <v>52</v>
      </c>
      <c r="N94" s="20" t="s">
        <v>51</v>
      </c>
      <c r="O94" s="20">
        <v>57670</v>
      </c>
      <c r="P94" s="20" t="s">
        <v>5602</v>
      </c>
      <c r="Q94" s="20" t="s">
        <v>698</v>
      </c>
      <c r="R94" s="20" t="s">
        <v>68</v>
      </c>
      <c r="S94" s="20">
        <v>9129</v>
      </c>
      <c r="T94" s="20">
        <v>7989</v>
      </c>
      <c r="U94" s="20">
        <v>57670</v>
      </c>
      <c r="V94" s="20">
        <v>65659</v>
      </c>
      <c r="W94" s="20">
        <v>9129</v>
      </c>
      <c r="X94" s="20">
        <v>3589</v>
      </c>
      <c r="Y94" s="21">
        <v>136047</v>
      </c>
    </row>
    <row r="95" spans="2:25" x14ac:dyDescent="0.9">
      <c r="B95" s="19" t="s">
        <v>670</v>
      </c>
      <c r="C95" s="25">
        <f>_xlfn.XLOOKUP(Vote_History[[#This Row],[QID]],Constituency[qid],Constituency[Number])</f>
        <v>16</v>
      </c>
      <c r="D95" s="27" t="str">
        <f>_xlfn.XLOOKUP(Vote_History[[#This Row],[Number]],Constituency[Number],Constituency[Constituency])</f>
        <v>Peravoor</v>
      </c>
      <c r="E95" s="20" t="s">
        <v>5467</v>
      </c>
      <c r="F95" s="20">
        <v>2021</v>
      </c>
      <c r="G95" s="20" t="s">
        <v>258</v>
      </c>
      <c r="H95" s="20" t="s">
        <v>679</v>
      </c>
      <c r="I95" s="20" t="s">
        <v>161</v>
      </c>
      <c r="J95" s="20" t="s">
        <v>38</v>
      </c>
      <c r="K95" s="20">
        <v>66706</v>
      </c>
      <c r="L95" s="20" t="s">
        <v>5603</v>
      </c>
      <c r="M95" s="20" t="s">
        <v>52</v>
      </c>
      <c r="N95" s="20" t="s">
        <v>51</v>
      </c>
      <c r="O95" s="20">
        <v>63534</v>
      </c>
      <c r="P95" s="20" t="s">
        <v>5604</v>
      </c>
      <c r="Q95" s="20" t="s">
        <v>69</v>
      </c>
      <c r="R95" s="20" t="s">
        <v>68</v>
      </c>
      <c r="S95" s="20">
        <v>9155</v>
      </c>
      <c r="T95" s="20">
        <v>3172</v>
      </c>
      <c r="U95" s="20">
        <v>63534</v>
      </c>
      <c r="V95" s="20">
        <v>66706</v>
      </c>
      <c r="W95" s="20">
        <v>9155</v>
      </c>
      <c r="X95" s="20">
        <v>2339</v>
      </c>
      <c r="Y95" s="21">
        <v>141734</v>
      </c>
    </row>
    <row r="96" spans="2:25" x14ac:dyDescent="0.9">
      <c r="B96" s="19" t="s">
        <v>670</v>
      </c>
      <c r="C96" s="25">
        <f>_xlfn.XLOOKUP(Vote_History[[#This Row],[QID]],Constituency[qid],Constituency[Number])</f>
        <v>16</v>
      </c>
      <c r="D96" s="27" t="str">
        <f>_xlfn.XLOOKUP(Vote_History[[#This Row],[Number]],Constituency[Number],Constituency[Constituency])</f>
        <v>Peravoor</v>
      </c>
      <c r="E96" s="20" t="s">
        <v>5473</v>
      </c>
      <c r="F96" s="20">
        <v>2014</v>
      </c>
      <c r="G96" s="20" t="s">
        <v>258</v>
      </c>
      <c r="H96" s="20" t="s">
        <v>5492</v>
      </c>
      <c r="I96" s="20" t="s">
        <v>161</v>
      </c>
      <c r="J96" s="20" t="s">
        <v>38</v>
      </c>
      <c r="K96" s="20">
        <v>57886</v>
      </c>
      <c r="L96" s="20" t="s">
        <v>5535</v>
      </c>
      <c r="M96" s="20" t="s">
        <v>52</v>
      </c>
      <c r="N96" s="20" t="s">
        <v>51</v>
      </c>
      <c r="O96" s="20">
        <v>49677</v>
      </c>
      <c r="P96" s="20" t="s">
        <v>5536</v>
      </c>
      <c r="Q96" s="20" t="s">
        <v>69</v>
      </c>
      <c r="R96" s="20" t="s">
        <v>68</v>
      </c>
      <c r="S96" s="20">
        <v>7265</v>
      </c>
      <c r="T96" s="20">
        <v>8209</v>
      </c>
      <c r="U96" s="20">
        <v>49677</v>
      </c>
      <c r="V96" s="20">
        <v>57886</v>
      </c>
      <c r="W96" s="20">
        <v>7265</v>
      </c>
      <c r="X96" s="20">
        <v>6477</v>
      </c>
      <c r="Y96" s="21">
        <v>121305</v>
      </c>
    </row>
    <row r="97" spans="2:25" x14ac:dyDescent="0.9">
      <c r="B97" s="19" t="s">
        <v>670</v>
      </c>
      <c r="C97" s="25">
        <f>_xlfn.XLOOKUP(Vote_History[[#This Row],[QID]],Constituency[qid],Constituency[Number])</f>
        <v>16</v>
      </c>
      <c r="D97" s="27" t="str">
        <f>_xlfn.XLOOKUP(Vote_History[[#This Row],[Number]],Constituency[Number],Constituency[Constituency])</f>
        <v>Peravoor</v>
      </c>
      <c r="E97" s="20" t="s">
        <v>5473</v>
      </c>
      <c r="F97" s="20">
        <v>2019</v>
      </c>
      <c r="G97" s="20" t="s">
        <v>258</v>
      </c>
      <c r="H97" s="20" t="s">
        <v>5537</v>
      </c>
      <c r="I97" s="20" t="s">
        <v>161</v>
      </c>
      <c r="J97" s="20" t="s">
        <v>38</v>
      </c>
      <c r="K97" s="20">
        <v>74539</v>
      </c>
      <c r="L97" s="20" t="s">
        <v>5538</v>
      </c>
      <c r="M97" s="20" t="s">
        <v>52</v>
      </c>
      <c r="N97" s="20" t="s">
        <v>51</v>
      </c>
      <c r="O97" s="20">
        <v>50874</v>
      </c>
      <c r="P97" s="20" t="s">
        <v>5539</v>
      </c>
      <c r="Q97" s="20" t="s">
        <v>69</v>
      </c>
      <c r="R97" s="20" t="s">
        <v>68</v>
      </c>
      <c r="S97" s="20">
        <v>10054</v>
      </c>
      <c r="T97" s="20">
        <v>23665</v>
      </c>
      <c r="U97" s="20">
        <v>50874</v>
      </c>
      <c r="V97" s="20">
        <v>74539</v>
      </c>
      <c r="W97" s="20">
        <v>10054</v>
      </c>
      <c r="X97" s="20">
        <v>2907</v>
      </c>
      <c r="Y97" s="21">
        <v>138374</v>
      </c>
    </row>
    <row r="98" spans="2:25" x14ac:dyDescent="0.9">
      <c r="B98" s="19" t="s">
        <v>670</v>
      </c>
      <c r="C98" s="25">
        <f>_xlfn.XLOOKUP(Vote_History[[#This Row],[QID]],Constituency[qid],Constituency[Number])</f>
        <v>16</v>
      </c>
      <c r="D98" s="27" t="str">
        <f>_xlfn.XLOOKUP(Vote_History[[#This Row],[Number]],Constituency[Number],Constituency[Constituency])</f>
        <v>Peravoor</v>
      </c>
      <c r="E98" s="20" t="s">
        <v>5473</v>
      </c>
      <c r="F98" s="20">
        <v>2024</v>
      </c>
      <c r="G98" s="20" t="s">
        <v>258</v>
      </c>
      <c r="H98" s="20" t="s">
        <v>5537</v>
      </c>
      <c r="I98" s="20" t="s">
        <v>161</v>
      </c>
      <c r="J98" s="20" t="s">
        <v>38</v>
      </c>
      <c r="K98" s="20">
        <v>70438</v>
      </c>
      <c r="L98" s="20" t="s">
        <v>5540</v>
      </c>
      <c r="M98" s="20" t="s">
        <v>52</v>
      </c>
      <c r="N98" s="20" t="s">
        <v>51</v>
      </c>
      <c r="O98" s="20">
        <v>46957</v>
      </c>
      <c r="P98" s="20" t="s">
        <v>473</v>
      </c>
      <c r="Q98" s="20" t="s">
        <v>69</v>
      </c>
      <c r="R98" s="20" t="s">
        <v>68</v>
      </c>
      <c r="S98" s="20">
        <v>15407</v>
      </c>
      <c r="T98" s="20">
        <v>23481</v>
      </c>
      <c r="U98" s="20">
        <v>46957</v>
      </c>
      <c r="V98" s="20">
        <v>70438</v>
      </c>
      <c r="W98" s="20">
        <v>15407</v>
      </c>
      <c r="X98" s="20">
        <v>914</v>
      </c>
      <c r="Y98" s="21">
        <v>133716</v>
      </c>
    </row>
    <row r="99" spans="2:25" x14ac:dyDescent="0.9">
      <c r="B99" s="19" t="s">
        <v>743</v>
      </c>
      <c r="C99" s="25">
        <f>_xlfn.XLOOKUP(Vote_History[[#This Row],[QID]],Constituency[qid],Constituency[Number])</f>
        <v>17</v>
      </c>
      <c r="D99" s="27" t="str">
        <f>_xlfn.XLOOKUP(Vote_History[[#This Row],[Number]],Constituency[Number],Constituency[Constituency])</f>
        <v>Mananthavady</v>
      </c>
      <c r="E99" s="20" t="s">
        <v>5467</v>
      </c>
      <c r="F99" s="20">
        <v>2011</v>
      </c>
      <c r="G99" s="20" t="s">
        <v>740</v>
      </c>
      <c r="H99" s="20" t="s">
        <v>5605</v>
      </c>
      <c r="I99" s="20" t="s">
        <v>161</v>
      </c>
      <c r="J99" s="20" t="s">
        <v>38</v>
      </c>
      <c r="K99" s="20">
        <v>62996</v>
      </c>
      <c r="L99" s="20" t="s">
        <v>5606</v>
      </c>
      <c r="M99" s="20" t="s">
        <v>52</v>
      </c>
      <c r="N99" s="20" t="s">
        <v>51</v>
      </c>
      <c r="O99" s="20">
        <v>50262</v>
      </c>
      <c r="P99" s="20" t="s">
        <v>5607</v>
      </c>
      <c r="Q99" s="20" t="s">
        <v>69</v>
      </c>
      <c r="R99" s="20" t="s">
        <v>68</v>
      </c>
      <c r="S99" s="20">
        <v>5732</v>
      </c>
      <c r="T99" s="20">
        <v>12734</v>
      </c>
      <c r="U99" s="20">
        <v>50262</v>
      </c>
      <c r="V99" s="20">
        <v>62996</v>
      </c>
      <c r="W99" s="20">
        <v>5732</v>
      </c>
      <c r="X99" s="20">
        <v>5062</v>
      </c>
      <c r="Y99" s="21">
        <v>124052</v>
      </c>
    </row>
    <row r="100" spans="2:25" x14ac:dyDescent="0.9">
      <c r="B100" s="19" t="s">
        <v>743</v>
      </c>
      <c r="C100" s="25">
        <f>_xlfn.XLOOKUP(Vote_History[[#This Row],[QID]],Constituency[qid],Constituency[Number])</f>
        <v>17</v>
      </c>
      <c r="D100" s="27" t="str">
        <f>_xlfn.XLOOKUP(Vote_History[[#This Row],[Number]],Constituency[Number],Constituency[Constituency])</f>
        <v>Mananthavady</v>
      </c>
      <c r="E100" s="20" t="s">
        <v>5467</v>
      </c>
      <c r="F100" s="20">
        <v>2016</v>
      </c>
      <c r="G100" s="20" t="s">
        <v>740</v>
      </c>
      <c r="H100" s="20" t="s">
        <v>5608</v>
      </c>
      <c r="I100" s="20" t="s">
        <v>52</v>
      </c>
      <c r="J100" s="20" t="s">
        <v>51</v>
      </c>
      <c r="K100" s="20">
        <v>62436</v>
      </c>
      <c r="L100" s="20" t="s">
        <v>5609</v>
      </c>
      <c r="M100" s="20" t="s">
        <v>161</v>
      </c>
      <c r="N100" s="20" t="s">
        <v>38</v>
      </c>
      <c r="O100" s="20">
        <v>61129</v>
      </c>
      <c r="P100" s="20" t="s">
        <v>5610</v>
      </c>
      <c r="Q100" s="20" t="s">
        <v>69</v>
      </c>
      <c r="R100" s="20" t="s">
        <v>68</v>
      </c>
      <c r="S100" s="20">
        <v>16230</v>
      </c>
      <c r="T100" s="20">
        <v>1307</v>
      </c>
      <c r="U100" s="20">
        <v>62436</v>
      </c>
      <c r="V100" s="20">
        <v>61129</v>
      </c>
      <c r="W100" s="20">
        <v>16230</v>
      </c>
      <c r="X100" s="20">
        <v>4747</v>
      </c>
      <c r="Y100" s="21">
        <v>144542</v>
      </c>
    </row>
    <row r="101" spans="2:25" x14ac:dyDescent="0.9">
      <c r="B101" s="19" t="s">
        <v>743</v>
      </c>
      <c r="C101" s="25">
        <f>_xlfn.XLOOKUP(Vote_History[[#This Row],[QID]],Constituency[qid],Constituency[Number])</f>
        <v>17</v>
      </c>
      <c r="D101" s="27" t="str">
        <f>_xlfn.XLOOKUP(Vote_History[[#This Row],[Number]],Constituency[Number],Constituency[Constituency])</f>
        <v>Mananthavady</v>
      </c>
      <c r="E101" s="20" t="s">
        <v>5467</v>
      </c>
      <c r="F101" s="20">
        <v>2021</v>
      </c>
      <c r="G101" s="20" t="s">
        <v>740</v>
      </c>
      <c r="H101" s="20" t="s">
        <v>5356</v>
      </c>
      <c r="I101" s="20" t="s">
        <v>52</v>
      </c>
      <c r="J101" s="20" t="s">
        <v>51</v>
      </c>
      <c r="K101" s="20">
        <v>72536</v>
      </c>
      <c r="L101" s="20" t="s">
        <v>5605</v>
      </c>
      <c r="M101" s="20" t="s">
        <v>161</v>
      </c>
      <c r="N101" s="20" t="s">
        <v>38</v>
      </c>
      <c r="O101" s="20">
        <v>63254</v>
      </c>
      <c r="P101" s="20" t="s">
        <v>5611</v>
      </c>
      <c r="Q101" s="20" t="s">
        <v>69</v>
      </c>
      <c r="R101" s="20" t="s">
        <v>68</v>
      </c>
      <c r="S101" s="20">
        <v>13142</v>
      </c>
      <c r="T101" s="20">
        <v>9282</v>
      </c>
      <c r="U101" s="20">
        <v>72536</v>
      </c>
      <c r="V101" s="20">
        <v>63254</v>
      </c>
      <c r="W101" s="20">
        <v>13142</v>
      </c>
      <c r="X101" s="20">
        <v>2852</v>
      </c>
      <c r="Y101" s="21">
        <v>151784</v>
      </c>
    </row>
    <row r="102" spans="2:25" x14ac:dyDescent="0.9">
      <c r="B102" s="19" t="s">
        <v>743</v>
      </c>
      <c r="C102" s="25">
        <f>_xlfn.XLOOKUP(Vote_History[[#This Row],[QID]],Constituency[qid],Constituency[Number])</f>
        <v>17</v>
      </c>
      <c r="D102" s="27" t="str">
        <f>_xlfn.XLOOKUP(Vote_History[[#This Row],[Number]],Constituency[Number],Constituency[Constituency])</f>
        <v>Mananthavady</v>
      </c>
      <c r="E102" s="20" t="s">
        <v>5473</v>
      </c>
      <c r="F102" s="20">
        <v>2014</v>
      </c>
      <c r="G102" s="20" t="s">
        <v>740</v>
      </c>
      <c r="H102" s="20" t="s">
        <v>5613</v>
      </c>
      <c r="I102" s="20" t="s">
        <v>193</v>
      </c>
      <c r="J102" s="20" t="s">
        <v>51</v>
      </c>
      <c r="K102" s="20">
        <v>56285</v>
      </c>
      <c r="L102" s="20" t="s">
        <v>5614</v>
      </c>
      <c r="M102" s="20" t="s">
        <v>161</v>
      </c>
      <c r="N102" s="20" t="s">
        <v>38</v>
      </c>
      <c r="O102" s="20">
        <v>47619</v>
      </c>
      <c r="P102" s="20" t="s">
        <v>5615</v>
      </c>
      <c r="Q102" s="20" t="s">
        <v>69</v>
      </c>
      <c r="R102" s="20" t="s">
        <v>68</v>
      </c>
      <c r="S102" s="20">
        <v>12950</v>
      </c>
      <c r="T102" s="20">
        <v>8666</v>
      </c>
      <c r="U102" s="20">
        <v>56285</v>
      </c>
      <c r="V102" s="20">
        <v>47619</v>
      </c>
      <c r="W102" s="20">
        <v>12950</v>
      </c>
      <c r="X102" s="20">
        <v>9049</v>
      </c>
      <c r="Y102" s="21">
        <v>125903</v>
      </c>
    </row>
    <row r="103" spans="2:25" x14ac:dyDescent="0.9">
      <c r="B103" s="19" t="s">
        <v>743</v>
      </c>
      <c r="C103" s="25">
        <f>_xlfn.XLOOKUP(Vote_History[[#This Row],[QID]],Constituency[qid],Constituency[Number])</f>
        <v>17</v>
      </c>
      <c r="D103" s="27" t="str">
        <f>_xlfn.XLOOKUP(Vote_History[[#This Row],[Number]],Constituency[Number],Constituency[Constituency])</f>
        <v>Mananthavady</v>
      </c>
      <c r="E103" s="20" t="s">
        <v>5473</v>
      </c>
      <c r="F103" s="20">
        <v>2019</v>
      </c>
      <c r="G103" s="20" t="s">
        <v>740</v>
      </c>
      <c r="H103" s="20" t="s">
        <v>5616</v>
      </c>
      <c r="I103" s="20" t="s">
        <v>161</v>
      </c>
      <c r="J103" s="20" t="s">
        <v>38</v>
      </c>
      <c r="K103" s="20">
        <v>93237</v>
      </c>
      <c r="L103" s="20" t="s">
        <v>5617</v>
      </c>
      <c r="M103" s="20" t="s">
        <v>193</v>
      </c>
      <c r="N103" s="20" t="s">
        <v>51</v>
      </c>
      <c r="O103" s="20">
        <v>38606</v>
      </c>
      <c r="P103" s="20" t="s">
        <v>5618</v>
      </c>
      <c r="Q103" s="20" t="s">
        <v>698</v>
      </c>
      <c r="R103" s="20" t="s">
        <v>68</v>
      </c>
      <c r="S103" s="20">
        <v>13916</v>
      </c>
      <c r="T103" s="20">
        <v>54631</v>
      </c>
      <c r="U103" s="20">
        <v>38606</v>
      </c>
      <c r="V103" s="20">
        <v>93237</v>
      </c>
      <c r="W103" s="20">
        <v>13916</v>
      </c>
      <c r="X103" s="20">
        <v>5918</v>
      </c>
      <c r="Y103" s="21">
        <v>151677</v>
      </c>
    </row>
    <row r="104" spans="2:25" x14ac:dyDescent="0.9">
      <c r="B104" s="19" t="s">
        <v>743</v>
      </c>
      <c r="C104" s="25">
        <f>_xlfn.XLOOKUP(Vote_History[[#This Row],[QID]],Constituency[qid],Constituency[Number])</f>
        <v>17</v>
      </c>
      <c r="D104" s="27" t="str">
        <f>_xlfn.XLOOKUP(Vote_History[[#This Row],[Number]],Constituency[Number],Constituency[Constituency])</f>
        <v>Mananthavady</v>
      </c>
      <c r="E104" s="20" t="s">
        <v>5473</v>
      </c>
      <c r="F104" s="20">
        <v>2024</v>
      </c>
      <c r="G104" s="20" t="s">
        <v>740</v>
      </c>
      <c r="H104" s="20" t="s">
        <v>5616</v>
      </c>
      <c r="I104" s="20" t="s">
        <v>161</v>
      </c>
      <c r="J104" s="20" t="s">
        <v>38</v>
      </c>
      <c r="K104" s="20">
        <v>79026</v>
      </c>
      <c r="L104" s="20" t="s">
        <v>5619</v>
      </c>
      <c r="M104" s="20" t="s">
        <v>193</v>
      </c>
      <c r="N104" s="20" t="s">
        <v>51</v>
      </c>
      <c r="O104" s="20">
        <v>40305</v>
      </c>
      <c r="P104" s="20" t="s">
        <v>5469</v>
      </c>
      <c r="Q104" s="20" t="s">
        <v>69</v>
      </c>
      <c r="R104" s="20" t="s">
        <v>68</v>
      </c>
      <c r="S104" s="20">
        <v>25503</v>
      </c>
      <c r="T104" s="20">
        <v>38721</v>
      </c>
      <c r="U104" s="20">
        <v>40305</v>
      </c>
      <c r="V104" s="20">
        <v>79026</v>
      </c>
      <c r="W104" s="20">
        <v>25503</v>
      </c>
      <c r="X104" s="20">
        <v>1163</v>
      </c>
      <c r="Y104" s="21">
        <v>145997</v>
      </c>
    </row>
    <row r="105" spans="2:25" x14ac:dyDescent="0.9">
      <c r="B105" s="19" t="s">
        <v>764</v>
      </c>
      <c r="C105" s="25">
        <f>_xlfn.XLOOKUP(Vote_History[[#This Row],[QID]],Constituency[qid],Constituency[Number])</f>
        <v>18</v>
      </c>
      <c r="D105" s="27" t="str">
        <f>_xlfn.XLOOKUP(Vote_History[[#This Row],[Number]],Constituency[Number],Constituency[Constituency])</f>
        <v>Sulthan Bathery</v>
      </c>
      <c r="E105" s="20" t="s">
        <v>5467</v>
      </c>
      <c r="F105" s="20">
        <v>2011</v>
      </c>
      <c r="G105" s="20" t="s">
        <v>740</v>
      </c>
      <c r="H105" s="20" t="s">
        <v>5357</v>
      </c>
      <c r="I105" s="20" t="s">
        <v>161</v>
      </c>
      <c r="J105" s="20" t="s">
        <v>38</v>
      </c>
      <c r="K105" s="20">
        <v>71509</v>
      </c>
      <c r="L105" s="20" t="s">
        <v>5620</v>
      </c>
      <c r="M105" s="20" t="s">
        <v>52</v>
      </c>
      <c r="N105" s="20" t="s">
        <v>51</v>
      </c>
      <c r="O105" s="20">
        <v>63926</v>
      </c>
      <c r="P105" s="20" t="s">
        <v>5621</v>
      </c>
      <c r="Q105" s="20" t="s">
        <v>69</v>
      </c>
      <c r="R105" s="20" t="s">
        <v>68</v>
      </c>
      <c r="S105" s="20">
        <v>8829</v>
      </c>
      <c r="T105" s="20">
        <v>7583</v>
      </c>
      <c r="U105" s="20">
        <v>63926</v>
      </c>
      <c r="V105" s="20">
        <v>71509</v>
      </c>
      <c r="W105" s="20">
        <v>8829</v>
      </c>
      <c r="X105" s="20">
        <v>1248</v>
      </c>
      <c r="Y105" s="21">
        <v>145512</v>
      </c>
    </row>
    <row r="106" spans="2:25" x14ac:dyDescent="0.9">
      <c r="B106" s="19" t="s">
        <v>764</v>
      </c>
      <c r="C106" s="25">
        <f>_xlfn.XLOOKUP(Vote_History[[#This Row],[QID]],Constituency[qid],Constituency[Number])</f>
        <v>18</v>
      </c>
      <c r="D106" s="27" t="str">
        <f>_xlfn.XLOOKUP(Vote_History[[#This Row],[Number]],Constituency[Number],Constituency[Constituency])</f>
        <v>Sulthan Bathery</v>
      </c>
      <c r="E106" s="20" t="s">
        <v>5467</v>
      </c>
      <c r="F106" s="20">
        <v>2016</v>
      </c>
      <c r="G106" s="20" t="s">
        <v>740</v>
      </c>
      <c r="H106" s="20" t="s">
        <v>5622</v>
      </c>
      <c r="I106" s="20" t="s">
        <v>161</v>
      </c>
      <c r="J106" s="20" t="s">
        <v>38</v>
      </c>
      <c r="K106" s="20">
        <v>75747</v>
      </c>
      <c r="L106" s="20" t="s">
        <v>5623</v>
      </c>
      <c r="M106" s="20" t="s">
        <v>52</v>
      </c>
      <c r="N106" s="20" t="s">
        <v>51</v>
      </c>
      <c r="O106" s="20">
        <v>64549</v>
      </c>
      <c r="P106" s="20" t="s">
        <v>5624</v>
      </c>
      <c r="Q106" s="20" t="s">
        <v>5555</v>
      </c>
      <c r="R106" s="20" t="s">
        <v>68</v>
      </c>
      <c r="S106" s="20">
        <v>27920</v>
      </c>
      <c r="T106" s="20">
        <v>11198</v>
      </c>
      <c r="U106" s="20">
        <v>64549</v>
      </c>
      <c r="V106" s="20">
        <v>75747</v>
      </c>
      <c r="W106" s="20">
        <v>27920</v>
      </c>
      <c r="X106" s="20">
        <v>2527</v>
      </c>
      <c r="Y106" s="21">
        <v>170743</v>
      </c>
    </row>
    <row r="107" spans="2:25" x14ac:dyDescent="0.9">
      <c r="B107" s="19" t="s">
        <v>764</v>
      </c>
      <c r="C107" s="25">
        <f>_xlfn.XLOOKUP(Vote_History[[#This Row],[QID]],Constituency[qid],Constituency[Number])</f>
        <v>18</v>
      </c>
      <c r="D107" s="27" t="str">
        <f>_xlfn.XLOOKUP(Vote_History[[#This Row],[Number]],Constituency[Number],Constituency[Constituency])</f>
        <v>Sulthan Bathery</v>
      </c>
      <c r="E107" s="20" t="s">
        <v>5467</v>
      </c>
      <c r="F107" s="20">
        <v>2021</v>
      </c>
      <c r="G107" s="20" t="s">
        <v>740</v>
      </c>
      <c r="H107" s="20" t="s">
        <v>5357</v>
      </c>
      <c r="I107" s="20" t="s">
        <v>161</v>
      </c>
      <c r="J107" s="20" t="s">
        <v>38</v>
      </c>
      <c r="K107" s="20">
        <v>81077</v>
      </c>
      <c r="L107" s="20" t="s">
        <v>5625</v>
      </c>
      <c r="M107" s="20" t="s">
        <v>52</v>
      </c>
      <c r="N107" s="20" t="s">
        <v>51</v>
      </c>
      <c r="O107" s="20">
        <v>69255</v>
      </c>
      <c r="P107" s="20" t="s">
        <v>5626</v>
      </c>
      <c r="Q107" s="20" t="s">
        <v>69</v>
      </c>
      <c r="R107" s="20" t="s">
        <v>68</v>
      </c>
      <c r="S107" s="20">
        <v>15198</v>
      </c>
      <c r="T107" s="20">
        <v>11822</v>
      </c>
      <c r="U107" s="20">
        <v>69255</v>
      </c>
      <c r="V107" s="20">
        <v>81077</v>
      </c>
      <c r="W107" s="20">
        <v>15198</v>
      </c>
      <c r="X107" s="20">
        <v>742</v>
      </c>
      <c r="Y107" s="21">
        <v>166272</v>
      </c>
    </row>
    <row r="108" spans="2:25" x14ac:dyDescent="0.9">
      <c r="B108" s="19" t="s">
        <v>764</v>
      </c>
      <c r="C108" s="25">
        <f>_xlfn.XLOOKUP(Vote_History[[#This Row],[QID]],Constituency[qid],Constituency[Number])</f>
        <v>18</v>
      </c>
      <c r="D108" s="27" t="str">
        <f>_xlfn.XLOOKUP(Vote_History[[#This Row],[Number]],Constituency[Number],Constituency[Constituency])</f>
        <v>Sulthan Bathery</v>
      </c>
      <c r="E108" s="20" t="s">
        <v>5473</v>
      </c>
      <c r="F108" s="20">
        <v>2014</v>
      </c>
      <c r="G108" s="20" t="s">
        <v>740</v>
      </c>
      <c r="H108" s="20" t="s">
        <v>5613</v>
      </c>
      <c r="I108" s="20" t="s">
        <v>193</v>
      </c>
      <c r="J108" s="20" t="s">
        <v>51</v>
      </c>
      <c r="K108" s="20">
        <v>63165</v>
      </c>
      <c r="L108" s="20" t="s">
        <v>5614</v>
      </c>
      <c r="M108" s="20" t="s">
        <v>161</v>
      </c>
      <c r="N108" s="20" t="s">
        <v>38</v>
      </c>
      <c r="O108" s="20">
        <v>54182</v>
      </c>
      <c r="P108" s="20" t="s">
        <v>5615</v>
      </c>
      <c r="Q108" s="20" t="s">
        <v>69</v>
      </c>
      <c r="R108" s="20" t="s">
        <v>68</v>
      </c>
      <c r="S108" s="20">
        <v>18918</v>
      </c>
      <c r="T108" s="20">
        <v>8983</v>
      </c>
      <c r="U108" s="20">
        <v>63165</v>
      </c>
      <c r="V108" s="20">
        <v>54182</v>
      </c>
      <c r="W108" s="20">
        <v>18918</v>
      </c>
      <c r="X108" s="20">
        <v>9103</v>
      </c>
      <c r="Y108" s="21">
        <v>145368</v>
      </c>
    </row>
    <row r="109" spans="2:25" x14ac:dyDescent="0.9">
      <c r="B109" s="19" t="s">
        <v>764</v>
      </c>
      <c r="C109" s="25">
        <f>_xlfn.XLOOKUP(Vote_History[[#This Row],[QID]],Constituency[qid],Constituency[Number])</f>
        <v>18</v>
      </c>
      <c r="D109" s="27" t="str">
        <f>_xlfn.XLOOKUP(Vote_History[[#This Row],[Number]],Constituency[Number],Constituency[Constituency])</f>
        <v>Sulthan Bathery</v>
      </c>
      <c r="E109" s="20" t="s">
        <v>5473</v>
      </c>
      <c r="F109" s="20">
        <v>2019</v>
      </c>
      <c r="G109" s="20" t="s">
        <v>740</v>
      </c>
      <c r="H109" s="20" t="s">
        <v>5616</v>
      </c>
      <c r="I109" s="20" t="s">
        <v>161</v>
      </c>
      <c r="J109" s="20" t="s">
        <v>38</v>
      </c>
      <c r="K109" s="20">
        <v>110697</v>
      </c>
      <c r="L109" s="20" t="s">
        <v>5617</v>
      </c>
      <c r="M109" s="20" t="s">
        <v>193</v>
      </c>
      <c r="N109" s="20" t="s">
        <v>51</v>
      </c>
      <c r="O109" s="20">
        <v>40232</v>
      </c>
      <c r="P109" s="20" t="s">
        <v>5618</v>
      </c>
      <c r="Q109" s="20" t="s">
        <v>698</v>
      </c>
      <c r="R109" s="20" t="s">
        <v>68</v>
      </c>
      <c r="S109" s="20">
        <v>17602</v>
      </c>
      <c r="T109" s="20">
        <v>70465</v>
      </c>
      <c r="U109" s="20">
        <v>40232</v>
      </c>
      <c r="V109" s="20">
        <v>110697</v>
      </c>
      <c r="W109" s="20">
        <v>17602</v>
      </c>
      <c r="X109" s="20">
        <v>5426</v>
      </c>
      <c r="Y109" s="21">
        <v>173957</v>
      </c>
    </row>
    <row r="110" spans="2:25" x14ac:dyDescent="0.9">
      <c r="B110" s="19" t="s">
        <v>764</v>
      </c>
      <c r="C110" s="25">
        <f>_xlfn.XLOOKUP(Vote_History[[#This Row],[QID]],Constituency[qid],Constituency[Number])</f>
        <v>18</v>
      </c>
      <c r="D110" s="27" t="str">
        <f>_xlfn.XLOOKUP(Vote_History[[#This Row],[Number]],Constituency[Number],Constituency[Constituency])</f>
        <v>Sulthan Bathery</v>
      </c>
      <c r="E110" s="20" t="s">
        <v>5473</v>
      </c>
      <c r="F110" s="20">
        <v>2024</v>
      </c>
      <c r="G110" s="20" t="s">
        <v>740</v>
      </c>
      <c r="H110" s="20" t="s">
        <v>5616</v>
      </c>
      <c r="I110" s="20" t="s">
        <v>161</v>
      </c>
      <c r="J110" s="20" t="s">
        <v>38</v>
      </c>
      <c r="K110" s="20">
        <v>84439</v>
      </c>
      <c r="L110" s="20" t="s">
        <v>5619</v>
      </c>
      <c r="M110" s="20" t="s">
        <v>193</v>
      </c>
      <c r="N110" s="20" t="s">
        <v>51</v>
      </c>
      <c r="O110" s="20">
        <v>40458</v>
      </c>
      <c r="P110" s="20" t="s">
        <v>5469</v>
      </c>
      <c r="Q110" s="20" t="s">
        <v>69</v>
      </c>
      <c r="R110" s="20" t="s">
        <v>68</v>
      </c>
      <c r="S110" s="20">
        <v>35709</v>
      </c>
      <c r="T110" s="20">
        <v>43981</v>
      </c>
      <c r="U110" s="20">
        <v>40458</v>
      </c>
      <c r="V110" s="20">
        <v>84439</v>
      </c>
      <c r="W110" s="20">
        <v>35709</v>
      </c>
      <c r="X110" s="20">
        <v>1377</v>
      </c>
      <c r="Y110" s="21">
        <v>161983</v>
      </c>
    </row>
    <row r="111" spans="2:25" x14ac:dyDescent="0.9">
      <c r="B111" s="19" t="s">
        <v>811</v>
      </c>
      <c r="C111" s="25">
        <f>_xlfn.XLOOKUP(Vote_History[[#This Row],[QID]],Constituency[qid],Constituency[Number])</f>
        <v>19</v>
      </c>
      <c r="D111" s="27" t="str">
        <f>_xlfn.XLOOKUP(Vote_History[[#This Row],[Number]],Constituency[Number],Constituency[Constituency])</f>
        <v>Kalpetta</v>
      </c>
      <c r="E111" s="20" t="s">
        <v>5467</v>
      </c>
      <c r="F111" s="20">
        <v>2011</v>
      </c>
      <c r="G111" s="20" t="s">
        <v>740</v>
      </c>
      <c r="H111" s="20" t="s">
        <v>5627</v>
      </c>
      <c r="I111" s="20" t="s">
        <v>5585</v>
      </c>
      <c r="J111" s="20" t="s">
        <v>38</v>
      </c>
      <c r="K111" s="20">
        <v>67018</v>
      </c>
      <c r="L111" s="20" t="s">
        <v>5628</v>
      </c>
      <c r="M111" s="20" t="s">
        <v>52</v>
      </c>
      <c r="N111" s="20" t="s">
        <v>51</v>
      </c>
      <c r="O111" s="20">
        <v>48849</v>
      </c>
      <c r="P111" s="20" t="s">
        <v>5629</v>
      </c>
      <c r="Q111" s="20" t="s">
        <v>69</v>
      </c>
      <c r="R111" s="20" t="s">
        <v>68</v>
      </c>
      <c r="S111" s="20">
        <v>6580</v>
      </c>
      <c r="T111" s="20">
        <v>18169</v>
      </c>
      <c r="U111" s="20">
        <v>48849</v>
      </c>
      <c r="V111" s="20">
        <v>67018</v>
      </c>
      <c r="W111" s="20">
        <v>6580</v>
      </c>
      <c r="X111" s="20">
        <v>4137</v>
      </c>
      <c r="Y111" s="21">
        <v>126584</v>
      </c>
    </row>
    <row r="112" spans="2:25" x14ac:dyDescent="0.9">
      <c r="B112" s="19" t="s">
        <v>811</v>
      </c>
      <c r="C112" s="25">
        <f>_xlfn.XLOOKUP(Vote_History[[#This Row],[QID]],Constituency[qid],Constituency[Number])</f>
        <v>19</v>
      </c>
      <c r="D112" s="27" t="str">
        <f>_xlfn.XLOOKUP(Vote_History[[#This Row],[Number]],Constituency[Number],Constituency[Constituency])</f>
        <v>Kalpetta</v>
      </c>
      <c r="E112" s="20" t="s">
        <v>5467</v>
      </c>
      <c r="F112" s="20">
        <v>2016</v>
      </c>
      <c r="G112" s="20" t="s">
        <v>740</v>
      </c>
      <c r="H112" s="20" t="s">
        <v>5630</v>
      </c>
      <c r="I112" s="20" t="s">
        <v>52</v>
      </c>
      <c r="J112" s="20" t="s">
        <v>51</v>
      </c>
      <c r="K112" s="20">
        <v>72959</v>
      </c>
      <c r="L112" s="20" t="s">
        <v>5631</v>
      </c>
      <c r="M112" s="20" t="s">
        <v>5589</v>
      </c>
      <c r="N112" s="20" t="s">
        <v>38</v>
      </c>
      <c r="O112" s="20">
        <v>59876</v>
      </c>
      <c r="P112" s="20" t="s">
        <v>5632</v>
      </c>
      <c r="Q112" s="20" t="s">
        <v>69</v>
      </c>
      <c r="R112" s="20" t="s">
        <v>68</v>
      </c>
      <c r="S112" s="20">
        <v>12938</v>
      </c>
      <c r="T112" s="20">
        <v>13083</v>
      </c>
      <c r="U112" s="20">
        <v>72959</v>
      </c>
      <c r="V112" s="20">
        <v>59876</v>
      </c>
      <c r="W112" s="20">
        <v>12938</v>
      </c>
      <c r="X112" s="20">
        <v>3962</v>
      </c>
      <c r="Y112" s="21">
        <v>149735</v>
      </c>
    </row>
    <row r="113" spans="2:25" x14ac:dyDescent="0.9">
      <c r="B113" s="19" t="s">
        <v>811</v>
      </c>
      <c r="C113" s="25">
        <f>_xlfn.XLOOKUP(Vote_History[[#This Row],[QID]],Constituency[qid],Constituency[Number])</f>
        <v>19</v>
      </c>
      <c r="D113" s="27" t="str">
        <f>_xlfn.XLOOKUP(Vote_History[[#This Row],[Number]],Constituency[Number],Constituency[Constituency])</f>
        <v>Kalpetta</v>
      </c>
      <c r="E113" s="20" t="s">
        <v>5467</v>
      </c>
      <c r="F113" s="20">
        <v>2021</v>
      </c>
      <c r="G113" s="20" t="s">
        <v>740</v>
      </c>
      <c r="H113" s="20" t="s">
        <v>5358</v>
      </c>
      <c r="I113" s="20" t="s">
        <v>161</v>
      </c>
      <c r="J113" s="20" t="s">
        <v>38</v>
      </c>
      <c r="K113" s="20">
        <v>70252</v>
      </c>
      <c r="L113" s="20" t="s">
        <v>5633</v>
      </c>
      <c r="M113" s="20" t="s">
        <v>5354</v>
      </c>
      <c r="N113" s="20" t="s">
        <v>51</v>
      </c>
      <c r="O113" s="20">
        <v>64782</v>
      </c>
      <c r="P113" s="20" t="s">
        <v>5634</v>
      </c>
      <c r="Q113" s="20" t="s">
        <v>69</v>
      </c>
      <c r="R113" s="20" t="s">
        <v>68</v>
      </c>
      <c r="S113" s="20">
        <v>14113</v>
      </c>
      <c r="T113" s="20">
        <v>5470</v>
      </c>
      <c r="U113" s="20">
        <v>64782</v>
      </c>
      <c r="V113" s="20">
        <v>70252</v>
      </c>
      <c r="W113" s="20">
        <v>14113</v>
      </c>
      <c r="X113" s="20">
        <v>2234</v>
      </c>
      <c r="Y113" s="21">
        <v>151381</v>
      </c>
    </row>
    <row r="114" spans="2:25" x14ac:dyDescent="0.9">
      <c r="B114" s="19" t="s">
        <v>811</v>
      </c>
      <c r="C114" s="25">
        <f>_xlfn.XLOOKUP(Vote_History[[#This Row],[QID]],Constituency[qid],Constituency[Number])</f>
        <v>19</v>
      </c>
      <c r="D114" s="27" t="str">
        <f>_xlfn.XLOOKUP(Vote_History[[#This Row],[Number]],Constituency[Number],Constituency[Constituency])</f>
        <v>Kalpetta</v>
      </c>
      <c r="E114" s="20" t="s">
        <v>5473</v>
      </c>
      <c r="F114" s="20">
        <v>2014</v>
      </c>
      <c r="G114" s="20" t="s">
        <v>740</v>
      </c>
      <c r="H114" s="20" t="s">
        <v>5614</v>
      </c>
      <c r="I114" s="20" t="s">
        <v>161</v>
      </c>
      <c r="J114" s="20" t="s">
        <v>38</v>
      </c>
      <c r="K114" s="20">
        <v>53383</v>
      </c>
      <c r="L114" s="20" t="s">
        <v>5613</v>
      </c>
      <c r="M114" s="20" t="s">
        <v>193</v>
      </c>
      <c r="N114" s="20" t="s">
        <v>51</v>
      </c>
      <c r="O114" s="20">
        <v>51503</v>
      </c>
      <c r="P114" s="20" t="s">
        <v>5615</v>
      </c>
      <c r="Q114" s="20" t="s">
        <v>69</v>
      </c>
      <c r="R114" s="20" t="s">
        <v>68</v>
      </c>
      <c r="S114" s="20">
        <v>12824</v>
      </c>
      <c r="T114" s="20">
        <v>1880</v>
      </c>
      <c r="U114" s="20">
        <v>51503</v>
      </c>
      <c r="V114" s="20">
        <v>53383</v>
      </c>
      <c r="W114" s="20">
        <v>12824</v>
      </c>
      <c r="X114" s="20">
        <v>10382</v>
      </c>
      <c r="Y114" s="21">
        <v>128092</v>
      </c>
    </row>
    <row r="115" spans="2:25" x14ac:dyDescent="0.9">
      <c r="B115" s="19" t="s">
        <v>811</v>
      </c>
      <c r="C115" s="25">
        <f>_xlfn.XLOOKUP(Vote_History[[#This Row],[QID]],Constituency[qid],Constituency[Number])</f>
        <v>19</v>
      </c>
      <c r="D115" s="27" t="str">
        <f>_xlfn.XLOOKUP(Vote_History[[#This Row],[Number]],Constituency[Number],Constituency[Constituency])</f>
        <v>Kalpetta</v>
      </c>
      <c r="E115" s="20" t="s">
        <v>5473</v>
      </c>
      <c r="F115" s="20">
        <v>2019</v>
      </c>
      <c r="G115" s="20" t="s">
        <v>740</v>
      </c>
      <c r="H115" s="20" t="s">
        <v>5616</v>
      </c>
      <c r="I115" s="20" t="s">
        <v>161</v>
      </c>
      <c r="J115" s="20" t="s">
        <v>38</v>
      </c>
      <c r="K115" s="20">
        <v>101229</v>
      </c>
      <c r="L115" s="20" t="s">
        <v>5617</v>
      </c>
      <c r="M115" s="20" t="s">
        <v>193</v>
      </c>
      <c r="N115" s="20" t="s">
        <v>51</v>
      </c>
      <c r="O115" s="20">
        <v>37475</v>
      </c>
      <c r="P115" s="20" t="s">
        <v>5618</v>
      </c>
      <c r="Q115" s="20" t="s">
        <v>698</v>
      </c>
      <c r="R115" s="20" t="s">
        <v>68</v>
      </c>
      <c r="S115" s="20">
        <v>14122</v>
      </c>
      <c r="T115" s="20">
        <v>63754</v>
      </c>
      <c r="U115" s="20">
        <v>37475</v>
      </c>
      <c r="V115" s="20">
        <v>101229</v>
      </c>
      <c r="W115" s="20">
        <v>14122</v>
      </c>
      <c r="X115" s="20">
        <v>4694</v>
      </c>
      <c r="Y115" s="21">
        <v>157520</v>
      </c>
    </row>
    <row r="116" spans="2:25" x14ac:dyDescent="0.9">
      <c r="B116" s="19" t="s">
        <v>811</v>
      </c>
      <c r="C116" s="25">
        <f>_xlfn.XLOOKUP(Vote_History[[#This Row],[QID]],Constituency[qid],Constituency[Number])</f>
        <v>19</v>
      </c>
      <c r="D116" s="27" t="str">
        <f>_xlfn.XLOOKUP(Vote_History[[#This Row],[Number]],Constituency[Number],Constituency[Constituency])</f>
        <v>Kalpetta</v>
      </c>
      <c r="E116" s="20" t="s">
        <v>5473</v>
      </c>
      <c r="F116" s="20">
        <v>2024</v>
      </c>
      <c r="G116" s="20" t="s">
        <v>740</v>
      </c>
      <c r="H116" s="20" t="s">
        <v>5616</v>
      </c>
      <c r="I116" s="20" t="s">
        <v>161</v>
      </c>
      <c r="J116" s="20" t="s">
        <v>38</v>
      </c>
      <c r="K116" s="20">
        <v>88786</v>
      </c>
      <c r="L116" s="20" t="s">
        <v>5619</v>
      </c>
      <c r="M116" s="20" t="s">
        <v>193</v>
      </c>
      <c r="N116" s="20" t="s">
        <v>51</v>
      </c>
      <c r="O116" s="20">
        <v>39129</v>
      </c>
      <c r="P116" s="20" t="s">
        <v>5469</v>
      </c>
      <c r="Q116" s="20" t="s">
        <v>69</v>
      </c>
      <c r="R116" s="20" t="s">
        <v>68</v>
      </c>
      <c r="S116" s="20">
        <v>24431</v>
      </c>
      <c r="T116" s="20">
        <v>49657</v>
      </c>
      <c r="U116" s="20">
        <v>39129</v>
      </c>
      <c r="V116" s="20">
        <v>88786</v>
      </c>
      <c r="W116" s="20">
        <v>24431</v>
      </c>
      <c r="X116" s="20">
        <v>1020</v>
      </c>
      <c r="Y116" s="21">
        <v>153366</v>
      </c>
    </row>
    <row r="117" spans="2:25" x14ac:dyDescent="0.9">
      <c r="B117" s="19" t="s">
        <v>870</v>
      </c>
      <c r="C117" s="25">
        <f>_xlfn.XLOOKUP(Vote_History[[#This Row],[QID]],Constituency[qid],Constituency[Number])</f>
        <v>20</v>
      </c>
      <c r="D117" s="27" t="str">
        <f>_xlfn.XLOOKUP(Vote_History[[#This Row],[Number]],Constituency[Number],Constituency[Constituency])</f>
        <v>Vatakara</v>
      </c>
      <c r="E117" s="20" t="s">
        <v>5467</v>
      </c>
      <c r="F117" s="20">
        <v>2011</v>
      </c>
      <c r="G117" s="20" t="s">
        <v>5575</v>
      </c>
      <c r="H117" s="20" t="s">
        <v>5635</v>
      </c>
      <c r="I117" s="20" t="s">
        <v>5390</v>
      </c>
      <c r="J117" s="20" t="s">
        <v>51</v>
      </c>
      <c r="K117" s="20">
        <v>46912</v>
      </c>
      <c r="L117" s="20" t="s">
        <v>5636</v>
      </c>
      <c r="M117" s="20" t="s">
        <v>5585</v>
      </c>
      <c r="N117" s="20" t="s">
        <v>38</v>
      </c>
      <c r="O117" s="20">
        <v>46065</v>
      </c>
      <c r="P117" s="20" t="s">
        <v>5637</v>
      </c>
      <c r="Q117" s="20" t="s">
        <v>5555</v>
      </c>
      <c r="R117" s="20" t="s">
        <v>60</v>
      </c>
      <c r="S117" s="20">
        <v>10098</v>
      </c>
      <c r="T117" s="20">
        <v>847</v>
      </c>
      <c r="U117" s="20">
        <v>46912</v>
      </c>
      <c r="V117" s="20">
        <v>46065</v>
      </c>
      <c r="W117" s="20">
        <v>6909</v>
      </c>
      <c r="X117" s="20">
        <v>14381</v>
      </c>
      <c r="Y117" s="21">
        <v>114267</v>
      </c>
    </row>
    <row r="118" spans="2:25" x14ac:dyDescent="0.9">
      <c r="B118" s="19" t="s">
        <v>870</v>
      </c>
      <c r="C118" s="25">
        <f>_xlfn.XLOOKUP(Vote_History[[#This Row],[QID]],Constituency[qid],Constituency[Number])</f>
        <v>20</v>
      </c>
      <c r="D118" s="27" t="str">
        <f>_xlfn.XLOOKUP(Vote_History[[#This Row],[Number]],Constituency[Number],Constituency[Constituency])</f>
        <v>Vatakara</v>
      </c>
      <c r="E118" s="20" t="s">
        <v>5467</v>
      </c>
      <c r="F118" s="20">
        <v>2016</v>
      </c>
      <c r="G118" s="20" t="s">
        <v>5575</v>
      </c>
      <c r="H118" s="20" t="s">
        <v>5635</v>
      </c>
      <c r="I118" s="20" t="s">
        <v>5390</v>
      </c>
      <c r="J118" s="20" t="s">
        <v>51</v>
      </c>
      <c r="K118" s="20">
        <v>49211</v>
      </c>
      <c r="L118" s="20" t="s">
        <v>5638</v>
      </c>
      <c r="M118" s="20" t="s">
        <v>5589</v>
      </c>
      <c r="N118" s="20" t="s">
        <v>38</v>
      </c>
      <c r="O118" s="20">
        <v>39700</v>
      </c>
      <c r="P118" s="20" t="s">
        <v>5639</v>
      </c>
      <c r="Q118" s="20" t="s">
        <v>5555</v>
      </c>
      <c r="R118" s="20" t="s">
        <v>5640</v>
      </c>
      <c r="S118" s="20">
        <v>20504</v>
      </c>
      <c r="T118" s="20">
        <v>9511</v>
      </c>
      <c r="U118" s="20">
        <v>49211</v>
      </c>
      <c r="V118" s="20">
        <v>39700</v>
      </c>
      <c r="W118" s="20">
        <v>13937</v>
      </c>
      <c r="X118" s="20">
        <v>5714</v>
      </c>
      <c r="Y118" s="21">
        <v>129066</v>
      </c>
    </row>
    <row r="119" spans="2:25" x14ac:dyDescent="0.9">
      <c r="B119" s="19" t="s">
        <v>870</v>
      </c>
      <c r="C119" s="25">
        <f>_xlfn.XLOOKUP(Vote_History[[#This Row],[QID]],Constituency[qid],Constituency[Number])</f>
        <v>20</v>
      </c>
      <c r="D119" s="27" t="str">
        <f>_xlfn.XLOOKUP(Vote_History[[#This Row],[Number]],Constituency[Number],Constituency[Constituency])</f>
        <v>Vatakara</v>
      </c>
      <c r="E119" s="20" t="s">
        <v>5467</v>
      </c>
      <c r="F119" s="20">
        <v>2021</v>
      </c>
      <c r="G119" s="20" t="s">
        <v>5575</v>
      </c>
      <c r="H119" s="20" t="s">
        <v>5359</v>
      </c>
      <c r="I119" s="20" t="s">
        <v>5360</v>
      </c>
      <c r="J119" s="20" t="s">
        <v>38</v>
      </c>
      <c r="K119" s="20">
        <v>65093</v>
      </c>
      <c r="L119" s="20" t="s">
        <v>5638</v>
      </c>
      <c r="M119" s="20" t="s">
        <v>5354</v>
      </c>
      <c r="N119" s="20" t="s">
        <v>51</v>
      </c>
      <c r="O119" s="20">
        <v>57602</v>
      </c>
      <c r="P119" s="20" t="s">
        <v>5641</v>
      </c>
      <c r="Q119" s="20" t="s">
        <v>69</v>
      </c>
      <c r="R119" s="20" t="s">
        <v>68</v>
      </c>
      <c r="S119" s="20">
        <v>10225</v>
      </c>
      <c r="T119" s="20">
        <v>7491</v>
      </c>
      <c r="U119" s="20">
        <v>57602</v>
      </c>
      <c r="V119" s="20">
        <v>65093</v>
      </c>
      <c r="W119" s="20">
        <v>10225</v>
      </c>
      <c r="X119" s="20">
        <v>3400</v>
      </c>
      <c r="Y119" s="21">
        <v>136320</v>
      </c>
    </row>
    <row r="120" spans="2:25" x14ac:dyDescent="0.9">
      <c r="B120" s="19" t="s">
        <v>870</v>
      </c>
      <c r="C120" s="25">
        <f>_xlfn.XLOOKUP(Vote_History[[#This Row],[QID]],Constituency[qid],Constituency[Number])</f>
        <v>20</v>
      </c>
      <c r="D120" s="27" t="str">
        <f>_xlfn.XLOOKUP(Vote_History[[#This Row],[Number]],Constituency[Number],Constituency[Constituency])</f>
        <v>Vatakara</v>
      </c>
      <c r="E120" s="20" t="s">
        <v>5473</v>
      </c>
      <c r="F120" s="20">
        <v>2014</v>
      </c>
      <c r="G120" s="20" t="s">
        <v>5575</v>
      </c>
      <c r="H120" s="20" t="s">
        <v>5577</v>
      </c>
      <c r="I120" s="20" t="s">
        <v>161</v>
      </c>
      <c r="J120" s="20" t="s">
        <v>38</v>
      </c>
      <c r="K120" s="20">
        <v>57656</v>
      </c>
      <c r="L120" s="20" t="s">
        <v>5576</v>
      </c>
      <c r="M120" s="20" t="s">
        <v>52</v>
      </c>
      <c r="N120" s="20" t="s">
        <v>51</v>
      </c>
      <c r="O120" s="20">
        <v>42315</v>
      </c>
      <c r="P120" s="20" t="s">
        <v>5578</v>
      </c>
      <c r="Q120" s="20" t="s">
        <v>69</v>
      </c>
      <c r="R120" s="20" t="s">
        <v>68</v>
      </c>
      <c r="S120" s="20">
        <v>9061</v>
      </c>
      <c r="T120" s="20">
        <v>15341</v>
      </c>
      <c r="U120" s="20">
        <v>42315</v>
      </c>
      <c r="V120" s="20">
        <v>57656</v>
      </c>
      <c r="W120" s="20">
        <v>9061</v>
      </c>
      <c r="X120" s="20">
        <v>12140</v>
      </c>
      <c r="Y120" s="21">
        <v>121172</v>
      </c>
    </row>
    <row r="121" spans="2:25" x14ac:dyDescent="0.9">
      <c r="B121" s="19" t="s">
        <v>870</v>
      </c>
      <c r="C121" s="25">
        <f>_xlfn.XLOOKUP(Vote_History[[#This Row],[QID]],Constituency[qid],Constituency[Number])</f>
        <v>20</v>
      </c>
      <c r="D121" s="27" t="str">
        <f>_xlfn.XLOOKUP(Vote_History[[#This Row],[Number]],Constituency[Number],Constituency[Constituency])</f>
        <v>Vatakara</v>
      </c>
      <c r="E121" s="20" t="s">
        <v>5473</v>
      </c>
      <c r="F121" s="20">
        <v>2019</v>
      </c>
      <c r="G121" s="20" t="s">
        <v>5575</v>
      </c>
      <c r="H121" s="20" t="s">
        <v>4972</v>
      </c>
      <c r="I121" s="20" t="s">
        <v>161</v>
      </c>
      <c r="J121" s="20" t="s">
        <v>38</v>
      </c>
      <c r="K121" s="20">
        <v>71162</v>
      </c>
      <c r="L121" s="20" t="s">
        <v>5579</v>
      </c>
      <c r="M121" s="20" t="s">
        <v>52</v>
      </c>
      <c r="N121" s="20" t="s">
        <v>51</v>
      </c>
      <c r="O121" s="20">
        <v>48199</v>
      </c>
      <c r="P121" s="20" t="s">
        <v>5580</v>
      </c>
      <c r="Q121" s="20" t="s">
        <v>69</v>
      </c>
      <c r="R121" s="20" t="s">
        <v>68</v>
      </c>
      <c r="S121" s="20">
        <v>9469</v>
      </c>
      <c r="T121" s="20">
        <v>22963</v>
      </c>
      <c r="U121" s="20">
        <v>48199</v>
      </c>
      <c r="V121" s="20">
        <v>71162</v>
      </c>
      <c r="W121" s="20">
        <v>9469</v>
      </c>
      <c r="X121" s="20">
        <v>2461</v>
      </c>
      <c r="Y121" s="21">
        <v>131291</v>
      </c>
    </row>
    <row r="122" spans="2:25" x14ac:dyDescent="0.9">
      <c r="B122" s="19" t="s">
        <v>870</v>
      </c>
      <c r="C122" s="25">
        <f>_xlfn.XLOOKUP(Vote_History[[#This Row],[QID]],Constituency[qid],Constituency[Number])</f>
        <v>20</v>
      </c>
      <c r="D122" s="27" t="str">
        <f>_xlfn.XLOOKUP(Vote_History[[#This Row],[Number]],Constituency[Number],Constituency[Constituency])</f>
        <v>Vatakara</v>
      </c>
      <c r="E122" s="20" t="s">
        <v>5473</v>
      </c>
      <c r="F122" s="20">
        <v>2024</v>
      </c>
      <c r="G122" s="20" t="s">
        <v>5575</v>
      </c>
      <c r="H122" s="20" t="s">
        <v>5582</v>
      </c>
      <c r="I122" s="20" t="s">
        <v>161</v>
      </c>
      <c r="J122" s="20" t="s">
        <v>38</v>
      </c>
      <c r="K122" s="20">
        <v>72366</v>
      </c>
      <c r="L122" s="20" t="s">
        <v>5581</v>
      </c>
      <c r="M122" s="20" t="s">
        <v>52</v>
      </c>
      <c r="N122" s="20" t="s">
        <v>51</v>
      </c>
      <c r="O122" s="20">
        <v>50284</v>
      </c>
      <c r="P122" s="20" t="s">
        <v>5583</v>
      </c>
      <c r="Q122" s="20" t="s">
        <v>69</v>
      </c>
      <c r="R122" s="20" t="s">
        <v>68</v>
      </c>
      <c r="S122" s="20">
        <v>13612</v>
      </c>
      <c r="T122" s="20">
        <v>22082</v>
      </c>
      <c r="U122" s="20">
        <v>50284</v>
      </c>
      <c r="V122" s="20">
        <v>72366</v>
      </c>
      <c r="W122" s="20">
        <v>13612</v>
      </c>
      <c r="X122" s="20">
        <v>844</v>
      </c>
      <c r="Y122" s="21">
        <v>137106</v>
      </c>
    </row>
    <row r="123" spans="2:25" x14ac:dyDescent="0.9">
      <c r="B123" s="19" t="s">
        <v>919</v>
      </c>
      <c r="C123" s="25">
        <f>_xlfn.XLOOKUP(Vote_History[[#This Row],[QID]],Constituency[qid],Constituency[Number])</f>
        <v>21</v>
      </c>
      <c r="D123" s="27" t="str">
        <f>_xlfn.XLOOKUP(Vote_History[[#This Row],[Number]],Constituency[Number],Constituency[Constituency])</f>
        <v>Kuttiady</v>
      </c>
      <c r="E123" s="20" t="s">
        <v>5467</v>
      </c>
      <c r="F123" s="20">
        <v>2011</v>
      </c>
      <c r="G123" s="20" t="s">
        <v>5575</v>
      </c>
      <c r="H123" s="20" t="s">
        <v>5642</v>
      </c>
      <c r="I123" s="20" t="s">
        <v>52</v>
      </c>
      <c r="J123" s="20" t="s">
        <v>51</v>
      </c>
      <c r="K123" s="20">
        <v>70258</v>
      </c>
      <c r="L123" s="20" t="s">
        <v>5643</v>
      </c>
      <c r="M123" s="20" t="s">
        <v>39</v>
      </c>
      <c r="N123" s="20" t="s">
        <v>38</v>
      </c>
      <c r="O123" s="20">
        <v>63286</v>
      </c>
      <c r="P123" s="20" t="s">
        <v>5578</v>
      </c>
      <c r="Q123" s="20" t="s">
        <v>69</v>
      </c>
      <c r="R123" s="20" t="s">
        <v>68</v>
      </c>
      <c r="S123" s="20">
        <v>6272</v>
      </c>
      <c r="T123" s="20">
        <v>6972</v>
      </c>
      <c r="U123" s="20">
        <v>70258</v>
      </c>
      <c r="V123" s="20">
        <v>63286</v>
      </c>
      <c r="W123" s="20">
        <v>6272</v>
      </c>
      <c r="X123" s="20">
        <v>2637</v>
      </c>
      <c r="Y123" s="21">
        <v>142453</v>
      </c>
    </row>
    <row r="124" spans="2:25" x14ac:dyDescent="0.9">
      <c r="B124" s="19" t="s">
        <v>919</v>
      </c>
      <c r="C124" s="25">
        <f>_xlfn.XLOOKUP(Vote_History[[#This Row],[QID]],Constituency[qid],Constituency[Number])</f>
        <v>21</v>
      </c>
      <c r="D124" s="27" t="str">
        <f>_xlfn.XLOOKUP(Vote_History[[#This Row],[Number]],Constituency[Number],Constituency[Constituency])</f>
        <v>Kuttiady</v>
      </c>
      <c r="E124" s="20" t="s">
        <v>5467</v>
      </c>
      <c r="F124" s="20">
        <v>2016</v>
      </c>
      <c r="G124" s="20" t="s">
        <v>5575</v>
      </c>
      <c r="H124" s="20" t="s">
        <v>920</v>
      </c>
      <c r="I124" s="20" t="s">
        <v>39</v>
      </c>
      <c r="J124" s="20" t="s">
        <v>38</v>
      </c>
      <c r="K124" s="20">
        <v>71809</v>
      </c>
      <c r="L124" s="20" t="s">
        <v>5644</v>
      </c>
      <c r="M124" s="20" t="s">
        <v>52</v>
      </c>
      <c r="N124" s="20" t="s">
        <v>51</v>
      </c>
      <c r="O124" s="20">
        <v>70652</v>
      </c>
      <c r="P124" s="20" t="s">
        <v>933</v>
      </c>
      <c r="Q124" s="20" t="s">
        <v>69</v>
      </c>
      <c r="R124" s="20" t="s">
        <v>68</v>
      </c>
      <c r="S124" s="20">
        <v>12327</v>
      </c>
      <c r="T124" s="20">
        <v>1157</v>
      </c>
      <c r="U124" s="20">
        <v>70652</v>
      </c>
      <c r="V124" s="20">
        <v>71809</v>
      </c>
      <c r="W124" s="20">
        <v>12327</v>
      </c>
      <c r="X124" s="20">
        <v>2647</v>
      </c>
      <c r="Y124" s="21">
        <v>157435</v>
      </c>
    </row>
    <row r="125" spans="2:25" x14ac:dyDescent="0.9">
      <c r="B125" s="19" t="s">
        <v>919</v>
      </c>
      <c r="C125" s="25">
        <f>_xlfn.XLOOKUP(Vote_History[[#This Row],[QID]],Constituency[qid],Constituency[Number])</f>
        <v>21</v>
      </c>
      <c r="D125" s="27" t="str">
        <f>_xlfn.XLOOKUP(Vote_History[[#This Row],[Number]],Constituency[Number],Constituency[Constituency])</f>
        <v>Kuttiady</v>
      </c>
      <c r="E125" s="20" t="s">
        <v>5467</v>
      </c>
      <c r="F125" s="20">
        <v>2021</v>
      </c>
      <c r="G125" s="20" t="s">
        <v>5575</v>
      </c>
      <c r="H125" s="20" t="s">
        <v>5361</v>
      </c>
      <c r="I125" s="20" t="s">
        <v>52</v>
      </c>
      <c r="J125" s="20" t="s">
        <v>51</v>
      </c>
      <c r="K125" s="20">
        <v>80143</v>
      </c>
      <c r="L125" s="20" t="s">
        <v>920</v>
      </c>
      <c r="M125" s="20" t="s">
        <v>39</v>
      </c>
      <c r="N125" s="20" t="s">
        <v>38</v>
      </c>
      <c r="O125" s="20">
        <v>79810</v>
      </c>
      <c r="P125" s="20" t="s">
        <v>5645</v>
      </c>
      <c r="Q125" s="20" t="s">
        <v>69</v>
      </c>
      <c r="R125" s="20" t="s">
        <v>68</v>
      </c>
      <c r="S125" s="20">
        <v>9139</v>
      </c>
      <c r="T125" s="20">
        <v>333</v>
      </c>
      <c r="U125" s="20">
        <v>80143</v>
      </c>
      <c r="V125" s="20">
        <v>79810</v>
      </c>
      <c r="W125" s="20">
        <v>9139</v>
      </c>
      <c r="X125" s="20">
        <v>391</v>
      </c>
      <c r="Y125" s="21">
        <v>169483</v>
      </c>
    </row>
    <row r="126" spans="2:25" x14ac:dyDescent="0.9">
      <c r="B126" s="19" t="s">
        <v>919</v>
      </c>
      <c r="C126" s="25">
        <f>_xlfn.XLOOKUP(Vote_History[[#This Row],[QID]],Constituency[qid],Constituency[Number])</f>
        <v>21</v>
      </c>
      <c r="D126" s="27" t="str">
        <f>_xlfn.XLOOKUP(Vote_History[[#This Row],[Number]],Constituency[Number],Constituency[Constituency])</f>
        <v>Kuttiady</v>
      </c>
      <c r="E126" s="20" t="s">
        <v>5473</v>
      </c>
      <c r="F126" s="20">
        <v>2014</v>
      </c>
      <c r="G126" s="20" t="s">
        <v>5575</v>
      </c>
      <c r="H126" s="20" t="s">
        <v>5577</v>
      </c>
      <c r="I126" s="20" t="s">
        <v>161</v>
      </c>
      <c r="J126" s="20" t="s">
        <v>38</v>
      </c>
      <c r="K126" s="20">
        <v>68177</v>
      </c>
      <c r="L126" s="20" t="s">
        <v>5576</v>
      </c>
      <c r="M126" s="20" t="s">
        <v>52</v>
      </c>
      <c r="N126" s="20" t="s">
        <v>51</v>
      </c>
      <c r="O126" s="20">
        <v>61912</v>
      </c>
      <c r="P126" s="20" t="s">
        <v>5578</v>
      </c>
      <c r="Q126" s="20" t="s">
        <v>69</v>
      </c>
      <c r="R126" s="20" t="s">
        <v>68</v>
      </c>
      <c r="S126" s="20">
        <v>8087</v>
      </c>
      <c r="T126" s="20">
        <v>6265</v>
      </c>
      <c r="U126" s="20">
        <v>61912</v>
      </c>
      <c r="V126" s="20">
        <v>68177</v>
      </c>
      <c r="W126" s="20">
        <v>8087</v>
      </c>
      <c r="X126" s="20">
        <v>5742</v>
      </c>
      <c r="Y126" s="21">
        <v>143918</v>
      </c>
    </row>
    <row r="127" spans="2:25" x14ac:dyDescent="0.9">
      <c r="B127" s="19" t="s">
        <v>919</v>
      </c>
      <c r="C127" s="25">
        <f>_xlfn.XLOOKUP(Vote_History[[#This Row],[QID]],Constituency[qid],Constituency[Number])</f>
        <v>21</v>
      </c>
      <c r="D127" s="27" t="str">
        <f>_xlfn.XLOOKUP(Vote_History[[#This Row],[Number]],Constituency[Number],Constituency[Constituency])</f>
        <v>Kuttiady</v>
      </c>
      <c r="E127" s="20" t="s">
        <v>5473</v>
      </c>
      <c r="F127" s="20">
        <v>2019</v>
      </c>
      <c r="G127" s="20" t="s">
        <v>5575</v>
      </c>
      <c r="H127" s="20" t="s">
        <v>4972</v>
      </c>
      <c r="I127" s="20" t="s">
        <v>161</v>
      </c>
      <c r="J127" s="20" t="s">
        <v>38</v>
      </c>
      <c r="K127" s="20">
        <v>83628</v>
      </c>
      <c r="L127" s="20" t="s">
        <v>5579</v>
      </c>
      <c r="M127" s="20" t="s">
        <v>52</v>
      </c>
      <c r="N127" s="20" t="s">
        <v>51</v>
      </c>
      <c r="O127" s="20">
        <v>65736</v>
      </c>
      <c r="P127" s="20" t="s">
        <v>5580</v>
      </c>
      <c r="Q127" s="20" t="s">
        <v>69</v>
      </c>
      <c r="R127" s="20" t="s">
        <v>68</v>
      </c>
      <c r="S127" s="20">
        <v>7851</v>
      </c>
      <c r="T127" s="20">
        <v>17892</v>
      </c>
      <c r="U127" s="20">
        <v>65736</v>
      </c>
      <c r="V127" s="20">
        <v>83628</v>
      </c>
      <c r="W127" s="20">
        <v>7851</v>
      </c>
      <c r="X127" s="20">
        <v>1913</v>
      </c>
      <c r="Y127" s="21">
        <v>159128</v>
      </c>
    </row>
    <row r="128" spans="2:25" x14ac:dyDescent="0.9">
      <c r="B128" s="19" t="s">
        <v>919</v>
      </c>
      <c r="C128" s="25">
        <f>_xlfn.XLOOKUP(Vote_History[[#This Row],[QID]],Constituency[qid],Constituency[Number])</f>
        <v>21</v>
      </c>
      <c r="D128" s="27" t="str">
        <f>_xlfn.XLOOKUP(Vote_History[[#This Row],[Number]],Constituency[Number],Constituency[Constituency])</f>
        <v>Kuttiady</v>
      </c>
      <c r="E128" s="20" t="s">
        <v>5473</v>
      </c>
      <c r="F128" s="20">
        <v>2024</v>
      </c>
      <c r="G128" s="20" t="s">
        <v>5575</v>
      </c>
      <c r="H128" s="20" t="s">
        <v>5582</v>
      </c>
      <c r="I128" s="20" t="s">
        <v>161</v>
      </c>
      <c r="J128" s="20" t="s">
        <v>38</v>
      </c>
      <c r="K128" s="20">
        <v>91782</v>
      </c>
      <c r="L128" s="20" t="s">
        <v>5581</v>
      </c>
      <c r="M128" s="20" t="s">
        <v>52</v>
      </c>
      <c r="N128" s="20" t="s">
        <v>51</v>
      </c>
      <c r="O128" s="20">
        <v>68147</v>
      </c>
      <c r="P128" s="20" t="s">
        <v>5583</v>
      </c>
      <c r="Q128" s="20" t="s">
        <v>69</v>
      </c>
      <c r="R128" s="20" t="s">
        <v>68</v>
      </c>
      <c r="S128" s="20">
        <v>11586</v>
      </c>
      <c r="T128" s="20">
        <v>23635</v>
      </c>
      <c r="U128" s="20">
        <v>68147</v>
      </c>
      <c r="V128" s="20">
        <v>91782</v>
      </c>
      <c r="W128" s="20">
        <v>11586</v>
      </c>
      <c r="X128" s="20">
        <v>903</v>
      </c>
      <c r="Y128" s="21">
        <v>172418</v>
      </c>
    </row>
    <row r="129" spans="2:25" x14ac:dyDescent="0.9">
      <c r="B129" s="19" t="s">
        <v>951</v>
      </c>
      <c r="C129" s="25">
        <f>_xlfn.XLOOKUP(Vote_History[[#This Row],[QID]],Constituency[qid],Constituency[Number])</f>
        <v>22</v>
      </c>
      <c r="D129" s="27" t="str">
        <f>_xlfn.XLOOKUP(Vote_History[[#This Row],[Number]],Constituency[Number],Constituency[Constituency])</f>
        <v>Nadapuram</v>
      </c>
      <c r="E129" s="20" t="s">
        <v>5467</v>
      </c>
      <c r="F129" s="20">
        <v>2011</v>
      </c>
      <c r="G129" s="20" t="s">
        <v>5575</v>
      </c>
      <c r="H129" s="20" t="s">
        <v>5646</v>
      </c>
      <c r="I129" s="20" t="s">
        <v>193</v>
      </c>
      <c r="J129" s="20" t="s">
        <v>51</v>
      </c>
      <c r="K129" s="20">
        <v>72078</v>
      </c>
      <c r="L129" s="20" t="s">
        <v>5647</v>
      </c>
      <c r="M129" s="20" t="s">
        <v>161</v>
      </c>
      <c r="N129" s="20" t="s">
        <v>38</v>
      </c>
      <c r="O129" s="20">
        <v>64532</v>
      </c>
      <c r="P129" s="20" t="s">
        <v>5648</v>
      </c>
      <c r="Q129" s="20" t="s">
        <v>69</v>
      </c>
      <c r="R129" s="20" t="s">
        <v>68</v>
      </c>
      <c r="S129" s="20">
        <v>6058</v>
      </c>
      <c r="T129" s="20">
        <v>7546</v>
      </c>
      <c r="U129" s="20">
        <v>72078</v>
      </c>
      <c r="V129" s="20">
        <v>64532</v>
      </c>
      <c r="W129" s="20">
        <v>6058</v>
      </c>
      <c r="X129" s="20">
        <v>3762</v>
      </c>
      <c r="Y129" s="21">
        <v>146430</v>
      </c>
    </row>
    <row r="130" spans="2:25" x14ac:dyDescent="0.9">
      <c r="B130" s="19" t="s">
        <v>951</v>
      </c>
      <c r="C130" s="25">
        <f>_xlfn.XLOOKUP(Vote_History[[#This Row],[QID]],Constituency[qid],Constituency[Number])</f>
        <v>22</v>
      </c>
      <c r="D130" s="27" t="str">
        <f>_xlfn.XLOOKUP(Vote_History[[#This Row],[Number]],Constituency[Number],Constituency[Constituency])</f>
        <v>Nadapuram</v>
      </c>
      <c r="E130" s="20" t="s">
        <v>5467</v>
      </c>
      <c r="F130" s="20">
        <v>2016</v>
      </c>
      <c r="G130" s="20" t="s">
        <v>5575</v>
      </c>
      <c r="H130" s="20" t="s">
        <v>5362</v>
      </c>
      <c r="I130" s="20" t="s">
        <v>193</v>
      </c>
      <c r="J130" s="20" t="s">
        <v>51</v>
      </c>
      <c r="K130" s="20">
        <v>74742</v>
      </c>
      <c r="L130" s="20" t="s">
        <v>5649</v>
      </c>
      <c r="M130" s="20" t="s">
        <v>161</v>
      </c>
      <c r="N130" s="20" t="s">
        <v>38</v>
      </c>
      <c r="O130" s="20">
        <v>69983</v>
      </c>
      <c r="P130" s="20" t="s">
        <v>5650</v>
      </c>
      <c r="Q130" s="20" t="s">
        <v>69</v>
      </c>
      <c r="R130" s="20" t="s">
        <v>68</v>
      </c>
      <c r="S130" s="20">
        <v>14493</v>
      </c>
      <c r="T130" s="20">
        <v>4759</v>
      </c>
      <c r="U130" s="20">
        <v>74742</v>
      </c>
      <c r="V130" s="20">
        <v>69983</v>
      </c>
      <c r="W130" s="20">
        <v>14493</v>
      </c>
      <c r="X130" s="20">
        <v>3265</v>
      </c>
      <c r="Y130" s="21">
        <v>162483</v>
      </c>
    </row>
    <row r="131" spans="2:25" x14ac:dyDescent="0.9">
      <c r="B131" s="19" t="s">
        <v>951</v>
      </c>
      <c r="C131" s="25">
        <f>_xlfn.XLOOKUP(Vote_History[[#This Row],[QID]],Constituency[qid],Constituency[Number])</f>
        <v>22</v>
      </c>
      <c r="D131" s="27" t="str">
        <f>_xlfn.XLOOKUP(Vote_History[[#This Row],[Number]],Constituency[Number],Constituency[Constituency])</f>
        <v>Nadapuram</v>
      </c>
      <c r="E131" s="20" t="s">
        <v>5467</v>
      </c>
      <c r="F131" s="20">
        <v>2021</v>
      </c>
      <c r="G131" s="20" t="s">
        <v>5575</v>
      </c>
      <c r="H131" s="20" t="s">
        <v>5362</v>
      </c>
      <c r="I131" s="20" t="s">
        <v>193</v>
      </c>
      <c r="J131" s="20" t="s">
        <v>51</v>
      </c>
      <c r="K131" s="20">
        <v>83293</v>
      </c>
      <c r="L131" s="20" t="s">
        <v>5651</v>
      </c>
      <c r="M131" s="20" t="s">
        <v>161</v>
      </c>
      <c r="N131" s="20" t="s">
        <v>38</v>
      </c>
      <c r="O131" s="20">
        <v>79258</v>
      </c>
      <c r="P131" s="20" t="s">
        <v>5650</v>
      </c>
      <c r="Q131" s="20" t="s">
        <v>69</v>
      </c>
      <c r="R131" s="20" t="s">
        <v>68</v>
      </c>
      <c r="S131" s="20">
        <v>10537</v>
      </c>
      <c r="T131" s="20">
        <v>4035</v>
      </c>
      <c r="U131" s="20">
        <v>83293</v>
      </c>
      <c r="V131" s="20">
        <v>79258</v>
      </c>
      <c r="W131" s="20">
        <v>10537</v>
      </c>
      <c r="X131" s="20">
        <v>2099</v>
      </c>
      <c r="Y131" s="21">
        <v>175187</v>
      </c>
    </row>
    <row r="132" spans="2:25" x14ac:dyDescent="0.9">
      <c r="B132" s="19" t="s">
        <v>951</v>
      </c>
      <c r="C132" s="25">
        <f>_xlfn.XLOOKUP(Vote_History[[#This Row],[QID]],Constituency[qid],Constituency[Number])</f>
        <v>22</v>
      </c>
      <c r="D132" s="27" t="str">
        <f>_xlfn.XLOOKUP(Vote_History[[#This Row],[Number]],Constituency[Number],Constituency[Constituency])</f>
        <v>Nadapuram</v>
      </c>
      <c r="E132" s="20" t="s">
        <v>5473</v>
      </c>
      <c r="F132" s="20">
        <v>2014</v>
      </c>
      <c r="G132" s="20" t="s">
        <v>5575</v>
      </c>
      <c r="H132" s="20" t="s">
        <v>5577</v>
      </c>
      <c r="I132" s="20" t="s">
        <v>161</v>
      </c>
      <c r="J132" s="20" t="s">
        <v>38</v>
      </c>
      <c r="K132" s="20">
        <v>68103</v>
      </c>
      <c r="L132" s="20" t="s">
        <v>5576</v>
      </c>
      <c r="M132" s="20" t="s">
        <v>52</v>
      </c>
      <c r="N132" s="20" t="s">
        <v>51</v>
      </c>
      <c r="O132" s="20">
        <v>66356</v>
      </c>
      <c r="P132" s="20" t="s">
        <v>5578</v>
      </c>
      <c r="Q132" s="20" t="s">
        <v>69</v>
      </c>
      <c r="R132" s="20" t="s">
        <v>68</v>
      </c>
      <c r="S132" s="20">
        <v>9107</v>
      </c>
      <c r="T132" s="20">
        <v>1747</v>
      </c>
      <c r="U132" s="20">
        <v>66356</v>
      </c>
      <c r="V132" s="20">
        <v>68103</v>
      </c>
      <c r="W132" s="20">
        <v>9107</v>
      </c>
      <c r="X132" s="20">
        <v>7092</v>
      </c>
      <c r="Y132" s="21">
        <v>150658</v>
      </c>
    </row>
    <row r="133" spans="2:25" x14ac:dyDescent="0.9">
      <c r="B133" s="19" t="s">
        <v>951</v>
      </c>
      <c r="C133" s="25">
        <f>_xlfn.XLOOKUP(Vote_History[[#This Row],[QID]],Constituency[qid],Constituency[Number])</f>
        <v>22</v>
      </c>
      <c r="D133" s="27" t="str">
        <f>_xlfn.XLOOKUP(Vote_History[[#This Row],[Number]],Constituency[Number],Constituency[Constituency])</f>
        <v>Nadapuram</v>
      </c>
      <c r="E133" s="20" t="s">
        <v>5473</v>
      </c>
      <c r="F133" s="20">
        <v>2019</v>
      </c>
      <c r="G133" s="20" t="s">
        <v>5575</v>
      </c>
      <c r="H133" s="20" t="s">
        <v>4972</v>
      </c>
      <c r="I133" s="20" t="s">
        <v>161</v>
      </c>
      <c r="J133" s="20" t="s">
        <v>38</v>
      </c>
      <c r="K133" s="20">
        <v>87061</v>
      </c>
      <c r="L133" s="20" t="s">
        <v>5579</v>
      </c>
      <c r="M133" s="20" t="s">
        <v>52</v>
      </c>
      <c r="N133" s="20" t="s">
        <v>51</v>
      </c>
      <c r="O133" s="20">
        <v>69465</v>
      </c>
      <c r="P133" s="20" t="s">
        <v>5580</v>
      </c>
      <c r="Q133" s="20" t="s">
        <v>69</v>
      </c>
      <c r="R133" s="20" t="s">
        <v>68</v>
      </c>
      <c r="S133" s="20">
        <v>8408</v>
      </c>
      <c r="T133" s="20">
        <v>17596</v>
      </c>
      <c r="U133" s="20">
        <v>69465</v>
      </c>
      <c r="V133" s="20">
        <v>87061</v>
      </c>
      <c r="W133" s="20">
        <v>8408</v>
      </c>
      <c r="X133" s="20">
        <v>2435</v>
      </c>
      <c r="Y133" s="21">
        <v>167369</v>
      </c>
    </row>
    <row r="134" spans="2:25" x14ac:dyDescent="0.9">
      <c r="B134" s="19" t="s">
        <v>951</v>
      </c>
      <c r="C134" s="25">
        <f>_xlfn.XLOOKUP(Vote_History[[#This Row],[QID]],Constituency[qid],Constituency[Number])</f>
        <v>22</v>
      </c>
      <c r="D134" s="27" t="str">
        <f>_xlfn.XLOOKUP(Vote_History[[#This Row],[Number]],Constituency[Number],Constituency[Constituency])</f>
        <v>Nadapuram</v>
      </c>
      <c r="E134" s="20" t="s">
        <v>5473</v>
      </c>
      <c r="F134" s="20">
        <v>2024</v>
      </c>
      <c r="G134" s="20" t="s">
        <v>5575</v>
      </c>
      <c r="H134" s="20" t="s">
        <v>5582</v>
      </c>
      <c r="I134" s="20" t="s">
        <v>161</v>
      </c>
      <c r="J134" s="20" t="s">
        <v>38</v>
      </c>
      <c r="K134" s="20">
        <v>95767</v>
      </c>
      <c r="L134" s="20" t="s">
        <v>5581</v>
      </c>
      <c r="M134" s="20" t="s">
        <v>52</v>
      </c>
      <c r="N134" s="20" t="s">
        <v>51</v>
      </c>
      <c r="O134" s="20">
        <v>71890</v>
      </c>
      <c r="P134" s="20" t="s">
        <v>5583</v>
      </c>
      <c r="Q134" s="20" t="s">
        <v>69</v>
      </c>
      <c r="R134" s="20" t="s">
        <v>68</v>
      </c>
      <c r="S134" s="20">
        <v>12451</v>
      </c>
      <c r="T134" s="20">
        <v>23877</v>
      </c>
      <c r="U134" s="20">
        <v>71890</v>
      </c>
      <c r="V134" s="20">
        <v>95767</v>
      </c>
      <c r="W134" s="20">
        <v>12451</v>
      </c>
      <c r="X134" s="20">
        <v>1314</v>
      </c>
      <c r="Y134" s="21">
        <v>181422</v>
      </c>
    </row>
    <row r="135" spans="2:25" x14ac:dyDescent="0.9">
      <c r="B135" s="19" t="s">
        <v>990</v>
      </c>
      <c r="C135" s="25">
        <f>_xlfn.XLOOKUP(Vote_History[[#This Row],[QID]],Constituency[qid],Constituency[Number])</f>
        <v>23</v>
      </c>
      <c r="D135" s="27" t="str">
        <f>_xlfn.XLOOKUP(Vote_History[[#This Row],[Number]],Constituency[Number],Constituency[Constituency])</f>
        <v>Koyilandy</v>
      </c>
      <c r="E135" s="20" t="s">
        <v>5467</v>
      </c>
      <c r="F135" s="20">
        <v>2011</v>
      </c>
      <c r="G135" s="20" t="s">
        <v>5575</v>
      </c>
      <c r="H135" s="20" t="s">
        <v>5652</v>
      </c>
      <c r="I135" s="20" t="s">
        <v>52</v>
      </c>
      <c r="J135" s="20" t="s">
        <v>51</v>
      </c>
      <c r="K135" s="20">
        <v>64374</v>
      </c>
      <c r="L135" s="20" t="s">
        <v>5653</v>
      </c>
      <c r="M135" s="20" t="s">
        <v>161</v>
      </c>
      <c r="N135" s="20" t="s">
        <v>38</v>
      </c>
      <c r="O135" s="20">
        <v>60235</v>
      </c>
      <c r="P135" s="20" t="s">
        <v>5654</v>
      </c>
      <c r="Q135" s="20" t="s">
        <v>69</v>
      </c>
      <c r="R135" s="20" t="s">
        <v>68</v>
      </c>
      <c r="S135" s="20">
        <v>8086</v>
      </c>
      <c r="T135" s="20">
        <v>4139</v>
      </c>
      <c r="U135" s="20">
        <v>64374</v>
      </c>
      <c r="V135" s="20">
        <v>60235</v>
      </c>
      <c r="W135" s="20">
        <v>8086</v>
      </c>
      <c r="X135" s="20">
        <v>3699</v>
      </c>
      <c r="Y135" s="21">
        <v>136394</v>
      </c>
    </row>
    <row r="136" spans="2:25" x14ac:dyDescent="0.9">
      <c r="B136" s="19" t="s">
        <v>990</v>
      </c>
      <c r="C136" s="25">
        <f>_xlfn.XLOOKUP(Vote_History[[#This Row],[QID]],Constituency[qid],Constituency[Number])</f>
        <v>23</v>
      </c>
      <c r="D136" s="27" t="str">
        <f>_xlfn.XLOOKUP(Vote_History[[#This Row],[Number]],Constituency[Number],Constituency[Constituency])</f>
        <v>Koyilandy</v>
      </c>
      <c r="E136" s="20" t="s">
        <v>5467</v>
      </c>
      <c r="F136" s="20">
        <v>2016</v>
      </c>
      <c r="G136" s="20" t="s">
        <v>5575</v>
      </c>
      <c r="H136" s="20" t="s">
        <v>5652</v>
      </c>
      <c r="I136" s="20" t="s">
        <v>52</v>
      </c>
      <c r="J136" s="20" t="s">
        <v>51</v>
      </c>
      <c r="K136" s="20">
        <v>70593</v>
      </c>
      <c r="L136" s="20" t="s">
        <v>5655</v>
      </c>
      <c r="M136" s="20" t="s">
        <v>161</v>
      </c>
      <c r="N136" s="20" t="s">
        <v>38</v>
      </c>
      <c r="O136" s="20">
        <v>57224</v>
      </c>
      <c r="P136" s="20" t="s">
        <v>5656</v>
      </c>
      <c r="Q136" s="20" t="s">
        <v>69</v>
      </c>
      <c r="R136" s="20" t="s">
        <v>68</v>
      </c>
      <c r="S136" s="20">
        <v>22087</v>
      </c>
      <c r="T136" s="20">
        <v>13369</v>
      </c>
      <c r="U136" s="20">
        <v>70593</v>
      </c>
      <c r="V136" s="20">
        <v>57224</v>
      </c>
      <c r="W136" s="20">
        <v>22087</v>
      </c>
      <c r="X136" s="20">
        <v>3110</v>
      </c>
      <c r="Y136" s="21">
        <v>153014</v>
      </c>
    </row>
    <row r="137" spans="2:25" x14ac:dyDescent="0.9">
      <c r="B137" s="19" t="s">
        <v>990</v>
      </c>
      <c r="C137" s="25">
        <f>_xlfn.XLOOKUP(Vote_History[[#This Row],[QID]],Constituency[qid],Constituency[Number])</f>
        <v>23</v>
      </c>
      <c r="D137" s="27" t="str">
        <f>_xlfn.XLOOKUP(Vote_History[[#This Row],[Number]],Constituency[Number],Constituency[Constituency])</f>
        <v>Koyilandy</v>
      </c>
      <c r="E137" s="20" t="s">
        <v>5467</v>
      </c>
      <c r="F137" s="20">
        <v>2021</v>
      </c>
      <c r="G137" s="20" t="s">
        <v>5575</v>
      </c>
      <c r="H137" s="20" t="s">
        <v>5657</v>
      </c>
      <c r="I137" s="20" t="s">
        <v>52</v>
      </c>
      <c r="J137" s="20" t="s">
        <v>51</v>
      </c>
      <c r="K137" s="20">
        <v>75628</v>
      </c>
      <c r="L137" s="20" t="s">
        <v>5658</v>
      </c>
      <c r="M137" s="20" t="s">
        <v>161</v>
      </c>
      <c r="N137" s="20" t="s">
        <v>38</v>
      </c>
      <c r="O137" s="20">
        <v>67156</v>
      </c>
      <c r="P137" s="20" t="s">
        <v>5659</v>
      </c>
      <c r="Q137" s="20" t="s">
        <v>69</v>
      </c>
      <c r="R137" s="20" t="s">
        <v>68</v>
      </c>
      <c r="S137" s="20">
        <v>17555</v>
      </c>
      <c r="T137" s="20">
        <v>8472</v>
      </c>
      <c r="U137" s="20">
        <v>75628</v>
      </c>
      <c r="V137" s="20">
        <v>67156</v>
      </c>
      <c r="W137" s="20">
        <v>17555</v>
      </c>
      <c r="X137" s="20">
        <v>1253</v>
      </c>
      <c r="Y137" s="21">
        <v>161592</v>
      </c>
    </row>
    <row r="138" spans="2:25" x14ac:dyDescent="0.9">
      <c r="B138" s="19" t="s">
        <v>990</v>
      </c>
      <c r="C138" s="25">
        <f>_xlfn.XLOOKUP(Vote_History[[#This Row],[QID]],Constituency[qid],Constituency[Number])</f>
        <v>23</v>
      </c>
      <c r="D138" s="27" t="str">
        <f>_xlfn.XLOOKUP(Vote_History[[#This Row],[Number]],Constituency[Number],Constituency[Constituency])</f>
        <v>Koyilandy</v>
      </c>
      <c r="E138" s="20" t="s">
        <v>5473</v>
      </c>
      <c r="F138" s="20">
        <v>2014</v>
      </c>
      <c r="G138" s="20" t="s">
        <v>5575</v>
      </c>
      <c r="H138" s="20" t="s">
        <v>5577</v>
      </c>
      <c r="I138" s="20" t="s">
        <v>161</v>
      </c>
      <c r="J138" s="20" t="s">
        <v>38</v>
      </c>
      <c r="K138" s="20">
        <v>62371</v>
      </c>
      <c r="L138" s="20" t="s">
        <v>5576</v>
      </c>
      <c r="M138" s="20" t="s">
        <v>52</v>
      </c>
      <c r="N138" s="20" t="s">
        <v>51</v>
      </c>
      <c r="O138" s="20">
        <v>55745</v>
      </c>
      <c r="P138" s="20" t="s">
        <v>5578</v>
      </c>
      <c r="Q138" s="20" t="s">
        <v>69</v>
      </c>
      <c r="R138" s="20" t="s">
        <v>68</v>
      </c>
      <c r="S138" s="20">
        <v>14093</v>
      </c>
      <c r="T138" s="20">
        <v>6626</v>
      </c>
      <c r="U138" s="20">
        <v>55745</v>
      </c>
      <c r="V138" s="20">
        <v>62371</v>
      </c>
      <c r="W138" s="20">
        <v>14093</v>
      </c>
      <c r="X138" s="20">
        <v>5518</v>
      </c>
      <c r="Y138" s="21">
        <v>137727</v>
      </c>
    </row>
    <row r="139" spans="2:25" x14ac:dyDescent="0.9">
      <c r="B139" s="19" t="s">
        <v>990</v>
      </c>
      <c r="C139" s="25">
        <f>_xlfn.XLOOKUP(Vote_History[[#This Row],[QID]],Constituency[qid],Constituency[Number])</f>
        <v>23</v>
      </c>
      <c r="D139" s="27" t="str">
        <f>_xlfn.XLOOKUP(Vote_History[[#This Row],[Number]],Constituency[Number],Constituency[Constituency])</f>
        <v>Koyilandy</v>
      </c>
      <c r="E139" s="20" t="s">
        <v>5473</v>
      </c>
      <c r="F139" s="20">
        <v>2019</v>
      </c>
      <c r="G139" s="20" t="s">
        <v>5575</v>
      </c>
      <c r="H139" s="20" t="s">
        <v>4972</v>
      </c>
      <c r="I139" s="20" t="s">
        <v>161</v>
      </c>
      <c r="J139" s="20" t="s">
        <v>38</v>
      </c>
      <c r="K139" s="20">
        <v>79800</v>
      </c>
      <c r="L139" s="20" t="s">
        <v>5579</v>
      </c>
      <c r="M139" s="20" t="s">
        <v>52</v>
      </c>
      <c r="N139" s="20" t="s">
        <v>51</v>
      </c>
      <c r="O139" s="20">
        <v>58755</v>
      </c>
      <c r="P139" s="20" t="s">
        <v>5580</v>
      </c>
      <c r="Q139" s="20" t="s">
        <v>69</v>
      </c>
      <c r="R139" s="20" t="s">
        <v>68</v>
      </c>
      <c r="S139" s="20">
        <v>16588</v>
      </c>
      <c r="T139" s="20">
        <v>21045</v>
      </c>
      <c r="U139" s="20">
        <v>58755</v>
      </c>
      <c r="V139" s="20">
        <v>79800</v>
      </c>
      <c r="W139" s="20">
        <v>16588</v>
      </c>
      <c r="X139" s="20">
        <v>1477</v>
      </c>
      <c r="Y139" s="21">
        <v>156620</v>
      </c>
    </row>
    <row r="140" spans="2:25" x14ac:dyDescent="0.9">
      <c r="B140" s="19" t="s">
        <v>990</v>
      </c>
      <c r="C140" s="25">
        <f>_xlfn.XLOOKUP(Vote_History[[#This Row],[QID]],Constituency[qid],Constituency[Number])</f>
        <v>23</v>
      </c>
      <c r="D140" s="27" t="str">
        <f>_xlfn.XLOOKUP(Vote_History[[#This Row],[Number]],Constituency[Number],Constituency[Constituency])</f>
        <v>Koyilandy</v>
      </c>
      <c r="E140" s="20" t="s">
        <v>5473</v>
      </c>
      <c r="F140" s="20">
        <v>2024</v>
      </c>
      <c r="G140" s="20" t="s">
        <v>5575</v>
      </c>
      <c r="H140" s="20" t="s">
        <v>5582</v>
      </c>
      <c r="I140" s="20" t="s">
        <v>161</v>
      </c>
      <c r="J140" s="20" t="s">
        <v>38</v>
      </c>
      <c r="K140" s="20">
        <v>82099</v>
      </c>
      <c r="L140" s="20" t="s">
        <v>5581</v>
      </c>
      <c r="M140" s="20" t="s">
        <v>52</v>
      </c>
      <c r="N140" s="20" t="s">
        <v>51</v>
      </c>
      <c r="O140" s="20">
        <v>58036</v>
      </c>
      <c r="P140" s="20" t="s">
        <v>5583</v>
      </c>
      <c r="Q140" s="20" t="s">
        <v>69</v>
      </c>
      <c r="R140" s="20" t="s">
        <v>68</v>
      </c>
      <c r="S140" s="20">
        <v>20699</v>
      </c>
      <c r="T140" s="20">
        <v>24063</v>
      </c>
      <c r="U140" s="20">
        <v>58036</v>
      </c>
      <c r="V140" s="20">
        <v>82099</v>
      </c>
      <c r="W140" s="20">
        <v>20699</v>
      </c>
      <c r="X140" s="20">
        <v>1297</v>
      </c>
      <c r="Y140" s="21">
        <v>162131</v>
      </c>
    </row>
    <row r="141" spans="2:25" x14ac:dyDescent="0.9">
      <c r="B141" s="19" t="s">
        <v>1028</v>
      </c>
      <c r="C141" s="25">
        <f>_xlfn.XLOOKUP(Vote_History[[#This Row],[QID]],Constituency[qid],Constituency[Number])</f>
        <v>24</v>
      </c>
      <c r="D141" s="27" t="str">
        <f>_xlfn.XLOOKUP(Vote_History[[#This Row],[Number]],Constituency[Number],Constituency[Constituency])</f>
        <v>Perambra</v>
      </c>
      <c r="E141" s="20" t="s">
        <v>5467</v>
      </c>
      <c r="F141" s="20">
        <v>2011</v>
      </c>
      <c r="G141" s="20" t="s">
        <v>5575</v>
      </c>
      <c r="H141" s="20" t="s">
        <v>5660</v>
      </c>
      <c r="I141" s="20" t="s">
        <v>52</v>
      </c>
      <c r="J141" s="20" t="s">
        <v>51</v>
      </c>
      <c r="K141" s="20">
        <v>70248</v>
      </c>
      <c r="L141" s="20" t="s">
        <v>5661</v>
      </c>
      <c r="M141" s="20" t="s">
        <v>5416</v>
      </c>
      <c r="N141" s="20" t="s">
        <v>38</v>
      </c>
      <c r="O141" s="20">
        <v>54979</v>
      </c>
      <c r="P141" s="20" t="s">
        <v>5662</v>
      </c>
      <c r="Q141" s="20" t="s">
        <v>69</v>
      </c>
      <c r="R141" s="20" t="s">
        <v>68</v>
      </c>
      <c r="S141" s="20">
        <v>7214</v>
      </c>
      <c r="T141" s="20">
        <v>15269</v>
      </c>
      <c r="U141" s="20">
        <v>70248</v>
      </c>
      <c r="V141" s="20">
        <v>54979</v>
      </c>
      <c r="W141" s="20">
        <v>7214</v>
      </c>
      <c r="X141" s="20">
        <v>2893</v>
      </c>
      <c r="Y141" s="21">
        <v>135334</v>
      </c>
    </row>
    <row r="142" spans="2:25" x14ac:dyDescent="0.9">
      <c r="B142" s="19" t="s">
        <v>1028</v>
      </c>
      <c r="C142" s="25">
        <f>_xlfn.XLOOKUP(Vote_History[[#This Row],[QID]],Constituency[qid],Constituency[Number])</f>
        <v>24</v>
      </c>
      <c r="D142" s="27" t="str">
        <f>_xlfn.XLOOKUP(Vote_History[[#This Row],[Number]],Constituency[Number],Constituency[Constituency])</f>
        <v>Perambra</v>
      </c>
      <c r="E142" s="20" t="s">
        <v>5467</v>
      </c>
      <c r="F142" s="20">
        <v>2016</v>
      </c>
      <c r="G142" s="20" t="s">
        <v>5575</v>
      </c>
      <c r="H142" s="20" t="s">
        <v>5663</v>
      </c>
      <c r="I142" s="20" t="s">
        <v>52</v>
      </c>
      <c r="J142" s="20" t="s">
        <v>51</v>
      </c>
      <c r="K142" s="20">
        <v>72359</v>
      </c>
      <c r="L142" s="20" t="s">
        <v>5664</v>
      </c>
      <c r="M142" s="20" t="s">
        <v>5416</v>
      </c>
      <c r="N142" s="20" t="s">
        <v>38</v>
      </c>
      <c r="O142" s="20">
        <v>68258</v>
      </c>
      <c r="P142" s="20" t="s">
        <v>5665</v>
      </c>
      <c r="Q142" s="20" t="s">
        <v>698</v>
      </c>
      <c r="R142" s="20" t="s">
        <v>68</v>
      </c>
      <c r="S142" s="20">
        <v>8561</v>
      </c>
      <c r="T142" s="20">
        <v>4101</v>
      </c>
      <c r="U142" s="20">
        <v>72359</v>
      </c>
      <c r="V142" s="20">
        <v>68258</v>
      </c>
      <c r="W142" s="20">
        <v>8561</v>
      </c>
      <c r="X142" s="20">
        <v>3718</v>
      </c>
      <c r="Y142" s="21">
        <v>152896</v>
      </c>
    </row>
    <row r="143" spans="2:25" x14ac:dyDescent="0.9">
      <c r="B143" s="19" t="s">
        <v>1028</v>
      </c>
      <c r="C143" s="25">
        <f>_xlfn.XLOOKUP(Vote_History[[#This Row],[QID]],Constituency[qid],Constituency[Number])</f>
        <v>24</v>
      </c>
      <c r="D143" s="27" t="str">
        <f>_xlfn.XLOOKUP(Vote_History[[#This Row],[Number]],Constituency[Number],Constituency[Constituency])</f>
        <v>Perambra</v>
      </c>
      <c r="E143" s="20" t="s">
        <v>5467</v>
      </c>
      <c r="F143" s="20">
        <v>2021</v>
      </c>
      <c r="G143" s="20" t="s">
        <v>5575</v>
      </c>
      <c r="H143" s="20" t="s">
        <v>5666</v>
      </c>
      <c r="I143" s="20" t="s">
        <v>52</v>
      </c>
      <c r="J143" s="20" t="s">
        <v>51</v>
      </c>
      <c r="K143" s="20">
        <v>86023</v>
      </c>
      <c r="L143" s="20" t="s">
        <v>5667</v>
      </c>
      <c r="M143" s="20" t="s">
        <v>5555</v>
      </c>
      <c r="N143" s="20" t="s">
        <v>38</v>
      </c>
      <c r="O143" s="20">
        <v>63431</v>
      </c>
      <c r="P143" s="20" t="s">
        <v>5668</v>
      </c>
      <c r="Q143" s="20" t="s">
        <v>69</v>
      </c>
      <c r="R143" s="20" t="s">
        <v>68</v>
      </c>
      <c r="S143" s="20">
        <v>11165</v>
      </c>
      <c r="T143" s="20">
        <v>22592</v>
      </c>
      <c r="U143" s="20">
        <v>86023</v>
      </c>
      <c r="V143" s="20">
        <v>63431</v>
      </c>
      <c r="W143" s="20">
        <v>11165</v>
      </c>
      <c r="X143" s="20">
        <v>2660</v>
      </c>
      <c r="Y143" s="21">
        <v>163279</v>
      </c>
    </row>
    <row r="144" spans="2:25" x14ac:dyDescent="0.9">
      <c r="B144" s="19" t="s">
        <v>1028</v>
      </c>
      <c r="C144" s="25">
        <f>_xlfn.XLOOKUP(Vote_History[[#This Row],[QID]],Constituency[qid],Constituency[Number])</f>
        <v>24</v>
      </c>
      <c r="D144" s="27" t="str">
        <f>_xlfn.XLOOKUP(Vote_History[[#This Row],[Number]],Constituency[Number],Constituency[Constituency])</f>
        <v>Perambra</v>
      </c>
      <c r="E144" s="20" t="s">
        <v>5473</v>
      </c>
      <c r="F144" s="20">
        <v>2014</v>
      </c>
      <c r="G144" s="20" t="s">
        <v>5575</v>
      </c>
      <c r="H144" s="20" t="s">
        <v>5577</v>
      </c>
      <c r="I144" s="20" t="s">
        <v>161</v>
      </c>
      <c r="J144" s="20" t="s">
        <v>38</v>
      </c>
      <c r="K144" s="20">
        <v>63012</v>
      </c>
      <c r="L144" s="20" t="s">
        <v>5576</v>
      </c>
      <c r="M144" s="20" t="s">
        <v>52</v>
      </c>
      <c r="N144" s="20" t="s">
        <v>51</v>
      </c>
      <c r="O144" s="20">
        <v>61837</v>
      </c>
      <c r="P144" s="20" t="s">
        <v>5578</v>
      </c>
      <c r="Q144" s="20" t="s">
        <v>69</v>
      </c>
      <c r="R144" s="20" t="s">
        <v>68</v>
      </c>
      <c r="S144" s="20">
        <v>9325</v>
      </c>
      <c r="T144" s="20">
        <v>1175</v>
      </c>
      <c r="U144" s="20">
        <v>61837</v>
      </c>
      <c r="V144" s="20">
        <v>63012</v>
      </c>
      <c r="W144" s="20">
        <v>9325</v>
      </c>
      <c r="X144" s="20">
        <v>5751</v>
      </c>
      <c r="Y144" s="21">
        <v>139925</v>
      </c>
    </row>
    <row r="145" spans="2:25" x14ac:dyDescent="0.9">
      <c r="B145" s="19" t="s">
        <v>1028</v>
      </c>
      <c r="C145" s="25">
        <f>_xlfn.XLOOKUP(Vote_History[[#This Row],[QID]],Constituency[qid],Constituency[Number])</f>
        <v>24</v>
      </c>
      <c r="D145" s="27" t="str">
        <f>_xlfn.XLOOKUP(Vote_History[[#This Row],[Number]],Constituency[Number],Constituency[Constituency])</f>
        <v>Perambra</v>
      </c>
      <c r="E145" s="20" t="s">
        <v>5473</v>
      </c>
      <c r="F145" s="20">
        <v>2019</v>
      </c>
      <c r="G145" s="20" t="s">
        <v>5575</v>
      </c>
      <c r="H145" s="20" t="s">
        <v>4972</v>
      </c>
      <c r="I145" s="20" t="s">
        <v>161</v>
      </c>
      <c r="J145" s="20" t="s">
        <v>38</v>
      </c>
      <c r="K145" s="20">
        <v>80929</v>
      </c>
      <c r="L145" s="20" t="s">
        <v>5579</v>
      </c>
      <c r="M145" s="20" t="s">
        <v>52</v>
      </c>
      <c r="N145" s="20" t="s">
        <v>51</v>
      </c>
      <c r="O145" s="20">
        <v>67725</v>
      </c>
      <c r="P145" s="20" t="s">
        <v>5580</v>
      </c>
      <c r="Q145" s="20" t="s">
        <v>69</v>
      </c>
      <c r="R145" s="20" t="s">
        <v>68</v>
      </c>
      <c r="S145" s="20">
        <v>8505</v>
      </c>
      <c r="T145" s="20">
        <v>13204</v>
      </c>
      <c r="U145" s="20">
        <v>67725</v>
      </c>
      <c r="V145" s="20">
        <v>80929</v>
      </c>
      <c r="W145" s="20">
        <v>8505</v>
      </c>
      <c r="X145" s="20">
        <v>1648</v>
      </c>
      <c r="Y145" s="21">
        <v>158807</v>
      </c>
    </row>
    <row r="146" spans="2:25" x14ac:dyDescent="0.9">
      <c r="B146" s="19" t="s">
        <v>1028</v>
      </c>
      <c r="C146" s="25">
        <f>_xlfn.XLOOKUP(Vote_History[[#This Row],[QID]],Constituency[qid],Constituency[Number])</f>
        <v>24</v>
      </c>
      <c r="D146" s="27" t="str">
        <f>_xlfn.XLOOKUP(Vote_History[[#This Row],[Number]],Constituency[Number],Constituency[Constituency])</f>
        <v>Perambra</v>
      </c>
      <c r="E146" s="20" t="s">
        <v>5473</v>
      </c>
      <c r="F146" s="20">
        <v>2024</v>
      </c>
      <c r="G146" s="20" t="s">
        <v>5575</v>
      </c>
      <c r="H146" s="20" t="s">
        <v>5582</v>
      </c>
      <c r="I146" s="20" t="s">
        <v>161</v>
      </c>
      <c r="J146" s="20" t="s">
        <v>38</v>
      </c>
      <c r="K146" s="20">
        <v>84534</v>
      </c>
      <c r="L146" s="20" t="s">
        <v>5581</v>
      </c>
      <c r="M146" s="20" t="s">
        <v>52</v>
      </c>
      <c r="N146" s="20" t="s">
        <v>51</v>
      </c>
      <c r="O146" s="20">
        <v>65192</v>
      </c>
      <c r="P146" s="20" t="s">
        <v>5583</v>
      </c>
      <c r="Q146" s="20" t="s">
        <v>69</v>
      </c>
      <c r="R146" s="20" t="s">
        <v>68</v>
      </c>
      <c r="S146" s="20">
        <v>12603</v>
      </c>
      <c r="T146" s="20">
        <v>19342</v>
      </c>
      <c r="U146" s="20">
        <v>65192</v>
      </c>
      <c r="V146" s="20">
        <v>84534</v>
      </c>
      <c r="W146" s="20">
        <v>12603</v>
      </c>
      <c r="X146" s="20">
        <v>1098</v>
      </c>
      <c r="Y146" s="21">
        <v>163427</v>
      </c>
    </row>
    <row r="147" spans="2:25" x14ac:dyDescent="0.9">
      <c r="B147" s="19" t="s">
        <v>1084</v>
      </c>
      <c r="C147" s="25">
        <f>_xlfn.XLOOKUP(Vote_History[[#This Row],[QID]],Constituency[qid],Constituency[Number])</f>
        <v>25</v>
      </c>
      <c r="D147" s="27" t="str">
        <f>_xlfn.XLOOKUP(Vote_History[[#This Row],[Number]],Constituency[Number],Constituency[Constituency])</f>
        <v>Balussery</v>
      </c>
      <c r="E147" s="20" t="s">
        <v>5467</v>
      </c>
      <c r="F147" s="20">
        <v>2011</v>
      </c>
      <c r="G147" s="20" t="s">
        <v>867</v>
      </c>
      <c r="H147" s="20" t="s">
        <v>5669</v>
      </c>
      <c r="I147" s="20" t="s">
        <v>52</v>
      </c>
      <c r="J147" s="20" t="s">
        <v>51</v>
      </c>
      <c r="K147" s="20">
        <v>74259</v>
      </c>
      <c r="L147" s="20" t="s">
        <v>5670</v>
      </c>
      <c r="M147" s="20" t="s">
        <v>161</v>
      </c>
      <c r="N147" s="20" t="s">
        <v>38</v>
      </c>
      <c r="O147" s="20">
        <v>65377</v>
      </c>
      <c r="P147" s="20" t="s">
        <v>5671</v>
      </c>
      <c r="Q147" s="20" t="s">
        <v>69</v>
      </c>
      <c r="R147" s="20" t="s">
        <v>68</v>
      </c>
      <c r="S147" s="20">
        <v>9304</v>
      </c>
      <c r="T147" s="20">
        <v>8882</v>
      </c>
      <c r="U147" s="20">
        <v>74259</v>
      </c>
      <c r="V147" s="20">
        <v>65377</v>
      </c>
      <c r="W147" s="20">
        <v>9304</v>
      </c>
      <c r="X147" s="20">
        <v>2064</v>
      </c>
      <c r="Y147" s="21">
        <v>151004</v>
      </c>
    </row>
    <row r="148" spans="2:25" x14ac:dyDescent="0.9">
      <c r="B148" s="19" t="s">
        <v>1084</v>
      </c>
      <c r="C148" s="25">
        <f>_xlfn.XLOOKUP(Vote_History[[#This Row],[QID]],Constituency[qid],Constituency[Number])</f>
        <v>25</v>
      </c>
      <c r="D148" s="27" t="str">
        <f>_xlfn.XLOOKUP(Vote_History[[#This Row],[Number]],Constituency[Number],Constituency[Constituency])</f>
        <v>Balussery</v>
      </c>
      <c r="E148" s="20" t="s">
        <v>5467</v>
      </c>
      <c r="F148" s="20">
        <v>2016</v>
      </c>
      <c r="G148" s="20" t="s">
        <v>867</v>
      </c>
      <c r="H148" s="20" t="s">
        <v>5672</v>
      </c>
      <c r="I148" s="20" t="s">
        <v>52</v>
      </c>
      <c r="J148" s="20" t="s">
        <v>51</v>
      </c>
      <c r="K148" s="20">
        <v>82914</v>
      </c>
      <c r="L148" s="20" t="s">
        <v>5673</v>
      </c>
      <c r="M148" s="20" t="s">
        <v>5555</v>
      </c>
      <c r="N148" s="20" t="s">
        <v>38</v>
      </c>
      <c r="O148" s="20">
        <v>67450</v>
      </c>
      <c r="P148" s="20" t="s">
        <v>5674</v>
      </c>
      <c r="Q148" s="20" t="s">
        <v>69</v>
      </c>
      <c r="R148" s="20" t="s">
        <v>68</v>
      </c>
      <c r="S148" s="20">
        <v>19324</v>
      </c>
      <c r="T148" s="20">
        <v>15464</v>
      </c>
      <c r="U148" s="20">
        <v>82914</v>
      </c>
      <c r="V148" s="20">
        <v>67450</v>
      </c>
      <c r="W148" s="20">
        <v>19324</v>
      </c>
      <c r="X148" s="20">
        <v>4242</v>
      </c>
      <c r="Y148" s="21">
        <v>173930</v>
      </c>
    </row>
    <row r="149" spans="2:25" x14ac:dyDescent="0.9">
      <c r="B149" s="19" t="s">
        <v>1084</v>
      </c>
      <c r="C149" s="25">
        <f>_xlfn.XLOOKUP(Vote_History[[#This Row],[QID]],Constituency[qid],Constituency[Number])</f>
        <v>25</v>
      </c>
      <c r="D149" s="27" t="str">
        <f>_xlfn.XLOOKUP(Vote_History[[#This Row],[Number]],Constituency[Number],Constituency[Constituency])</f>
        <v>Balussery</v>
      </c>
      <c r="E149" s="20" t="s">
        <v>5467</v>
      </c>
      <c r="F149" s="20">
        <v>2021</v>
      </c>
      <c r="G149" s="20" t="s">
        <v>867</v>
      </c>
      <c r="H149" s="20" t="s">
        <v>1086</v>
      </c>
      <c r="I149" s="20" t="s">
        <v>52</v>
      </c>
      <c r="J149" s="20" t="s">
        <v>51</v>
      </c>
      <c r="K149" s="20">
        <v>91839</v>
      </c>
      <c r="L149" s="20" t="s">
        <v>5675</v>
      </c>
      <c r="M149" s="20" t="s">
        <v>161</v>
      </c>
      <c r="N149" s="20" t="s">
        <v>38</v>
      </c>
      <c r="O149" s="20">
        <v>71467</v>
      </c>
      <c r="P149" s="20" t="s">
        <v>5676</v>
      </c>
      <c r="Q149" s="20" t="s">
        <v>69</v>
      </c>
      <c r="R149" s="20" t="s">
        <v>68</v>
      </c>
      <c r="S149" s="20">
        <v>16490</v>
      </c>
      <c r="T149" s="20">
        <v>20372</v>
      </c>
      <c r="U149" s="20">
        <v>91839</v>
      </c>
      <c r="V149" s="20">
        <v>71467</v>
      </c>
      <c r="W149" s="20">
        <v>16490</v>
      </c>
      <c r="X149" s="20">
        <v>1727</v>
      </c>
      <c r="Y149" s="21">
        <v>181523</v>
      </c>
    </row>
    <row r="150" spans="2:25" x14ac:dyDescent="0.9">
      <c r="B150" s="19" t="s">
        <v>1084</v>
      </c>
      <c r="C150" s="25">
        <f>_xlfn.XLOOKUP(Vote_History[[#This Row],[QID]],Constituency[qid],Constituency[Number])</f>
        <v>25</v>
      </c>
      <c r="D150" s="27" t="str">
        <f>_xlfn.XLOOKUP(Vote_History[[#This Row],[Number]],Constituency[Number],Constituency[Constituency])</f>
        <v>Balussery</v>
      </c>
      <c r="E150" s="20" t="s">
        <v>5473</v>
      </c>
      <c r="F150" s="20">
        <v>2014</v>
      </c>
      <c r="G150" s="20" t="s">
        <v>867</v>
      </c>
      <c r="H150" s="20" t="s">
        <v>5678</v>
      </c>
      <c r="I150" s="20" t="s">
        <v>161</v>
      </c>
      <c r="J150" s="20" t="s">
        <v>38</v>
      </c>
      <c r="K150" s="20">
        <v>69414</v>
      </c>
      <c r="L150" s="20" t="s">
        <v>5679</v>
      </c>
      <c r="M150" s="20" t="s">
        <v>52</v>
      </c>
      <c r="N150" s="20" t="s">
        <v>51</v>
      </c>
      <c r="O150" s="20">
        <v>68747</v>
      </c>
      <c r="P150" s="20" t="s">
        <v>5680</v>
      </c>
      <c r="Q150" s="20" t="s">
        <v>69</v>
      </c>
      <c r="R150" s="20" t="s">
        <v>68</v>
      </c>
      <c r="S150" s="20">
        <v>15332</v>
      </c>
      <c r="T150" s="20">
        <v>667</v>
      </c>
      <c r="U150" s="20">
        <v>68747</v>
      </c>
      <c r="V150" s="20">
        <v>69414</v>
      </c>
      <c r="W150" s="20">
        <v>15332</v>
      </c>
      <c r="X150" s="20">
        <v>5546</v>
      </c>
      <c r="Y150" s="21">
        <v>159039</v>
      </c>
    </row>
    <row r="151" spans="2:25" x14ac:dyDescent="0.9">
      <c r="B151" s="19" t="s">
        <v>1084</v>
      </c>
      <c r="C151" s="25">
        <f>_xlfn.XLOOKUP(Vote_History[[#This Row],[QID]],Constituency[qid],Constituency[Number])</f>
        <v>25</v>
      </c>
      <c r="D151" s="27" t="str">
        <f>_xlfn.XLOOKUP(Vote_History[[#This Row],[Number]],Constituency[Number],Constituency[Constituency])</f>
        <v>Balussery</v>
      </c>
      <c r="E151" s="20" t="s">
        <v>5473</v>
      </c>
      <c r="F151" s="20">
        <v>2019</v>
      </c>
      <c r="G151" s="20" t="s">
        <v>867</v>
      </c>
      <c r="H151" s="20" t="s">
        <v>5681</v>
      </c>
      <c r="I151" s="20" t="s">
        <v>161</v>
      </c>
      <c r="J151" s="20" t="s">
        <v>38</v>
      </c>
      <c r="K151" s="20">
        <v>83059</v>
      </c>
      <c r="L151" s="20" t="s">
        <v>5682</v>
      </c>
      <c r="M151" s="20" t="s">
        <v>52</v>
      </c>
      <c r="N151" s="20" t="s">
        <v>51</v>
      </c>
      <c r="O151" s="20">
        <v>73314</v>
      </c>
      <c r="P151" s="20" t="s">
        <v>5648</v>
      </c>
      <c r="Q151" s="20" t="s">
        <v>69</v>
      </c>
      <c r="R151" s="20" t="s">
        <v>68</v>
      </c>
      <c r="S151" s="20">
        <v>18836</v>
      </c>
      <c r="T151" s="20">
        <v>9745</v>
      </c>
      <c r="U151" s="20">
        <v>73314</v>
      </c>
      <c r="V151" s="20">
        <v>83059</v>
      </c>
      <c r="W151" s="20">
        <v>18836</v>
      </c>
      <c r="X151" s="20">
        <v>1590</v>
      </c>
      <c r="Y151" s="21">
        <v>176799</v>
      </c>
    </row>
    <row r="152" spans="2:25" x14ac:dyDescent="0.9">
      <c r="B152" s="19" t="s">
        <v>1084</v>
      </c>
      <c r="C152" s="25">
        <f>_xlfn.XLOOKUP(Vote_History[[#This Row],[QID]],Constituency[qid],Constituency[Number])</f>
        <v>25</v>
      </c>
      <c r="D152" s="27" t="str">
        <f>_xlfn.XLOOKUP(Vote_History[[#This Row],[Number]],Constituency[Number],Constituency[Constituency])</f>
        <v>Balussery</v>
      </c>
      <c r="E152" s="20" t="s">
        <v>5473</v>
      </c>
      <c r="F152" s="20">
        <v>2024</v>
      </c>
      <c r="G152" s="20" t="s">
        <v>867</v>
      </c>
      <c r="H152" s="20" t="s">
        <v>5683</v>
      </c>
      <c r="I152" s="20" t="s">
        <v>161</v>
      </c>
      <c r="J152" s="20" t="s">
        <v>38</v>
      </c>
      <c r="K152" s="20">
        <v>84834</v>
      </c>
      <c r="L152" s="20" t="s">
        <v>5684</v>
      </c>
      <c r="M152" s="20" t="s">
        <v>52</v>
      </c>
      <c r="N152" s="20" t="s">
        <v>51</v>
      </c>
      <c r="O152" s="20">
        <v>67200</v>
      </c>
      <c r="P152" s="20" t="s">
        <v>5685</v>
      </c>
      <c r="Q152" s="20" t="s">
        <v>69</v>
      </c>
      <c r="R152" s="20" t="s">
        <v>68</v>
      </c>
      <c r="S152" s="20">
        <v>22714</v>
      </c>
      <c r="T152" s="20">
        <v>17634</v>
      </c>
      <c r="U152" s="20">
        <v>67200</v>
      </c>
      <c r="V152" s="20">
        <v>84834</v>
      </c>
      <c r="W152" s="20">
        <v>22714</v>
      </c>
      <c r="X152" s="20">
        <v>1418</v>
      </c>
      <c r="Y152" s="21">
        <v>176166</v>
      </c>
    </row>
    <row r="153" spans="2:25" x14ac:dyDescent="0.9">
      <c r="B153" s="19" t="s">
        <v>1115</v>
      </c>
      <c r="C153" s="25">
        <f>_xlfn.XLOOKUP(Vote_History[[#This Row],[QID]],Constituency[qid],Constituency[Number])</f>
        <v>26</v>
      </c>
      <c r="D153" s="27" t="str">
        <f>_xlfn.XLOOKUP(Vote_History[[#This Row],[Number]],Constituency[Number],Constituency[Constituency])</f>
        <v>Elathur</v>
      </c>
      <c r="E153" s="20" t="s">
        <v>5467</v>
      </c>
      <c r="F153" s="20">
        <v>2011</v>
      </c>
      <c r="G153" s="20" t="s">
        <v>867</v>
      </c>
      <c r="H153" s="20" t="s">
        <v>5686</v>
      </c>
      <c r="I153" s="20" t="s">
        <v>1139</v>
      </c>
      <c r="J153" s="20" t="s">
        <v>51</v>
      </c>
      <c r="K153" s="20">
        <v>67143</v>
      </c>
      <c r="L153" s="20" t="s">
        <v>5687</v>
      </c>
      <c r="M153" s="20" t="s">
        <v>5585</v>
      </c>
      <c r="N153" s="20" t="s">
        <v>38</v>
      </c>
      <c r="O153" s="20">
        <v>52489</v>
      </c>
      <c r="P153" s="20" t="s">
        <v>5688</v>
      </c>
      <c r="Q153" s="20" t="s">
        <v>69</v>
      </c>
      <c r="R153" s="20" t="s">
        <v>68</v>
      </c>
      <c r="S153" s="20">
        <v>11901</v>
      </c>
      <c r="T153" s="20">
        <v>14654</v>
      </c>
      <c r="U153" s="20">
        <v>67143</v>
      </c>
      <c r="V153" s="20">
        <v>52489</v>
      </c>
      <c r="W153" s="20">
        <v>11901</v>
      </c>
      <c r="X153" s="20">
        <v>2373</v>
      </c>
      <c r="Y153" s="21">
        <v>133906</v>
      </c>
    </row>
    <row r="154" spans="2:25" x14ac:dyDescent="0.9">
      <c r="B154" s="19" t="s">
        <v>1115</v>
      </c>
      <c r="C154" s="25">
        <f>_xlfn.XLOOKUP(Vote_History[[#This Row],[QID]],Constituency[qid],Constituency[Number])</f>
        <v>26</v>
      </c>
      <c r="D154" s="27" t="str">
        <f>_xlfn.XLOOKUP(Vote_History[[#This Row],[Number]],Constituency[Number],Constituency[Constituency])</f>
        <v>Elathur</v>
      </c>
      <c r="E154" s="20" t="s">
        <v>5467</v>
      </c>
      <c r="F154" s="20">
        <v>2016</v>
      </c>
      <c r="G154" s="20" t="s">
        <v>867</v>
      </c>
      <c r="H154" s="20" t="s">
        <v>5689</v>
      </c>
      <c r="I154" s="20" t="s">
        <v>1139</v>
      </c>
      <c r="J154" s="20" t="s">
        <v>51</v>
      </c>
      <c r="K154" s="20">
        <v>76387</v>
      </c>
      <c r="L154" s="20" t="s">
        <v>5690</v>
      </c>
      <c r="M154" s="20" t="s">
        <v>5589</v>
      </c>
      <c r="N154" s="20" t="s">
        <v>38</v>
      </c>
      <c r="O154" s="20">
        <v>47330</v>
      </c>
      <c r="P154" s="20" t="s">
        <v>5691</v>
      </c>
      <c r="Q154" s="20" t="s">
        <v>69</v>
      </c>
      <c r="R154" s="20" t="s">
        <v>68</v>
      </c>
      <c r="S154" s="20">
        <v>29070</v>
      </c>
      <c r="T154" s="20">
        <v>29057</v>
      </c>
      <c r="U154" s="20">
        <v>76387</v>
      </c>
      <c r="V154" s="20">
        <v>47330</v>
      </c>
      <c r="W154" s="20">
        <v>29070</v>
      </c>
      <c r="X154" s="20">
        <v>3233</v>
      </c>
      <c r="Y154" s="21">
        <v>156020</v>
      </c>
    </row>
    <row r="155" spans="2:25" x14ac:dyDescent="0.9">
      <c r="B155" s="19" t="s">
        <v>1115</v>
      </c>
      <c r="C155" s="25">
        <f>_xlfn.XLOOKUP(Vote_History[[#This Row],[QID]],Constituency[qid],Constituency[Number])</f>
        <v>26</v>
      </c>
      <c r="D155" s="27" t="str">
        <f>_xlfn.XLOOKUP(Vote_History[[#This Row],[Number]],Constituency[Number],Constituency[Constituency])</f>
        <v>Elathur</v>
      </c>
      <c r="E155" s="20" t="s">
        <v>5467</v>
      </c>
      <c r="F155" s="20">
        <v>2021</v>
      </c>
      <c r="G155" s="20" t="s">
        <v>867</v>
      </c>
      <c r="H155" s="20" t="s">
        <v>5364</v>
      </c>
      <c r="I155" s="20" t="s">
        <v>1139</v>
      </c>
      <c r="J155" s="20" t="s">
        <v>51</v>
      </c>
      <c r="K155" s="20">
        <v>83639</v>
      </c>
      <c r="L155" s="20" t="s">
        <v>5692</v>
      </c>
      <c r="M155" s="20" t="s">
        <v>5555</v>
      </c>
      <c r="N155" s="20" t="s">
        <v>38</v>
      </c>
      <c r="O155" s="20">
        <v>45137</v>
      </c>
      <c r="P155" s="20" t="s">
        <v>5693</v>
      </c>
      <c r="Q155" s="20" t="s">
        <v>69</v>
      </c>
      <c r="R155" s="20" t="s">
        <v>68</v>
      </c>
      <c r="S155" s="20">
        <v>32010</v>
      </c>
      <c r="T155" s="20">
        <v>38502</v>
      </c>
      <c r="U155" s="20">
        <v>83639</v>
      </c>
      <c r="V155" s="20">
        <v>45137</v>
      </c>
      <c r="W155" s="20">
        <v>32010</v>
      </c>
      <c r="X155" s="20">
        <v>2580</v>
      </c>
      <c r="Y155" s="21">
        <v>163366</v>
      </c>
    </row>
    <row r="156" spans="2:25" x14ac:dyDescent="0.9">
      <c r="B156" s="19" t="s">
        <v>1115</v>
      </c>
      <c r="C156" s="25">
        <f>_xlfn.XLOOKUP(Vote_History[[#This Row],[QID]],Constituency[qid],Constituency[Number])</f>
        <v>26</v>
      </c>
      <c r="D156" s="27" t="str">
        <f>_xlfn.XLOOKUP(Vote_History[[#This Row],[Number]],Constituency[Number],Constituency[Constituency])</f>
        <v>Elathur</v>
      </c>
      <c r="E156" s="20" t="s">
        <v>5473</v>
      </c>
      <c r="F156" s="20">
        <v>2014</v>
      </c>
      <c r="G156" s="20" t="s">
        <v>867</v>
      </c>
      <c r="H156" s="20" t="s">
        <v>5679</v>
      </c>
      <c r="I156" s="20" t="s">
        <v>52</v>
      </c>
      <c r="J156" s="20" t="s">
        <v>51</v>
      </c>
      <c r="K156" s="20">
        <v>63241</v>
      </c>
      <c r="L156" s="20" t="s">
        <v>5678</v>
      </c>
      <c r="M156" s="20" t="s">
        <v>161</v>
      </c>
      <c r="N156" s="20" t="s">
        <v>38</v>
      </c>
      <c r="O156" s="20">
        <v>57792</v>
      </c>
      <c r="P156" s="20" t="s">
        <v>5680</v>
      </c>
      <c r="Q156" s="20" t="s">
        <v>69</v>
      </c>
      <c r="R156" s="20" t="s">
        <v>68</v>
      </c>
      <c r="S156" s="20">
        <v>17392</v>
      </c>
      <c r="T156" s="20">
        <v>5449</v>
      </c>
      <c r="U156" s="20">
        <v>63241</v>
      </c>
      <c r="V156" s="20">
        <v>57792</v>
      </c>
      <c r="W156" s="20">
        <v>17392</v>
      </c>
      <c r="X156" s="20">
        <v>5165</v>
      </c>
      <c r="Y156" s="21">
        <v>143590</v>
      </c>
    </row>
    <row r="157" spans="2:25" x14ac:dyDescent="0.9">
      <c r="B157" s="19" t="s">
        <v>1115</v>
      </c>
      <c r="C157" s="25">
        <f>_xlfn.XLOOKUP(Vote_History[[#This Row],[QID]],Constituency[qid],Constituency[Number])</f>
        <v>26</v>
      </c>
      <c r="D157" s="27" t="str">
        <f>_xlfn.XLOOKUP(Vote_History[[#This Row],[Number]],Constituency[Number],Constituency[Constituency])</f>
        <v>Elathur</v>
      </c>
      <c r="E157" s="20" t="s">
        <v>5473</v>
      </c>
      <c r="F157" s="20">
        <v>2019</v>
      </c>
      <c r="G157" s="20" t="s">
        <v>867</v>
      </c>
      <c r="H157" s="20" t="s">
        <v>5681</v>
      </c>
      <c r="I157" s="20" t="s">
        <v>161</v>
      </c>
      <c r="J157" s="20" t="s">
        <v>38</v>
      </c>
      <c r="K157" s="20">
        <v>67280</v>
      </c>
      <c r="L157" s="20" t="s">
        <v>5682</v>
      </c>
      <c r="M157" s="20" t="s">
        <v>52</v>
      </c>
      <c r="N157" s="20" t="s">
        <v>51</v>
      </c>
      <c r="O157" s="20">
        <v>67177</v>
      </c>
      <c r="P157" s="20" t="s">
        <v>5648</v>
      </c>
      <c r="Q157" s="20" t="s">
        <v>69</v>
      </c>
      <c r="R157" s="20" t="s">
        <v>68</v>
      </c>
      <c r="S157" s="20">
        <v>24649</v>
      </c>
      <c r="T157" s="20">
        <v>103</v>
      </c>
      <c r="U157" s="20">
        <v>67177</v>
      </c>
      <c r="V157" s="20">
        <v>67280</v>
      </c>
      <c r="W157" s="20">
        <v>24649</v>
      </c>
      <c r="X157" s="20">
        <v>1456</v>
      </c>
      <c r="Y157" s="21">
        <v>160562</v>
      </c>
    </row>
    <row r="158" spans="2:25" x14ac:dyDescent="0.9">
      <c r="B158" s="19" t="s">
        <v>1115</v>
      </c>
      <c r="C158" s="25">
        <f>_xlfn.XLOOKUP(Vote_History[[#This Row],[QID]],Constituency[qid],Constituency[Number])</f>
        <v>26</v>
      </c>
      <c r="D158" s="27" t="str">
        <f>_xlfn.XLOOKUP(Vote_History[[#This Row],[Number]],Constituency[Number],Constituency[Constituency])</f>
        <v>Elathur</v>
      </c>
      <c r="E158" s="20" t="s">
        <v>5473</v>
      </c>
      <c r="F158" s="20">
        <v>2024</v>
      </c>
      <c r="G158" s="20" t="s">
        <v>867</v>
      </c>
      <c r="H158" s="20" t="s">
        <v>5683</v>
      </c>
      <c r="I158" s="20" t="s">
        <v>161</v>
      </c>
      <c r="J158" s="20" t="s">
        <v>38</v>
      </c>
      <c r="K158" s="20">
        <v>69985</v>
      </c>
      <c r="L158" s="20" t="s">
        <v>5684</v>
      </c>
      <c r="M158" s="20" t="s">
        <v>52</v>
      </c>
      <c r="N158" s="20" t="s">
        <v>51</v>
      </c>
      <c r="O158" s="20">
        <v>59562</v>
      </c>
      <c r="P158" s="20" t="s">
        <v>5685</v>
      </c>
      <c r="Q158" s="20" t="s">
        <v>69</v>
      </c>
      <c r="R158" s="20" t="s">
        <v>68</v>
      </c>
      <c r="S158" s="20">
        <v>29827</v>
      </c>
      <c r="T158" s="20">
        <v>10423</v>
      </c>
      <c r="U158" s="20">
        <v>59562</v>
      </c>
      <c r="V158" s="20">
        <v>69985</v>
      </c>
      <c r="W158" s="20">
        <v>29827</v>
      </c>
      <c r="X158" s="20">
        <v>1375</v>
      </c>
      <c r="Y158" s="21">
        <v>160749</v>
      </c>
    </row>
    <row r="159" spans="2:25" x14ac:dyDescent="0.9">
      <c r="B159" s="19" t="s">
        <v>1163</v>
      </c>
      <c r="C159" s="25">
        <f>_xlfn.XLOOKUP(Vote_History[[#This Row],[QID]],Constituency[qid],Constituency[Number])</f>
        <v>27</v>
      </c>
      <c r="D159" s="27" t="str">
        <f>_xlfn.XLOOKUP(Vote_History[[#This Row],[Number]],Constituency[Number],Constituency[Constituency])</f>
        <v>Kozhikode North</v>
      </c>
      <c r="E159" s="20" t="s">
        <v>5467</v>
      </c>
      <c r="F159" s="20">
        <v>2011</v>
      </c>
      <c r="G159" s="20" t="s">
        <v>867</v>
      </c>
      <c r="H159" s="20" t="s">
        <v>5694</v>
      </c>
      <c r="I159" s="20" t="s">
        <v>52</v>
      </c>
      <c r="J159" s="20" t="s">
        <v>51</v>
      </c>
      <c r="K159" s="20">
        <v>57123</v>
      </c>
      <c r="L159" s="20" t="s">
        <v>5695</v>
      </c>
      <c r="M159" s="20" t="s">
        <v>161</v>
      </c>
      <c r="N159" s="20" t="s">
        <v>38</v>
      </c>
      <c r="O159" s="20">
        <v>48125</v>
      </c>
      <c r="P159" s="20" t="s">
        <v>5696</v>
      </c>
      <c r="Q159" s="20" t="s">
        <v>69</v>
      </c>
      <c r="R159" s="20" t="s">
        <v>68</v>
      </c>
      <c r="S159" s="20">
        <v>9894</v>
      </c>
      <c r="T159" s="20">
        <v>8998</v>
      </c>
      <c r="U159" s="20">
        <v>57123</v>
      </c>
      <c r="V159" s="20">
        <v>48125</v>
      </c>
      <c r="W159" s="20">
        <v>9894</v>
      </c>
      <c r="X159" s="20">
        <v>1158</v>
      </c>
      <c r="Y159" s="21">
        <v>116300</v>
      </c>
    </row>
    <row r="160" spans="2:25" x14ac:dyDescent="0.9">
      <c r="B160" s="19" t="s">
        <v>1163</v>
      </c>
      <c r="C160" s="25">
        <f>_xlfn.XLOOKUP(Vote_History[[#This Row],[QID]],Constituency[qid],Constituency[Number])</f>
        <v>27</v>
      </c>
      <c r="D160" s="27" t="str">
        <f>_xlfn.XLOOKUP(Vote_History[[#This Row],[Number]],Constituency[Number],Constituency[Constituency])</f>
        <v>Kozhikode North</v>
      </c>
      <c r="E160" s="20" t="s">
        <v>5467</v>
      </c>
      <c r="F160" s="20">
        <v>2016</v>
      </c>
      <c r="G160" s="20" t="s">
        <v>867</v>
      </c>
      <c r="H160" s="20" t="s">
        <v>5697</v>
      </c>
      <c r="I160" s="20" t="s">
        <v>52</v>
      </c>
      <c r="J160" s="20" t="s">
        <v>51</v>
      </c>
      <c r="K160" s="20">
        <v>64192</v>
      </c>
      <c r="L160" s="20" t="s">
        <v>5698</v>
      </c>
      <c r="M160" s="20" t="s">
        <v>161</v>
      </c>
      <c r="N160" s="20" t="s">
        <v>38</v>
      </c>
      <c r="O160" s="20">
        <v>36319</v>
      </c>
      <c r="P160" s="20" t="s">
        <v>5699</v>
      </c>
      <c r="Q160" s="20" t="s">
        <v>69</v>
      </c>
      <c r="R160" s="20" t="s">
        <v>68</v>
      </c>
      <c r="S160" s="20">
        <v>29860</v>
      </c>
      <c r="T160" s="20">
        <v>27873</v>
      </c>
      <c r="U160" s="20">
        <v>64192</v>
      </c>
      <c r="V160" s="20">
        <v>36319</v>
      </c>
      <c r="W160" s="20">
        <v>29860</v>
      </c>
      <c r="X160" s="20">
        <v>1476</v>
      </c>
      <c r="Y160" s="21">
        <v>131847</v>
      </c>
    </row>
    <row r="161" spans="2:25" x14ac:dyDescent="0.9">
      <c r="B161" s="19" t="s">
        <v>1163</v>
      </c>
      <c r="C161" s="25">
        <f>_xlfn.XLOOKUP(Vote_History[[#This Row],[QID]],Constituency[qid],Constituency[Number])</f>
        <v>27</v>
      </c>
      <c r="D161" s="27" t="str">
        <f>_xlfn.XLOOKUP(Vote_History[[#This Row],[Number]],Constituency[Number],Constituency[Constituency])</f>
        <v>Kozhikode North</v>
      </c>
      <c r="E161" s="20" t="s">
        <v>5467</v>
      </c>
      <c r="F161" s="20">
        <v>2021</v>
      </c>
      <c r="G161" s="20" t="s">
        <v>867</v>
      </c>
      <c r="H161" s="20" t="s">
        <v>1179</v>
      </c>
      <c r="I161" s="20" t="s">
        <v>52</v>
      </c>
      <c r="J161" s="20" t="s">
        <v>51</v>
      </c>
      <c r="K161" s="20">
        <v>59124</v>
      </c>
      <c r="L161" s="20" t="s">
        <v>5700</v>
      </c>
      <c r="M161" s="20" t="s">
        <v>161</v>
      </c>
      <c r="N161" s="20" t="s">
        <v>38</v>
      </c>
      <c r="O161" s="20">
        <v>46196</v>
      </c>
      <c r="P161" s="20" t="s">
        <v>5701</v>
      </c>
      <c r="Q161" s="20" t="s">
        <v>69</v>
      </c>
      <c r="R161" s="20" t="s">
        <v>68</v>
      </c>
      <c r="S161" s="20">
        <v>30952</v>
      </c>
      <c r="T161" s="20">
        <v>12928</v>
      </c>
      <c r="U161" s="20">
        <v>59124</v>
      </c>
      <c r="V161" s="20">
        <v>46196</v>
      </c>
      <c r="W161" s="20">
        <v>30952</v>
      </c>
      <c r="X161" s="20">
        <v>774</v>
      </c>
      <c r="Y161" s="21">
        <v>137046</v>
      </c>
    </row>
    <row r="162" spans="2:25" x14ac:dyDescent="0.9">
      <c r="B162" s="19" t="s">
        <v>1163</v>
      </c>
      <c r="C162" s="25">
        <f>_xlfn.XLOOKUP(Vote_History[[#This Row],[QID]],Constituency[qid],Constituency[Number])</f>
        <v>27</v>
      </c>
      <c r="D162" s="27" t="str">
        <f>_xlfn.XLOOKUP(Vote_History[[#This Row],[Number]],Constituency[Number],Constituency[Constituency])</f>
        <v>Kozhikode North</v>
      </c>
      <c r="E162" s="20" t="s">
        <v>5473</v>
      </c>
      <c r="F162" s="20">
        <v>2014</v>
      </c>
      <c r="G162" s="20" t="s">
        <v>867</v>
      </c>
      <c r="H162" s="20" t="s">
        <v>5678</v>
      </c>
      <c r="I162" s="20" t="s">
        <v>161</v>
      </c>
      <c r="J162" s="20" t="s">
        <v>38</v>
      </c>
      <c r="K162" s="20">
        <v>47899</v>
      </c>
      <c r="L162" s="20" t="s">
        <v>5679</v>
      </c>
      <c r="M162" s="20" t="s">
        <v>52</v>
      </c>
      <c r="N162" s="20" t="s">
        <v>51</v>
      </c>
      <c r="O162" s="20">
        <v>46380</v>
      </c>
      <c r="P162" s="20" t="s">
        <v>5680</v>
      </c>
      <c r="Q162" s="20" t="s">
        <v>69</v>
      </c>
      <c r="R162" s="20" t="s">
        <v>68</v>
      </c>
      <c r="S162" s="20">
        <v>19918</v>
      </c>
      <c r="T162" s="20">
        <v>1519</v>
      </c>
      <c r="U162" s="20">
        <v>46380</v>
      </c>
      <c r="V162" s="20">
        <v>47899</v>
      </c>
      <c r="W162" s="20">
        <v>19918</v>
      </c>
      <c r="X162" s="20">
        <v>4970</v>
      </c>
      <c r="Y162" s="21">
        <v>119167</v>
      </c>
    </row>
    <row r="163" spans="2:25" x14ac:dyDescent="0.9">
      <c r="B163" s="19" t="s">
        <v>1163</v>
      </c>
      <c r="C163" s="25">
        <f>_xlfn.XLOOKUP(Vote_History[[#This Row],[QID]],Constituency[qid],Constituency[Number])</f>
        <v>27</v>
      </c>
      <c r="D163" s="27" t="str">
        <f>_xlfn.XLOOKUP(Vote_History[[#This Row],[Number]],Constituency[Number],Constituency[Constituency])</f>
        <v>Kozhikode North</v>
      </c>
      <c r="E163" s="20" t="s">
        <v>5473</v>
      </c>
      <c r="F163" s="20">
        <v>2019</v>
      </c>
      <c r="G163" s="20" t="s">
        <v>867</v>
      </c>
      <c r="H163" s="20" t="s">
        <v>5681</v>
      </c>
      <c r="I163" s="20" t="s">
        <v>161</v>
      </c>
      <c r="J163" s="20" t="s">
        <v>38</v>
      </c>
      <c r="K163" s="20">
        <v>54246</v>
      </c>
      <c r="L163" s="20" t="s">
        <v>5682</v>
      </c>
      <c r="M163" s="20" t="s">
        <v>52</v>
      </c>
      <c r="N163" s="20" t="s">
        <v>51</v>
      </c>
      <c r="O163" s="20">
        <v>49688</v>
      </c>
      <c r="P163" s="20" t="s">
        <v>5648</v>
      </c>
      <c r="Q163" s="20" t="s">
        <v>69</v>
      </c>
      <c r="R163" s="20" t="s">
        <v>68</v>
      </c>
      <c r="S163" s="20">
        <v>28665</v>
      </c>
      <c r="T163" s="20">
        <v>4558</v>
      </c>
      <c r="U163" s="20">
        <v>49688</v>
      </c>
      <c r="V163" s="20">
        <v>54246</v>
      </c>
      <c r="W163" s="20">
        <v>28665</v>
      </c>
      <c r="X163" s="20">
        <v>1152</v>
      </c>
      <c r="Y163" s="21">
        <v>133751</v>
      </c>
    </row>
    <row r="164" spans="2:25" x14ac:dyDescent="0.9">
      <c r="B164" s="19" t="s">
        <v>1163</v>
      </c>
      <c r="C164" s="25">
        <f>_xlfn.XLOOKUP(Vote_History[[#This Row],[QID]],Constituency[qid],Constituency[Number])</f>
        <v>27</v>
      </c>
      <c r="D164" s="27" t="str">
        <f>_xlfn.XLOOKUP(Vote_History[[#This Row],[Number]],Constituency[Number],Constituency[Constituency])</f>
        <v>Kozhikode North</v>
      </c>
      <c r="E164" s="20" t="s">
        <v>5473</v>
      </c>
      <c r="F164" s="20">
        <v>2024</v>
      </c>
      <c r="G164" s="20" t="s">
        <v>867</v>
      </c>
      <c r="H164" s="20" t="s">
        <v>5683</v>
      </c>
      <c r="I164" s="20" t="s">
        <v>161</v>
      </c>
      <c r="J164" s="20" t="s">
        <v>38</v>
      </c>
      <c r="K164" s="20">
        <v>55198</v>
      </c>
      <c r="L164" s="20" t="s">
        <v>5684</v>
      </c>
      <c r="M164" s="20" t="s">
        <v>52</v>
      </c>
      <c r="N164" s="20" t="s">
        <v>51</v>
      </c>
      <c r="O164" s="20">
        <v>40266</v>
      </c>
      <c r="P164" s="20" t="s">
        <v>5685</v>
      </c>
      <c r="Q164" s="20" t="s">
        <v>69</v>
      </c>
      <c r="R164" s="20" t="s">
        <v>68</v>
      </c>
      <c r="S164" s="20">
        <v>32481</v>
      </c>
      <c r="T164" s="20">
        <v>14932</v>
      </c>
      <c r="U164" s="20">
        <v>40266</v>
      </c>
      <c r="V164" s="20">
        <v>55198</v>
      </c>
      <c r="W164" s="20">
        <v>32481</v>
      </c>
      <c r="X164" s="20">
        <v>966</v>
      </c>
      <c r="Y164" s="21">
        <v>128911</v>
      </c>
    </row>
    <row r="165" spans="2:25" x14ac:dyDescent="0.9">
      <c r="B165" s="19" t="s">
        <v>1217</v>
      </c>
      <c r="C165" s="25">
        <f>_xlfn.XLOOKUP(Vote_History[[#This Row],[QID]],Constituency[qid],Constituency[Number])</f>
        <v>28</v>
      </c>
      <c r="D165" s="27" t="str">
        <f>_xlfn.XLOOKUP(Vote_History[[#This Row],[Number]],Constituency[Number],Constituency[Constituency])</f>
        <v>Kozhikode South</v>
      </c>
      <c r="E165" s="20" t="s">
        <v>5467</v>
      </c>
      <c r="F165" s="20">
        <v>2011</v>
      </c>
      <c r="G165" s="20" t="s">
        <v>867</v>
      </c>
      <c r="H165" s="20" t="s">
        <v>5702</v>
      </c>
      <c r="I165" s="20" t="s">
        <v>39</v>
      </c>
      <c r="J165" s="20" t="s">
        <v>38</v>
      </c>
      <c r="K165" s="20">
        <v>47771</v>
      </c>
      <c r="L165" s="20" t="s">
        <v>5703</v>
      </c>
      <c r="M165" s="20" t="s">
        <v>52</v>
      </c>
      <c r="N165" s="20" t="s">
        <v>51</v>
      </c>
      <c r="O165" s="20">
        <v>46395</v>
      </c>
      <c r="P165" s="20" t="s">
        <v>5704</v>
      </c>
      <c r="Q165" s="20" t="s">
        <v>69</v>
      </c>
      <c r="R165" s="20" t="s">
        <v>68</v>
      </c>
      <c r="S165" s="20">
        <v>7512</v>
      </c>
      <c r="T165" s="20">
        <v>1376</v>
      </c>
      <c r="U165" s="20">
        <v>46395</v>
      </c>
      <c r="V165" s="20">
        <v>47771</v>
      </c>
      <c r="W165" s="20">
        <v>7512</v>
      </c>
      <c r="X165" s="20">
        <v>1993</v>
      </c>
      <c r="Y165" s="21">
        <v>103671</v>
      </c>
    </row>
    <row r="166" spans="2:25" x14ac:dyDescent="0.9">
      <c r="B166" s="19" t="s">
        <v>1217</v>
      </c>
      <c r="C166" s="25">
        <f>_xlfn.XLOOKUP(Vote_History[[#This Row],[QID]],Constituency[qid],Constituency[Number])</f>
        <v>28</v>
      </c>
      <c r="D166" s="27" t="str">
        <f>_xlfn.XLOOKUP(Vote_History[[#This Row],[Number]],Constituency[Number],Constituency[Constituency])</f>
        <v>Kozhikode South</v>
      </c>
      <c r="E166" s="20" t="s">
        <v>5467</v>
      </c>
      <c r="F166" s="20">
        <v>2016</v>
      </c>
      <c r="G166" s="20" t="s">
        <v>867</v>
      </c>
      <c r="H166" s="20" t="s">
        <v>5705</v>
      </c>
      <c r="I166" s="20" t="s">
        <v>39</v>
      </c>
      <c r="J166" s="20" t="s">
        <v>38</v>
      </c>
      <c r="K166" s="20">
        <v>49863</v>
      </c>
      <c r="L166" s="20" t="s">
        <v>5706</v>
      </c>
      <c r="M166" s="20" t="s">
        <v>1228</v>
      </c>
      <c r="N166" s="20" t="s">
        <v>51</v>
      </c>
      <c r="O166" s="20">
        <v>43536</v>
      </c>
      <c r="P166" s="20" t="s">
        <v>5707</v>
      </c>
      <c r="Q166" s="20" t="s">
        <v>698</v>
      </c>
      <c r="R166" s="20" t="s">
        <v>68</v>
      </c>
      <c r="S166" s="20">
        <v>19146</v>
      </c>
      <c r="T166" s="20">
        <v>6327</v>
      </c>
      <c r="U166" s="20">
        <v>43536</v>
      </c>
      <c r="V166" s="20">
        <v>49863</v>
      </c>
      <c r="W166" s="20">
        <v>19146</v>
      </c>
      <c r="X166" s="20">
        <v>2284</v>
      </c>
      <c r="Y166" s="21">
        <v>114829</v>
      </c>
    </row>
    <row r="167" spans="2:25" x14ac:dyDescent="0.9">
      <c r="B167" s="19" t="s">
        <v>1217</v>
      </c>
      <c r="C167" s="25">
        <f>_xlfn.XLOOKUP(Vote_History[[#This Row],[QID]],Constituency[qid],Constituency[Number])</f>
        <v>28</v>
      </c>
      <c r="D167" s="27" t="str">
        <f>_xlfn.XLOOKUP(Vote_History[[#This Row],[Number]],Constituency[Number],Constituency[Constituency])</f>
        <v>Kozhikode South</v>
      </c>
      <c r="E167" s="20" t="s">
        <v>5467</v>
      </c>
      <c r="F167" s="20">
        <v>2021</v>
      </c>
      <c r="G167" s="20" t="s">
        <v>867</v>
      </c>
      <c r="H167" s="20" t="s">
        <v>5365</v>
      </c>
      <c r="I167" s="20" t="s">
        <v>1228</v>
      </c>
      <c r="J167" s="20" t="s">
        <v>51</v>
      </c>
      <c r="K167" s="20">
        <v>52557</v>
      </c>
      <c r="L167" s="20" t="s">
        <v>5708</v>
      </c>
      <c r="M167" s="20" t="s">
        <v>39</v>
      </c>
      <c r="N167" s="20" t="s">
        <v>38</v>
      </c>
      <c r="O167" s="20">
        <v>40098</v>
      </c>
      <c r="P167" s="20" t="s">
        <v>1174</v>
      </c>
      <c r="Q167" s="20" t="s">
        <v>69</v>
      </c>
      <c r="R167" s="20" t="s">
        <v>68</v>
      </c>
      <c r="S167" s="20">
        <v>24873</v>
      </c>
      <c r="T167" s="20">
        <v>12459</v>
      </c>
      <c r="U167" s="20">
        <v>52557</v>
      </c>
      <c r="V167" s="20">
        <v>40098</v>
      </c>
      <c r="W167" s="20">
        <v>24873</v>
      </c>
      <c r="X167" s="20">
        <v>923</v>
      </c>
      <c r="Y167" s="21">
        <v>118451</v>
      </c>
    </row>
    <row r="168" spans="2:25" x14ac:dyDescent="0.9">
      <c r="B168" s="19" t="s">
        <v>1217</v>
      </c>
      <c r="C168" s="25">
        <f>_xlfn.XLOOKUP(Vote_History[[#This Row],[QID]],Constituency[qid],Constituency[Number])</f>
        <v>28</v>
      </c>
      <c r="D168" s="27" t="str">
        <f>_xlfn.XLOOKUP(Vote_History[[#This Row],[Number]],Constituency[Number],Constituency[Constituency])</f>
        <v>Kozhikode South</v>
      </c>
      <c r="E168" s="20" t="s">
        <v>5473</v>
      </c>
      <c r="F168" s="20">
        <v>2014</v>
      </c>
      <c r="G168" s="20" t="s">
        <v>867</v>
      </c>
      <c r="H168" s="20" t="s">
        <v>5678</v>
      </c>
      <c r="I168" s="20" t="s">
        <v>161</v>
      </c>
      <c r="J168" s="20" t="s">
        <v>38</v>
      </c>
      <c r="K168" s="20">
        <v>45128</v>
      </c>
      <c r="L168" s="20" t="s">
        <v>5679</v>
      </c>
      <c r="M168" s="20" t="s">
        <v>52</v>
      </c>
      <c r="N168" s="20" t="s">
        <v>51</v>
      </c>
      <c r="O168" s="20">
        <v>39912</v>
      </c>
      <c r="P168" s="20" t="s">
        <v>5680</v>
      </c>
      <c r="Q168" s="20" t="s">
        <v>69</v>
      </c>
      <c r="R168" s="20" t="s">
        <v>68</v>
      </c>
      <c r="S168" s="20">
        <v>14155</v>
      </c>
      <c r="T168" s="20">
        <v>5216</v>
      </c>
      <c r="U168" s="20">
        <v>39912</v>
      </c>
      <c r="V168" s="20">
        <v>45128</v>
      </c>
      <c r="W168" s="20">
        <v>14155</v>
      </c>
      <c r="X168" s="20">
        <v>5287</v>
      </c>
      <c r="Y168" s="21">
        <v>104482</v>
      </c>
    </row>
    <row r="169" spans="2:25" x14ac:dyDescent="0.9">
      <c r="B169" s="19" t="s">
        <v>1217</v>
      </c>
      <c r="C169" s="25">
        <f>_xlfn.XLOOKUP(Vote_History[[#This Row],[QID]],Constituency[qid],Constituency[Number])</f>
        <v>28</v>
      </c>
      <c r="D169" s="27" t="str">
        <f>_xlfn.XLOOKUP(Vote_History[[#This Row],[Number]],Constituency[Number],Constituency[Constituency])</f>
        <v>Kozhikode South</v>
      </c>
      <c r="E169" s="20" t="s">
        <v>5473</v>
      </c>
      <c r="F169" s="20">
        <v>2019</v>
      </c>
      <c r="G169" s="20" t="s">
        <v>867</v>
      </c>
      <c r="H169" s="20" t="s">
        <v>5681</v>
      </c>
      <c r="I169" s="20" t="s">
        <v>161</v>
      </c>
      <c r="J169" s="20" t="s">
        <v>38</v>
      </c>
      <c r="K169" s="20">
        <v>54608</v>
      </c>
      <c r="L169" s="20" t="s">
        <v>5682</v>
      </c>
      <c r="M169" s="20" t="s">
        <v>52</v>
      </c>
      <c r="N169" s="20" t="s">
        <v>51</v>
      </c>
      <c r="O169" s="20">
        <v>40877</v>
      </c>
      <c r="P169" s="20" t="s">
        <v>5648</v>
      </c>
      <c r="Q169" s="20" t="s">
        <v>69</v>
      </c>
      <c r="R169" s="20" t="s">
        <v>68</v>
      </c>
      <c r="S169" s="20">
        <v>20173</v>
      </c>
      <c r="T169" s="20">
        <v>13731</v>
      </c>
      <c r="U169" s="20">
        <v>40877</v>
      </c>
      <c r="V169" s="20">
        <v>54608</v>
      </c>
      <c r="W169" s="20">
        <v>20173</v>
      </c>
      <c r="X169" s="20">
        <v>1198</v>
      </c>
      <c r="Y169" s="21">
        <v>116856</v>
      </c>
    </row>
    <row r="170" spans="2:25" x14ac:dyDescent="0.9">
      <c r="B170" s="19" t="s">
        <v>1217</v>
      </c>
      <c r="C170" s="25">
        <f>_xlfn.XLOOKUP(Vote_History[[#This Row],[QID]],Constituency[qid],Constituency[Number])</f>
        <v>28</v>
      </c>
      <c r="D170" s="27" t="str">
        <f>_xlfn.XLOOKUP(Vote_History[[#This Row],[Number]],Constituency[Number],Constituency[Constituency])</f>
        <v>Kozhikode South</v>
      </c>
      <c r="E170" s="20" t="s">
        <v>5473</v>
      </c>
      <c r="F170" s="20">
        <v>2024</v>
      </c>
      <c r="G170" s="20" t="s">
        <v>867</v>
      </c>
      <c r="H170" s="20" t="s">
        <v>5683</v>
      </c>
      <c r="I170" s="20" t="s">
        <v>161</v>
      </c>
      <c r="J170" s="20" t="s">
        <v>38</v>
      </c>
      <c r="K170" s="20">
        <v>56111</v>
      </c>
      <c r="L170" s="20" t="s">
        <v>5684</v>
      </c>
      <c r="M170" s="20" t="s">
        <v>52</v>
      </c>
      <c r="N170" s="20" t="s">
        <v>51</v>
      </c>
      <c r="O170" s="20">
        <v>34883</v>
      </c>
      <c r="P170" s="20" t="s">
        <v>5685</v>
      </c>
      <c r="Q170" s="20" t="s">
        <v>69</v>
      </c>
      <c r="R170" s="20" t="s">
        <v>68</v>
      </c>
      <c r="S170" s="20">
        <v>22037</v>
      </c>
      <c r="T170" s="20">
        <v>21228</v>
      </c>
      <c r="U170" s="20">
        <v>34883</v>
      </c>
      <c r="V170" s="20">
        <v>56111</v>
      </c>
      <c r="W170" s="20">
        <v>22037</v>
      </c>
      <c r="X170" s="20">
        <v>878</v>
      </c>
      <c r="Y170" s="21">
        <v>113909</v>
      </c>
    </row>
    <row r="171" spans="2:25" x14ac:dyDescent="0.9">
      <c r="B171" s="19" t="s">
        <v>1239</v>
      </c>
      <c r="C171" s="25">
        <f>_xlfn.XLOOKUP(Vote_History[[#This Row],[QID]],Constituency[qid],Constituency[Number])</f>
        <v>29</v>
      </c>
      <c r="D171" s="27" t="str">
        <f>_xlfn.XLOOKUP(Vote_History[[#This Row],[Number]],Constituency[Number],Constituency[Constituency])</f>
        <v>Beypore</v>
      </c>
      <c r="E171" s="20" t="s">
        <v>5467</v>
      </c>
      <c r="F171" s="20">
        <v>2011</v>
      </c>
      <c r="G171" s="20" t="s">
        <v>867</v>
      </c>
      <c r="H171" s="20" t="s">
        <v>5684</v>
      </c>
      <c r="I171" s="20" t="s">
        <v>52</v>
      </c>
      <c r="J171" s="20" t="s">
        <v>51</v>
      </c>
      <c r="K171" s="20">
        <v>60550</v>
      </c>
      <c r="L171" s="20" t="s">
        <v>5709</v>
      </c>
      <c r="M171" s="20" t="s">
        <v>161</v>
      </c>
      <c r="N171" s="20" t="s">
        <v>38</v>
      </c>
      <c r="O171" s="20">
        <v>55234</v>
      </c>
      <c r="P171" s="20" t="s">
        <v>5710</v>
      </c>
      <c r="Q171" s="20" t="s">
        <v>69</v>
      </c>
      <c r="R171" s="20" t="s">
        <v>68</v>
      </c>
      <c r="S171" s="20">
        <v>11040</v>
      </c>
      <c r="T171" s="20">
        <v>5316</v>
      </c>
      <c r="U171" s="20">
        <v>60550</v>
      </c>
      <c r="V171" s="20">
        <v>55234</v>
      </c>
      <c r="W171" s="20">
        <v>11040</v>
      </c>
      <c r="X171" s="20">
        <v>2566</v>
      </c>
      <c r="Y171" s="21">
        <v>129390</v>
      </c>
    </row>
    <row r="172" spans="2:25" x14ac:dyDescent="0.9">
      <c r="B172" s="19" t="s">
        <v>1239</v>
      </c>
      <c r="C172" s="25">
        <f>_xlfn.XLOOKUP(Vote_History[[#This Row],[QID]],Constituency[qid],Constituency[Number])</f>
        <v>29</v>
      </c>
      <c r="D172" s="27" t="str">
        <f>_xlfn.XLOOKUP(Vote_History[[#This Row],[Number]],Constituency[Number],Constituency[Constituency])</f>
        <v>Beypore</v>
      </c>
      <c r="E172" s="20" t="s">
        <v>5467</v>
      </c>
      <c r="F172" s="20">
        <v>2016</v>
      </c>
      <c r="G172" s="20" t="s">
        <v>867</v>
      </c>
      <c r="H172" s="20" t="s">
        <v>5711</v>
      </c>
      <c r="I172" s="20" t="s">
        <v>52</v>
      </c>
      <c r="J172" s="20" t="s">
        <v>51</v>
      </c>
      <c r="K172" s="20">
        <v>69114</v>
      </c>
      <c r="L172" s="20" t="s">
        <v>5712</v>
      </c>
      <c r="M172" s="20" t="s">
        <v>161</v>
      </c>
      <c r="N172" s="20" t="s">
        <v>38</v>
      </c>
      <c r="O172" s="20">
        <v>54751</v>
      </c>
      <c r="P172" s="20" t="s">
        <v>5713</v>
      </c>
      <c r="Q172" s="20" t="s">
        <v>69</v>
      </c>
      <c r="R172" s="20" t="s">
        <v>68</v>
      </c>
      <c r="S172" s="20">
        <v>27958</v>
      </c>
      <c r="T172" s="20">
        <v>14363</v>
      </c>
      <c r="U172" s="20">
        <v>69114</v>
      </c>
      <c r="V172" s="20">
        <v>54751</v>
      </c>
      <c r="W172" s="20">
        <v>27958</v>
      </c>
      <c r="X172" s="20">
        <v>3281</v>
      </c>
      <c r="Y172" s="21">
        <v>155104</v>
      </c>
    </row>
    <row r="173" spans="2:25" x14ac:dyDescent="0.9">
      <c r="B173" s="19" t="s">
        <v>1239</v>
      </c>
      <c r="C173" s="25">
        <f>_xlfn.XLOOKUP(Vote_History[[#This Row],[QID]],Constituency[qid],Constituency[Number])</f>
        <v>29</v>
      </c>
      <c r="D173" s="27" t="str">
        <f>_xlfn.XLOOKUP(Vote_History[[#This Row],[Number]],Constituency[Number],Constituency[Constituency])</f>
        <v>Beypore</v>
      </c>
      <c r="E173" s="20" t="s">
        <v>5467</v>
      </c>
      <c r="F173" s="20">
        <v>2021</v>
      </c>
      <c r="G173" s="20" t="s">
        <v>867</v>
      </c>
      <c r="H173" s="20" t="s">
        <v>5714</v>
      </c>
      <c r="I173" s="20" t="s">
        <v>52</v>
      </c>
      <c r="J173" s="20" t="s">
        <v>51</v>
      </c>
      <c r="K173" s="20">
        <v>82165</v>
      </c>
      <c r="L173" s="20" t="s">
        <v>5715</v>
      </c>
      <c r="M173" s="20" t="s">
        <v>161</v>
      </c>
      <c r="N173" s="20" t="s">
        <v>38</v>
      </c>
      <c r="O173" s="20">
        <v>53418</v>
      </c>
      <c r="P173" s="20" t="s">
        <v>5716</v>
      </c>
      <c r="Q173" s="20" t="s">
        <v>69</v>
      </c>
      <c r="R173" s="20" t="s">
        <v>68</v>
      </c>
      <c r="S173" s="20">
        <v>26267</v>
      </c>
      <c r="T173" s="20">
        <v>28747</v>
      </c>
      <c r="U173" s="20">
        <v>82165</v>
      </c>
      <c r="V173" s="20">
        <v>53418</v>
      </c>
      <c r="W173" s="20">
        <v>26267</v>
      </c>
      <c r="X173" s="20">
        <v>2739</v>
      </c>
      <c r="Y173" s="21">
        <v>164589</v>
      </c>
    </row>
    <row r="174" spans="2:25" x14ac:dyDescent="0.9">
      <c r="B174" s="19" t="s">
        <v>1239</v>
      </c>
      <c r="C174" s="25">
        <f>_xlfn.XLOOKUP(Vote_History[[#This Row],[QID]],Constituency[qid],Constituency[Number])</f>
        <v>29</v>
      </c>
      <c r="D174" s="27" t="str">
        <f>_xlfn.XLOOKUP(Vote_History[[#This Row],[Number]],Constituency[Number],Constituency[Constituency])</f>
        <v>Beypore</v>
      </c>
      <c r="E174" s="20" t="s">
        <v>5473</v>
      </c>
      <c r="F174" s="20">
        <v>2014</v>
      </c>
      <c r="G174" s="20" t="s">
        <v>867</v>
      </c>
      <c r="H174" s="20" t="s">
        <v>5679</v>
      </c>
      <c r="I174" s="20" t="s">
        <v>52</v>
      </c>
      <c r="J174" s="20" t="s">
        <v>51</v>
      </c>
      <c r="K174" s="20">
        <v>54896</v>
      </c>
      <c r="L174" s="20" t="s">
        <v>5678</v>
      </c>
      <c r="M174" s="20" t="s">
        <v>161</v>
      </c>
      <c r="N174" s="20" t="s">
        <v>38</v>
      </c>
      <c r="O174" s="20">
        <v>53128</v>
      </c>
      <c r="P174" s="20" t="s">
        <v>5680</v>
      </c>
      <c r="Q174" s="20" t="s">
        <v>69</v>
      </c>
      <c r="R174" s="20" t="s">
        <v>68</v>
      </c>
      <c r="S174" s="20">
        <v>18031</v>
      </c>
      <c r="T174" s="20">
        <v>1768</v>
      </c>
      <c r="U174" s="20">
        <v>54896</v>
      </c>
      <c r="V174" s="20">
        <v>53128</v>
      </c>
      <c r="W174" s="20">
        <v>18031</v>
      </c>
      <c r="X174" s="20">
        <v>7485</v>
      </c>
      <c r="Y174" s="21">
        <v>133540</v>
      </c>
    </row>
    <row r="175" spans="2:25" x14ac:dyDescent="0.9">
      <c r="B175" s="19" t="s">
        <v>1239</v>
      </c>
      <c r="C175" s="25">
        <f>_xlfn.XLOOKUP(Vote_History[[#This Row],[QID]],Constituency[qid],Constituency[Number])</f>
        <v>29</v>
      </c>
      <c r="D175" s="27" t="str">
        <f>_xlfn.XLOOKUP(Vote_History[[#This Row],[Number]],Constituency[Number],Constituency[Constituency])</f>
        <v>Beypore</v>
      </c>
      <c r="E175" s="20" t="s">
        <v>5473</v>
      </c>
      <c r="F175" s="20">
        <v>2019</v>
      </c>
      <c r="G175" s="20" t="s">
        <v>867</v>
      </c>
      <c r="H175" s="20" t="s">
        <v>5681</v>
      </c>
      <c r="I175" s="20" t="s">
        <v>161</v>
      </c>
      <c r="J175" s="20" t="s">
        <v>38</v>
      </c>
      <c r="K175" s="20">
        <v>69402</v>
      </c>
      <c r="L175" s="20" t="s">
        <v>5682</v>
      </c>
      <c r="M175" s="20" t="s">
        <v>52</v>
      </c>
      <c r="N175" s="20" t="s">
        <v>51</v>
      </c>
      <c r="O175" s="20">
        <v>58979</v>
      </c>
      <c r="P175" s="20" t="s">
        <v>5648</v>
      </c>
      <c r="Q175" s="20" t="s">
        <v>69</v>
      </c>
      <c r="R175" s="20" t="s">
        <v>68</v>
      </c>
      <c r="S175" s="20">
        <v>25697</v>
      </c>
      <c r="T175" s="20">
        <v>10423</v>
      </c>
      <c r="U175" s="20">
        <v>58979</v>
      </c>
      <c r="V175" s="20">
        <v>69402</v>
      </c>
      <c r="W175" s="20">
        <v>25697</v>
      </c>
      <c r="X175" s="20">
        <v>1629</v>
      </c>
      <c r="Y175" s="21">
        <v>155707</v>
      </c>
    </row>
    <row r="176" spans="2:25" x14ac:dyDescent="0.9">
      <c r="B176" s="19" t="s">
        <v>1239</v>
      </c>
      <c r="C176" s="25">
        <f>_xlfn.XLOOKUP(Vote_History[[#This Row],[QID]],Constituency[qid],Constituency[Number])</f>
        <v>29</v>
      </c>
      <c r="D176" s="27" t="str">
        <f>_xlfn.XLOOKUP(Vote_History[[#This Row],[Number]],Constituency[Number],Constituency[Constituency])</f>
        <v>Beypore</v>
      </c>
      <c r="E176" s="20" t="s">
        <v>5473</v>
      </c>
      <c r="F176" s="20">
        <v>2024</v>
      </c>
      <c r="G176" s="20" t="s">
        <v>867</v>
      </c>
      <c r="H176" s="20" t="s">
        <v>5683</v>
      </c>
      <c r="I176" s="20" t="s">
        <v>161</v>
      </c>
      <c r="J176" s="20" t="s">
        <v>38</v>
      </c>
      <c r="K176" s="20">
        <v>76654</v>
      </c>
      <c r="L176" s="20" t="s">
        <v>5684</v>
      </c>
      <c r="M176" s="20" t="s">
        <v>52</v>
      </c>
      <c r="N176" s="20" t="s">
        <v>51</v>
      </c>
      <c r="O176" s="20">
        <v>57093</v>
      </c>
      <c r="P176" s="20" t="s">
        <v>5685</v>
      </c>
      <c r="Q176" s="20" t="s">
        <v>69</v>
      </c>
      <c r="R176" s="20" t="s">
        <v>68</v>
      </c>
      <c r="S176" s="20">
        <v>25943</v>
      </c>
      <c r="T176" s="20">
        <v>19561</v>
      </c>
      <c r="U176" s="20">
        <v>57093</v>
      </c>
      <c r="V176" s="20">
        <v>76654</v>
      </c>
      <c r="W176" s="20">
        <v>25943</v>
      </c>
      <c r="X176" s="20">
        <v>1397</v>
      </c>
      <c r="Y176" s="21">
        <v>161087</v>
      </c>
    </row>
    <row r="177" spans="2:25" x14ac:dyDescent="0.9">
      <c r="B177" s="19" t="s">
        <v>1288</v>
      </c>
      <c r="C177" s="25">
        <f>_xlfn.XLOOKUP(Vote_History[[#This Row],[QID]],Constituency[qid],Constituency[Number])</f>
        <v>30</v>
      </c>
      <c r="D177" s="27" t="str">
        <f>_xlfn.XLOOKUP(Vote_History[[#This Row],[Number]],Constituency[Number],Constituency[Constituency])</f>
        <v>Kunnamangalam</v>
      </c>
      <c r="E177" s="20" t="s">
        <v>5467</v>
      </c>
      <c r="F177" s="20">
        <v>2011</v>
      </c>
      <c r="G177" s="20" t="s">
        <v>867</v>
      </c>
      <c r="H177" s="20" t="s">
        <v>5717</v>
      </c>
      <c r="I177" s="20" t="s">
        <v>5555</v>
      </c>
      <c r="J177" s="20" t="s">
        <v>51</v>
      </c>
      <c r="K177" s="20">
        <v>66169</v>
      </c>
      <c r="L177" s="20" t="s">
        <v>5718</v>
      </c>
      <c r="M177" s="20" t="s">
        <v>5555</v>
      </c>
      <c r="N177" s="20" t="s">
        <v>38</v>
      </c>
      <c r="O177" s="20">
        <v>62900</v>
      </c>
      <c r="P177" s="20" t="s">
        <v>5719</v>
      </c>
      <c r="Q177" s="20" t="s">
        <v>69</v>
      </c>
      <c r="R177" s="20" t="s">
        <v>68</v>
      </c>
      <c r="S177" s="20">
        <v>17123</v>
      </c>
      <c r="T177" s="20">
        <v>3269</v>
      </c>
      <c r="U177" s="20">
        <v>66169</v>
      </c>
      <c r="V177" s="20">
        <v>62900</v>
      </c>
      <c r="W177" s="20">
        <v>17123</v>
      </c>
      <c r="X177" s="20">
        <v>3995</v>
      </c>
      <c r="Y177" s="21">
        <v>150187</v>
      </c>
    </row>
    <row r="178" spans="2:25" x14ac:dyDescent="0.9">
      <c r="B178" s="19" t="s">
        <v>1288</v>
      </c>
      <c r="C178" s="25">
        <f>_xlfn.XLOOKUP(Vote_History[[#This Row],[QID]],Constituency[qid],Constituency[Number])</f>
        <v>30</v>
      </c>
      <c r="D178" s="27" t="str">
        <f>_xlfn.XLOOKUP(Vote_History[[#This Row],[Number]],Constituency[Number],Constituency[Constituency])</f>
        <v>Kunnamangalam</v>
      </c>
      <c r="E178" s="20" t="s">
        <v>5467</v>
      </c>
      <c r="F178" s="20">
        <v>2016</v>
      </c>
      <c r="G178" s="20" t="s">
        <v>867</v>
      </c>
      <c r="H178" s="20" t="s">
        <v>5720</v>
      </c>
      <c r="I178" s="20" t="s">
        <v>5555</v>
      </c>
      <c r="J178" s="20" t="s">
        <v>51</v>
      </c>
      <c r="K178" s="20">
        <v>77410</v>
      </c>
      <c r="L178" s="20" t="s">
        <v>5721</v>
      </c>
      <c r="M178" s="20" t="s">
        <v>161</v>
      </c>
      <c r="N178" s="20" t="s">
        <v>38</v>
      </c>
      <c r="O178" s="20">
        <v>66205</v>
      </c>
      <c r="P178" s="20" t="s">
        <v>5719</v>
      </c>
      <c r="Q178" s="20" t="s">
        <v>69</v>
      </c>
      <c r="R178" s="20" t="s">
        <v>68</v>
      </c>
      <c r="S178" s="20">
        <v>32702</v>
      </c>
      <c r="T178" s="20">
        <v>11205</v>
      </c>
      <c r="U178" s="20">
        <v>77410</v>
      </c>
      <c r="V178" s="20">
        <v>66205</v>
      </c>
      <c r="W178" s="20">
        <v>32702</v>
      </c>
      <c r="X178" s="20">
        <v>2876</v>
      </c>
      <c r="Y178" s="21">
        <v>179193</v>
      </c>
    </row>
    <row r="179" spans="2:25" x14ac:dyDescent="0.9">
      <c r="B179" s="19" t="s">
        <v>1288</v>
      </c>
      <c r="C179" s="25">
        <f>_xlfn.XLOOKUP(Vote_History[[#This Row],[QID]],Constituency[qid],Constituency[Number])</f>
        <v>30</v>
      </c>
      <c r="D179" s="27" t="str">
        <f>_xlfn.XLOOKUP(Vote_History[[#This Row],[Number]],Constituency[Number],Constituency[Constituency])</f>
        <v>Kunnamangalam</v>
      </c>
      <c r="E179" s="20" t="s">
        <v>5467</v>
      </c>
      <c r="F179" s="20">
        <v>2021</v>
      </c>
      <c r="G179" s="20" t="s">
        <v>867</v>
      </c>
      <c r="H179" s="20" t="s">
        <v>5367</v>
      </c>
      <c r="I179" s="20" t="s">
        <v>5555</v>
      </c>
      <c r="J179" s="20" t="s">
        <v>51</v>
      </c>
      <c r="K179" s="20">
        <v>85138</v>
      </c>
      <c r="L179" s="20" t="s">
        <v>5722</v>
      </c>
      <c r="M179" s="20" t="s">
        <v>5555</v>
      </c>
      <c r="N179" s="20" t="s">
        <v>38</v>
      </c>
      <c r="O179" s="20">
        <v>74862</v>
      </c>
      <c r="P179" s="20" t="s">
        <v>5723</v>
      </c>
      <c r="Q179" s="20" t="s">
        <v>69</v>
      </c>
      <c r="R179" s="20" t="s">
        <v>68</v>
      </c>
      <c r="S179" s="20">
        <v>27672</v>
      </c>
      <c r="T179" s="20">
        <v>10276</v>
      </c>
      <c r="U179" s="20">
        <v>85138</v>
      </c>
      <c r="V179" s="20">
        <v>74862</v>
      </c>
      <c r="W179" s="20">
        <v>27672</v>
      </c>
      <c r="X179" s="20">
        <v>5286</v>
      </c>
      <c r="Y179" s="21">
        <v>192958</v>
      </c>
    </row>
    <row r="180" spans="2:25" x14ac:dyDescent="0.9">
      <c r="B180" s="19" t="s">
        <v>1288</v>
      </c>
      <c r="C180" s="25">
        <f>_xlfn.XLOOKUP(Vote_History[[#This Row],[QID]],Constituency[qid],Constituency[Number])</f>
        <v>30</v>
      </c>
      <c r="D180" s="27" t="str">
        <f>_xlfn.XLOOKUP(Vote_History[[#This Row],[Number]],Constituency[Number],Constituency[Constituency])</f>
        <v>Kunnamangalam</v>
      </c>
      <c r="E180" s="20" t="s">
        <v>5473</v>
      </c>
      <c r="F180" s="20">
        <v>2014</v>
      </c>
      <c r="G180" s="20" t="s">
        <v>867</v>
      </c>
      <c r="H180" s="20" t="s">
        <v>5679</v>
      </c>
      <c r="I180" s="20" t="s">
        <v>52</v>
      </c>
      <c r="J180" s="20" t="s">
        <v>51</v>
      </c>
      <c r="K180" s="20">
        <v>64584</v>
      </c>
      <c r="L180" s="20" t="s">
        <v>5678</v>
      </c>
      <c r="M180" s="20" t="s">
        <v>161</v>
      </c>
      <c r="N180" s="20" t="s">
        <v>38</v>
      </c>
      <c r="O180" s="20">
        <v>64364</v>
      </c>
      <c r="P180" s="20" t="s">
        <v>5680</v>
      </c>
      <c r="Q180" s="20" t="s">
        <v>69</v>
      </c>
      <c r="R180" s="20" t="s">
        <v>68</v>
      </c>
      <c r="S180" s="20">
        <v>21726</v>
      </c>
      <c r="T180" s="20">
        <v>220</v>
      </c>
      <c r="U180" s="20">
        <v>64584</v>
      </c>
      <c r="V180" s="20">
        <v>64364</v>
      </c>
      <c r="W180" s="20">
        <v>21726</v>
      </c>
      <c r="X180" s="20">
        <v>6680</v>
      </c>
      <c r="Y180" s="21">
        <v>157354</v>
      </c>
    </row>
    <row r="181" spans="2:25" x14ac:dyDescent="0.9">
      <c r="B181" s="19" t="s">
        <v>1288</v>
      </c>
      <c r="C181" s="25">
        <f>_xlfn.XLOOKUP(Vote_History[[#This Row],[QID]],Constituency[qid],Constituency[Number])</f>
        <v>30</v>
      </c>
      <c r="D181" s="27" t="str">
        <f>_xlfn.XLOOKUP(Vote_History[[#This Row],[Number]],Constituency[Number],Constituency[Constituency])</f>
        <v>Kunnamangalam</v>
      </c>
      <c r="E181" s="20" t="s">
        <v>5473</v>
      </c>
      <c r="F181" s="20">
        <v>2019</v>
      </c>
      <c r="G181" s="20" t="s">
        <v>867</v>
      </c>
      <c r="H181" s="20" t="s">
        <v>5681</v>
      </c>
      <c r="I181" s="20" t="s">
        <v>161</v>
      </c>
      <c r="J181" s="20" t="s">
        <v>38</v>
      </c>
      <c r="K181" s="20">
        <v>81551</v>
      </c>
      <c r="L181" s="20" t="s">
        <v>5682</v>
      </c>
      <c r="M181" s="20" t="s">
        <v>52</v>
      </c>
      <c r="N181" s="20" t="s">
        <v>51</v>
      </c>
      <c r="O181" s="20">
        <v>70259</v>
      </c>
      <c r="P181" s="20" t="s">
        <v>5648</v>
      </c>
      <c r="Q181" s="20" t="s">
        <v>69</v>
      </c>
      <c r="R181" s="20" t="s">
        <v>68</v>
      </c>
      <c r="S181" s="20">
        <v>30650</v>
      </c>
      <c r="T181" s="20">
        <v>11292</v>
      </c>
      <c r="U181" s="20">
        <v>70259</v>
      </c>
      <c r="V181" s="20">
        <v>81551</v>
      </c>
      <c r="W181" s="20">
        <v>30650</v>
      </c>
      <c r="X181" s="20">
        <v>1546</v>
      </c>
      <c r="Y181" s="21">
        <v>184006</v>
      </c>
    </row>
    <row r="182" spans="2:25" x14ac:dyDescent="0.9">
      <c r="B182" s="19" t="s">
        <v>1288</v>
      </c>
      <c r="C182" s="25">
        <f>_xlfn.XLOOKUP(Vote_History[[#This Row],[QID]],Constituency[qid],Constituency[Number])</f>
        <v>30</v>
      </c>
      <c r="D182" s="27" t="str">
        <f>_xlfn.XLOOKUP(Vote_History[[#This Row],[Number]],Constituency[Number],Constituency[Constituency])</f>
        <v>Kunnamangalam</v>
      </c>
      <c r="E182" s="20" t="s">
        <v>5473</v>
      </c>
      <c r="F182" s="20">
        <v>2024</v>
      </c>
      <c r="G182" s="20" t="s">
        <v>867</v>
      </c>
      <c r="H182" s="20" t="s">
        <v>5683</v>
      </c>
      <c r="I182" s="20" t="s">
        <v>161</v>
      </c>
      <c r="J182" s="20" t="s">
        <v>38</v>
      </c>
      <c r="K182" s="20">
        <v>88054</v>
      </c>
      <c r="L182" s="20" t="s">
        <v>5684</v>
      </c>
      <c r="M182" s="20" t="s">
        <v>52</v>
      </c>
      <c r="N182" s="20" t="s">
        <v>51</v>
      </c>
      <c r="O182" s="20">
        <v>64752</v>
      </c>
      <c r="P182" s="20" t="s">
        <v>5685</v>
      </c>
      <c r="Q182" s="20" t="s">
        <v>69</v>
      </c>
      <c r="R182" s="20" t="s">
        <v>68</v>
      </c>
      <c r="S182" s="20">
        <v>32860</v>
      </c>
      <c r="T182" s="20">
        <v>23302</v>
      </c>
      <c r="U182" s="20">
        <v>64752</v>
      </c>
      <c r="V182" s="20">
        <v>88054</v>
      </c>
      <c r="W182" s="20">
        <v>32860</v>
      </c>
      <c r="X182" s="20">
        <v>1318</v>
      </c>
      <c r="Y182" s="21">
        <v>186984</v>
      </c>
    </row>
    <row r="183" spans="2:25" x14ac:dyDescent="0.9">
      <c r="B183" s="19" t="s">
        <v>1343</v>
      </c>
      <c r="C183" s="25">
        <f>_xlfn.XLOOKUP(Vote_History[[#This Row],[QID]],Constituency[qid],Constituency[Number])</f>
        <v>31</v>
      </c>
      <c r="D183" s="27" t="str">
        <f>_xlfn.XLOOKUP(Vote_History[[#This Row],[Number]],Constituency[Number],Constituency[Constituency])</f>
        <v>Koduvally</v>
      </c>
      <c r="E183" s="20" t="s">
        <v>5467</v>
      </c>
      <c r="F183" s="20">
        <v>2011</v>
      </c>
      <c r="G183" s="20" t="s">
        <v>867</v>
      </c>
      <c r="H183" s="20" t="s">
        <v>5724</v>
      </c>
      <c r="I183" s="20" t="s">
        <v>39</v>
      </c>
      <c r="J183" s="20" t="s">
        <v>38</v>
      </c>
      <c r="K183" s="20">
        <v>60365</v>
      </c>
      <c r="L183" s="20" t="s">
        <v>5725</v>
      </c>
      <c r="M183" s="20" t="s">
        <v>52</v>
      </c>
      <c r="N183" s="20" t="s">
        <v>51</v>
      </c>
      <c r="O183" s="20">
        <v>43813</v>
      </c>
      <c r="P183" s="20" t="s">
        <v>5726</v>
      </c>
      <c r="Q183" s="20" t="s">
        <v>69</v>
      </c>
      <c r="R183" s="20" t="s">
        <v>68</v>
      </c>
      <c r="S183" s="20">
        <v>6519</v>
      </c>
      <c r="T183" s="20">
        <v>16552</v>
      </c>
      <c r="U183" s="20">
        <v>43813</v>
      </c>
      <c r="V183" s="20">
        <v>60365</v>
      </c>
      <c r="W183" s="20">
        <v>6519</v>
      </c>
      <c r="X183" s="20">
        <v>3127</v>
      </c>
      <c r="Y183" s="21">
        <v>113824</v>
      </c>
    </row>
    <row r="184" spans="2:25" x14ac:dyDescent="0.9">
      <c r="B184" s="19" t="s">
        <v>1343</v>
      </c>
      <c r="C184" s="25">
        <f>_xlfn.XLOOKUP(Vote_History[[#This Row],[QID]],Constituency[qid],Constituency[Number])</f>
        <v>31</v>
      </c>
      <c r="D184" s="27" t="str">
        <f>_xlfn.XLOOKUP(Vote_History[[#This Row],[Number]],Constituency[Number],Constituency[Constituency])</f>
        <v>Koduvally</v>
      </c>
      <c r="E184" s="20" t="s">
        <v>5467</v>
      </c>
      <c r="F184" s="20">
        <v>2016</v>
      </c>
      <c r="G184" s="20" t="s">
        <v>867</v>
      </c>
      <c r="H184" s="20" t="s">
        <v>5727</v>
      </c>
      <c r="I184" s="20" t="s">
        <v>5555</v>
      </c>
      <c r="J184" s="20" t="s">
        <v>51</v>
      </c>
      <c r="K184" s="20">
        <v>61033</v>
      </c>
      <c r="L184" s="20" t="s">
        <v>5728</v>
      </c>
      <c r="M184" s="20" t="s">
        <v>39</v>
      </c>
      <c r="N184" s="20" t="s">
        <v>38</v>
      </c>
      <c r="O184" s="20">
        <v>60460</v>
      </c>
      <c r="P184" s="20" t="s">
        <v>5729</v>
      </c>
      <c r="Q184" s="20" t="s">
        <v>69</v>
      </c>
      <c r="R184" s="20" t="s">
        <v>68</v>
      </c>
      <c r="S184" s="20">
        <v>11537</v>
      </c>
      <c r="T184" s="20">
        <v>573</v>
      </c>
      <c r="U184" s="20">
        <v>61033</v>
      </c>
      <c r="V184" s="20">
        <v>60460</v>
      </c>
      <c r="W184" s="20">
        <v>11537</v>
      </c>
      <c r="X184" s="20">
        <v>3777</v>
      </c>
      <c r="Y184" s="21">
        <v>136807</v>
      </c>
    </row>
    <row r="185" spans="2:25" x14ac:dyDescent="0.9">
      <c r="B185" s="19" t="s">
        <v>1343</v>
      </c>
      <c r="C185" s="25">
        <f>_xlfn.XLOOKUP(Vote_History[[#This Row],[QID]],Constituency[qid],Constituency[Number])</f>
        <v>31</v>
      </c>
      <c r="D185" s="27" t="str">
        <f>_xlfn.XLOOKUP(Vote_History[[#This Row],[Number]],Constituency[Number],Constituency[Constituency])</f>
        <v>Koduvally</v>
      </c>
      <c r="E185" s="20" t="s">
        <v>5467</v>
      </c>
      <c r="F185" s="20">
        <v>2021</v>
      </c>
      <c r="G185" s="20" t="s">
        <v>867</v>
      </c>
      <c r="H185" s="20" t="s">
        <v>5369</v>
      </c>
      <c r="I185" s="20" t="s">
        <v>39</v>
      </c>
      <c r="J185" s="20" t="s">
        <v>38</v>
      </c>
      <c r="K185" s="20">
        <v>72336</v>
      </c>
      <c r="L185" s="20" t="s">
        <v>5727</v>
      </c>
      <c r="M185" s="20" t="s">
        <v>5555</v>
      </c>
      <c r="N185" s="20" t="s">
        <v>51</v>
      </c>
      <c r="O185" s="20">
        <v>65992</v>
      </c>
      <c r="P185" s="20" t="s">
        <v>5730</v>
      </c>
      <c r="Q185" s="20" t="s">
        <v>69</v>
      </c>
      <c r="R185" s="20" t="s">
        <v>68</v>
      </c>
      <c r="S185" s="20">
        <v>9498</v>
      </c>
      <c r="T185" s="20">
        <v>6344</v>
      </c>
      <c r="U185" s="20">
        <v>65992</v>
      </c>
      <c r="V185" s="20">
        <v>72336</v>
      </c>
      <c r="W185" s="20">
        <v>9498</v>
      </c>
      <c r="X185" s="20">
        <v>3059</v>
      </c>
      <c r="Y185" s="21">
        <v>150885</v>
      </c>
    </row>
    <row r="186" spans="2:25" x14ac:dyDescent="0.9">
      <c r="B186" s="19" t="s">
        <v>1343</v>
      </c>
      <c r="C186" s="25">
        <f>_xlfn.XLOOKUP(Vote_History[[#This Row],[QID]],Constituency[qid],Constituency[Number])</f>
        <v>31</v>
      </c>
      <c r="D186" s="27" t="str">
        <f>_xlfn.XLOOKUP(Vote_History[[#This Row],[Number]],Constituency[Number],Constituency[Constituency])</f>
        <v>Koduvally</v>
      </c>
      <c r="E186" s="20" t="s">
        <v>5473</v>
      </c>
      <c r="F186" s="20">
        <v>2014</v>
      </c>
      <c r="G186" s="20" t="s">
        <v>867</v>
      </c>
      <c r="H186" s="20" t="s">
        <v>5678</v>
      </c>
      <c r="I186" s="20" t="s">
        <v>161</v>
      </c>
      <c r="J186" s="20" t="s">
        <v>38</v>
      </c>
      <c r="K186" s="20">
        <v>58494</v>
      </c>
      <c r="L186" s="20" t="s">
        <v>5679</v>
      </c>
      <c r="M186" s="20" t="s">
        <v>52</v>
      </c>
      <c r="N186" s="20" t="s">
        <v>51</v>
      </c>
      <c r="O186" s="20">
        <v>41895</v>
      </c>
      <c r="P186" s="20" t="s">
        <v>5680</v>
      </c>
      <c r="Q186" s="20" t="s">
        <v>69</v>
      </c>
      <c r="R186" s="20" t="s">
        <v>68</v>
      </c>
      <c r="S186" s="20">
        <v>9041</v>
      </c>
      <c r="T186" s="20">
        <v>16599</v>
      </c>
      <c r="U186" s="20">
        <v>41895</v>
      </c>
      <c r="V186" s="20">
        <v>58494</v>
      </c>
      <c r="W186" s="20">
        <v>9041</v>
      </c>
      <c r="X186" s="20">
        <v>7346</v>
      </c>
      <c r="Y186" s="21">
        <v>116776</v>
      </c>
    </row>
    <row r="187" spans="2:25" x14ac:dyDescent="0.9">
      <c r="B187" s="19" t="s">
        <v>1343</v>
      </c>
      <c r="C187" s="25">
        <f>_xlfn.XLOOKUP(Vote_History[[#This Row],[QID]],Constituency[qid],Constituency[Number])</f>
        <v>31</v>
      </c>
      <c r="D187" s="27" t="str">
        <f>_xlfn.XLOOKUP(Vote_History[[#This Row],[Number]],Constituency[Number],Constituency[Constituency])</f>
        <v>Koduvally</v>
      </c>
      <c r="E187" s="20" t="s">
        <v>5473</v>
      </c>
      <c r="F187" s="20">
        <v>2019</v>
      </c>
      <c r="G187" s="20" t="s">
        <v>867</v>
      </c>
      <c r="H187" s="20" t="s">
        <v>5681</v>
      </c>
      <c r="I187" s="20" t="s">
        <v>161</v>
      </c>
      <c r="J187" s="20" t="s">
        <v>38</v>
      </c>
      <c r="K187" s="20">
        <v>81689</v>
      </c>
      <c r="L187" s="20" t="s">
        <v>5682</v>
      </c>
      <c r="M187" s="20" t="s">
        <v>52</v>
      </c>
      <c r="N187" s="20" t="s">
        <v>51</v>
      </c>
      <c r="O187" s="20">
        <v>45781</v>
      </c>
      <c r="P187" s="20" t="s">
        <v>5648</v>
      </c>
      <c r="Q187" s="20" t="s">
        <v>69</v>
      </c>
      <c r="R187" s="20" t="s">
        <v>68</v>
      </c>
      <c r="S187" s="20">
        <v>11682</v>
      </c>
      <c r="T187" s="20">
        <v>35908</v>
      </c>
      <c r="U187" s="20">
        <v>45781</v>
      </c>
      <c r="V187" s="20">
        <v>81689</v>
      </c>
      <c r="W187" s="20">
        <v>11682</v>
      </c>
      <c r="X187" s="20">
        <v>1244</v>
      </c>
      <c r="Y187" s="21">
        <v>140396</v>
      </c>
    </row>
    <row r="188" spans="2:25" x14ac:dyDescent="0.9">
      <c r="B188" s="19" t="s">
        <v>1343</v>
      </c>
      <c r="C188" s="25">
        <f>_xlfn.XLOOKUP(Vote_History[[#This Row],[QID]],Constituency[qid],Constituency[Number])</f>
        <v>31</v>
      </c>
      <c r="D188" s="27" t="str">
        <f>_xlfn.XLOOKUP(Vote_History[[#This Row],[Number]],Constituency[Number],Constituency[Constituency])</f>
        <v>Koduvally</v>
      </c>
      <c r="E188" s="20" t="s">
        <v>5473</v>
      </c>
      <c r="F188" s="20">
        <v>2024</v>
      </c>
      <c r="G188" s="20" t="s">
        <v>867</v>
      </c>
      <c r="H188" s="20" t="s">
        <v>5683</v>
      </c>
      <c r="I188" s="20" t="s">
        <v>161</v>
      </c>
      <c r="J188" s="20" t="s">
        <v>38</v>
      </c>
      <c r="K188" s="20">
        <v>84772</v>
      </c>
      <c r="L188" s="20" t="s">
        <v>5684</v>
      </c>
      <c r="M188" s="20" t="s">
        <v>52</v>
      </c>
      <c r="N188" s="20" t="s">
        <v>51</v>
      </c>
      <c r="O188" s="20">
        <v>46128</v>
      </c>
      <c r="P188" s="20" t="s">
        <v>5685</v>
      </c>
      <c r="Q188" s="20" t="s">
        <v>69</v>
      </c>
      <c r="R188" s="20" t="s">
        <v>68</v>
      </c>
      <c r="S188" s="20">
        <v>12830</v>
      </c>
      <c r="T188" s="20">
        <v>38644</v>
      </c>
      <c r="U188" s="20">
        <v>46128</v>
      </c>
      <c r="V188" s="20">
        <v>84772</v>
      </c>
      <c r="W188" s="20">
        <v>12830</v>
      </c>
      <c r="X188" s="20">
        <v>865</v>
      </c>
      <c r="Y188" s="21">
        <v>144595</v>
      </c>
    </row>
    <row r="189" spans="2:25" x14ac:dyDescent="0.9">
      <c r="B189" s="19" t="s">
        <v>1415</v>
      </c>
      <c r="C189" s="25">
        <f>_xlfn.XLOOKUP(Vote_History[[#This Row],[QID]],Constituency[qid],Constituency[Number])</f>
        <v>32</v>
      </c>
      <c r="D189" s="27" t="str">
        <f>_xlfn.XLOOKUP(Vote_History[[#This Row],[Number]],Constituency[Number],Constituency[Constituency])</f>
        <v>Thiruvambady</v>
      </c>
      <c r="E189" s="20" t="s">
        <v>5467</v>
      </c>
      <c r="F189" s="20">
        <v>2011</v>
      </c>
      <c r="G189" s="20" t="s">
        <v>740</v>
      </c>
      <c r="H189" s="20" t="s">
        <v>5731</v>
      </c>
      <c r="I189" s="20" t="s">
        <v>39</v>
      </c>
      <c r="J189" s="20" t="s">
        <v>38</v>
      </c>
      <c r="K189" s="20">
        <v>56386</v>
      </c>
      <c r="L189" s="20" t="s">
        <v>5732</v>
      </c>
      <c r="M189" s="20" t="s">
        <v>52</v>
      </c>
      <c r="N189" s="20" t="s">
        <v>51</v>
      </c>
      <c r="O189" s="20">
        <v>52553</v>
      </c>
      <c r="P189" s="20" t="s">
        <v>5733</v>
      </c>
      <c r="Q189" s="20" t="s">
        <v>69</v>
      </c>
      <c r="R189" s="20" t="s">
        <v>68</v>
      </c>
      <c r="S189" s="20">
        <v>3894</v>
      </c>
      <c r="T189" s="20">
        <v>3833</v>
      </c>
      <c r="U189" s="20">
        <v>52553</v>
      </c>
      <c r="V189" s="20">
        <v>56386</v>
      </c>
      <c r="W189" s="20">
        <v>3894</v>
      </c>
      <c r="X189" s="20">
        <v>2921</v>
      </c>
      <c r="Y189" s="21">
        <v>115754</v>
      </c>
    </row>
    <row r="190" spans="2:25" x14ac:dyDescent="0.9">
      <c r="B190" s="19" t="s">
        <v>1415</v>
      </c>
      <c r="C190" s="25">
        <f>_xlfn.XLOOKUP(Vote_History[[#This Row],[QID]],Constituency[qid],Constituency[Number])</f>
        <v>32</v>
      </c>
      <c r="D190" s="27" t="str">
        <f>_xlfn.XLOOKUP(Vote_History[[#This Row],[Number]],Constituency[Number],Constituency[Constituency])</f>
        <v>Thiruvambady</v>
      </c>
      <c r="E190" s="20" t="s">
        <v>5467</v>
      </c>
      <c r="F190" s="20">
        <v>2016</v>
      </c>
      <c r="G190" s="20" t="s">
        <v>740</v>
      </c>
      <c r="H190" s="20" t="s">
        <v>5734</v>
      </c>
      <c r="I190" s="20" t="s">
        <v>52</v>
      </c>
      <c r="J190" s="20" t="s">
        <v>51</v>
      </c>
      <c r="K190" s="20">
        <v>62324</v>
      </c>
      <c r="L190" s="20" t="s">
        <v>5735</v>
      </c>
      <c r="M190" s="20" t="s">
        <v>39</v>
      </c>
      <c r="N190" s="20" t="s">
        <v>38</v>
      </c>
      <c r="O190" s="20">
        <v>59316</v>
      </c>
      <c r="P190" s="20" t="s">
        <v>1354</v>
      </c>
      <c r="Q190" s="20" t="s">
        <v>698</v>
      </c>
      <c r="R190" s="20" t="s">
        <v>68</v>
      </c>
      <c r="S190" s="20">
        <v>8749</v>
      </c>
      <c r="T190" s="20">
        <v>3008</v>
      </c>
      <c r="U190" s="20">
        <v>62324</v>
      </c>
      <c r="V190" s="20">
        <v>59316</v>
      </c>
      <c r="W190" s="20">
        <v>8749</v>
      </c>
      <c r="X190" s="20">
        <v>4521</v>
      </c>
      <c r="Y190" s="21">
        <v>134910</v>
      </c>
    </row>
    <row r="191" spans="2:25" x14ac:dyDescent="0.9">
      <c r="B191" s="19" t="s">
        <v>1415</v>
      </c>
      <c r="C191" s="25">
        <f>_xlfn.XLOOKUP(Vote_History[[#This Row],[QID]],Constituency[qid],Constituency[Number])</f>
        <v>32</v>
      </c>
      <c r="D191" s="27" t="str">
        <f>_xlfn.XLOOKUP(Vote_History[[#This Row],[Number]],Constituency[Number],Constituency[Constituency])</f>
        <v>Thiruvambady</v>
      </c>
      <c r="E191" s="20" t="s">
        <v>5467</v>
      </c>
      <c r="F191" s="20">
        <v>2021</v>
      </c>
      <c r="G191" s="20" t="s">
        <v>740</v>
      </c>
      <c r="H191" s="20" t="s">
        <v>1421</v>
      </c>
      <c r="I191" s="20" t="s">
        <v>52</v>
      </c>
      <c r="J191" s="20" t="s">
        <v>51</v>
      </c>
      <c r="K191" s="20">
        <v>67867</v>
      </c>
      <c r="L191" s="20" t="s">
        <v>5736</v>
      </c>
      <c r="M191" s="20" t="s">
        <v>39</v>
      </c>
      <c r="N191" s="20" t="s">
        <v>38</v>
      </c>
      <c r="O191" s="20">
        <v>63224</v>
      </c>
      <c r="P191" s="20" t="s">
        <v>5737</v>
      </c>
      <c r="Q191" s="20" t="s">
        <v>69</v>
      </c>
      <c r="R191" s="20" t="s">
        <v>68</v>
      </c>
      <c r="S191" s="20">
        <v>7794</v>
      </c>
      <c r="T191" s="20">
        <v>4643</v>
      </c>
      <c r="U191" s="20">
        <v>67867</v>
      </c>
      <c r="V191" s="20">
        <v>63224</v>
      </c>
      <c r="W191" s="20">
        <v>7794</v>
      </c>
      <c r="X191" s="20">
        <v>3705</v>
      </c>
      <c r="Y191" s="21">
        <v>142590</v>
      </c>
    </row>
    <row r="192" spans="2:25" x14ac:dyDescent="0.9">
      <c r="B192" s="19" t="s">
        <v>1415</v>
      </c>
      <c r="C192" s="25">
        <f>_xlfn.XLOOKUP(Vote_History[[#This Row],[QID]],Constituency[qid],Constituency[Number])</f>
        <v>32</v>
      </c>
      <c r="D192" s="27" t="str">
        <f>_xlfn.XLOOKUP(Vote_History[[#This Row],[Number]],Constituency[Number],Constituency[Constituency])</f>
        <v>Thiruvambady</v>
      </c>
      <c r="E192" s="20" t="s">
        <v>5473</v>
      </c>
      <c r="F192" s="20">
        <v>2014</v>
      </c>
      <c r="G192" s="20" t="s">
        <v>740</v>
      </c>
      <c r="H192" s="20" t="s">
        <v>5614</v>
      </c>
      <c r="I192" s="20" t="s">
        <v>161</v>
      </c>
      <c r="J192" s="20" t="s">
        <v>38</v>
      </c>
      <c r="K192" s="20">
        <v>49349</v>
      </c>
      <c r="L192" s="20" t="s">
        <v>5613</v>
      </c>
      <c r="M192" s="20" t="s">
        <v>193</v>
      </c>
      <c r="N192" s="20" t="s">
        <v>51</v>
      </c>
      <c r="O192" s="20">
        <v>46964</v>
      </c>
      <c r="P192" s="20" t="s">
        <v>5615</v>
      </c>
      <c r="Q192" s="20" t="s">
        <v>69</v>
      </c>
      <c r="R192" s="20" t="s">
        <v>68</v>
      </c>
      <c r="S192" s="20">
        <v>6153</v>
      </c>
      <c r="T192" s="20">
        <v>2385</v>
      </c>
      <c r="U192" s="20">
        <v>46964</v>
      </c>
      <c r="V192" s="20">
        <v>49349</v>
      </c>
      <c r="W192" s="20">
        <v>6153</v>
      </c>
      <c r="X192" s="20">
        <v>11657</v>
      </c>
      <c r="Y192" s="21">
        <v>114123</v>
      </c>
    </row>
    <row r="193" spans="2:25" x14ac:dyDescent="0.9">
      <c r="B193" s="19" t="s">
        <v>1415</v>
      </c>
      <c r="C193" s="25">
        <f>_xlfn.XLOOKUP(Vote_History[[#This Row],[QID]],Constituency[qid],Constituency[Number])</f>
        <v>32</v>
      </c>
      <c r="D193" s="27" t="str">
        <f>_xlfn.XLOOKUP(Vote_History[[#This Row],[Number]],Constituency[Number],Constituency[Constituency])</f>
        <v>Thiruvambady</v>
      </c>
      <c r="E193" s="20" t="s">
        <v>5473</v>
      </c>
      <c r="F193" s="20">
        <v>2019</v>
      </c>
      <c r="G193" s="20" t="s">
        <v>740</v>
      </c>
      <c r="H193" s="20" t="s">
        <v>5616</v>
      </c>
      <c r="I193" s="20" t="s">
        <v>161</v>
      </c>
      <c r="J193" s="20" t="s">
        <v>38</v>
      </c>
      <c r="K193" s="20">
        <v>91152</v>
      </c>
      <c r="L193" s="20" t="s">
        <v>5617</v>
      </c>
      <c r="M193" s="20" t="s">
        <v>193</v>
      </c>
      <c r="N193" s="20" t="s">
        <v>51</v>
      </c>
      <c r="O193" s="20">
        <v>36681</v>
      </c>
      <c r="P193" s="20" t="s">
        <v>5618</v>
      </c>
      <c r="Q193" s="20" t="s">
        <v>698</v>
      </c>
      <c r="R193" s="20" t="s">
        <v>68</v>
      </c>
      <c r="S193" s="20">
        <v>7767</v>
      </c>
      <c r="T193" s="20">
        <v>54471</v>
      </c>
      <c r="U193" s="20">
        <v>36681</v>
      </c>
      <c r="V193" s="20">
        <v>91152</v>
      </c>
      <c r="W193" s="20">
        <v>7767</v>
      </c>
      <c r="X193" s="20">
        <v>2524</v>
      </c>
      <c r="Y193" s="21">
        <v>138124</v>
      </c>
    </row>
    <row r="194" spans="2:25" x14ac:dyDescent="0.9">
      <c r="B194" s="19" t="s">
        <v>1415</v>
      </c>
      <c r="C194" s="25">
        <f>_xlfn.XLOOKUP(Vote_History[[#This Row],[QID]],Constituency[qid],Constituency[Number])</f>
        <v>32</v>
      </c>
      <c r="D194" s="27" t="str">
        <f>_xlfn.XLOOKUP(Vote_History[[#This Row],[Number]],Constituency[Number],Constituency[Constituency])</f>
        <v>Thiruvambady</v>
      </c>
      <c r="E194" s="20" t="s">
        <v>5473</v>
      </c>
      <c r="F194" s="20">
        <v>2024</v>
      </c>
      <c r="G194" s="20" t="s">
        <v>740</v>
      </c>
      <c r="H194" s="20" t="s">
        <v>5616</v>
      </c>
      <c r="I194" s="20" t="s">
        <v>161</v>
      </c>
      <c r="J194" s="20" t="s">
        <v>38</v>
      </c>
      <c r="K194" s="20">
        <v>83219</v>
      </c>
      <c r="L194" s="20" t="s">
        <v>5619</v>
      </c>
      <c r="M194" s="20" t="s">
        <v>193</v>
      </c>
      <c r="N194" s="20" t="s">
        <v>51</v>
      </c>
      <c r="O194" s="20">
        <v>36663</v>
      </c>
      <c r="P194" s="20" t="s">
        <v>5469</v>
      </c>
      <c r="Q194" s="20" t="s">
        <v>69</v>
      </c>
      <c r="R194" s="20" t="s">
        <v>68</v>
      </c>
      <c r="S194" s="20">
        <v>13374</v>
      </c>
      <c r="T194" s="20">
        <v>46556</v>
      </c>
      <c r="U194" s="20">
        <v>36663</v>
      </c>
      <c r="V194" s="20">
        <v>83219</v>
      </c>
      <c r="W194" s="20">
        <v>13374</v>
      </c>
      <c r="X194" s="20">
        <v>472</v>
      </c>
      <c r="Y194" s="21">
        <v>133728</v>
      </c>
    </row>
    <row r="195" spans="2:25" x14ac:dyDescent="0.9">
      <c r="B195" s="19" t="s">
        <v>1458</v>
      </c>
      <c r="C195" s="25">
        <f>_xlfn.XLOOKUP(Vote_History[[#This Row],[QID]],Constituency[qid],Constituency[Number])</f>
        <v>33</v>
      </c>
      <c r="D195" s="27" t="str">
        <f>_xlfn.XLOOKUP(Vote_History[[#This Row],[Number]],Constituency[Number],Constituency[Constituency])</f>
        <v>Kondotty</v>
      </c>
      <c r="E195" s="20" t="s">
        <v>5467</v>
      </c>
      <c r="F195" s="20">
        <v>2011</v>
      </c>
      <c r="G195" s="20" t="s">
        <v>1455</v>
      </c>
      <c r="H195" s="20" t="s">
        <v>5738</v>
      </c>
      <c r="I195" s="20" t="s">
        <v>39</v>
      </c>
      <c r="J195" s="20" t="s">
        <v>38</v>
      </c>
      <c r="K195" s="20">
        <v>67998</v>
      </c>
      <c r="L195" s="20" t="s">
        <v>5739</v>
      </c>
      <c r="M195" s="20" t="s">
        <v>52</v>
      </c>
      <c r="N195" s="20" t="s">
        <v>51</v>
      </c>
      <c r="O195" s="20">
        <v>39849</v>
      </c>
      <c r="P195" s="20" t="s">
        <v>5740</v>
      </c>
      <c r="Q195" s="20" t="s">
        <v>69</v>
      </c>
      <c r="R195" s="20" t="s">
        <v>68</v>
      </c>
      <c r="S195" s="20">
        <v>6840</v>
      </c>
      <c r="T195" s="20">
        <v>28149</v>
      </c>
      <c r="U195" s="20">
        <v>39849</v>
      </c>
      <c r="V195" s="20">
        <v>67998</v>
      </c>
      <c r="W195" s="20">
        <v>6840</v>
      </c>
      <c r="X195" s="20">
        <v>4988</v>
      </c>
      <c r="Y195" s="21">
        <v>119675</v>
      </c>
    </row>
    <row r="196" spans="2:25" x14ac:dyDescent="0.9">
      <c r="B196" s="19" t="s">
        <v>1458</v>
      </c>
      <c r="C196" s="25">
        <f>_xlfn.XLOOKUP(Vote_History[[#This Row],[QID]],Constituency[qid],Constituency[Number])</f>
        <v>33</v>
      </c>
      <c r="D196" s="27" t="str">
        <f>_xlfn.XLOOKUP(Vote_History[[#This Row],[Number]],Constituency[Number],Constituency[Constituency])</f>
        <v>Kondotty</v>
      </c>
      <c r="E196" s="20" t="s">
        <v>5467</v>
      </c>
      <c r="F196" s="20">
        <v>2016</v>
      </c>
      <c r="G196" s="20" t="s">
        <v>1455</v>
      </c>
      <c r="H196" s="20" t="s">
        <v>5741</v>
      </c>
      <c r="I196" s="20" t="s">
        <v>39</v>
      </c>
      <c r="J196" s="20" t="s">
        <v>38</v>
      </c>
      <c r="K196" s="20">
        <v>69668</v>
      </c>
      <c r="L196" s="20" t="s">
        <v>5742</v>
      </c>
      <c r="M196" s="20" t="s">
        <v>5555</v>
      </c>
      <c r="N196" s="20" t="s">
        <v>51</v>
      </c>
      <c r="O196" s="20">
        <v>59014</v>
      </c>
      <c r="P196" s="20" t="s">
        <v>5743</v>
      </c>
      <c r="Q196" s="20" t="s">
        <v>69</v>
      </c>
      <c r="R196" s="20" t="s">
        <v>68</v>
      </c>
      <c r="S196" s="20">
        <v>12513</v>
      </c>
      <c r="T196" s="20">
        <v>10654</v>
      </c>
      <c r="U196" s="20">
        <v>59014</v>
      </c>
      <c r="V196" s="20">
        <v>69668</v>
      </c>
      <c r="W196" s="20">
        <v>12513</v>
      </c>
      <c r="X196" s="20">
        <v>7778</v>
      </c>
      <c r="Y196" s="21">
        <v>148973</v>
      </c>
    </row>
    <row r="197" spans="2:25" x14ac:dyDescent="0.9">
      <c r="B197" s="19" t="s">
        <v>1458</v>
      </c>
      <c r="C197" s="25">
        <f>_xlfn.XLOOKUP(Vote_History[[#This Row],[QID]],Constituency[qid],Constituency[Number])</f>
        <v>33</v>
      </c>
      <c r="D197" s="27" t="str">
        <f>_xlfn.XLOOKUP(Vote_History[[#This Row],[Number]],Constituency[Number],Constituency[Constituency])</f>
        <v>Kondotty</v>
      </c>
      <c r="E197" s="20" t="s">
        <v>5467</v>
      </c>
      <c r="F197" s="20">
        <v>2021</v>
      </c>
      <c r="G197" s="20" t="s">
        <v>1455</v>
      </c>
      <c r="H197" s="20" t="s">
        <v>5370</v>
      </c>
      <c r="I197" s="20" t="s">
        <v>39</v>
      </c>
      <c r="J197" s="20" t="s">
        <v>38</v>
      </c>
      <c r="K197" s="20">
        <v>82759</v>
      </c>
      <c r="L197" s="20" t="s">
        <v>5744</v>
      </c>
      <c r="M197" s="20" t="s">
        <v>5555</v>
      </c>
      <c r="N197" s="20" t="s">
        <v>51</v>
      </c>
      <c r="O197" s="20">
        <v>65093</v>
      </c>
      <c r="P197" s="20" t="s">
        <v>5745</v>
      </c>
      <c r="Q197" s="20" t="s">
        <v>69</v>
      </c>
      <c r="R197" s="20" t="s">
        <v>68</v>
      </c>
      <c r="S197" s="20">
        <v>11114</v>
      </c>
      <c r="T197" s="20">
        <v>17666</v>
      </c>
      <c r="U197" s="20">
        <v>65093</v>
      </c>
      <c r="V197" s="20">
        <v>82759</v>
      </c>
      <c r="W197" s="20">
        <v>11114</v>
      </c>
      <c r="X197" s="20">
        <v>4625</v>
      </c>
      <c r="Y197" s="21">
        <v>163591</v>
      </c>
    </row>
    <row r="198" spans="2:25" x14ac:dyDescent="0.9">
      <c r="B198" s="19" t="s">
        <v>1458</v>
      </c>
      <c r="C198" s="25">
        <f>_xlfn.XLOOKUP(Vote_History[[#This Row],[QID]],Constituency[qid],Constituency[Number])</f>
        <v>33</v>
      </c>
      <c r="D198" s="27" t="str">
        <f>_xlfn.XLOOKUP(Vote_History[[#This Row],[Number]],Constituency[Number],Constituency[Constituency])</f>
        <v>Kondotty</v>
      </c>
      <c r="E198" s="20" t="s">
        <v>5473</v>
      </c>
      <c r="F198" s="20">
        <v>2014</v>
      </c>
      <c r="G198" s="20" t="s">
        <v>1455</v>
      </c>
      <c r="H198" s="20" t="s">
        <v>5746</v>
      </c>
      <c r="I198" s="20" t="s">
        <v>39</v>
      </c>
      <c r="J198" s="20" t="s">
        <v>38</v>
      </c>
      <c r="K198" s="20">
        <v>65846</v>
      </c>
      <c r="L198" s="20" t="s">
        <v>5747</v>
      </c>
      <c r="M198" s="20" t="s">
        <v>52</v>
      </c>
      <c r="N198" s="20" t="s">
        <v>51</v>
      </c>
      <c r="O198" s="20">
        <v>34129</v>
      </c>
      <c r="P198" s="20" t="s">
        <v>5748</v>
      </c>
      <c r="Q198" s="20" t="s">
        <v>69</v>
      </c>
      <c r="R198" s="20" t="s">
        <v>68</v>
      </c>
      <c r="S198" s="20">
        <v>10960</v>
      </c>
      <c r="T198" s="20">
        <v>31717</v>
      </c>
      <c r="U198" s="20">
        <v>34129</v>
      </c>
      <c r="V198" s="20">
        <v>65846</v>
      </c>
      <c r="W198" s="20">
        <v>10960</v>
      </c>
      <c r="X198" s="20">
        <v>12516</v>
      </c>
      <c r="Y198" s="21">
        <v>123451</v>
      </c>
    </row>
    <row r="199" spans="2:25" x14ac:dyDescent="0.9">
      <c r="B199" s="19" t="s">
        <v>1458</v>
      </c>
      <c r="C199" s="25">
        <f>_xlfn.XLOOKUP(Vote_History[[#This Row],[QID]],Constituency[qid],Constituency[Number])</f>
        <v>33</v>
      </c>
      <c r="D199" s="27" t="str">
        <f>_xlfn.XLOOKUP(Vote_History[[#This Row],[Number]],Constituency[Number],Constituency[Constituency])</f>
        <v>Kondotty</v>
      </c>
      <c r="E199" s="20" t="s">
        <v>5473</v>
      </c>
      <c r="F199" s="20">
        <v>2019</v>
      </c>
      <c r="G199" s="20" t="s">
        <v>1455</v>
      </c>
      <c r="H199" s="20" t="s">
        <v>5749</v>
      </c>
      <c r="I199" s="20" t="s">
        <v>39</v>
      </c>
      <c r="J199" s="20" t="s">
        <v>38</v>
      </c>
      <c r="K199" s="20">
        <v>87561</v>
      </c>
      <c r="L199" s="20" t="s">
        <v>5750</v>
      </c>
      <c r="M199" s="20" t="s">
        <v>52</v>
      </c>
      <c r="N199" s="20" t="s">
        <v>51</v>
      </c>
      <c r="O199" s="20">
        <v>48248</v>
      </c>
      <c r="P199" s="20" t="s">
        <v>5751</v>
      </c>
      <c r="Q199" s="20" t="s">
        <v>69</v>
      </c>
      <c r="R199" s="20" t="s">
        <v>68</v>
      </c>
      <c r="S199" s="20">
        <v>13832</v>
      </c>
      <c r="T199" s="20">
        <v>39313</v>
      </c>
      <c r="U199" s="20">
        <v>48248</v>
      </c>
      <c r="V199" s="20">
        <v>87561</v>
      </c>
      <c r="W199" s="20">
        <v>13832</v>
      </c>
      <c r="X199" s="20">
        <v>3260</v>
      </c>
      <c r="Y199" s="21">
        <v>152901</v>
      </c>
    </row>
    <row r="200" spans="2:25" x14ac:dyDescent="0.9">
      <c r="B200" s="19" t="s">
        <v>1458</v>
      </c>
      <c r="C200" s="25">
        <f>_xlfn.XLOOKUP(Vote_History[[#This Row],[QID]],Constituency[qid],Constituency[Number])</f>
        <v>33</v>
      </c>
      <c r="D200" s="27" t="str">
        <f>_xlfn.XLOOKUP(Vote_History[[#This Row],[Number]],Constituency[Number],Constituency[Constituency])</f>
        <v>Kondotty</v>
      </c>
      <c r="E200" s="20" t="s">
        <v>5473</v>
      </c>
      <c r="F200" s="20">
        <v>2024</v>
      </c>
      <c r="G200" s="20" t="s">
        <v>1455</v>
      </c>
      <c r="H200" s="20" t="s">
        <v>5752</v>
      </c>
      <c r="I200" s="20" t="s">
        <v>39</v>
      </c>
      <c r="J200" s="20" t="s">
        <v>38</v>
      </c>
      <c r="K200" s="20">
        <v>95025</v>
      </c>
      <c r="L200" s="20" t="s">
        <v>5753</v>
      </c>
      <c r="M200" s="20" t="s">
        <v>52</v>
      </c>
      <c r="N200" s="20" t="s">
        <v>51</v>
      </c>
      <c r="O200" s="20">
        <v>50038</v>
      </c>
      <c r="P200" s="20" t="s">
        <v>5754</v>
      </c>
      <c r="Q200" s="20" t="s">
        <v>69</v>
      </c>
      <c r="R200" s="20" t="s">
        <v>68</v>
      </c>
      <c r="S200" s="20">
        <v>14150</v>
      </c>
      <c r="T200" s="20">
        <v>44987</v>
      </c>
      <c r="U200" s="20">
        <v>50038</v>
      </c>
      <c r="V200" s="20">
        <v>95025</v>
      </c>
      <c r="W200" s="20">
        <v>14150</v>
      </c>
      <c r="X200" s="20">
        <v>742</v>
      </c>
      <c r="Y200" s="21">
        <v>159955</v>
      </c>
    </row>
    <row r="201" spans="2:25" x14ac:dyDescent="0.9">
      <c r="B201" s="19" t="s">
        <v>1485</v>
      </c>
      <c r="C201" s="25">
        <f>_xlfn.XLOOKUP(Vote_History[[#This Row],[QID]],Constituency[qid],Constituency[Number])</f>
        <v>34</v>
      </c>
      <c r="D201" s="27" t="str">
        <f>_xlfn.XLOOKUP(Vote_History[[#This Row],[Number]],Constituency[Number],Constituency[Constituency])</f>
        <v>Eranad</v>
      </c>
      <c r="E201" s="20" t="s">
        <v>5467</v>
      </c>
      <c r="F201" s="20">
        <v>2011</v>
      </c>
      <c r="G201" s="20" t="s">
        <v>740</v>
      </c>
      <c r="H201" s="20" t="s">
        <v>5755</v>
      </c>
      <c r="I201" s="20" t="s">
        <v>39</v>
      </c>
      <c r="J201" s="20" t="s">
        <v>38</v>
      </c>
      <c r="K201" s="20">
        <v>58698</v>
      </c>
      <c r="L201" s="20" t="s">
        <v>5756</v>
      </c>
      <c r="M201" s="20" t="s">
        <v>5555</v>
      </c>
      <c r="N201" s="20" t="s">
        <v>60</v>
      </c>
      <c r="O201" s="20">
        <v>47452</v>
      </c>
      <c r="P201" s="20" t="s">
        <v>5757</v>
      </c>
      <c r="Q201" s="20" t="s">
        <v>69</v>
      </c>
      <c r="R201" s="20" t="s">
        <v>68</v>
      </c>
      <c r="S201" s="20">
        <v>3448</v>
      </c>
      <c r="T201" s="20">
        <v>11246</v>
      </c>
      <c r="U201" s="20">
        <v>2700</v>
      </c>
      <c r="V201" s="20">
        <v>58698</v>
      </c>
      <c r="W201" s="20">
        <v>3448</v>
      </c>
      <c r="X201" s="20">
        <v>49589</v>
      </c>
      <c r="Y201" s="21">
        <v>114435</v>
      </c>
    </row>
    <row r="202" spans="2:25" x14ac:dyDescent="0.9">
      <c r="B202" s="19" t="s">
        <v>1485</v>
      </c>
      <c r="C202" s="25">
        <f>_xlfn.XLOOKUP(Vote_History[[#This Row],[QID]],Constituency[qid],Constituency[Number])</f>
        <v>34</v>
      </c>
      <c r="D202" s="27" t="str">
        <f>_xlfn.XLOOKUP(Vote_History[[#This Row],[Number]],Constituency[Number],Constituency[Constituency])</f>
        <v>Eranad</v>
      </c>
      <c r="E202" s="20" t="s">
        <v>5467</v>
      </c>
      <c r="F202" s="20">
        <v>2016</v>
      </c>
      <c r="G202" s="20" t="s">
        <v>740</v>
      </c>
      <c r="H202" s="20" t="s">
        <v>5758</v>
      </c>
      <c r="I202" s="20" t="s">
        <v>39</v>
      </c>
      <c r="J202" s="20" t="s">
        <v>38</v>
      </c>
      <c r="K202" s="20">
        <v>69048</v>
      </c>
      <c r="L202" s="20" t="s">
        <v>5759</v>
      </c>
      <c r="M202" s="20" t="s">
        <v>5555</v>
      </c>
      <c r="N202" s="20" t="s">
        <v>51</v>
      </c>
      <c r="O202" s="20">
        <v>56155</v>
      </c>
      <c r="P202" s="20" t="s">
        <v>5760</v>
      </c>
      <c r="Q202" s="20" t="s">
        <v>69</v>
      </c>
      <c r="R202" s="20" t="s">
        <v>68</v>
      </c>
      <c r="S202" s="20">
        <v>6055</v>
      </c>
      <c r="T202" s="20">
        <v>12893</v>
      </c>
      <c r="U202" s="20">
        <v>56155</v>
      </c>
      <c r="V202" s="20">
        <v>69048</v>
      </c>
      <c r="W202" s="20">
        <v>6055</v>
      </c>
      <c r="X202" s="20">
        <v>4131</v>
      </c>
      <c r="Y202" s="21">
        <v>135389</v>
      </c>
    </row>
    <row r="203" spans="2:25" x14ac:dyDescent="0.9">
      <c r="B203" s="19" t="s">
        <v>1485</v>
      </c>
      <c r="C203" s="25">
        <f>_xlfn.XLOOKUP(Vote_History[[#This Row],[QID]],Constituency[qid],Constituency[Number])</f>
        <v>34</v>
      </c>
      <c r="D203" s="27" t="str">
        <f>_xlfn.XLOOKUP(Vote_History[[#This Row],[Number]],Constituency[Number],Constituency[Constituency])</f>
        <v>Eranad</v>
      </c>
      <c r="E203" s="20" t="s">
        <v>5467</v>
      </c>
      <c r="F203" s="20">
        <v>2021</v>
      </c>
      <c r="G203" s="20" t="s">
        <v>740</v>
      </c>
      <c r="H203" s="20" t="s">
        <v>5371</v>
      </c>
      <c r="I203" s="20" t="s">
        <v>39</v>
      </c>
      <c r="J203" s="20" t="s">
        <v>38</v>
      </c>
      <c r="K203" s="20">
        <v>78076</v>
      </c>
      <c r="L203" s="20" t="s">
        <v>5761</v>
      </c>
      <c r="M203" s="20" t="s">
        <v>5555</v>
      </c>
      <c r="N203" s="20" t="s">
        <v>51</v>
      </c>
      <c r="O203" s="20">
        <v>55530</v>
      </c>
      <c r="P203" s="20" t="s">
        <v>5762</v>
      </c>
      <c r="Q203" s="20" t="s">
        <v>69</v>
      </c>
      <c r="R203" s="20" t="s">
        <v>68</v>
      </c>
      <c r="S203" s="20">
        <v>6683</v>
      </c>
      <c r="T203" s="20">
        <v>22546</v>
      </c>
      <c r="U203" s="20">
        <v>55530</v>
      </c>
      <c r="V203" s="20">
        <v>78076</v>
      </c>
      <c r="W203" s="20">
        <v>6683</v>
      </c>
      <c r="X203" s="20">
        <v>2347</v>
      </c>
      <c r="Y203" s="21">
        <v>142636</v>
      </c>
    </row>
    <row r="204" spans="2:25" x14ac:dyDescent="0.9">
      <c r="B204" s="19" t="s">
        <v>1485</v>
      </c>
      <c r="C204" s="25">
        <f>_xlfn.XLOOKUP(Vote_History[[#This Row],[QID]],Constituency[qid],Constituency[Number])</f>
        <v>34</v>
      </c>
      <c r="D204" s="27" t="str">
        <f>_xlfn.XLOOKUP(Vote_History[[#This Row],[Number]],Constituency[Number],Constituency[Constituency])</f>
        <v>Eranad</v>
      </c>
      <c r="E204" s="20" t="s">
        <v>5473</v>
      </c>
      <c r="F204" s="20">
        <v>2014</v>
      </c>
      <c r="G204" s="20" t="s">
        <v>740</v>
      </c>
      <c r="H204" s="20" t="s">
        <v>5614</v>
      </c>
      <c r="I204" s="20" t="s">
        <v>161</v>
      </c>
      <c r="J204" s="20" t="s">
        <v>38</v>
      </c>
      <c r="K204" s="20">
        <v>56566</v>
      </c>
      <c r="L204" s="20" t="s">
        <v>5613</v>
      </c>
      <c r="M204" s="20" t="s">
        <v>193</v>
      </c>
      <c r="N204" s="20" t="s">
        <v>51</v>
      </c>
      <c r="O204" s="20">
        <v>37728</v>
      </c>
      <c r="P204" s="20" t="s">
        <v>5615</v>
      </c>
      <c r="Q204" s="20" t="s">
        <v>69</v>
      </c>
      <c r="R204" s="20" t="s">
        <v>68</v>
      </c>
      <c r="S204" s="20">
        <v>6163</v>
      </c>
      <c r="T204" s="20">
        <v>18838</v>
      </c>
      <c r="U204" s="20">
        <v>37728</v>
      </c>
      <c r="V204" s="20">
        <v>56566</v>
      </c>
      <c r="W204" s="20">
        <v>6163</v>
      </c>
      <c r="X204" s="20">
        <v>15851</v>
      </c>
      <c r="Y204" s="21">
        <v>116308</v>
      </c>
    </row>
    <row r="205" spans="2:25" x14ac:dyDescent="0.9">
      <c r="B205" s="19" t="s">
        <v>1485</v>
      </c>
      <c r="C205" s="25">
        <f>_xlfn.XLOOKUP(Vote_History[[#This Row],[QID]],Constituency[qid],Constituency[Number])</f>
        <v>34</v>
      </c>
      <c r="D205" s="27" t="str">
        <f>_xlfn.XLOOKUP(Vote_History[[#This Row],[Number]],Constituency[Number],Constituency[Constituency])</f>
        <v>Eranad</v>
      </c>
      <c r="E205" s="20" t="s">
        <v>5473</v>
      </c>
      <c r="F205" s="20">
        <v>2019</v>
      </c>
      <c r="G205" s="20" t="s">
        <v>740</v>
      </c>
      <c r="H205" s="20" t="s">
        <v>5616</v>
      </c>
      <c r="I205" s="20" t="s">
        <v>161</v>
      </c>
      <c r="J205" s="20" t="s">
        <v>38</v>
      </c>
      <c r="K205" s="20">
        <v>92909</v>
      </c>
      <c r="L205" s="20" t="s">
        <v>5617</v>
      </c>
      <c r="M205" s="20" t="s">
        <v>193</v>
      </c>
      <c r="N205" s="20" t="s">
        <v>51</v>
      </c>
      <c r="O205" s="20">
        <v>36382</v>
      </c>
      <c r="P205" s="20" t="s">
        <v>5618</v>
      </c>
      <c r="Q205" s="20" t="s">
        <v>698</v>
      </c>
      <c r="R205" s="20" t="s">
        <v>68</v>
      </c>
      <c r="S205" s="20">
        <v>6133</v>
      </c>
      <c r="T205" s="20">
        <v>56527</v>
      </c>
      <c r="U205" s="20">
        <v>36382</v>
      </c>
      <c r="V205" s="20">
        <v>92909</v>
      </c>
      <c r="W205" s="20">
        <v>6133</v>
      </c>
      <c r="X205" s="20">
        <v>3465</v>
      </c>
      <c r="Y205" s="21">
        <v>138889</v>
      </c>
    </row>
    <row r="206" spans="2:25" x14ac:dyDescent="0.9">
      <c r="B206" s="19" t="s">
        <v>1485</v>
      </c>
      <c r="C206" s="25">
        <f>_xlfn.XLOOKUP(Vote_History[[#This Row],[QID]],Constituency[qid],Constituency[Number])</f>
        <v>34</v>
      </c>
      <c r="D206" s="27" t="str">
        <f>_xlfn.XLOOKUP(Vote_History[[#This Row],[Number]],Constituency[Number],Constituency[Constituency])</f>
        <v>Eranad</v>
      </c>
      <c r="E206" s="20" t="s">
        <v>5473</v>
      </c>
      <c r="F206" s="20">
        <v>2024</v>
      </c>
      <c r="G206" s="20" t="s">
        <v>740</v>
      </c>
      <c r="H206" s="20" t="s">
        <v>5616</v>
      </c>
      <c r="I206" s="20" t="s">
        <v>161</v>
      </c>
      <c r="J206" s="20" t="s">
        <v>38</v>
      </c>
      <c r="K206" s="20">
        <v>95194</v>
      </c>
      <c r="L206" s="20" t="s">
        <v>5619</v>
      </c>
      <c r="M206" s="20" t="s">
        <v>193</v>
      </c>
      <c r="N206" s="20" t="s">
        <v>51</v>
      </c>
      <c r="O206" s="20">
        <v>37451</v>
      </c>
      <c r="P206" s="20" t="s">
        <v>5469</v>
      </c>
      <c r="Q206" s="20" t="s">
        <v>69</v>
      </c>
      <c r="R206" s="20" t="s">
        <v>68</v>
      </c>
      <c r="S206" s="20">
        <v>9723</v>
      </c>
      <c r="T206" s="20">
        <v>57743</v>
      </c>
      <c r="U206" s="20">
        <v>37451</v>
      </c>
      <c r="V206" s="20">
        <v>95194</v>
      </c>
      <c r="W206" s="20">
        <v>9723</v>
      </c>
      <c r="X206" s="20">
        <v>543</v>
      </c>
      <c r="Y206" s="21">
        <v>142911</v>
      </c>
    </row>
    <row r="207" spans="2:25" x14ac:dyDescent="0.9">
      <c r="B207" s="19" t="s">
        <v>1520</v>
      </c>
      <c r="C207" s="25">
        <f>_xlfn.XLOOKUP(Vote_History[[#This Row],[QID]],Constituency[qid],Constituency[Number])</f>
        <v>35</v>
      </c>
      <c r="D207" s="27" t="str">
        <f>_xlfn.XLOOKUP(Vote_History[[#This Row],[Number]],Constituency[Number],Constituency[Constituency])</f>
        <v>Nilambur</v>
      </c>
      <c r="E207" s="20" t="s">
        <v>5467</v>
      </c>
      <c r="F207" s="20">
        <v>2011</v>
      </c>
      <c r="G207" s="20" t="s">
        <v>740</v>
      </c>
      <c r="H207" s="20" t="s">
        <v>5763</v>
      </c>
      <c r="I207" s="20" t="s">
        <v>161</v>
      </c>
      <c r="J207" s="20" t="s">
        <v>38</v>
      </c>
      <c r="K207" s="20">
        <v>66331</v>
      </c>
      <c r="L207" s="20" t="s">
        <v>5764</v>
      </c>
      <c r="M207" s="20" t="s">
        <v>5555</v>
      </c>
      <c r="N207" s="20" t="s">
        <v>51</v>
      </c>
      <c r="O207" s="20">
        <v>60733</v>
      </c>
      <c r="P207" s="20" t="s">
        <v>5765</v>
      </c>
      <c r="Q207" s="20" t="s">
        <v>69</v>
      </c>
      <c r="R207" s="20" t="s">
        <v>68</v>
      </c>
      <c r="S207" s="20">
        <v>4425</v>
      </c>
      <c r="T207" s="20">
        <v>5598</v>
      </c>
      <c r="U207" s="20">
        <v>60733</v>
      </c>
      <c r="V207" s="20">
        <v>66331</v>
      </c>
      <c r="W207" s="20">
        <v>4425</v>
      </c>
      <c r="X207" s="20">
        <v>4869</v>
      </c>
      <c r="Y207" s="21">
        <v>136358</v>
      </c>
    </row>
    <row r="208" spans="2:25" x14ac:dyDescent="0.9">
      <c r="B208" s="19" t="s">
        <v>1520</v>
      </c>
      <c r="C208" s="25">
        <f>_xlfn.XLOOKUP(Vote_History[[#This Row],[QID]],Constituency[qid],Constituency[Number])</f>
        <v>35</v>
      </c>
      <c r="D208" s="27" t="str">
        <f>_xlfn.XLOOKUP(Vote_History[[#This Row],[Number]],Constituency[Number],Constituency[Constituency])</f>
        <v>Nilambur</v>
      </c>
      <c r="E208" s="20" t="s">
        <v>5467</v>
      </c>
      <c r="F208" s="20">
        <v>2016</v>
      </c>
      <c r="G208" s="20" t="s">
        <v>740</v>
      </c>
      <c r="H208" s="20" t="s">
        <v>5766</v>
      </c>
      <c r="I208" s="20" t="s">
        <v>5555</v>
      </c>
      <c r="J208" s="20" t="s">
        <v>51</v>
      </c>
      <c r="K208" s="20">
        <v>77858</v>
      </c>
      <c r="L208" s="20" t="s">
        <v>1526</v>
      </c>
      <c r="M208" s="20" t="s">
        <v>161</v>
      </c>
      <c r="N208" s="20" t="s">
        <v>38</v>
      </c>
      <c r="O208" s="20">
        <v>66354</v>
      </c>
      <c r="P208" s="20" t="s">
        <v>5767</v>
      </c>
      <c r="Q208" s="20" t="s">
        <v>698</v>
      </c>
      <c r="R208" s="20" t="s">
        <v>68</v>
      </c>
      <c r="S208" s="20">
        <v>12284</v>
      </c>
      <c r="T208" s="20">
        <v>11504</v>
      </c>
      <c r="U208" s="20">
        <v>77858</v>
      </c>
      <c r="V208" s="20">
        <v>66354</v>
      </c>
      <c r="W208" s="20">
        <v>12284</v>
      </c>
      <c r="X208" s="20">
        <v>4751</v>
      </c>
      <c r="Y208" s="21">
        <v>161247</v>
      </c>
    </row>
    <row r="209" spans="2:25" x14ac:dyDescent="0.9">
      <c r="B209" s="19" t="s">
        <v>1520</v>
      </c>
      <c r="C209" s="25">
        <f>_xlfn.XLOOKUP(Vote_History[[#This Row],[QID]],Constituency[qid],Constituency[Number])</f>
        <v>35</v>
      </c>
      <c r="D209" s="27" t="str">
        <f>_xlfn.XLOOKUP(Vote_History[[#This Row],[Number]],Constituency[Number],Constituency[Constituency])</f>
        <v>Nilambur</v>
      </c>
      <c r="E209" s="20" t="s">
        <v>5467</v>
      </c>
      <c r="F209" s="20">
        <v>2021</v>
      </c>
      <c r="G209" s="20" t="s">
        <v>740</v>
      </c>
      <c r="H209" s="20" t="s">
        <v>5768</v>
      </c>
      <c r="I209" s="20" t="s">
        <v>5555</v>
      </c>
      <c r="J209" s="20" t="s">
        <v>51</v>
      </c>
      <c r="K209" s="20">
        <v>81227</v>
      </c>
      <c r="L209" s="20" t="s">
        <v>5769</v>
      </c>
      <c r="M209" s="20" t="s">
        <v>161</v>
      </c>
      <c r="N209" s="20" t="s">
        <v>38</v>
      </c>
      <c r="O209" s="20">
        <v>78527</v>
      </c>
      <c r="P209" s="20" t="s">
        <v>5770</v>
      </c>
      <c r="Q209" s="20" t="s">
        <v>69</v>
      </c>
      <c r="R209" s="20" t="s">
        <v>68</v>
      </c>
      <c r="S209" s="20">
        <v>8595</v>
      </c>
      <c r="T209" s="20">
        <v>2700</v>
      </c>
      <c r="U209" s="20">
        <v>81227</v>
      </c>
      <c r="V209" s="20">
        <v>78527</v>
      </c>
      <c r="W209" s="20">
        <v>8595</v>
      </c>
      <c r="X209" s="20">
        <v>4349</v>
      </c>
      <c r="Y209" s="21">
        <v>172698</v>
      </c>
    </row>
    <row r="210" spans="2:25" x14ac:dyDescent="0.9">
      <c r="B210" s="19" t="s">
        <v>1520</v>
      </c>
      <c r="C210" s="25">
        <f>_xlfn.XLOOKUP(Vote_History[[#This Row],[QID]],Constituency[qid],Constituency[Number])</f>
        <v>35</v>
      </c>
      <c r="D210" s="27" t="str">
        <f>_xlfn.XLOOKUP(Vote_History[[#This Row],[Number]],Constituency[Number],Constituency[Constituency])</f>
        <v>Nilambur</v>
      </c>
      <c r="E210" s="20" t="s">
        <v>5473</v>
      </c>
      <c r="F210" s="20">
        <v>2014</v>
      </c>
      <c r="G210" s="20" t="s">
        <v>740</v>
      </c>
      <c r="H210" s="20" t="s">
        <v>5614</v>
      </c>
      <c r="I210" s="20" t="s">
        <v>161</v>
      </c>
      <c r="J210" s="20" t="s">
        <v>38</v>
      </c>
      <c r="K210" s="20">
        <v>55403</v>
      </c>
      <c r="L210" s="20" t="s">
        <v>5613</v>
      </c>
      <c r="M210" s="20" t="s">
        <v>193</v>
      </c>
      <c r="N210" s="20" t="s">
        <v>51</v>
      </c>
      <c r="O210" s="20">
        <v>52137</v>
      </c>
      <c r="P210" s="20" t="s">
        <v>5615</v>
      </c>
      <c r="Q210" s="20" t="s">
        <v>69</v>
      </c>
      <c r="R210" s="20" t="s">
        <v>68</v>
      </c>
      <c r="S210" s="20">
        <v>13120</v>
      </c>
      <c r="T210" s="20">
        <v>3266</v>
      </c>
      <c r="U210" s="20">
        <v>52137</v>
      </c>
      <c r="V210" s="20">
        <v>55403</v>
      </c>
      <c r="W210" s="20">
        <v>13120</v>
      </c>
      <c r="X210" s="20">
        <v>14846</v>
      </c>
      <c r="Y210" s="21">
        <v>135506</v>
      </c>
    </row>
    <row r="211" spans="2:25" x14ac:dyDescent="0.9">
      <c r="B211" s="19" t="s">
        <v>1520</v>
      </c>
      <c r="C211" s="25">
        <f>_xlfn.XLOOKUP(Vote_History[[#This Row],[QID]],Constituency[qid],Constituency[Number])</f>
        <v>35</v>
      </c>
      <c r="D211" s="27" t="str">
        <f>_xlfn.XLOOKUP(Vote_History[[#This Row],[Number]],Constituency[Number],Constituency[Constituency])</f>
        <v>Nilambur</v>
      </c>
      <c r="E211" s="20" t="s">
        <v>5473</v>
      </c>
      <c r="F211" s="20">
        <v>2019</v>
      </c>
      <c r="G211" s="20" t="s">
        <v>740</v>
      </c>
      <c r="H211" s="20" t="s">
        <v>5616</v>
      </c>
      <c r="I211" s="20" t="s">
        <v>161</v>
      </c>
      <c r="J211" s="20" t="s">
        <v>38</v>
      </c>
      <c r="K211" s="20">
        <v>103862</v>
      </c>
      <c r="L211" s="20" t="s">
        <v>5617</v>
      </c>
      <c r="M211" s="20" t="s">
        <v>193</v>
      </c>
      <c r="N211" s="20" t="s">
        <v>51</v>
      </c>
      <c r="O211" s="20">
        <v>42202</v>
      </c>
      <c r="P211" s="20" t="s">
        <v>5618</v>
      </c>
      <c r="Q211" s="20" t="s">
        <v>698</v>
      </c>
      <c r="R211" s="20" t="s">
        <v>68</v>
      </c>
      <c r="S211" s="20">
        <v>10749</v>
      </c>
      <c r="T211" s="20">
        <v>61660</v>
      </c>
      <c r="U211" s="20">
        <v>42202</v>
      </c>
      <c r="V211" s="20">
        <v>103862</v>
      </c>
      <c r="W211" s="20">
        <v>10749</v>
      </c>
      <c r="X211" s="20">
        <v>4008</v>
      </c>
      <c r="Y211" s="21">
        <v>160821</v>
      </c>
    </row>
    <row r="212" spans="2:25" x14ac:dyDescent="0.9">
      <c r="B212" s="19" t="s">
        <v>1520</v>
      </c>
      <c r="C212" s="25">
        <f>_xlfn.XLOOKUP(Vote_History[[#This Row],[QID]],Constituency[qid],Constituency[Number])</f>
        <v>35</v>
      </c>
      <c r="D212" s="27" t="str">
        <f>_xlfn.XLOOKUP(Vote_History[[#This Row],[Number]],Constituency[Number],Constituency[Constituency])</f>
        <v>Nilambur</v>
      </c>
      <c r="E212" s="20" t="s">
        <v>5473</v>
      </c>
      <c r="F212" s="20">
        <v>2024</v>
      </c>
      <c r="G212" s="20" t="s">
        <v>740</v>
      </c>
      <c r="H212" s="20" t="s">
        <v>5616</v>
      </c>
      <c r="I212" s="20" t="s">
        <v>161</v>
      </c>
      <c r="J212" s="20" t="s">
        <v>38</v>
      </c>
      <c r="K212" s="20">
        <v>99325</v>
      </c>
      <c r="L212" s="20" t="s">
        <v>5619</v>
      </c>
      <c r="M212" s="20" t="s">
        <v>193</v>
      </c>
      <c r="N212" s="20" t="s">
        <v>51</v>
      </c>
      <c r="O212" s="20">
        <v>42962</v>
      </c>
      <c r="P212" s="20" t="s">
        <v>5469</v>
      </c>
      <c r="Q212" s="20" t="s">
        <v>69</v>
      </c>
      <c r="R212" s="20" t="s">
        <v>68</v>
      </c>
      <c r="S212" s="20">
        <v>17520</v>
      </c>
      <c r="T212" s="20">
        <v>56363</v>
      </c>
      <c r="U212" s="20">
        <v>42962</v>
      </c>
      <c r="V212" s="20">
        <v>99325</v>
      </c>
      <c r="W212" s="20">
        <v>17520</v>
      </c>
      <c r="X212" s="20">
        <v>682</v>
      </c>
      <c r="Y212" s="21">
        <v>160489</v>
      </c>
    </row>
    <row r="213" spans="2:25" x14ac:dyDescent="0.9">
      <c r="B213" s="19" t="s">
        <v>1546</v>
      </c>
      <c r="C213" s="25">
        <f>_xlfn.XLOOKUP(Vote_History[[#This Row],[QID]],Constituency[qid],Constituency[Number])</f>
        <v>36</v>
      </c>
      <c r="D213" s="27" t="str">
        <f>_xlfn.XLOOKUP(Vote_History[[#This Row],[Number]],Constituency[Number],Constituency[Constituency])</f>
        <v>Wandoor</v>
      </c>
      <c r="E213" s="20" t="s">
        <v>5467</v>
      </c>
      <c r="F213" s="20">
        <v>2011</v>
      </c>
      <c r="G213" s="20" t="s">
        <v>740</v>
      </c>
      <c r="H213" s="20" t="s">
        <v>5771</v>
      </c>
      <c r="I213" s="20" t="s">
        <v>161</v>
      </c>
      <c r="J213" s="20" t="s">
        <v>38</v>
      </c>
      <c r="K213" s="20">
        <v>77580</v>
      </c>
      <c r="L213" s="20" t="s">
        <v>5772</v>
      </c>
      <c r="M213" s="20" t="s">
        <v>52</v>
      </c>
      <c r="N213" s="20" t="s">
        <v>51</v>
      </c>
      <c r="O213" s="20">
        <v>48661</v>
      </c>
      <c r="P213" s="20" t="s">
        <v>5773</v>
      </c>
      <c r="Q213" s="20" t="s">
        <v>69</v>
      </c>
      <c r="R213" s="20" t="s">
        <v>68</v>
      </c>
      <c r="S213" s="20">
        <v>2885</v>
      </c>
      <c r="T213" s="20">
        <v>28919</v>
      </c>
      <c r="U213" s="20">
        <v>48661</v>
      </c>
      <c r="V213" s="20">
        <v>77580</v>
      </c>
      <c r="W213" s="20">
        <v>2885</v>
      </c>
      <c r="X213" s="20">
        <v>3484</v>
      </c>
      <c r="Y213" s="21">
        <v>132610</v>
      </c>
    </row>
    <row r="214" spans="2:25" x14ac:dyDescent="0.9">
      <c r="B214" s="19" t="s">
        <v>1546</v>
      </c>
      <c r="C214" s="25">
        <f>_xlfn.XLOOKUP(Vote_History[[#This Row],[QID]],Constituency[qid],Constituency[Number])</f>
        <v>36</v>
      </c>
      <c r="D214" s="27" t="str">
        <f>_xlfn.XLOOKUP(Vote_History[[#This Row],[Number]],Constituency[Number],Constituency[Constituency])</f>
        <v>Wandoor</v>
      </c>
      <c r="E214" s="20" t="s">
        <v>5467</v>
      </c>
      <c r="F214" s="20">
        <v>2016</v>
      </c>
      <c r="G214" s="20" t="s">
        <v>740</v>
      </c>
      <c r="H214" s="20" t="s">
        <v>5774</v>
      </c>
      <c r="I214" s="20" t="s">
        <v>161</v>
      </c>
      <c r="J214" s="20" t="s">
        <v>38</v>
      </c>
      <c r="K214" s="20">
        <v>81964</v>
      </c>
      <c r="L214" s="20" t="s">
        <v>5775</v>
      </c>
      <c r="M214" s="20" t="s">
        <v>52</v>
      </c>
      <c r="N214" s="20" t="s">
        <v>51</v>
      </c>
      <c r="O214" s="20">
        <v>58100</v>
      </c>
      <c r="P214" s="20" t="s">
        <v>5776</v>
      </c>
      <c r="Q214" s="20" t="s">
        <v>69</v>
      </c>
      <c r="R214" s="20" t="s">
        <v>68</v>
      </c>
      <c r="S214" s="20">
        <v>9471</v>
      </c>
      <c r="T214" s="20">
        <v>23864</v>
      </c>
      <c r="U214" s="20">
        <v>58100</v>
      </c>
      <c r="V214" s="20">
        <v>81964</v>
      </c>
      <c r="W214" s="20">
        <v>9471</v>
      </c>
      <c r="X214" s="20">
        <v>5497</v>
      </c>
      <c r="Y214" s="21">
        <v>155032</v>
      </c>
    </row>
    <row r="215" spans="2:25" x14ac:dyDescent="0.9">
      <c r="B215" s="19" t="s">
        <v>1546</v>
      </c>
      <c r="C215" s="25">
        <f>_xlfn.XLOOKUP(Vote_History[[#This Row],[QID]],Constituency[qid],Constituency[Number])</f>
        <v>36</v>
      </c>
      <c r="D215" s="27" t="str">
        <f>_xlfn.XLOOKUP(Vote_History[[#This Row],[Number]],Constituency[Number],Constituency[Constituency])</f>
        <v>Wandoor</v>
      </c>
      <c r="E215" s="20" t="s">
        <v>5467</v>
      </c>
      <c r="F215" s="20">
        <v>2021</v>
      </c>
      <c r="G215" s="20" t="s">
        <v>740</v>
      </c>
      <c r="H215" s="20" t="s">
        <v>5372</v>
      </c>
      <c r="I215" s="20" t="s">
        <v>161</v>
      </c>
      <c r="J215" s="20" t="s">
        <v>38</v>
      </c>
      <c r="K215" s="20">
        <v>87415</v>
      </c>
      <c r="L215" s="20" t="s">
        <v>5777</v>
      </c>
      <c r="M215" s="20" t="s">
        <v>52</v>
      </c>
      <c r="N215" s="20" t="s">
        <v>51</v>
      </c>
      <c r="O215" s="20">
        <v>71852</v>
      </c>
      <c r="P215" s="20" t="s">
        <v>5778</v>
      </c>
      <c r="Q215" s="20" t="s">
        <v>69</v>
      </c>
      <c r="R215" s="20" t="s">
        <v>68</v>
      </c>
      <c r="S215" s="20">
        <v>7057</v>
      </c>
      <c r="T215" s="20">
        <v>15563</v>
      </c>
      <c r="U215" s="20">
        <v>71852</v>
      </c>
      <c r="V215" s="20">
        <v>87415</v>
      </c>
      <c r="W215" s="20">
        <v>7057</v>
      </c>
      <c r="X215" s="20">
        <v>2943</v>
      </c>
      <c r="Y215" s="21">
        <v>169267</v>
      </c>
    </row>
    <row r="216" spans="2:25" x14ac:dyDescent="0.9">
      <c r="B216" s="19" t="s">
        <v>1546</v>
      </c>
      <c r="C216" s="25">
        <f>_xlfn.XLOOKUP(Vote_History[[#This Row],[QID]],Constituency[qid],Constituency[Number])</f>
        <v>36</v>
      </c>
      <c r="D216" s="27" t="str">
        <f>_xlfn.XLOOKUP(Vote_History[[#This Row],[Number]],Constituency[Number],Constituency[Constituency])</f>
        <v>Wandoor</v>
      </c>
      <c r="E216" s="20" t="s">
        <v>5473</v>
      </c>
      <c r="F216" s="20">
        <v>2014</v>
      </c>
      <c r="G216" s="20" t="s">
        <v>740</v>
      </c>
      <c r="H216" s="20" t="s">
        <v>5614</v>
      </c>
      <c r="I216" s="20" t="s">
        <v>161</v>
      </c>
      <c r="J216" s="20" t="s">
        <v>38</v>
      </c>
      <c r="K216" s="20">
        <v>60249</v>
      </c>
      <c r="L216" s="20" t="s">
        <v>5613</v>
      </c>
      <c r="M216" s="20" t="s">
        <v>193</v>
      </c>
      <c r="N216" s="20" t="s">
        <v>51</v>
      </c>
      <c r="O216" s="20">
        <v>47982</v>
      </c>
      <c r="P216" s="20" t="s">
        <v>5615</v>
      </c>
      <c r="Q216" s="20" t="s">
        <v>69</v>
      </c>
      <c r="R216" s="20" t="s">
        <v>68</v>
      </c>
      <c r="S216" s="20">
        <v>10571</v>
      </c>
      <c r="T216" s="20">
        <v>12267</v>
      </c>
      <c r="U216" s="20">
        <v>47982</v>
      </c>
      <c r="V216" s="20">
        <v>60249</v>
      </c>
      <c r="W216" s="20">
        <v>10571</v>
      </c>
      <c r="X216" s="20">
        <v>19395</v>
      </c>
      <c r="Y216" s="21">
        <v>138197</v>
      </c>
    </row>
    <row r="217" spans="2:25" x14ac:dyDescent="0.9">
      <c r="B217" s="19" t="s">
        <v>1546</v>
      </c>
      <c r="C217" s="25">
        <f>_xlfn.XLOOKUP(Vote_History[[#This Row],[QID]],Constituency[qid],Constituency[Number])</f>
        <v>36</v>
      </c>
      <c r="D217" s="27" t="str">
        <f>_xlfn.XLOOKUP(Vote_History[[#This Row],[Number]],Constituency[Number],Constituency[Constituency])</f>
        <v>Wandoor</v>
      </c>
      <c r="E217" s="20" t="s">
        <v>5473</v>
      </c>
      <c r="F217" s="20">
        <v>2019</v>
      </c>
      <c r="G217" s="20" t="s">
        <v>740</v>
      </c>
      <c r="H217" s="20" t="s">
        <v>5616</v>
      </c>
      <c r="I217" s="20" t="s">
        <v>161</v>
      </c>
      <c r="J217" s="20" t="s">
        <v>38</v>
      </c>
      <c r="K217" s="20">
        <v>111948</v>
      </c>
      <c r="L217" s="20" t="s">
        <v>5617</v>
      </c>
      <c r="M217" s="20" t="s">
        <v>193</v>
      </c>
      <c r="N217" s="20" t="s">
        <v>51</v>
      </c>
      <c r="O217" s="20">
        <v>42393</v>
      </c>
      <c r="P217" s="20" t="s">
        <v>5618</v>
      </c>
      <c r="Q217" s="20" t="s">
        <v>698</v>
      </c>
      <c r="R217" s="20" t="s">
        <v>68</v>
      </c>
      <c r="S217" s="20">
        <v>8301</v>
      </c>
      <c r="T217" s="20">
        <v>69555</v>
      </c>
      <c r="U217" s="20">
        <v>42393</v>
      </c>
      <c r="V217" s="20">
        <v>111948</v>
      </c>
      <c r="W217" s="20">
        <v>8301</v>
      </c>
      <c r="X217" s="20">
        <v>4153</v>
      </c>
      <c r="Y217" s="21">
        <v>166795</v>
      </c>
    </row>
    <row r="218" spans="2:25" x14ac:dyDescent="0.9">
      <c r="B218" s="19" t="s">
        <v>1546</v>
      </c>
      <c r="C218" s="25">
        <f>_xlfn.XLOOKUP(Vote_History[[#This Row],[QID]],Constituency[qid],Constituency[Number])</f>
        <v>36</v>
      </c>
      <c r="D218" s="27" t="str">
        <f>_xlfn.XLOOKUP(Vote_History[[#This Row],[Number]],Constituency[Number],Constituency[Constituency])</f>
        <v>Wandoor</v>
      </c>
      <c r="E218" s="20" t="s">
        <v>5473</v>
      </c>
      <c r="F218" s="20">
        <v>2024</v>
      </c>
      <c r="G218" s="20" t="s">
        <v>740</v>
      </c>
      <c r="H218" s="20" t="s">
        <v>5616</v>
      </c>
      <c r="I218" s="20" t="s">
        <v>161</v>
      </c>
      <c r="J218" s="20" t="s">
        <v>38</v>
      </c>
      <c r="K218" s="20">
        <v>112310</v>
      </c>
      <c r="L218" s="20" t="s">
        <v>5619</v>
      </c>
      <c r="M218" s="20" t="s">
        <v>193</v>
      </c>
      <c r="N218" s="20" t="s">
        <v>51</v>
      </c>
      <c r="O218" s="20">
        <v>43626</v>
      </c>
      <c r="P218" s="20" t="s">
        <v>5469</v>
      </c>
      <c r="Q218" s="20" t="s">
        <v>69</v>
      </c>
      <c r="R218" s="20" t="s">
        <v>68</v>
      </c>
      <c r="S218" s="20">
        <v>13608</v>
      </c>
      <c r="T218" s="20">
        <v>68684</v>
      </c>
      <c r="U218" s="20">
        <v>43626</v>
      </c>
      <c r="V218" s="20">
        <v>112310</v>
      </c>
      <c r="W218" s="20">
        <v>13608</v>
      </c>
      <c r="X218" s="20">
        <v>756</v>
      </c>
      <c r="Y218" s="21">
        <v>170300</v>
      </c>
    </row>
    <row r="219" spans="2:25" x14ac:dyDescent="0.9">
      <c r="B219" s="19" t="s">
        <v>1573</v>
      </c>
      <c r="C219" s="25">
        <f>_xlfn.XLOOKUP(Vote_History[[#This Row],[QID]],Constituency[qid],Constituency[Number])</f>
        <v>37</v>
      </c>
      <c r="D219" s="27" t="str">
        <f>_xlfn.XLOOKUP(Vote_History[[#This Row],[Number]],Constituency[Number],Constituency[Constituency])</f>
        <v>Manjeri</v>
      </c>
      <c r="E219" s="20" t="s">
        <v>5467</v>
      </c>
      <c r="F219" s="20">
        <v>2011</v>
      </c>
      <c r="G219" s="20" t="s">
        <v>1455</v>
      </c>
      <c r="H219" s="20" t="s">
        <v>5779</v>
      </c>
      <c r="I219" s="20" t="s">
        <v>39</v>
      </c>
      <c r="J219" s="20" t="s">
        <v>38</v>
      </c>
      <c r="K219" s="20">
        <v>67594</v>
      </c>
      <c r="L219" s="20" t="s">
        <v>5780</v>
      </c>
      <c r="M219" s="20" t="s">
        <v>193</v>
      </c>
      <c r="N219" s="20" t="s">
        <v>51</v>
      </c>
      <c r="O219" s="20">
        <v>38515</v>
      </c>
      <c r="P219" s="20" t="s">
        <v>5781</v>
      </c>
      <c r="Q219" s="20" t="s">
        <v>69</v>
      </c>
      <c r="R219" s="20" t="s">
        <v>68</v>
      </c>
      <c r="S219" s="20">
        <v>6319</v>
      </c>
      <c r="T219" s="20">
        <v>29079</v>
      </c>
      <c r="U219" s="20">
        <v>38515</v>
      </c>
      <c r="V219" s="20">
        <v>67594</v>
      </c>
      <c r="W219" s="20">
        <v>6319</v>
      </c>
      <c r="X219" s="20">
        <v>4125</v>
      </c>
      <c r="Y219" s="21">
        <v>116553</v>
      </c>
    </row>
    <row r="220" spans="2:25" x14ac:dyDescent="0.9">
      <c r="B220" s="19" t="s">
        <v>1573</v>
      </c>
      <c r="C220" s="25">
        <f>_xlfn.XLOOKUP(Vote_History[[#This Row],[QID]],Constituency[qid],Constituency[Number])</f>
        <v>37</v>
      </c>
      <c r="D220" s="27" t="str">
        <f>_xlfn.XLOOKUP(Vote_History[[#This Row],[Number]],Constituency[Number],Constituency[Constituency])</f>
        <v>Manjeri</v>
      </c>
      <c r="E220" s="20" t="s">
        <v>5467</v>
      </c>
      <c r="F220" s="20">
        <v>2016</v>
      </c>
      <c r="G220" s="20" t="s">
        <v>1455</v>
      </c>
      <c r="H220" s="20" t="s">
        <v>5782</v>
      </c>
      <c r="I220" s="20" t="s">
        <v>39</v>
      </c>
      <c r="J220" s="20" t="s">
        <v>38</v>
      </c>
      <c r="K220" s="20">
        <v>69779</v>
      </c>
      <c r="L220" s="20" t="s">
        <v>5783</v>
      </c>
      <c r="M220" s="20" t="s">
        <v>193</v>
      </c>
      <c r="N220" s="20" t="s">
        <v>51</v>
      </c>
      <c r="O220" s="20">
        <v>50163</v>
      </c>
      <c r="P220" s="20" t="s">
        <v>5784</v>
      </c>
      <c r="Q220" s="20" t="s">
        <v>69</v>
      </c>
      <c r="R220" s="20" t="s">
        <v>68</v>
      </c>
      <c r="S220" s="20">
        <v>11223</v>
      </c>
      <c r="T220" s="20">
        <v>19616</v>
      </c>
      <c r="U220" s="20">
        <v>50163</v>
      </c>
      <c r="V220" s="20">
        <v>69779</v>
      </c>
      <c r="W220" s="20">
        <v>11223</v>
      </c>
      <c r="X220" s="20">
        <v>6868</v>
      </c>
      <c r="Y220" s="21">
        <v>138033</v>
      </c>
    </row>
    <row r="221" spans="2:25" x14ac:dyDescent="0.9">
      <c r="B221" s="19" t="s">
        <v>1573</v>
      </c>
      <c r="C221" s="25">
        <f>_xlfn.XLOOKUP(Vote_History[[#This Row],[QID]],Constituency[qid],Constituency[Number])</f>
        <v>37</v>
      </c>
      <c r="D221" s="27" t="str">
        <f>_xlfn.XLOOKUP(Vote_History[[#This Row],[Number]],Constituency[Number],Constituency[Constituency])</f>
        <v>Manjeri</v>
      </c>
      <c r="E221" s="20" t="s">
        <v>5467</v>
      </c>
      <c r="F221" s="20">
        <v>2021</v>
      </c>
      <c r="G221" s="20" t="s">
        <v>1455</v>
      </c>
      <c r="H221" s="20" t="s">
        <v>5373</v>
      </c>
      <c r="I221" s="20" t="s">
        <v>39</v>
      </c>
      <c r="J221" s="20" t="s">
        <v>38</v>
      </c>
      <c r="K221" s="20">
        <v>78836</v>
      </c>
      <c r="L221" s="20" t="s">
        <v>5785</v>
      </c>
      <c r="M221" s="20" t="s">
        <v>193</v>
      </c>
      <c r="N221" s="20" t="s">
        <v>51</v>
      </c>
      <c r="O221" s="20">
        <v>64263</v>
      </c>
      <c r="P221" s="20" t="s">
        <v>5786</v>
      </c>
      <c r="Q221" s="20" t="s">
        <v>69</v>
      </c>
      <c r="R221" s="20" t="s">
        <v>68</v>
      </c>
      <c r="S221" s="20">
        <v>11350</v>
      </c>
      <c r="T221" s="20">
        <v>14573</v>
      </c>
      <c r="U221" s="20">
        <v>64263</v>
      </c>
      <c r="V221" s="20">
        <v>78836</v>
      </c>
      <c r="W221" s="20">
        <v>11350</v>
      </c>
      <c r="X221" s="20">
        <v>1341</v>
      </c>
      <c r="Y221" s="21">
        <v>155790</v>
      </c>
    </row>
    <row r="222" spans="2:25" x14ac:dyDescent="0.9">
      <c r="B222" s="19" t="s">
        <v>1573</v>
      </c>
      <c r="C222" s="25">
        <f>_xlfn.XLOOKUP(Vote_History[[#This Row],[QID]],Constituency[qid],Constituency[Number])</f>
        <v>37</v>
      </c>
      <c r="D222" s="27" t="str">
        <f>_xlfn.XLOOKUP(Vote_History[[#This Row],[Number]],Constituency[Number],Constituency[Constituency])</f>
        <v>Manjeri</v>
      </c>
      <c r="E222" s="20" t="s">
        <v>5473</v>
      </c>
      <c r="F222" s="20">
        <v>2014</v>
      </c>
      <c r="G222" s="20" t="s">
        <v>1455</v>
      </c>
      <c r="H222" s="20" t="s">
        <v>5746</v>
      </c>
      <c r="I222" s="20" t="s">
        <v>39</v>
      </c>
      <c r="J222" s="20" t="s">
        <v>38</v>
      </c>
      <c r="K222" s="20">
        <v>64677</v>
      </c>
      <c r="L222" s="20" t="s">
        <v>5747</v>
      </c>
      <c r="M222" s="20" t="s">
        <v>52</v>
      </c>
      <c r="N222" s="20" t="s">
        <v>51</v>
      </c>
      <c r="O222" s="20">
        <v>38615</v>
      </c>
      <c r="P222" s="20" t="s">
        <v>5748</v>
      </c>
      <c r="Q222" s="20" t="s">
        <v>69</v>
      </c>
      <c r="R222" s="20" t="s">
        <v>68</v>
      </c>
      <c r="S222" s="20">
        <v>10656</v>
      </c>
      <c r="T222" s="20">
        <v>26062</v>
      </c>
      <c r="U222" s="20">
        <v>38615</v>
      </c>
      <c r="V222" s="20">
        <v>64677</v>
      </c>
      <c r="W222" s="20">
        <v>10656</v>
      </c>
      <c r="X222" s="20">
        <v>11266</v>
      </c>
      <c r="Y222" s="21">
        <v>125214</v>
      </c>
    </row>
    <row r="223" spans="2:25" x14ac:dyDescent="0.9">
      <c r="B223" s="19" t="s">
        <v>1573</v>
      </c>
      <c r="C223" s="25">
        <f>_xlfn.XLOOKUP(Vote_History[[#This Row],[QID]],Constituency[qid],Constituency[Number])</f>
        <v>37</v>
      </c>
      <c r="D223" s="27" t="str">
        <f>_xlfn.XLOOKUP(Vote_History[[#This Row],[Number]],Constituency[Number],Constituency[Constituency])</f>
        <v>Manjeri</v>
      </c>
      <c r="E223" s="20" t="s">
        <v>5473</v>
      </c>
      <c r="F223" s="20">
        <v>2019</v>
      </c>
      <c r="G223" s="20" t="s">
        <v>1455</v>
      </c>
      <c r="H223" s="20" t="s">
        <v>5749</v>
      </c>
      <c r="I223" s="20" t="s">
        <v>39</v>
      </c>
      <c r="J223" s="20" t="s">
        <v>38</v>
      </c>
      <c r="K223" s="20">
        <v>85579</v>
      </c>
      <c r="L223" s="20" t="s">
        <v>5750</v>
      </c>
      <c r="M223" s="20" t="s">
        <v>52</v>
      </c>
      <c r="N223" s="20" t="s">
        <v>51</v>
      </c>
      <c r="O223" s="20">
        <v>49531</v>
      </c>
      <c r="P223" s="20" t="s">
        <v>5751</v>
      </c>
      <c r="Q223" s="20" t="s">
        <v>69</v>
      </c>
      <c r="R223" s="20" t="s">
        <v>68</v>
      </c>
      <c r="S223" s="20">
        <v>11595</v>
      </c>
      <c r="T223" s="20">
        <v>36048</v>
      </c>
      <c r="U223" s="20">
        <v>49531</v>
      </c>
      <c r="V223" s="20">
        <v>85579</v>
      </c>
      <c r="W223" s="20">
        <v>11595</v>
      </c>
      <c r="X223" s="20">
        <v>3834</v>
      </c>
      <c r="Y223" s="21">
        <v>150539</v>
      </c>
    </row>
    <row r="224" spans="2:25" x14ac:dyDescent="0.9">
      <c r="B224" s="19" t="s">
        <v>1573</v>
      </c>
      <c r="C224" s="25">
        <f>_xlfn.XLOOKUP(Vote_History[[#This Row],[QID]],Constituency[qid],Constituency[Number])</f>
        <v>37</v>
      </c>
      <c r="D224" s="27" t="str">
        <f>_xlfn.XLOOKUP(Vote_History[[#This Row],[Number]],Constituency[Number],Constituency[Constituency])</f>
        <v>Manjeri</v>
      </c>
      <c r="E224" s="20" t="s">
        <v>5473</v>
      </c>
      <c r="F224" s="20">
        <v>2024</v>
      </c>
      <c r="G224" s="20" t="s">
        <v>1455</v>
      </c>
      <c r="H224" s="20" t="s">
        <v>5752</v>
      </c>
      <c r="I224" s="20" t="s">
        <v>39</v>
      </c>
      <c r="J224" s="20" t="s">
        <v>38</v>
      </c>
      <c r="K224" s="20">
        <v>92346</v>
      </c>
      <c r="L224" s="20" t="s">
        <v>5753</v>
      </c>
      <c r="M224" s="20" t="s">
        <v>52</v>
      </c>
      <c r="N224" s="20" t="s">
        <v>51</v>
      </c>
      <c r="O224" s="20">
        <v>50026</v>
      </c>
      <c r="P224" s="20" t="s">
        <v>5754</v>
      </c>
      <c r="Q224" s="20" t="s">
        <v>69</v>
      </c>
      <c r="R224" s="20" t="s">
        <v>68</v>
      </c>
      <c r="S224" s="20">
        <v>12823</v>
      </c>
      <c r="T224" s="20">
        <v>42320</v>
      </c>
      <c r="U224" s="20">
        <v>50026</v>
      </c>
      <c r="V224" s="20">
        <v>92346</v>
      </c>
      <c r="W224" s="20">
        <v>12823</v>
      </c>
      <c r="X224" s="20">
        <v>770</v>
      </c>
      <c r="Y224" s="21">
        <v>155965</v>
      </c>
    </row>
    <row r="225" spans="2:25" x14ac:dyDescent="0.9">
      <c r="B225" s="19" t="s">
        <v>1603</v>
      </c>
      <c r="C225" s="25">
        <f>_xlfn.XLOOKUP(Vote_History[[#This Row],[QID]],Constituency[qid],Constituency[Number])</f>
        <v>38</v>
      </c>
      <c r="D225" s="27" t="str">
        <f>_xlfn.XLOOKUP(Vote_History[[#This Row],[Number]],Constituency[Number],Constituency[Constituency])</f>
        <v>Perinthalmanna</v>
      </c>
      <c r="E225" s="20" t="s">
        <v>5467</v>
      </c>
      <c r="F225" s="20">
        <v>2011</v>
      </c>
      <c r="G225" s="20" t="s">
        <v>1455</v>
      </c>
      <c r="H225" s="20" t="s">
        <v>1653</v>
      </c>
      <c r="I225" s="20" t="s">
        <v>39</v>
      </c>
      <c r="J225" s="20" t="s">
        <v>38</v>
      </c>
      <c r="K225" s="20">
        <v>69730</v>
      </c>
      <c r="L225" s="20" t="s">
        <v>5787</v>
      </c>
      <c r="M225" s="20" t="s">
        <v>52</v>
      </c>
      <c r="N225" s="20" t="s">
        <v>51</v>
      </c>
      <c r="O225" s="20">
        <v>60141</v>
      </c>
      <c r="P225" s="20" t="s">
        <v>5788</v>
      </c>
      <c r="Q225" s="20" t="s">
        <v>69</v>
      </c>
      <c r="R225" s="20" t="s">
        <v>68</v>
      </c>
      <c r="S225" s="20">
        <v>1989</v>
      </c>
      <c r="T225" s="20">
        <v>9589</v>
      </c>
      <c r="U225" s="20">
        <v>60141</v>
      </c>
      <c r="V225" s="20">
        <v>69730</v>
      </c>
      <c r="W225" s="20">
        <v>1989</v>
      </c>
      <c r="X225" s="20">
        <v>1875</v>
      </c>
      <c r="Y225" s="21">
        <v>133735</v>
      </c>
    </row>
    <row r="226" spans="2:25" x14ac:dyDescent="0.9">
      <c r="B226" s="19" t="s">
        <v>1603</v>
      </c>
      <c r="C226" s="25">
        <f>_xlfn.XLOOKUP(Vote_History[[#This Row],[QID]],Constituency[qid],Constituency[Number])</f>
        <v>38</v>
      </c>
      <c r="D226" s="27" t="str">
        <f>_xlfn.XLOOKUP(Vote_History[[#This Row],[Number]],Constituency[Number],Constituency[Constituency])</f>
        <v>Perinthalmanna</v>
      </c>
      <c r="E226" s="20" t="s">
        <v>5467</v>
      </c>
      <c r="F226" s="20">
        <v>2016</v>
      </c>
      <c r="G226" s="20" t="s">
        <v>1455</v>
      </c>
      <c r="H226" s="20" t="s">
        <v>1653</v>
      </c>
      <c r="I226" s="20" t="s">
        <v>39</v>
      </c>
      <c r="J226" s="20" t="s">
        <v>38</v>
      </c>
      <c r="K226" s="20">
        <v>70990</v>
      </c>
      <c r="L226" s="20" t="s">
        <v>5789</v>
      </c>
      <c r="M226" s="20" t="s">
        <v>52</v>
      </c>
      <c r="N226" s="20" t="s">
        <v>51</v>
      </c>
      <c r="O226" s="20">
        <v>70411</v>
      </c>
      <c r="P226" s="20" t="s">
        <v>5790</v>
      </c>
      <c r="Q226" s="20" t="s">
        <v>69</v>
      </c>
      <c r="R226" s="20" t="s">
        <v>68</v>
      </c>
      <c r="S226" s="20">
        <v>5917</v>
      </c>
      <c r="T226" s="20">
        <v>579</v>
      </c>
      <c r="U226" s="20">
        <v>70411</v>
      </c>
      <c r="V226" s="20">
        <v>70990</v>
      </c>
      <c r="W226" s="20">
        <v>5917</v>
      </c>
      <c r="X226" s="20">
        <v>3586</v>
      </c>
      <c r="Y226" s="21">
        <v>150904</v>
      </c>
    </row>
    <row r="227" spans="2:25" x14ac:dyDescent="0.9">
      <c r="B227" s="19" t="s">
        <v>1603</v>
      </c>
      <c r="C227" s="25">
        <f>_xlfn.XLOOKUP(Vote_History[[#This Row],[QID]],Constituency[qid],Constituency[Number])</f>
        <v>38</v>
      </c>
      <c r="D227" s="27" t="str">
        <f>_xlfn.XLOOKUP(Vote_History[[#This Row],[Number]],Constituency[Number],Constituency[Constituency])</f>
        <v>Perinthalmanna</v>
      </c>
      <c r="E227" s="20" t="s">
        <v>5467</v>
      </c>
      <c r="F227" s="20">
        <v>2021</v>
      </c>
      <c r="G227" s="20" t="s">
        <v>1455</v>
      </c>
      <c r="H227" s="20" t="s">
        <v>1604</v>
      </c>
      <c r="I227" s="20" t="s">
        <v>39</v>
      </c>
      <c r="J227" s="20" t="s">
        <v>38</v>
      </c>
      <c r="K227" s="20">
        <v>76530</v>
      </c>
      <c r="L227" s="20" t="s">
        <v>5791</v>
      </c>
      <c r="M227" s="20" t="s">
        <v>5555</v>
      </c>
      <c r="N227" s="20" t="s">
        <v>51</v>
      </c>
      <c r="O227" s="20">
        <v>76492</v>
      </c>
      <c r="P227" s="20" t="s">
        <v>5792</v>
      </c>
      <c r="Q227" s="20" t="s">
        <v>69</v>
      </c>
      <c r="R227" s="20" t="s">
        <v>68</v>
      </c>
      <c r="S227" s="20">
        <v>8021</v>
      </c>
      <c r="T227" s="20">
        <v>38</v>
      </c>
      <c r="U227" s="20">
        <v>76492</v>
      </c>
      <c r="V227" s="20">
        <v>76530</v>
      </c>
      <c r="W227" s="20">
        <v>8021</v>
      </c>
      <c r="X227" s="20">
        <v>3706</v>
      </c>
      <c r="Y227" s="21">
        <v>164749</v>
      </c>
    </row>
    <row r="228" spans="2:25" x14ac:dyDescent="0.9">
      <c r="B228" s="19" t="s">
        <v>1603</v>
      </c>
      <c r="C228" s="25">
        <f>_xlfn.XLOOKUP(Vote_History[[#This Row],[QID]],Constituency[qid],Constituency[Number])</f>
        <v>38</v>
      </c>
      <c r="D228" s="27" t="str">
        <f>_xlfn.XLOOKUP(Vote_History[[#This Row],[Number]],Constituency[Number],Constituency[Constituency])</f>
        <v>Perinthalmanna</v>
      </c>
      <c r="E228" s="20" t="s">
        <v>5473</v>
      </c>
      <c r="F228" s="20">
        <v>2014</v>
      </c>
      <c r="G228" s="20" t="s">
        <v>1455</v>
      </c>
      <c r="H228" s="20" t="s">
        <v>5746</v>
      </c>
      <c r="I228" s="20" t="s">
        <v>39</v>
      </c>
      <c r="J228" s="20" t="s">
        <v>38</v>
      </c>
      <c r="K228" s="20">
        <v>59210</v>
      </c>
      <c r="L228" s="20" t="s">
        <v>5747</v>
      </c>
      <c r="M228" s="20" t="s">
        <v>52</v>
      </c>
      <c r="N228" s="20" t="s">
        <v>51</v>
      </c>
      <c r="O228" s="20">
        <v>48596</v>
      </c>
      <c r="P228" s="20" t="s">
        <v>5748</v>
      </c>
      <c r="Q228" s="20" t="s">
        <v>69</v>
      </c>
      <c r="R228" s="20" t="s">
        <v>68</v>
      </c>
      <c r="S228" s="20">
        <v>7356</v>
      </c>
      <c r="T228" s="20">
        <v>10614</v>
      </c>
      <c r="U228" s="20">
        <v>48596</v>
      </c>
      <c r="V228" s="20">
        <v>59210</v>
      </c>
      <c r="W228" s="20">
        <v>7356</v>
      </c>
      <c r="X228" s="20">
        <v>9534</v>
      </c>
      <c r="Y228" s="21">
        <v>124696</v>
      </c>
    </row>
    <row r="229" spans="2:25" x14ac:dyDescent="0.9">
      <c r="B229" s="19" t="s">
        <v>1603</v>
      </c>
      <c r="C229" s="25">
        <f>_xlfn.XLOOKUP(Vote_History[[#This Row],[QID]],Constituency[qid],Constituency[Number])</f>
        <v>38</v>
      </c>
      <c r="D229" s="27" t="str">
        <f>_xlfn.XLOOKUP(Vote_History[[#This Row],[Number]],Constituency[Number],Constituency[Constituency])</f>
        <v>Perinthalmanna</v>
      </c>
      <c r="E229" s="20" t="s">
        <v>5473</v>
      </c>
      <c r="F229" s="20">
        <v>2019</v>
      </c>
      <c r="G229" s="20" t="s">
        <v>1455</v>
      </c>
      <c r="H229" s="20" t="s">
        <v>5749</v>
      </c>
      <c r="I229" s="20" t="s">
        <v>39</v>
      </c>
      <c r="J229" s="20" t="s">
        <v>38</v>
      </c>
      <c r="K229" s="20">
        <v>79867</v>
      </c>
      <c r="L229" s="20" t="s">
        <v>5750</v>
      </c>
      <c r="M229" s="20" t="s">
        <v>52</v>
      </c>
      <c r="N229" s="20" t="s">
        <v>51</v>
      </c>
      <c r="O229" s="20">
        <v>56829</v>
      </c>
      <c r="P229" s="20" t="s">
        <v>5751</v>
      </c>
      <c r="Q229" s="20" t="s">
        <v>69</v>
      </c>
      <c r="R229" s="20" t="s">
        <v>68</v>
      </c>
      <c r="S229" s="20">
        <v>9851</v>
      </c>
      <c r="T229" s="20">
        <v>23038</v>
      </c>
      <c r="U229" s="20">
        <v>56829</v>
      </c>
      <c r="V229" s="20">
        <v>79867</v>
      </c>
      <c r="W229" s="20">
        <v>9851</v>
      </c>
      <c r="X229" s="20">
        <v>2540</v>
      </c>
      <c r="Y229" s="21">
        <v>149087</v>
      </c>
    </row>
    <row r="230" spans="2:25" x14ac:dyDescent="0.9">
      <c r="B230" s="19" t="s">
        <v>1603</v>
      </c>
      <c r="C230" s="25">
        <f>_xlfn.XLOOKUP(Vote_History[[#This Row],[QID]],Constituency[qid],Constituency[Number])</f>
        <v>38</v>
      </c>
      <c r="D230" s="27" t="str">
        <f>_xlfn.XLOOKUP(Vote_History[[#This Row],[Number]],Constituency[Number],Constituency[Constituency])</f>
        <v>Perinthalmanna</v>
      </c>
      <c r="E230" s="20" t="s">
        <v>5473</v>
      </c>
      <c r="F230" s="20">
        <v>2024</v>
      </c>
      <c r="G230" s="20" t="s">
        <v>1455</v>
      </c>
      <c r="H230" s="20" t="s">
        <v>5752</v>
      </c>
      <c r="I230" s="20" t="s">
        <v>39</v>
      </c>
      <c r="J230" s="20" t="s">
        <v>38</v>
      </c>
      <c r="K230" s="20">
        <v>85319</v>
      </c>
      <c r="L230" s="20" t="s">
        <v>5753</v>
      </c>
      <c r="M230" s="20" t="s">
        <v>52</v>
      </c>
      <c r="N230" s="20" t="s">
        <v>51</v>
      </c>
      <c r="O230" s="20">
        <v>58520</v>
      </c>
      <c r="P230" s="20" t="s">
        <v>5754</v>
      </c>
      <c r="Q230" s="20" t="s">
        <v>69</v>
      </c>
      <c r="R230" s="20" t="s">
        <v>68</v>
      </c>
      <c r="S230" s="20">
        <v>10486</v>
      </c>
      <c r="T230" s="20">
        <v>26799</v>
      </c>
      <c r="U230" s="20">
        <v>58520</v>
      </c>
      <c r="V230" s="20">
        <v>85319</v>
      </c>
      <c r="W230" s="20">
        <v>10486</v>
      </c>
      <c r="X230" s="20">
        <v>845</v>
      </c>
      <c r="Y230" s="21">
        <v>155170</v>
      </c>
    </row>
    <row r="231" spans="2:25" x14ac:dyDescent="0.9">
      <c r="B231" s="19" t="s">
        <v>1652</v>
      </c>
      <c r="C231" s="25">
        <f>_xlfn.XLOOKUP(Vote_History[[#This Row],[QID]],Constituency[qid],Constituency[Number])</f>
        <v>39</v>
      </c>
      <c r="D231" s="27" t="str">
        <f>_xlfn.XLOOKUP(Vote_History[[#This Row],[Number]],Constituency[Number],Constituency[Constituency])</f>
        <v>Mankada</v>
      </c>
      <c r="E231" s="20" t="s">
        <v>5467</v>
      </c>
      <c r="F231" s="20">
        <v>2011</v>
      </c>
      <c r="G231" s="20" t="s">
        <v>1455</v>
      </c>
      <c r="H231" s="20" t="s">
        <v>5793</v>
      </c>
      <c r="I231" s="20" t="s">
        <v>39</v>
      </c>
      <c r="J231" s="20" t="s">
        <v>38</v>
      </c>
      <c r="K231" s="20">
        <v>67756</v>
      </c>
      <c r="L231" s="20" t="s">
        <v>5794</v>
      </c>
      <c r="M231" s="20" t="s">
        <v>52</v>
      </c>
      <c r="N231" s="20" t="s">
        <v>51</v>
      </c>
      <c r="O231" s="20">
        <v>44163</v>
      </c>
      <c r="P231" s="20" t="s">
        <v>5795</v>
      </c>
      <c r="Q231" s="20" t="s">
        <v>69</v>
      </c>
      <c r="R231" s="20" t="s">
        <v>68</v>
      </c>
      <c r="S231" s="20">
        <v>4387</v>
      </c>
      <c r="T231" s="20">
        <v>23593</v>
      </c>
      <c r="U231" s="20">
        <v>44163</v>
      </c>
      <c r="V231" s="20">
        <v>67756</v>
      </c>
      <c r="W231" s="20">
        <v>4387</v>
      </c>
      <c r="X231" s="20">
        <v>4941</v>
      </c>
      <c r="Y231" s="21">
        <v>121247</v>
      </c>
    </row>
    <row r="232" spans="2:25" x14ac:dyDescent="0.9">
      <c r="B232" s="19" t="s">
        <v>1652</v>
      </c>
      <c r="C232" s="25">
        <f>_xlfn.XLOOKUP(Vote_History[[#This Row],[QID]],Constituency[qid],Constituency[Number])</f>
        <v>39</v>
      </c>
      <c r="D232" s="27" t="str">
        <f>_xlfn.XLOOKUP(Vote_History[[#This Row],[Number]],Constituency[Number],Constituency[Constituency])</f>
        <v>Mankada</v>
      </c>
      <c r="E232" s="20" t="s">
        <v>5467</v>
      </c>
      <c r="F232" s="20">
        <v>2016</v>
      </c>
      <c r="G232" s="20" t="s">
        <v>1455</v>
      </c>
      <c r="H232" s="20" t="s">
        <v>5796</v>
      </c>
      <c r="I232" s="20" t="s">
        <v>39</v>
      </c>
      <c r="J232" s="20" t="s">
        <v>38</v>
      </c>
      <c r="K232" s="20">
        <v>69165</v>
      </c>
      <c r="L232" s="20" t="s">
        <v>5797</v>
      </c>
      <c r="M232" s="20" t="s">
        <v>52</v>
      </c>
      <c r="N232" s="20" t="s">
        <v>51</v>
      </c>
      <c r="O232" s="20">
        <v>67657</v>
      </c>
      <c r="P232" s="20" t="s">
        <v>5798</v>
      </c>
      <c r="Q232" s="20" t="s">
        <v>69</v>
      </c>
      <c r="R232" s="20" t="s">
        <v>68</v>
      </c>
      <c r="S232" s="20">
        <v>6641</v>
      </c>
      <c r="T232" s="20">
        <v>1508</v>
      </c>
      <c r="U232" s="20">
        <v>67657</v>
      </c>
      <c r="V232" s="20">
        <v>69165</v>
      </c>
      <c r="W232" s="20">
        <v>6641</v>
      </c>
      <c r="X232" s="20">
        <v>6157</v>
      </c>
      <c r="Y232" s="21">
        <v>149620</v>
      </c>
    </row>
    <row r="233" spans="2:25" x14ac:dyDescent="0.9">
      <c r="B233" s="19" t="s">
        <v>1652</v>
      </c>
      <c r="C233" s="25">
        <f>_xlfn.XLOOKUP(Vote_History[[#This Row],[QID]],Constituency[qid],Constituency[Number])</f>
        <v>39</v>
      </c>
      <c r="D233" s="27" t="str">
        <f>_xlfn.XLOOKUP(Vote_History[[#This Row],[Number]],Constituency[Number],Constituency[Constituency])</f>
        <v>Mankada</v>
      </c>
      <c r="E233" s="20" t="s">
        <v>5467</v>
      </c>
      <c r="F233" s="20">
        <v>2021</v>
      </c>
      <c r="G233" s="20" t="s">
        <v>1455</v>
      </c>
      <c r="H233" s="20" t="s">
        <v>1653</v>
      </c>
      <c r="I233" s="20" t="s">
        <v>39</v>
      </c>
      <c r="J233" s="20" t="s">
        <v>38</v>
      </c>
      <c r="K233" s="20">
        <v>83231</v>
      </c>
      <c r="L233" s="20" t="s">
        <v>5799</v>
      </c>
      <c r="M233" s="20" t="s">
        <v>52</v>
      </c>
      <c r="N233" s="20" t="s">
        <v>51</v>
      </c>
      <c r="O233" s="20">
        <v>76985</v>
      </c>
      <c r="P233" s="20" t="s">
        <v>5800</v>
      </c>
      <c r="Q233" s="20" t="s">
        <v>69</v>
      </c>
      <c r="R233" s="20" t="s">
        <v>68</v>
      </c>
      <c r="S233" s="20">
        <v>6641</v>
      </c>
      <c r="T233" s="20">
        <v>6246</v>
      </c>
      <c r="U233" s="20">
        <v>76985</v>
      </c>
      <c r="V233" s="20">
        <v>83231</v>
      </c>
      <c r="W233" s="20">
        <v>6641</v>
      </c>
      <c r="X233" s="20">
        <v>812</v>
      </c>
      <c r="Y233" s="21">
        <v>167669</v>
      </c>
    </row>
    <row r="234" spans="2:25" x14ac:dyDescent="0.9">
      <c r="B234" s="19" t="s">
        <v>1652</v>
      </c>
      <c r="C234" s="25">
        <f>_xlfn.XLOOKUP(Vote_History[[#This Row],[QID]],Constituency[qid],Constituency[Number])</f>
        <v>39</v>
      </c>
      <c r="D234" s="27" t="str">
        <f>_xlfn.XLOOKUP(Vote_History[[#This Row],[Number]],Constituency[Number],Constituency[Constituency])</f>
        <v>Mankada</v>
      </c>
      <c r="E234" s="20" t="s">
        <v>5473</v>
      </c>
      <c r="F234" s="20">
        <v>2014</v>
      </c>
      <c r="G234" s="20" t="s">
        <v>1455</v>
      </c>
      <c r="H234" s="20" t="s">
        <v>5746</v>
      </c>
      <c r="I234" s="20" t="s">
        <v>39</v>
      </c>
      <c r="J234" s="20" t="s">
        <v>38</v>
      </c>
      <c r="K234" s="20">
        <v>59738</v>
      </c>
      <c r="L234" s="20" t="s">
        <v>5747</v>
      </c>
      <c r="M234" s="20" t="s">
        <v>52</v>
      </c>
      <c r="N234" s="20" t="s">
        <v>51</v>
      </c>
      <c r="O234" s="20">
        <v>36277</v>
      </c>
      <c r="P234" s="20" t="s">
        <v>5748</v>
      </c>
      <c r="Q234" s="20" t="s">
        <v>69</v>
      </c>
      <c r="R234" s="20" t="s">
        <v>68</v>
      </c>
      <c r="S234" s="20">
        <v>8279</v>
      </c>
      <c r="T234" s="20">
        <v>23461</v>
      </c>
      <c r="U234" s="20">
        <v>36277</v>
      </c>
      <c r="V234" s="20">
        <v>59738</v>
      </c>
      <c r="W234" s="20">
        <v>8279</v>
      </c>
      <c r="X234" s="20">
        <v>14837</v>
      </c>
      <c r="Y234" s="21">
        <v>119131</v>
      </c>
    </row>
    <row r="235" spans="2:25" x14ac:dyDescent="0.9">
      <c r="B235" s="19" t="s">
        <v>1652</v>
      </c>
      <c r="C235" s="25">
        <f>_xlfn.XLOOKUP(Vote_History[[#This Row],[QID]],Constituency[qid],Constituency[Number])</f>
        <v>39</v>
      </c>
      <c r="D235" s="27" t="str">
        <f>_xlfn.XLOOKUP(Vote_History[[#This Row],[Number]],Constituency[Number],Constituency[Constituency])</f>
        <v>Mankada</v>
      </c>
      <c r="E235" s="20" t="s">
        <v>5473</v>
      </c>
      <c r="F235" s="20">
        <v>2019</v>
      </c>
      <c r="G235" s="20" t="s">
        <v>1455</v>
      </c>
      <c r="H235" s="20" t="s">
        <v>5749</v>
      </c>
      <c r="I235" s="20" t="s">
        <v>39</v>
      </c>
      <c r="J235" s="20" t="s">
        <v>38</v>
      </c>
      <c r="K235" s="20">
        <v>85193</v>
      </c>
      <c r="L235" s="20" t="s">
        <v>5750</v>
      </c>
      <c r="M235" s="20" t="s">
        <v>52</v>
      </c>
      <c r="N235" s="20" t="s">
        <v>51</v>
      </c>
      <c r="O235" s="20">
        <v>49928</v>
      </c>
      <c r="P235" s="20" t="s">
        <v>5751</v>
      </c>
      <c r="Q235" s="20" t="s">
        <v>69</v>
      </c>
      <c r="R235" s="20" t="s">
        <v>68</v>
      </c>
      <c r="S235" s="20">
        <v>10160</v>
      </c>
      <c r="T235" s="20">
        <v>35265</v>
      </c>
      <c r="U235" s="20">
        <v>49928</v>
      </c>
      <c r="V235" s="20">
        <v>85193</v>
      </c>
      <c r="W235" s="20">
        <v>10160</v>
      </c>
      <c r="X235" s="20">
        <v>3508</v>
      </c>
      <c r="Y235" s="21">
        <v>148789</v>
      </c>
    </row>
    <row r="236" spans="2:25" x14ac:dyDescent="0.9">
      <c r="B236" s="19" t="s">
        <v>1652</v>
      </c>
      <c r="C236" s="25">
        <f>_xlfn.XLOOKUP(Vote_History[[#This Row],[QID]],Constituency[qid],Constituency[Number])</f>
        <v>39</v>
      </c>
      <c r="D236" s="27" t="str">
        <f>_xlfn.XLOOKUP(Vote_History[[#This Row],[Number]],Constituency[Number],Constituency[Constituency])</f>
        <v>Mankada</v>
      </c>
      <c r="E236" s="20" t="s">
        <v>5473</v>
      </c>
      <c r="F236" s="20">
        <v>2024</v>
      </c>
      <c r="G236" s="20" t="s">
        <v>1455</v>
      </c>
      <c r="H236" s="20" t="s">
        <v>5752</v>
      </c>
      <c r="I236" s="20" t="s">
        <v>39</v>
      </c>
      <c r="J236" s="20" t="s">
        <v>38</v>
      </c>
      <c r="K236" s="20">
        <v>92383</v>
      </c>
      <c r="L236" s="20" t="s">
        <v>5753</v>
      </c>
      <c r="M236" s="20" t="s">
        <v>52</v>
      </c>
      <c r="N236" s="20" t="s">
        <v>51</v>
      </c>
      <c r="O236" s="20">
        <v>51350</v>
      </c>
      <c r="P236" s="20" t="s">
        <v>5754</v>
      </c>
      <c r="Q236" s="20" t="s">
        <v>69</v>
      </c>
      <c r="R236" s="20" t="s">
        <v>68</v>
      </c>
      <c r="S236" s="20">
        <v>10604</v>
      </c>
      <c r="T236" s="20">
        <v>41033</v>
      </c>
      <c r="U236" s="20">
        <v>51350</v>
      </c>
      <c r="V236" s="20">
        <v>92383</v>
      </c>
      <c r="W236" s="20">
        <v>10604</v>
      </c>
      <c r="X236" s="20">
        <v>728</v>
      </c>
      <c r="Y236" s="21">
        <v>155065</v>
      </c>
    </row>
    <row r="237" spans="2:25" x14ac:dyDescent="0.9">
      <c r="B237" s="19" t="s">
        <v>1676</v>
      </c>
      <c r="C237" s="25">
        <f>_xlfn.XLOOKUP(Vote_History[[#This Row],[QID]],Constituency[qid],Constituency[Number])</f>
        <v>40</v>
      </c>
      <c r="D237" s="27" t="str">
        <f>_xlfn.XLOOKUP(Vote_History[[#This Row],[Number]],Constituency[Number],Constituency[Constituency])</f>
        <v>Malappuram</v>
      </c>
      <c r="E237" s="20" t="s">
        <v>5467</v>
      </c>
      <c r="F237" s="20">
        <v>2011</v>
      </c>
      <c r="G237" s="20" t="s">
        <v>1455</v>
      </c>
      <c r="H237" s="20" t="s">
        <v>5374</v>
      </c>
      <c r="I237" s="20" t="s">
        <v>39</v>
      </c>
      <c r="J237" s="20" t="s">
        <v>38</v>
      </c>
      <c r="K237" s="20">
        <v>77928</v>
      </c>
      <c r="L237" s="20" t="s">
        <v>5801</v>
      </c>
      <c r="M237" s="20" t="s">
        <v>5390</v>
      </c>
      <c r="N237" s="20" t="s">
        <v>51</v>
      </c>
      <c r="O237" s="20">
        <v>33420</v>
      </c>
      <c r="P237" s="20" t="s">
        <v>5802</v>
      </c>
      <c r="Q237" s="20" t="s">
        <v>307</v>
      </c>
      <c r="R237" s="20" t="s">
        <v>60</v>
      </c>
      <c r="S237" s="20">
        <v>3968</v>
      </c>
      <c r="T237" s="20">
        <v>44508</v>
      </c>
      <c r="U237" s="20">
        <v>33420</v>
      </c>
      <c r="V237" s="20">
        <v>77928</v>
      </c>
      <c r="W237" s="20">
        <v>3841</v>
      </c>
      <c r="X237" s="20">
        <v>7056</v>
      </c>
      <c r="Y237" s="21">
        <v>122245</v>
      </c>
    </row>
    <row r="238" spans="2:25" x14ac:dyDescent="0.9">
      <c r="B238" s="19" t="s">
        <v>1676</v>
      </c>
      <c r="C238" s="25">
        <f>_xlfn.XLOOKUP(Vote_History[[#This Row],[QID]],Constituency[qid],Constituency[Number])</f>
        <v>40</v>
      </c>
      <c r="D238" s="27" t="str">
        <f>_xlfn.XLOOKUP(Vote_History[[#This Row],[Number]],Constituency[Number],Constituency[Constituency])</f>
        <v>Malappuram</v>
      </c>
      <c r="E238" s="20" t="s">
        <v>5467</v>
      </c>
      <c r="F238" s="20">
        <v>2016</v>
      </c>
      <c r="G238" s="20" t="s">
        <v>1455</v>
      </c>
      <c r="H238" s="20" t="s">
        <v>5803</v>
      </c>
      <c r="I238" s="20" t="s">
        <v>39</v>
      </c>
      <c r="J238" s="20" t="s">
        <v>38</v>
      </c>
      <c r="K238" s="20">
        <v>81072</v>
      </c>
      <c r="L238" s="20" t="s">
        <v>5804</v>
      </c>
      <c r="M238" s="20" t="s">
        <v>52</v>
      </c>
      <c r="N238" s="20" t="s">
        <v>51</v>
      </c>
      <c r="O238" s="20">
        <v>45400</v>
      </c>
      <c r="P238" s="20" t="s">
        <v>5805</v>
      </c>
      <c r="Q238" s="20" t="s">
        <v>69</v>
      </c>
      <c r="R238" s="20" t="s">
        <v>68</v>
      </c>
      <c r="S238" s="20">
        <v>7211</v>
      </c>
      <c r="T238" s="20">
        <v>35672</v>
      </c>
      <c r="U238" s="20">
        <v>45400</v>
      </c>
      <c r="V238" s="20">
        <v>81072</v>
      </c>
      <c r="W238" s="20">
        <v>7211</v>
      </c>
      <c r="X238" s="20">
        <v>7324</v>
      </c>
      <c r="Y238" s="21">
        <v>141007</v>
      </c>
    </row>
    <row r="239" spans="2:25" x14ac:dyDescent="0.9">
      <c r="B239" s="19" t="s">
        <v>1676</v>
      </c>
      <c r="C239" s="25">
        <f>_xlfn.XLOOKUP(Vote_History[[#This Row],[QID]],Constituency[qid],Constituency[Number])</f>
        <v>40</v>
      </c>
      <c r="D239" s="27" t="str">
        <f>_xlfn.XLOOKUP(Vote_History[[#This Row],[Number]],Constituency[Number],Constituency[Constituency])</f>
        <v>Malappuram</v>
      </c>
      <c r="E239" s="20" t="s">
        <v>5467</v>
      </c>
      <c r="F239" s="20">
        <v>2021</v>
      </c>
      <c r="G239" s="20" t="s">
        <v>1455</v>
      </c>
      <c r="H239" s="20" t="s">
        <v>5374</v>
      </c>
      <c r="I239" s="20" t="s">
        <v>39</v>
      </c>
      <c r="J239" s="20" t="s">
        <v>38</v>
      </c>
      <c r="K239" s="20">
        <v>93166</v>
      </c>
      <c r="L239" s="20" t="s">
        <v>5806</v>
      </c>
      <c r="M239" s="20" t="s">
        <v>52</v>
      </c>
      <c r="N239" s="20" t="s">
        <v>51</v>
      </c>
      <c r="O239" s="20">
        <v>57958</v>
      </c>
      <c r="P239" s="20" t="s">
        <v>5807</v>
      </c>
      <c r="Q239" s="20" t="s">
        <v>69</v>
      </c>
      <c r="R239" s="20" t="s">
        <v>68</v>
      </c>
      <c r="S239" s="20">
        <v>5883</v>
      </c>
      <c r="T239" s="20">
        <v>35208</v>
      </c>
      <c r="U239" s="20">
        <v>57958</v>
      </c>
      <c r="V239" s="20">
        <v>93166</v>
      </c>
      <c r="W239" s="20">
        <v>5883</v>
      </c>
      <c r="X239" s="20">
        <v>3824</v>
      </c>
      <c r="Y239" s="21">
        <v>160831</v>
      </c>
    </row>
    <row r="240" spans="2:25" x14ac:dyDescent="0.9">
      <c r="B240" s="19" t="s">
        <v>1676</v>
      </c>
      <c r="C240" s="25">
        <f>_xlfn.XLOOKUP(Vote_History[[#This Row],[QID]],Constituency[qid],Constituency[Number])</f>
        <v>40</v>
      </c>
      <c r="D240" s="27" t="str">
        <f>_xlfn.XLOOKUP(Vote_History[[#This Row],[Number]],Constituency[Number],Constituency[Constituency])</f>
        <v>Malappuram</v>
      </c>
      <c r="E240" s="20" t="s">
        <v>5473</v>
      </c>
      <c r="F240" s="20">
        <v>2014</v>
      </c>
      <c r="G240" s="20" t="s">
        <v>1455</v>
      </c>
      <c r="H240" s="20" t="s">
        <v>5746</v>
      </c>
      <c r="I240" s="20" t="s">
        <v>39</v>
      </c>
      <c r="J240" s="20" t="s">
        <v>38</v>
      </c>
      <c r="K240" s="20">
        <v>72304</v>
      </c>
      <c r="L240" s="20" t="s">
        <v>5747</v>
      </c>
      <c r="M240" s="20" t="s">
        <v>52</v>
      </c>
      <c r="N240" s="20" t="s">
        <v>51</v>
      </c>
      <c r="O240" s="20">
        <v>35980</v>
      </c>
      <c r="P240" s="20" t="s">
        <v>5808</v>
      </c>
      <c r="Q240" s="20" t="s">
        <v>307</v>
      </c>
      <c r="R240" s="20" t="s">
        <v>60</v>
      </c>
      <c r="S240" s="20">
        <v>6946</v>
      </c>
      <c r="T240" s="20">
        <v>36324</v>
      </c>
      <c r="U240" s="20">
        <v>35980</v>
      </c>
      <c r="V240" s="20">
        <v>72304</v>
      </c>
      <c r="W240" s="20">
        <v>5772</v>
      </c>
      <c r="X240" s="20">
        <v>13459</v>
      </c>
      <c r="Y240" s="21">
        <v>127515</v>
      </c>
    </row>
    <row r="241" spans="2:25" x14ac:dyDescent="0.9">
      <c r="B241" s="19" t="s">
        <v>1676</v>
      </c>
      <c r="C241" s="25">
        <f>_xlfn.XLOOKUP(Vote_History[[#This Row],[QID]],Constituency[qid],Constituency[Number])</f>
        <v>40</v>
      </c>
      <c r="D241" s="27" t="str">
        <f>_xlfn.XLOOKUP(Vote_History[[#This Row],[Number]],Constituency[Number],Constituency[Constituency])</f>
        <v>Malappuram</v>
      </c>
      <c r="E241" s="20" t="s">
        <v>5473</v>
      </c>
      <c r="F241" s="20">
        <v>2019</v>
      </c>
      <c r="G241" s="20" t="s">
        <v>1455</v>
      </c>
      <c r="H241" s="20" t="s">
        <v>5749</v>
      </c>
      <c r="I241" s="20" t="s">
        <v>39</v>
      </c>
      <c r="J241" s="20" t="s">
        <v>38</v>
      </c>
      <c r="K241" s="20">
        <v>94704</v>
      </c>
      <c r="L241" s="20" t="s">
        <v>5750</v>
      </c>
      <c r="M241" s="20" t="s">
        <v>52</v>
      </c>
      <c r="N241" s="20" t="s">
        <v>51</v>
      </c>
      <c r="O241" s="20">
        <v>49728</v>
      </c>
      <c r="P241" s="20" t="s">
        <v>5751</v>
      </c>
      <c r="Q241" s="20" t="s">
        <v>69</v>
      </c>
      <c r="R241" s="20" t="s">
        <v>68</v>
      </c>
      <c r="S241" s="20">
        <v>7343</v>
      </c>
      <c r="T241" s="20">
        <v>44976</v>
      </c>
      <c r="U241" s="20">
        <v>49728</v>
      </c>
      <c r="V241" s="20">
        <v>94704</v>
      </c>
      <c r="W241" s="20">
        <v>7343</v>
      </c>
      <c r="X241" s="20">
        <v>4408</v>
      </c>
      <c r="Y241" s="21">
        <v>156183</v>
      </c>
    </row>
    <row r="242" spans="2:25" x14ac:dyDescent="0.9">
      <c r="B242" s="19" t="s">
        <v>1676</v>
      </c>
      <c r="C242" s="25">
        <f>_xlfn.XLOOKUP(Vote_History[[#This Row],[QID]],Constituency[qid],Constituency[Number])</f>
        <v>40</v>
      </c>
      <c r="D242" s="27" t="str">
        <f>_xlfn.XLOOKUP(Vote_History[[#This Row],[Number]],Constituency[Number],Constituency[Constituency])</f>
        <v>Malappuram</v>
      </c>
      <c r="E242" s="20" t="s">
        <v>5473</v>
      </c>
      <c r="F242" s="20">
        <v>2024</v>
      </c>
      <c r="G242" s="20" t="s">
        <v>1455</v>
      </c>
      <c r="H242" s="20" t="s">
        <v>5752</v>
      </c>
      <c r="I242" s="20" t="s">
        <v>39</v>
      </c>
      <c r="J242" s="20" t="s">
        <v>38</v>
      </c>
      <c r="K242" s="20">
        <v>104747</v>
      </c>
      <c r="L242" s="20" t="s">
        <v>5753</v>
      </c>
      <c r="M242" s="20" t="s">
        <v>52</v>
      </c>
      <c r="N242" s="20" t="s">
        <v>51</v>
      </c>
      <c r="O242" s="20">
        <v>50706</v>
      </c>
      <c r="P242" s="20" t="s">
        <v>5754</v>
      </c>
      <c r="Q242" s="20" t="s">
        <v>69</v>
      </c>
      <c r="R242" s="20" t="s">
        <v>68</v>
      </c>
      <c r="S242" s="20">
        <v>7983</v>
      </c>
      <c r="T242" s="20">
        <v>54041</v>
      </c>
      <c r="U242" s="20">
        <v>50706</v>
      </c>
      <c r="V242" s="20">
        <v>104747</v>
      </c>
      <c r="W242" s="20">
        <v>7983</v>
      </c>
      <c r="X242" s="20">
        <v>718</v>
      </c>
      <c r="Y242" s="21">
        <v>164154</v>
      </c>
    </row>
    <row r="243" spans="2:25" x14ac:dyDescent="0.9">
      <c r="B243" s="19" t="s">
        <v>1723</v>
      </c>
      <c r="C243" s="25">
        <f>_xlfn.XLOOKUP(Vote_History[[#This Row],[QID]],Constituency[qid],Constituency[Number])</f>
        <v>41</v>
      </c>
      <c r="D243" s="27" t="str">
        <f>_xlfn.XLOOKUP(Vote_History[[#This Row],[Number]],Constituency[Number],Constituency[Constituency])</f>
        <v>Vengara</v>
      </c>
      <c r="E243" s="20" t="s">
        <v>5467</v>
      </c>
      <c r="F243" s="20">
        <v>2011</v>
      </c>
      <c r="G243" s="20" t="s">
        <v>1455</v>
      </c>
      <c r="H243" s="20" t="s">
        <v>5809</v>
      </c>
      <c r="I243" s="20" t="s">
        <v>39</v>
      </c>
      <c r="J243" s="20" t="s">
        <v>38</v>
      </c>
      <c r="K243" s="20">
        <v>63138</v>
      </c>
      <c r="L243" s="20" t="s">
        <v>5810</v>
      </c>
      <c r="M243" s="20" t="s">
        <v>1228</v>
      </c>
      <c r="N243" s="20" t="s">
        <v>51</v>
      </c>
      <c r="O243" s="20">
        <v>24901</v>
      </c>
      <c r="P243" s="20" t="s">
        <v>5811</v>
      </c>
      <c r="Q243" s="20" t="s">
        <v>307</v>
      </c>
      <c r="R243" s="20" t="s">
        <v>60</v>
      </c>
      <c r="S243" s="20">
        <v>4683</v>
      </c>
      <c r="T243" s="20">
        <v>38237</v>
      </c>
      <c r="U243" s="20">
        <v>24901</v>
      </c>
      <c r="V243" s="20">
        <v>63138</v>
      </c>
      <c r="W243" s="20">
        <v>3417</v>
      </c>
      <c r="X243" s="20">
        <v>8074</v>
      </c>
      <c r="Y243" s="21">
        <v>99530</v>
      </c>
    </row>
    <row r="244" spans="2:25" x14ac:dyDescent="0.9">
      <c r="B244" s="19" t="s">
        <v>1723</v>
      </c>
      <c r="C244" s="25">
        <f>_xlfn.XLOOKUP(Vote_History[[#This Row],[QID]],Constituency[qid],Constituency[Number])</f>
        <v>41</v>
      </c>
      <c r="D244" s="27" t="str">
        <f>_xlfn.XLOOKUP(Vote_History[[#This Row],[Number]],Constituency[Number],Constituency[Constituency])</f>
        <v>Vengara</v>
      </c>
      <c r="E244" s="20" t="s">
        <v>5467</v>
      </c>
      <c r="F244" s="20">
        <v>2016</v>
      </c>
      <c r="G244" s="20" t="s">
        <v>1455</v>
      </c>
      <c r="H244" s="20" t="s">
        <v>5812</v>
      </c>
      <c r="I244" s="20" t="s">
        <v>39</v>
      </c>
      <c r="J244" s="20" t="s">
        <v>38</v>
      </c>
      <c r="K244" s="20">
        <v>72181</v>
      </c>
      <c r="L244" s="20" t="s">
        <v>5813</v>
      </c>
      <c r="M244" s="20" t="s">
        <v>52</v>
      </c>
      <c r="N244" s="20" t="s">
        <v>51</v>
      </c>
      <c r="O244" s="20">
        <v>34124</v>
      </c>
      <c r="P244" s="20" t="s">
        <v>5814</v>
      </c>
      <c r="Q244" s="20" t="s">
        <v>69</v>
      </c>
      <c r="R244" s="20" t="s">
        <v>68</v>
      </c>
      <c r="S244" s="20">
        <v>7055</v>
      </c>
      <c r="T244" s="20">
        <v>38057</v>
      </c>
      <c r="U244" s="20">
        <v>34124</v>
      </c>
      <c r="V244" s="20">
        <v>72181</v>
      </c>
      <c r="W244" s="20">
        <v>7055</v>
      </c>
      <c r="X244" s="20">
        <v>6385</v>
      </c>
      <c r="Y244" s="21">
        <v>119745</v>
      </c>
    </row>
    <row r="245" spans="2:25" x14ac:dyDescent="0.9">
      <c r="B245" s="19" t="s">
        <v>1723</v>
      </c>
      <c r="C245" s="25">
        <f>_xlfn.XLOOKUP(Vote_History[[#This Row],[QID]],Constituency[qid],Constituency[Number])</f>
        <v>41</v>
      </c>
      <c r="D245" s="27" t="str">
        <f>_xlfn.XLOOKUP(Vote_History[[#This Row],[Number]],Constituency[Number],Constituency[Constituency])</f>
        <v>Vengara</v>
      </c>
      <c r="E245" s="20" t="s">
        <v>5467</v>
      </c>
      <c r="F245" s="20">
        <v>2021</v>
      </c>
      <c r="G245" s="20" t="s">
        <v>1455</v>
      </c>
      <c r="H245" s="20" t="s">
        <v>5375</v>
      </c>
      <c r="I245" s="20" t="s">
        <v>39</v>
      </c>
      <c r="J245" s="20" t="s">
        <v>38</v>
      </c>
      <c r="K245" s="20">
        <v>70381</v>
      </c>
      <c r="L245" s="20" t="s">
        <v>5815</v>
      </c>
      <c r="M245" s="20" t="s">
        <v>52</v>
      </c>
      <c r="N245" s="20" t="s">
        <v>51</v>
      </c>
      <c r="O245" s="20">
        <v>39785</v>
      </c>
      <c r="P245" s="20" t="s">
        <v>5816</v>
      </c>
      <c r="Q245" s="20" t="s">
        <v>5555</v>
      </c>
      <c r="R245" s="20" t="s">
        <v>60</v>
      </c>
      <c r="S245" s="20">
        <v>11255</v>
      </c>
      <c r="T245" s="20">
        <v>30596</v>
      </c>
      <c r="U245" s="20">
        <v>39785</v>
      </c>
      <c r="V245" s="20">
        <v>70381</v>
      </c>
      <c r="W245" s="20">
        <v>5968</v>
      </c>
      <c r="X245" s="20">
        <v>14630</v>
      </c>
      <c r="Y245" s="21">
        <v>130764</v>
      </c>
    </row>
    <row r="246" spans="2:25" x14ac:dyDescent="0.9">
      <c r="B246" s="19" t="s">
        <v>1723</v>
      </c>
      <c r="C246" s="25">
        <f>_xlfn.XLOOKUP(Vote_History[[#This Row],[QID]],Constituency[qid],Constituency[Number])</f>
        <v>41</v>
      </c>
      <c r="D246" s="27" t="str">
        <f>_xlfn.XLOOKUP(Vote_History[[#This Row],[Number]],Constituency[Number],Constituency[Constituency])</f>
        <v>Vengara</v>
      </c>
      <c r="E246" s="20" t="s">
        <v>5473</v>
      </c>
      <c r="F246" s="20">
        <v>2014</v>
      </c>
      <c r="G246" s="20" t="s">
        <v>1455</v>
      </c>
      <c r="H246" s="20" t="s">
        <v>5746</v>
      </c>
      <c r="I246" s="20" t="s">
        <v>39</v>
      </c>
      <c r="J246" s="20" t="s">
        <v>38</v>
      </c>
      <c r="K246" s="20">
        <v>60323</v>
      </c>
      <c r="L246" s="20" t="s">
        <v>5747</v>
      </c>
      <c r="M246" s="20" t="s">
        <v>52</v>
      </c>
      <c r="N246" s="20" t="s">
        <v>51</v>
      </c>
      <c r="O246" s="20">
        <v>17691</v>
      </c>
      <c r="P246" s="20" t="s">
        <v>5808</v>
      </c>
      <c r="Q246" s="20" t="s">
        <v>307</v>
      </c>
      <c r="R246" s="20" t="s">
        <v>60</v>
      </c>
      <c r="S246" s="20">
        <v>9058</v>
      </c>
      <c r="T246" s="20">
        <v>42632</v>
      </c>
      <c r="U246" s="20">
        <v>17691</v>
      </c>
      <c r="V246" s="20">
        <v>60323</v>
      </c>
      <c r="W246" s="20">
        <v>5638</v>
      </c>
      <c r="X246" s="20">
        <v>13419</v>
      </c>
      <c r="Y246" s="21">
        <v>97071</v>
      </c>
    </row>
    <row r="247" spans="2:25" x14ac:dyDescent="0.9">
      <c r="B247" s="19" t="s">
        <v>1723</v>
      </c>
      <c r="C247" s="25">
        <f>_xlfn.XLOOKUP(Vote_History[[#This Row],[QID]],Constituency[qid],Constituency[Number])</f>
        <v>41</v>
      </c>
      <c r="D247" s="27" t="str">
        <f>_xlfn.XLOOKUP(Vote_History[[#This Row],[Number]],Constituency[Number],Constituency[Constituency])</f>
        <v>Vengara</v>
      </c>
      <c r="E247" s="20" t="s">
        <v>5473</v>
      </c>
      <c r="F247" s="20">
        <v>2019</v>
      </c>
      <c r="G247" s="20" t="s">
        <v>1455</v>
      </c>
      <c r="H247" s="20" t="s">
        <v>5749</v>
      </c>
      <c r="I247" s="20" t="s">
        <v>39</v>
      </c>
      <c r="J247" s="20" t="s">
        <v>38</v>
      </c>
      <c r="K247" s="20">
        <v>82388</v>
      </c>
      <c r="L247" s="20" t="s">
        <v>5750</v>
      </c>
      <c r="M247" s="20" t="s">
        <v>52</v>
      </c>
      <c r="N247" s="20" t="s">
        <v>51</v>
      </c>
      <c r="O247" s="20">
        <v>30500</v>
      </c>
      <c r="P247" s="20" t="s">
        <v>5751</v>
      </c>
      <c r="Q247" s="20" t="s">
        <v>69</v>
      </c>
      <c r="R247" s="20" t="s">
        <v>68</v>
      </c>
      <c r="S247" s="20">
        <v>7504</v>
      </c>
      <c r="T247" s="20">
        <v>51888</v>
      </c>
      <c r="U247" s="20">
        <v>30500</v>
      </c>
      <c r="V247" s="20">
        <v>82388</v>
      </c>
      <c r="W247" s="20">
        <v>7504</v>
      </c>
      <c r="X247" s="20">
        <v>5904</v>
      </c>
      <c r="Y247" s="21">
        <v>126296</v>
      </c>
    </row>
    <row r="248" spans="2:25" x14ac:dyDescent="0.9">
      <c r="B248" s="19" t="s">
        <v>1723</v>
      </c>
      <c r="C248" s="25">
        <f>_xlfn.XLOOKUP(Vote_History[[#This Row],[QID]],Constituency[qid],Constituency[Number])</f>
        <v>41</v>
      </c>
      <c r="D248" s="27" t="str">
        <f>_xlfn.XLOOKUP(Vote_History[[#This Row],[Number]],Constituency[Number],Constituency[Constituency])</f>
        <v>Vengara</v>
      </c>
      <c r="E248" s="20" t="s">
        <v>5473</v>
      </c>
      <c r="F248" s="20">
        <v>2024</v>
      </c>
      <c r="G248" s="20" t="s">
        <v>1455</v>
      </c>
      <c r="H248" s="20" t="s">
        <v>5752</v>
      </c>
      <c r="I248" s="20" t="s">
        <v>39</v>
      </c>
      <c r="J248" s="20" t="s">
        <v>38</v>
      </c>
      <c r="K248" s="20">
        <v>90142</v>
      </c>
      <c r="L248" s="20" t="s">
        <v>5753</v>
      </c>
      <c r="M248" s="20" t="s">
        <v>52</v>
      </c>
      <c r="N248" s="20" t="s">
        <v>51</v>
      </c>
      <c r="O248" s="20">
        <v>33745</v>
      </c>
      <c r="P248" s="20" t="s">
        <v>5754</v>
      </c>
      <c r="Q248" s="20" t="s">
        <v>69</v>
      </c>
      <c r="R248" s="20" t="s">
        <v>68</v>
      </c>
      <c r="S248" s="20">
        <v>7414</v>
      </c>
      <c r="T248" s="20">
        <v>56397</v>
      </c>
      <c r="U248" s="20">
        <v>33745</v>
      </c>
      <c r="V248" s="20">
        <v>90142</v>
      </c>
      <c r="W248" s="20">
        <v>7414</v>
      </c>
      <c r="X248" s="20">
        <v>547</v>
      </c>
      <c r="Y248" s="21">
        <v>131848</v>
      </c>
    </row>
    <row r="249" spans="2:25" x14ac:dyDescent="0.9">
      <c r="B249" s="19" t="s">
        <v>1757</v>
      </c>
      <c r="C249" s="25">
        <f>_xlfn.XLOOKUP(Vote_History[[#This Row],[QID]],Constituency[qid],Constituency[Number])</f>
        <v>42</v>
      </c>
      <c r="D249" s="27" t="str">
        <f>_xlfn.XLOOKUP(Vote_History[[#This Row],[Number]],Constituency[Number],Constituency[Constituency])</f>
        <v>Vallikkunnu</v>
      </c>
      <c r="E249" s="20" t="s">
        <v>5467</v>
      </c>
      <c r="F249" s="20">
        <v>2011</v>
      </c>
      <c r="G249" s="20" t="s">
        <v>1455</v>
      </c>
      <c r="H249" s="20" t="s">
        <v>5817</v>
      </c>
      <c r="I249" s="20" t="s">
        <v>39</v>
      </c>
      <c r="J249" s="20" t="s">
        <v>38</v>
      </c>
      <c r="K249" s="20">
        <v>57250</v>
      </c>
      <c r="L249" s="20" t="s">
        <v>5818</v>
      </c>
      <c r="M249" s="20" t="s">
        <v>5555</v>
      </c>
      <c r="N249" s="20" t="s">
        <v>51</v>
      </c>
      <c r="O249" s="20">
        <v>39128</v>
      </c>
      <c r="P249" s="20" t="s">
        <v>5819</v>
      </c>
      <c r="Q249" s="20" t="s">
        <v>69</v>
      </c>
      <c r="R249" s="20" t="s">
        <v>68</v>
      </c>
      <c r="S249" s="20">
        <v>11099</v>
      </c>
      <c r="T249" s="20">
        <v>18122</v>
      </c>
      <c r="U249" s="20">
        <v>39128</v>
      </c>
      <c r="V249" s="20">
        <v>57250</v>
      </c>
      <c r="W249" s="20">
        <v>11099</v>
      </c>
      <c r="X249" s="20">
        <v>5827</v>
      </c>
      <c r="Y249" s="21">
        <v>113304</v>
      </c>
    </row>
    <row r="250" spans="2:25" x14ac:dyDescent="0.9">
      <c r="B250" s="19" t="s">
        <v>1757</v>
      </c>
      <c r="C250" s="25">
        <f>_xlfn.XLOOKUP(Vote_History[[#This Row],[QID]],Constituency[qid],Constituency[Number])</f>
        <v>42</v>
      </c>
      <c r="D250" s="27" t="str">
        <f>_xlfn.XLOOKUP(Vote_History[[#This Row],[Number]],Constituency[Number],Constituency[Constituency])</f>
        <v>Vallikkunnu</v>
      </c>
      <c r="E250" s="20" t="s">
        <v>5467</v>
      </c>
      <c r="F250" s="20">
        <v>2016</v>
      </c>
      <c r="G250" s="20" t="s">
        <v>1455</v>
      </c>
      <c r="H250" s="20" t="s">
        <v>5376</v>
      </c>
      <c r="I250" s="20" t="s">
        <v>39</v>
      </c>
      <c r="J250" s="20" t="s">
        <v>38</v>
      </c>
      <c r="K250" s="20">
        <v>59720</v>
      </c>
      <c r="L250" s="20" t="s">
        <v>5820</v>
      </c>
      <c r="M250" s="20" t="s">
        <v>1228</v>
      </c>
      <c r="N250" s="20" t="s">
        <v>51</v>
      </c>
      <c r="O250" s="20">
        <v>47110</v>
      </c>
      <c r="P250" s="20" t="s">
        <v>5821</v>
      </c>
      <c r="Q250" s="20" t="s">
        <v>69</v>
      </c>
      <c r="R250" s="20" t="s">
        <v>68</v>
      </c>
      <c r="S250" s="20">
        <v>22887</v>
      </c>
      <c r="T250" s="20">
        <v>12610</v>
      </c>
      <c r="U250" s="20">
        <v>47110</v>
      </c>
      <c r="V250" s="20">
        <v>59720</v>
      </c>
      <c r="W250" s="20">
        <v>22887</v>
      </c>
      <c r="X250" s="20">
        <v>7015</v>
      </c>
      <c r="Y250" s="21">
        <v>136732</v>
      </c>
    </row>
    <row r="251" spans="2:25" x14ac:dyDescent="0.9">
      <c r="B251" s="19" t="s">
        <v>1757</v>
      </c>
      <c r="C251" s="25">
        <f>_xlfn.XLOOKUP(Vote_History[[#This Row],[QID]],Constituency[qid],Constituency[Number])</f>
        <v>42</v>
      </c>
      <c r="D251" s="27" t="str">
        <f>_xlfn.XLOOKUP(Vote_History[[#This Row],[Number]],Constituency[Number],Constituency[Constituency])</f>
        <v>Vallikkunnu</v>
      </c>
      <c r="E251" s="20" t="s">
        <v>5467</v>
      </c>
      <c r="F251" s="20">
        <v>2021</v>
      </c>
      <c r="G251" s="20" t="s">
        <v>1455</v>
      </c>
      <c r="H251" s="20" t="s">
        <v>5376</v>
      </c>
      <c r="I251" s="20" t="s">
        <v>39</v>
      </c>
      <c r="J251" s="20" t="s">
        <v>38</v>
      </c>
      <c r="K251" s="20">
        <v>71823</v>
      </c>
      <c r="L251" s="20" t="s">
        <v>5822</v>
      </c>
      <c r="M251" s="20" t="s">
        <v>1228</v>
      </c>
      <c r="N251" s="20" t="s">
        <v>51</v>
      </c>
      <c r="O251" s="20">
        <v>57707</v>
      </c>
      <c r="P251" s="20" t="s">
        <v>5823</v>
      </c>
      <c r="Q251" s="20" t="s">
        <v>69</v>
      </c>
      <c r="R251" s="20" t="s">
        <v>68</v>
      </c>
      <c r="S251" s="20">
        <v>19853</v>
      </c>
      <c r="T251" s="20">
        <v>14116</v>
      </c>
      <c r="U251" s="20">
        <v>57707</v>
      </c>
      <c r="V251" s="20">
        <v>71823</v>
      </c>
      <c r="W251" s="20">
        <v>19853</v>
      </c>
      <c r="X251" s="20">
        <v>881</v>
      </c>
      <c r="Y251" s="21">
        <v>150264</v>
      </c>
    </row>
    <row r="252" spans="2:25" x14ac:dyDescent="0.9">
      <c r="B252" s="19" t="s">
        <v>1757</v>
      </c>
      <c r="C252" s="25">
        <f>_xlfn.XLOOKUP(Vote_History[[#This Row],[QID]],Constituency[qid],Constituency[Number])</f>
        <v>42</v>
      </c>
      <c r="D252" s="27" t="str">
        <f>_xlfn.XLOOKUP(Vote_History[[#This Row],[Number]],Constituency[Number],Constituency[Constituency])</f>
        <v>Vallikkunnu</v>
      </c>
      <c r="E252" s="20" t="s">
        <v>5473</v>
      </c>
      <c r="F252" s="20">
        <v>2014</v>
      </c>
      <c r="G252" s="20" t="s">
        <v>1455</v>
      </c>
      <c r="H252" s="20" t="s">
        <v>5746</v>
      </c>
      <c r="I252" s="20" t="s">
        <v>39</v>
      </c>
      <c r="J252" s="20" t="s">
        <v>38</v>
      </c>
      <c r="K252" s="20">
        <v>55422</v>
      </c>
      <c r="L252" s="20" t="s">
        <v>5747</v>
      </c>
      <c r="M252" s="20" t="s">
        <v>52</v>
      </c>
      <c r="N252" s="20" t="s">
        <v>51</v>
      </c>
      <c r="O252" s="20">
        <v>31487</v>
      </c>
      <c r="P252" s="20" t="s">
        <v>5748</v>
      </c>
      <c r="Q252" s="20" t="s">
        <v>69</v>
      </c>
      <c r="R252" s="20" t="s">
        <v>68</v>
      </c>
      <c r="S252" s="20">
        <v>15982</v>
      </c>
      <c r="T252" s="20">
        <v>23935</v>
      </c>
      <c r="U252" s="20">
        <v>31487</v>
      </c>
      <c r="V252" s="20">
        <v>55422</v>
      </c>
      <c r="W252" s="20">
        <v>15982</v>
      </c>
      <c r="X252" s="20">
        <v>11145</v>
      </c>
      <c r="Y252" s="21">
        <v>114036</v>
      </c>
    </row>
    <row r="253" spans="2:25" x14ac:dyDescent="0.9">
      <c r="B253" s="19" t="s">
        <v>1757</v>
      </c>
      <c r="C253" s="25">
        <f>_xlfn.XLOOKUP(Vote_History[[#This Row],[QID]],Constituency[qid],Constituency[Number])</f>
        <v>42</v>
      </c>
      <c r="D253" s="27" t="str">
        <f>_xlfn.XLOOKUP(Vote_History[[#This Row],[Number]],Constituency[Number],Constituency[Constituency])</f>
        <v>Vallikkunnu</v>
      </c>
      <c r="E253" s="20" t="s">
        <v>5473</v>
      </c>
      <c r="F253" s="20">
        <v>2019</v>
      </c>
      <c r="G253" s="20" t="s">
        <v>1455</v>
      </c>
      <c r="H253" s="20" t="s">
        <v>5749</v>
      </c>
      <c r="I253" s="20" t="s">
        <v>39</v>
      </c>
      <c r="J253" s="20" t="s">
        <v>38</v>
      </c>
      <c r="K253" s="20">
        <v>73861</v>
      </c>
      <c r="L253" s="20" t="s">
        <v>5750</v>
      </c>
      <c r="M253" s="20" t="s">
        <v>52</v>
      </c>
      <c r="N253" s="20" t="s">
        <v>51</v>
      </c>
      <c r="O253" s="20">
        <v>44339</v>
      </c>
      <c r="P253" s="20" t="s">
        <v>5751</v>
      </c>
      <c r="Q253" s="20" t="s">
        <v>69</v>
      </c>
      <c r="R253" s="20" t="s">
        <v>68</v>
      </c>
      <c r="S253" s="20">
        <v>21802</v>
      </c>
      <c r="T253" s="20">
        <v>29522</v>
      </c>
      <c r="U253" s="20">
        <v>44339</v>
      </c>
      <c r="V253" s="20">
        <v>73861</v>
      </c>
      <c r="W253" s="20">
        <v>21802</v>
      </c>
      <c r="X253" s="20">
        <v>4736</v>
      </c>
      <c r="Y253" s="21">
        <v>144738</v>
      </c>
    </row>
    <row r="254" spans="2:25" x14ac:dyDescent="0.9">
      <c r="B254" s="19" t="s">
        <v>1757</v>
      </c>
      <c r="C254" s="25">
        <f>_xlfn.XLOOKUP(Vote_History[[#This Row],[QID]],Constituency[qid],Constituency[Number])</f>
        <v>42</v>
      </c>
      <c r="D254" s="27" t="str">
        <f>_xlfn.XLOOKUP(Vote_History[[#This Row],[Number]],Constituency[Number],Constituency[Constituency])</f>
        <v>Vallikkunnu</v>
      </c>
      <c r="E254" s="20" t="s">
        <v>5473</v>
      </c>
      <c r="F254" s="20">
        <v>2024</v>
      </c>
      <c r="G254" s="20" t="s">
        <v>1455</v>
      </c>
      <c r="H254" s="20" t="s">
        <v>5752</v>
      </c>
      <c r="I254" s="20" t="s">
        <v>39</v>
      </c>
      <c r="J254" s="20" t="s">
        <v>38</v>
      </c>
      <c r="K254" s="20">
        <v>80307</v>
      </c>
      <c r="L254" s="20" t="s">
        <v>5753</v>
      </c>
      <c r="M254" s="20" t="s">
        <v>52</v>
      </c>
      <c r="N254" s="20" t="s">
        <v>51</v>
      </c>
      <c r="O254" s="20">
        <v>47125</v>
      </c>
      <c r="P254" s="20" t="s">
        <v>5754</v>
      </c>
      <c r="Q254" s="20" t="s">
        <v>69</v>
      </c>
      <c r="R254" s="20" t="s">
        <v>68</v>
      </c>
      <c r="S254" s="20">
        <v>21069</v>
      </c>
      <c r="T254" s="20">
        <v>33182</v>
      </c>
      <c r="U254" s="20">
        <v>47125</v>
      </c>
      <c r="V254" s="20">
        <v>80307</v>
      </c>
      <c r="W254" s="20">
        <v>21069</v>
      </c>
      <c r="X254" s="20">
        <v>730</v>
      </c>
      <c r="Y254" s="21">
        <v>149231</v>
      </c>
    </row>
    <row r="255" spans="2:25" x14ac:dyDescent="0.9">
      <c r="B255" s="19" t="s">
        <v>1793</v>
      </c>
      <c r="C255" s="25">
        <f>_xlfn.XLOOKUP(Vote_History[[#This Row],[QID]],Constituency[qid],Constituency[Number])</f>
        <v>43</v>
      </c>
      <c r="D255" s="27" t="str">
        <f>_xlfn.XLOOKUP(Vote_History[[#This Row],[Number]],Constituency[Number],Constituency[Constituency])</f>
        <v>Tirurangadi</v>
      </c>
      <c r="E255" s="20" t="s">
        <v>5467</v>
      </c>
      <c r="F255" s="20">
        <v>2011</v>
      </c>
      <c r="G255" s="20" t="s">
        <v>1972</v>
      </c>
      <c r="H255" s="20" t="s">
        <v>5824</v>
      </c>
      <c r="I255" s="20" t="s">
        <v>39</v>
      </c>
      <c r="J255" s="20" t="s">
        <v>38</v>
      </c>
      <c r="K255" s="20">
        <v>58666</v>
      </c>
      <c r="L255" s="20" t="s">
        <v>5825</v>
      </c>
      <c r="M255" s="20" t="s">
        <v>193</v>
      </c>
      <c r="N255" s="20" t="s">
        <v>51</v>
      </c>
      <c r="O255" s="20">
        <v>28458</v>
      </c>
      <c r="P255" s="20" t="s">
        <v>5826</v>
      </c>
      <c r="Q255" s="20" t="s">
        <v>69</v>
      </c>
      <c r="R255" s="20" t="s">
        <v>68</v>
      </c>
      <c r="S255" s="20">
        <v>5480</v>
      </c>
      <c r="T255" s="20">
        <v>30208</v>
      </c>
      <c r="U255" s="20">
        <v>28458</v>
      </c>
      <c r="V255" s="20">
        <v>58666</v>
      </c>
      <c r="W255" s="20">
        <v>5480</v>
      </c>
      <c r="X255" s="20">
        <v>7719</v>
      </c>
      <c r="Y255" s="21">
        <v>100323</v>
      </c>
    </row>
    <row r="256" spans="2:25" x14ac:dyDescent="0.9">
      <c r="B256" s="19" t="s">
        <v>1793</v>
      </c>
      <c r="C256" s="25">
        <f>_xlfn.XLOOKUP(Vote_History[[#This Row],[QID]],Constituency[qid],Constituency[Number])</f>
        <v>43</v>
      </c>
      <c r="D256" s="27" t="str">
        <f>_xlfn.XLOOKUP(Vote_History[[#This Row],[Number]],Constituency[Number],Constituency[Constituency])</f>
        <v>Tirurangadi</v>
      </c>
      <c r="E256" s="20" t="s">
        <v>5467</v>
      </c>
      <c r="F256" s="20">
        <v>2016</v>
      </c>
      <c r="G256" s="20" t="s">
        <v>1972</v>
      </c>
      <c r="H256" s="20" t="s">
        <v>5827</v>
      </c>
      <c r="I256" s="20" t="s">
        <v>39</v>
      </c>
      <c r="J256" s="20" t="s">
        <v>38</v>
      </c>
      <c r="K256" s="20">
        <v>62927</v>
      </c>
      <c r="L256" s="20" t="s">
        <v>5828</v>
      </c>
      <c r="M256" s="20" t="s">
        <v>5555</v>
      </c>
      <c r="N256" s="20" t="s">
        <v>51</v>
      </c>
      <c r="O256" s="20">
        <v>56884</v>
      </c>
      <c r="P256" s="20" t="s">
        <v>5829</v>
      </c>
      <c r="Q256" s="20" t="s">
        <v>69</v>
      </c>
      <c r="R256" s="20" t="s">
        <v>68</v>
      </c>
      <c r="S256" s="20">
        <v>8046</v>
      </c>
      <c r="T256" s="20">
        <v>6043</v>
      </c>
      <c r="U256" s="20">
        <v>56884</v>
      </c>
      <c r="V256" s="20">
        <v>62927</v>
      </c>
      <c r="W256" s="20">
        <v>8046</v>
      </c>
      <c r="X256" s="20">
        <v>6759</v>
      </c>
      <c r="Y256" s="21">
        <v>134616</v>
      </c>
    </row>
    <row r="257" spans="2:25" x14ac:dyDescent="0.9">
      <c r="B257" s="19" t="s">
        <v>1793</v>
      </c>
      <c r="C257" s="25">
        <f>_xlfn.XLOOKUP(Vote_History[[#This Row],[QID]],Constituency[qid],Constituency[Number])</f>
        <v>43</v>
      </c>
      <c r="D257" s="27" t="str">
        <f>_xlfn.XLOOKUP(Vote_History[[#This Row],[Number]],Constituency[Number],Constituency[Constituency])</f>
        <v>Tirurangadi</v>
      </c>
      <c r="E257" s="20" t="s">
        <v>5467</v>
      </c>
      <c r="F257" s="20">
        <v>2021</v>
      </c>
      <c r="G257" s="20" t="s">
        <v>1972</v>
      </c>
      <c r="H257" s="20" t="s">
        <v>5377</v>
      </c>
      <c r="I257" s="20" t="s">
        <v>39</v>
      </c>
      <c r="J257" s="20" t="s">
        <v>38</v>
      </c>
      <c r="K257" s="20">
        <v>73499</v>
      </c>
      <c r="L257" s="20" t="s">
        <v>5828</v>
      </c>
      <c r="M257" s="20" t="s">
        <v>5555</v>
      </c>
      <c r="N257" s="20" t="s">
        <v>51</v>
      </c>
      <c r="O257" s="20">
        <v>63921</v>
      </c>
      <c r="P257" s="20" t="s">
        <v>5830</v>
      </c>
      <c r="Q257" s="20" t="s">
        <v>69</v>
      </c>
      <c r="R257" s="20" t="s">
        <v>68</v>
      </c>
      <c r="S257" s="20">
        <v>8314</v>
      </c>
      <c r="T257" s="20">
        <v>9578</v>
      </c>
      <c r="U257" s="20">
        <v>63921</v>
      </c>
      <c r="V257" s="20">
        <v>73499</v>
      </c>
      <c r="W257" s="20">
        <v>8314</v>
      </c>
      <c r="X257" s="20">
        <v>1316</v>
      </c>
      <c r="Y257" s="21">
        <v>147050</v>
      </c>
    </row>
    <row r="258" spans="2:25" x14ac:dyDescent="0.9">
      <c r="B258" s="19" t="s">
        <v>1793</v>
      </c>
      <c r="C258" s="25">
        <f>_xlfn.XLOOKUP(Vote_History[[#This Row],[QID]],Constituency[qid],Constituency[Number])</f>
        <v>43</v>
      </c>
      <c r="D258" s="27" t="str">
        <f>_xlfn.XLOOKUP(Vote_History[[#This Row],[Number]],Constituency[Number],Constituency[Constituency])</f>
        <v>Tirurangadi</v>
      </c>
      <c r="E258" s="20" t="s">
        <v>5473</v>
      </c>
      <c r="F258" s="20">
        <v>2014</v>
      </c>
      <c r="G258" s="20" t="s">
        <v>1972</v>
      </c>
      <c r="H258" s="20" t="s">
        <v>5831</v>
      </c>
      <c r="I258" s="20" t="s">
        <v>39</v>
      </c>
      <c r="J258" s="20" t="s">
        <v>38</v>
      </c>
      <c r="K258" s="20">
        <v>61073</v>
      </c>
      <c r="L258" s="20" t="s">
        <v>5832</v>
      </c>
      <c r="M258" s="20" t="s">
        <v>5555</v>
      </c>
      <c r="N258" s="20" t="s">
        <v>51</v>
      </c>
      <c r="O258" s="20">
        <v>37706</v>
      </c>
      <c r="P258" s="20" t="s">
        <v>5833</v>
      </c>
      <c r="Q258" s="20" t="s">
        <v>69</v>
      </c>
      <c r="R258" s="20" t="s">
        <v>68</v>
      </c>
      <c r="S258" s="20">
        <v>7530</v>
      </c>
      <c r="T258" s="20">
        <v>23367</v>
      </c>
      <c r="U258" s="20">
        <v>37706</v>
      </c>
      <c r="V258" s="20">
        <v>61073</v>
      </c>
      <c r="W258" s="20">
        <v>7530</v>
      </c>
      <c r="X258" s="20">
        <v>8660</v>
      </c>
      <c r="Y258" s="21">
        <v>114969</v>
      </c>
    </row>
    <row r="259" spans="2:25" x14ac:dyDescent="0.9">
      <c r="B259" s="19" t="s">
        <v>1793</v>
      </c>
      <c r="C259" s="25">
        <f>_xlfn.XLOOKUP(Vote_History[[#This Row],[QID]],Constituency[qid],Constituency[Number])</f>
        <v>43</v>
      </c>
      <c r="D259" s="27" t="str">
        <f>_xlfn.XLOOKUP(Vote_History[[#This Row],[Number]],Constituency[Number],Constituency[Constituency])</f>
        <v>Tirurangadi</v>
      </c>
      <c r="E259" s="20" t="s">
        <v>5473</v>
      </c>
      <c r="F259" s="20">
        <v>2019</v>
      </c>
      <c r="G259" s="20" t="s">
        <v>1972</v>
      </c>
      <c r="H259" s="20" t="s">
        <v>5831</v>
      </c>
      <c r="I259" s="20" t="s">
        <v>39</v>
      </c>
      <c r="J259" s="20" t="s">
        <v>38</v>
      </c>
      <c r="K259" s="20">
        <v>85428</v>
      </c>
      <c r="L259" s="20" t="s">
        <v>5834</v>
      </c>
      <c r="M259" s="20" t="s">
        <v>5555</v>
      </c>
      <c r="N259" s="20" t="s">
        <v>51</v>
      </c>
      <c r="O259" s="20">
        <v>38444</v>
      </c>
      <c r="P259" s="20" t="s">
        <v>5835</v>
      </c>
      <c r="Q259" s="20" t="s">
        <v>69</v>
      </c>
      <c r="R259" s="20" t="s">
        <v>68</v>
      </c>
      <c r="S259" s="20">
        <v>10663</v>
      </c>
      <c r="T259" s="20">
        <v>46984</v>
      </c>
      <c r="U259" s="20">
        <v>38444</v>
      </c>
      <c r="V259" s="20">
        <v>85428</v>
      </c>
      <c r="W259" s="20">
        <v>10663</v>
      </c>
      <c r="X259" s="20">
        <v>6283</v>
      </c>
      <c r="Y259" s="21">
        <v>140818</v>
      </c>
    </row>
    <row r="260" spans="2:25" x14ac:dyDescent="0.9">
      <c r="B260" s="19" t="s">
        <v>1793</v>
      </c>
      <c r="C260" s="25">
        <f>_xlfn.XLOOKUP(Vote_History[[#This Row],[QID]],Constituency[qid],Constituency[Number])</f>
        <v>43</v>
      </c>
      <c r="D260" s="27" t="str">
        <f>_xlfn.XLOOKUP(Vote_History[[#This Row],[Number]],Constituency[Number],Constituency[Constituency])</f>
        <v>Tirurangadi</v>
      </c>
      <c r="E260" s="20" t="s">
        <v>5473</v>
      </c>
      <c r="F260" s="20">
        <v>2024</v>
      </c>
      <c r="G260" s="20" t="s">
        <v>1972</v>
      </c>
      <c r="H260" s="20" t="s">
        <v>5836</v>
      </c>
      <c r="I260" s="20" t="s">
        <v>39</v>
      </c>
      <c r="J260" s="20" t="s">
        <v>38</v>
      </c>
      <c r="K260" s="20">
        <v>92980</v>
      </c>
      <c r="L260" s="20" t="s">
        <v>5837</v>
      </c>
      <c r="M260" s="20" t="s">
        <v>52</v>
      </c>
      <c r="N260" s="20" t="s">
        <v>51</v>
      </c>
      <c r="O260" s="20">
        <v>38833</v>
      </c>
      <c r="P260" s="20" t="s">
        <v>5838</v>
      </c>
      <c r="Q260" s="20" t="s">
        <v>69</v>
      </c>
      <c r="R260" s="20" t="s">
        <v>68</v>
      </c>
      <c r="S260" s="20">
        <v>11393</v>
      </c>
      <c r="T260" s="20">
        <v>54147</v>
      </c>
      <c r="U260" s="20">
        <v>38833</v>
      </c>
      <c r="V260" s="20">
        <v>92980</v>
      </c>
      <c r="W260" s="20">
        <v>11393</v>
      </c>
      <c r="X260" s="20">
        <v>525</v>
      </c>
      <c r="Y260" s="21">
        <v>143731</v>
      </c>
    </row>
    <row r="261" spans="2:25" x14ac:dyDescent="0.9">
      <c r="B261" s="19" t="s">
        <v>1821</v>
      </c>
      <c r="C261" s="25">
        <f>_xlfn.XLOOKUP(Vote_History[[#This Row],[QID]],Constituency[qid],Constituency[Number])</f>
        <v>44</v>
      </c>
      <c r="D261" s="27" t="str">
        <f>_xlfn.XLOOKUP(Vote_History[[#This Row],[Number]],Constituency[Number],Constituency[Constituency])</f>
        <v>Tanur</v>
      </c>
      <c r="E261" s="20" t="s">
        <v>5467</v>
      </c>
      <c r="F261" s="20">
        <v>2011</v>
      </c>
      <c r="G261" s="20" t="s">
        <v>1972</v>
      </c>
      <c r="H261" s="20" t="s">
        <v>5839</v>
      </c>
      <c r="I261" s="20" t="s">
        <v>39</v>
      </c>
      <c r="J261" s="20" t="s">
        <v>38</v>
      </c>
      <c r="K261" s="20">
        <v>51549</v>
      </c>
      <c r="L261" s="20" t="s">
        <v>5840</v>
      </c>
      <c r="M261" s="20" t="s">
        <v>52</v>
      </c>
      <c r="N261" s="20" t="s">
        <v>51</v>
      </c>
      <c r="O261" s="20">
        <v>42116</v>
      </c>
      <c r="P261" s="20" t="s">
        <v>1950</v>
      </c>
      <c r="Q261" s="20" t="s">
        <v>69</v>
      </c>
      <c r="R261" s="20" t="s">
        <v>68</v>
      </c>
      <c r="S261" s="20">
        <v>7304</v>
      </c>
      <c r="T261" s="20">
        <v>9433</v>
      </c>
      <c r="U261" s="20">
        <v>42116</v>
      </c>
      <c r="V261" s="20">
        <v>51549</v>
      </c>
      <c r="W261" s="20">
        <v>7304</v>
      </c>
      <c r="X261" s="20">
        <v>3137</v>
      </c>
      <c r="Y261" s="21">
        <v>104106</v>
      </c>
    </row>
    <row r="262" spans="2:25" x14ac:dyDescent="0.9">
      <c r="B262" s="19" t="s">
        <v>1821</v>
      </c>
      <c r="C262" s="25">
        <f>_xlfn.XLOOKUP(Vote_History[[#This Row],[QID]],Constituency[qid],Constituency[Number])</f>
        <v>44</v>
      </c>
      <c r="D262" s="27" t="str">
        <f>_xlfn.XLOOKUP(Vote_History[[#This Row],[Number]],Constituency[Number],Constituency[Constituency])</f>
        <v>Tanur</v>
      </c>
      <c r="E262" s="20" t="s">
        <v>5467</v>
      </c>
      <c r="F262" s="20">
        <v>2016</v>
      </c>
      <c r="G262" s="20" t="s">
        <v>1972</v>
      </c>
      <c r="H262" s="20" t="s">
        <v>5841</v>
      </c>
      <c r="I262" s="20" t="s">
        <v>5379</v>
      </c>
      <c r="J262" s="20" t="s">
        <v>51</v>
      </c>
      <c r="K262" s="20">
        <v>64472</v>
      </c>
      <c r="L262" s="20" t="s">
        <v>5839</v>
      </c>
      <c r="M262" s="20" t="s">
        <v>39</v>
      </c>
      <c r="N262" s="20" t="s">
        <v>38</v>
      </c>
      <c r="O262" s="20">
        <v>59554</v>
      </c>
      <c r="P262" s="20" t="s">
        <v>5842</v>
      </c>
      <c r="Q262" s="20" t="s">
        <v>69</v>
      </c>
      <c r="R262" s="20" t="s">
        <v>68</v>
      </c>
      <c r="S262" s="20">
        <v>11051</v>
      </c>
      <c r="T262" s="20">
        <v>4918</v>
      </c>
      <c r="U262" s="20">
        <v>64472</v>
      </c>
      <c r="V262" s="20">
        <v>59554</v>
      </c>
      <c r="W262" s="20">
        <v>11051</v>
      </c>
      <c r="X262" s="20">
        <v>5192</v>
      </c>
      <c r="Y262" s="21">
        <v>140269</v>
      </c>
    </row>
    <row r="263" spans="2:25" x14ac:dyDescent="0.9">
      <c r="B263" s="19" t="s">
        <v>1821</v>
      </c>
      <c r="C263" s="25">
        <f>_xlfn.XLOOKUP(Vote_History[[#This Row],[QID]],Constituency[qid],Constituency[Number])</f>
        <v>44</v>
      </c>
      <c r="D263" s="27" t="str">
        <f>_xlfn.XLOOKUP(Vote_History[[#This Row],[Number]],Constituency[Number],Constituency[Constituency])</f>
        <v>Tanur</v>
      </c>
      <c r="E263" s="20" t="s">
        <v>5467</v>
      </c>
      <c r="F263" s="20">
        <v>2021</v>
      </c>
      <c r="G263" s="20" t="s">
        <v>1972</v>
      </c>
      <c r="H263" s="20" t="s">
        <v>5378</v>
      </c>
      <c r="I263" s="20" t="s">
        <v>5379</v>
      </c>
      <c r="J263" s="20" t="s">
        <v>51</v>
      </c>
      <c r="K263" s="20">
        <v>70704</v>
      </c>
      <c r="L263" s="20" t="s">
        <v>5843</v>
      </c>
      <c r="M263" s="20" t="s">
        <v>39</v>
      </c>
      <c r="N263" s="20" t="s">
        <v>38</v>
      </c>
      <c r="O263" s="20">
        <v>69719</v>
      </c>
      <c r="P263" s="20" t="s">
        <v>5833</v>
      </c>
      <c r="Q263" s="20" t="s">
        <v>69</v>
      </c>
      <c r="R263" s="20" t="s">
        <v>68</v>
      </c>
      <c r="S263" s="20">
        <v>10590</v>
      </c>
      <c r="T263" s="20">
        <v>985</v>
      </c>
      <c r="U263" s="20">
        <v>70704</v>
      </c>
      <c r="V263" s="20">
        <v>69719</v>
      </c>
      <c r="W263" s="20">
        <v>10590</v>
      </c>
      <c r="X263" s="20">
        <v>1221</v>
      </c>
      <c r="Y263" s="21">
        <v>152234</v>
      </c>
    </row>
    <row r="264" spans="2:25" x14ac:dyDescent="0.9">
      <c r="B264" s="19" t="s">
        <v>1821</v>
      </c>
      <c r="C264" s="25">
        <f>_xlfn.XLOOKUP(Vote_History[[#This Row],[QID]],Constituency[qid],Constituency[Number])</f>
        <v>44</v>
      </c>
      <c r="D264" s="27" t="str">
        <f>_xlfn.XLOOKUP(Vote_History[[#This Row],[Number]],Constituency[Number],Constituency[Constituency])</f>
        <v>Tanur</v>
      </c>
      <c r="E264" s="20" t="s">
        <v>5473</v>
      </c>
      <c r="F264" s="20">
        <v>2014</v>
      </c>
      <c r="G264" s="20" t="s">
        <v>1972</v>
      </c>
      <c r="H264" s="20" t="s">
        <v>5831</v>
      </c>
      <c r="I264" s="20" t="s">
        <v>39</v>
      </c>
      <c r="J264" s="20" t="s">
        <v>38</v>
      </c>
      <c r="K264" s="20">
        <v>51365</v>
      </c>
      <c r="L264" s="20" t="s">
        <v>5832</v>
      </c>
      <c r="M264" s="20" t="s">
        <v>5555</v>
      </c>
      <c r="N264" s="20" t="s">
        <v>51</v>
      </c>
      <c r="O264" s="20">
        <v>45145</v>
      </c>
      <c r="P264" s="20" t="s">
        <v>5833</v>
      </c>
      <c r="Q264" s="20" t="s">
        <v>69</v>
      </c>
      <c r="R264" s="20" t="s">
        <v>68</v>
      </c>
      <c r="S264" s="20">
        <v>10141</v>
      </c>
      <c r="T264" s="20">
        <v>6220</v>
      </c>
      <c r="U264" s="20">
        <v>45145</v>
      </c>
      <c r="V264" s="20">
        <v>51365</v>
      </c>
      <c r="W264" s="20">
        <v>10141</v>
      </c>
      <c r="X264" s="20">
        <v>6794</v>
      </c>
      <c r="Y264" s="21">
        <v>113445</v>
      </c>
    </row>
    <row r="265" spans="2:25" x14ac:dyDescent="0.9">
      <c r="B265" s="19" t="s">
        <v>1821</v>
      </c>
      <c r="C265" s="25">
        <f>_xlfn.XLOOKUP(Vote_History[[#This Row],[QID]],Constituency[qid],Constituency[Number])</f>
        <v>44</v>
      </c>
      <c r="D265" s="27" t="str">
        <f>_xlfn.XLOOKUP(Vote_History[[#This Row],[Number]],Constituency[Number],Constituency[Constituency])</f>
        <v>Tanur</v>
      </c>
      <c r="E265" s="20" t="s">
        <v>5473</v>
      </c>
      <c r="F265" s="20">
        <v>2019</v>
      </c>
      <c r="G265" s="20" t="s">
        <v>1972</v>
      </c>
      <c r="H265" s="20" t="s">
        <v>5831</v>
      </c>
      <c r="I265" s="20" t="s">
        <v>39</v>
      </c>
      <c r="J265" s="20" t="s">
        <v>38</v>
      </c>
      <c r="K265" s="20">
        <v>75210</v>
      </c>
      <c r="L265" s="20" t="s">
        <v>5834</v>
      </c>
      <c r="M265" s="20" t="s">
        <v>5555</v>
      </c>
      <c r="N265" s="20" t="s">
        <v>51</v>
      </c>
      <c r="O265" s="20">
        <v>43044</v>
      </c>
      <c r="P265" s="20" t="s">
        <v>5835</v>
      </c>
      <c r="Q265" s="20" t="s">
        <v>69</v>
      </c>
      <c r="R265" s="20" t="s">
        <v>68</v>
      </c>
      <c r="S265" s="20">
        <v>14791</v>
      </c>
      <c r="T265" s="20">
        <v>32166</v>
      </c>
      <c r="U265" s="20">
        <v>43044</v>
      </c>
      <c r="V265" s="20">
        <v>75210</v>
      </c>
      <c r="W265" s="20">
        <v>14791</v>
      </c>
      <c r="X265" s="20">
        <v>6160</v>
      </c>
      <c r="Y265" s="21">
        <v>139205</v>
      </c>
    </row>
    <row r="266" spans="2:25" x14ac:dyDescent="0.9">
      <c r="B266" s="19" t="s">
        <v>1821</v>
      </c>
      <c r="C266" s="25">
        <f>_xlfn.XLOOKUP(Vote_History[[#This Row],[QID]],Constituency[qid],Constituency[Number])</f>
        <v>44</v>
      </c>
      <c r="D266" s="27" t="str">
        <f>_xlfn.XLOOKUP(Vote_History[[#This Row],[Number]],Constituency[Number],Constituency[Constituency])</f>
        <v>Tanur</v>
      </c>
      <c r="E266" s="20" t="s">
        <v>5473</v>
      </c>
      <c r="F266" s="20">
        <v>2024</v>
      </c>
      <c r="G266" s="20" t="s">
        <v>1972</v>
      </c>
      <c r="H266" s="20" t="s">
        <v>5836</v>
      </c>
      <c r="I266" s="20" t="s">
        <v>39</v>
      </c>
      <c r="J266" s="20" t="s">
        <v>38</v>
      </c>
      <c r="K266" s="20">
        <v>83556</v>
      </c>
      <c r="L266" s="20" t="s">
        <v>5837</v>
      </c>
      <c r="M266" s="20" t="s">
        <v>52</v>
      </c>
      <c r="N266" s="20" t="s">
        <v>51</v>
      </c>
      <c r="O266" s="20">
        <v>41587</v>
      </c>
      <c r="P266" s="20" t="s">
        <v>5838</v>
      </c>
      <c r="Q266" s="20" t="s">
        <v>69</v>
      </c>
      <c r="R266" s="20" t="s">
        <v>68</v>
      </c>
      <c r="S266" s="20">
        <v>14861</v>
      </c>
      <c r="T266" s="20">
        <v>41969</v>
      </c>
      <c r="U266" s="20">
        <v>41587</v>
      </c>
      <c r="V266" s="20">
        <v>83556</v>
      </c>
      <c r="W266" s="20">
        <v>14861</v>
      </c>
      <c r="X266" s="20">
        <v>567</v>
      </c>
      <c r="Y266" s="21">
        <v>140571</v>
      </c>
    </row>
    <row r="267" spans="2:25" x14ac:dyDescent="0.9">
      <c r="B267" s="19" t="s">
        <v>1854</v>
      </c>
      <c r="C267" s="25">
        <f>_xlfn.XLOOKUP(Vote_History[[#This Row],[QID]],Constituency[qid],Constituency[Number])</f>
        <v>45</v>
      </c>
      <c r="D267" s="27" t="str">
        <f>_xlfn.XLOOKUP(Vote_History[[#This Row],[Number]],Constituency[Number],Constituency[Constituency])</f>
        <v>Tirur</v>
      </c>
      <c r="E267" s="20" t="s">
        <v>5467</v>
      </c>
      <c r="F267" s="20">
        <v>2011</v>
      </c>
      <c r="G267" s="20" t="s">
        <v>1972</v>
      </c>
      <c r="H267" s="20" t="s">
        <v>5844</v>
      </c>
      <c r="I267" s="20" t="s">
        <v>39</v>
      </c>
      <c r="J267" s="20" t="s">
        <v>38</v>
      </c>
      <c r="K267" s="20">
        <v>69305</v>
      </c>
      <c r="L267" s="20" t="s">
        <v>5845</v>
      </c>
      <c r="M267" s="20" t="s">
        <v>52</v>
      </c>
      <c r="N267" s="20" t="s">
        <v>51</v>
      </c>
      <c r="O267" s="20">
        <v>45739</v>
      </c>
      <c r="P267" s="20" t="s">
        <v>5846</v>
      </c>
      <c r="Q267" s="20" t="s">
        <v>69</v>
      </c>
      <c r="R267" s="20" t="s">
        <v>68</v>
      </c>
      <c r="S267" s="20">
        <v>5543</v>
      </c>
      <c r="T267" s="20">
        <v>23566</v>
      </c>
      <c r="U267" s="20">
        <v>45739</v>
      </c>
      <c r="V267" s="20">
        <v>69305</v>
      </c>
      <c r="W267" s="20">
        <v>5543</v>
      </c>
      <c r="X267" s="20">
        <v>5766</v>
      </c>
      <c r="Y267" s="21">
        <v>126353</v>
      </c>
    </row>
    <row r="268" spans="2:25" x14ac:dyDescent="0.9">
      <c r="B268" s="19" t="s">
        <v>1854</v>
      </c>
      <c r="C268" s="25">
        <f>_xlfn.XLOOKUP(Vote_History[[#This Row],[QID]],Constituency[qid],Constituency[Number])</f>
        <v>45</v>
      </c>
      <c r="D268" s="27" t="str">
        <f>_xlfn.XLOOKUP(Vote_History[[#This Row],[Number]],Constituency[Number],Constituency[Constituency])</f>
        <v>Tirur</v>
      </c>
      <c r="E268" s="20" t="s">
        <v>5467</v>
      </c>
      <c r="F268" s="20">
        <v>2016</v>
      </c>
      <c r="G268" s="20" t="s">
        <v>1972</v>
      </c>
      <c r="H268" s="20" t="s">
        <v>5847</v>
      </c>
      <c r="I268" s="20" t="s">
        <v>39</v>
      </c>
      <c r="J268" s="20" t="s">
        <v>38</v>
      </c>
      <c r="K268" s="20">
        <v>73432</v>
      </c>
      <c r="L268" s="20" t="s">
        <v>5848</v>
      </c>
      <c r="M268" s="20" t="s">
        <v>5379</v>
      </c>
      <c r="N268" s="20" t="s">
        <v>51</v>
      </c>
      <c r="O268" s="20">
        <v>66371</v>
      </c>
      <c r="P268" s="20" t="s">
        <v>5849</v>
      </c>
      <c r="Q268" s="20" t="s">
        <v>69</v>
      </c>
      <c r="R268" s="20" t="s">
        <v>68</v>
      </c>
      <c r="S268" s="20">
        <v>9083</v>
      </c>
      <c r="T268" s="20">
        <v>7061</v>
      </c>
      <c r="U268" s="20">
        <v>66371</v>
      </c>
      <c r="V268" s="20">
        <v>73432</v>
      </c>
      <c r="W268" s="20">
        <v>9083</v>
      </c>
      <c r="X268" s="20">
        <v>7176</v>
      </c>
      <c r="Y268" s="21">
        <v>156062</v>
      </c>
    </row>
    <row r="269" spans="2:25" x14ac:dyDescent="0.9">
      <c r="B269" s="19" t="s">
        <v>1854</v>
      </c>
      <c r="C269" s="25">
        <f>_xlfn.XLOOKUP(Vote_History[[#This Row],[QID]],Constituency[qid],Constituency[Number])</f>
        <v>45</v>
      </c>
      <c r="D269" s="27" t="str">
        <f>_xlfn.XLOOKUP(Vote_History[[#This Row],[Number]],Constituency[Number],Constituency[Constituency])</f>
        <v>Tirur</v>
      </c>
      <c r="E269" s="20" t="s">
        <v>5467</v>
      </c>
      <c r="F269" s="20">
        <v>2021</v>
      </c>
      <c r="G269" s="20" t="s">
        <v>1972</v>
      </c>
      <c r="H269" s="20" t="s">
        <v>1872</v>
      </c>
      <c r="I269" s="20" t="s">
        <v>39</v>
      </c>
      <c r="J269" s="20" t="s">
        <v>38</v>
      </c>
      <c r="K269" s="20">
        <v>82314</v>
      </c>
      <c r="L269" s="20" t="s">
        <v>5850</v>
      </c>
      <c r="M269" s="20" t="s">
        <v>52</v>
      </c>
      <c r="N269" s="20" t="s">
        <v>51</v>
      </c>
      <c r="O269" s="20">
        <v>75100</v>
      </c>
      <c r="P269" s="20" t="s">
        <v>5851</v>
      </c>
      <c r="Q269" s="20" t="s">
        <v>69</v>
      </c>
      <c r="R269" s="20" t="s">
        <v>68</v>
      </c>
      <c r="S269" s="20">
        <v>9097</v>
      </c>
      <c r="T269" s="20">
        <v>7214</v>
      </c>
      <c r="U269" s="20">
        <v>75100</v>
      </c>
      <c r="V269" s="20">
        <v>82314</v>
      </c>
      <c r="W269" s="20">
        <v>9097</v>
      </c>
      <c r="X269" s="20">
        <v>3814</v>
      </c>
      <c r="Y269" s="21">
        <v>170325</v>
      </c>
    </row>
    <row r="270" spans="2:25" x14ac:dyDescent="0.9">
      <c r="B270" s="19" t="s">
        <v>1854</v>
      </c>
      <c r="C270" s="25">
        <f>_xlfn.XLOOKUP(Vote_History[[#This Row],[QID]],Constituency[qid],Constituency[Number])</f>
        <v>45</v>
      </c>
      <c r="D270" s="27" t="str">
        <f>_xlfn.XLOOKUP(Vote_History[[#This Row],[Number]],Constituency[Number],Constituency[Constituency])</f>
        <v>Tirur</v>
      </c>
      <c r="E270" s="20" t="s">
        <v>5473</v>
      </c>
      <c r="F270" s="20">
        <v>2014</v>
      </c>
      <c r="G270" s="20" t="s">
        <v>1972</v>
      </c>
      <c r="H270" s="20" t="s">
        <v>5831</v>
      </c>
      <c r="I270" s="20" t="s">
        <v>39</v>
      </c>
      <c r="J270" s="20" t="s">
        <v>38</v>
      </c>
      <c r="K270" s="20">
        <v>63711</v>
      </c>
      <c r="L270" s="20" t="s">
        <v>5832</v>
      </c>
      <c r="M270" s="20" t="s">
        <v>5555</v>
      </c>
      <c r="N270" s="20" t="s">
        <v>51</v>
      </c>
      <c r="O270" s="20">
        <v>56466</v>
      </c>
      <c r="P270" s="20" t="s">
        <v>5833</v>
      </c>
      <c r="Q270" s="20" t="s">
        <v>69</v>
      </c>
      <c r="R270" s="20" t="s">
        <v>68</v>
      </c>
      <c r="S270" s="20">
        <v>6860</v>
      </c>
      <c r="T270" s="20">
        <v>7245</v>
      </c>
      <c r="U270" s="20">
        <v>56466</v>
      </c>
      <c r="V270" s="20">
        <v>63711</v>
      </c>
      <c r="W270" s="20">
        <v>6860</v>
      </c>
      <c r="X270" s="20">
        <v>8851</v>
      </c>
      <c r="Y270" s="21">
        <v>135888</v>
      </c>
    </row>
    <row r="271" spans="2:25" x14ac:dyDescent="0.9">
      <c r="B271" s="19" t="s">
        <v>1854</v>
      </c>
      <c r="C271" s="25">
        <f>_xlfn.XLOOKUP(Vote_History[[#This Row],[QID]],Constituency[qid],Constituency[Number])</f>
        <v>45</v>
      </c>
      <c r="D271" s="27" t="str">
        <f>_xlfn.XLOOKUP(Vote_History[[#This Row],[Number]],Constituency[Number],Constituency[Constituency])</f>
        <v>Tirur</v>
      </c>
      <c r="E271" s="20" t="s">
        <v>5473</v>
      </c>
      <c r="F271" s="20">
        <v>2019</v>
      </c>
      <c r="G271" s="20" t="s">
        <v>1972</v>
      </c>
      <c r="H271" s="20" t="s">
        <v>5831</v>
      </c>
      <c r="I271" s="20" t="s">
        <v>39</v>
      </c>
      <c r="J271" s="20" t="s">
        <v>38</v>
      </c>
      <c r="K271" s="20">
        <v>90734</v>
      </c>
      <c r="L271" s="20" t="s">
        <v>5834</v>
      </c>
      <c r="M271" s="20" t="s">
        <v>5555</v>
      </c>
      <c r="N271" s="20" t="s">
        <v>51</v>
      </c>
      <c r="O271" s="20">
        <v>49349</v>
      </c>
      <c r="P271" s="20" t="s">
        <v>5835</v>
      </c>
      <c r="Q271" s="20" t="s">
        <v>69</v>
      </c>
      <c r="R271" s="20" t="s">
        <v>68</v>
      </c>
      <c r="S271" s="20">
        <v>11365</v>
      </c>
      <c r="T271" s="20">
        <v>41385</v>
      </c>
      <c r="U271" s="20">
        <v>49349</v>
      </c>
      <c r="V271" s="20">
        <v>90734</v>
      </c>
      <c r="W271" s="20">
        <v>11365</v>
      </c>
      <c r="X271" s="20">
        <v>7799</v>
      </c>
      <c r="Y271" s="21">
        <v>159247</v>
      </c>
    </row>
    <row r="272" spans="2:25" x14ac:dyDescent="0.9">
      <c r="B272" s="19" t="s">
        <v>1854</v>
      </c>
      <c r="C272" s="25">
        <f>_xlfn.XLOOKUP(Vote_History[[#This Row],[QID]],Constituency[qid],Constituency[Number])</f>
        <v>45</v>
      </c>
      <c r="D272" s="27" t="str">
        <f>_xlfn.XLOOKUP(Vote_History[[#This Row],[Number]],Constituency[Number],Constituency[Constituency])</f>
        <v>Tirur</v>
      </c>
      <c r="E272" s="20" t="s">
        <v>5473</v>
      </c>
      <c r="F272" s="20">
        <v>2024</v>
      </c>
      <c r="G272" s="20" t="s">
        <v>1972</v>
      </c>
      <c r="H272" s="20" t="s">
        <v>5836</v>
      </c>
      <c r="I272" s="20" t="s">
        <v>39</v>
      </c>
      <c r="J272" s="20" t="s">
        <v>38</v>
      </c>
      <c r="K272" s="20">
        <v>99468</v>
      </c>
      <c r="L272" s="20" t="s">
        <v>5837</v>
      </c>
      <c r="M272" s="20" t="s">
        <v>52</v>
      </c>
      <c r="N272" s="20" t="s">
        <v>51</v>
      </c>
      <c r="O272" s="20">
        <v>49138</v>
      </c>
      <c r="P272" s="20" t="s">
        <v>5838</v>
      </c>
      <c r="Q272" s="20" t="s">
        <v>69</v>
      </c>
      <c r="R272" s="20" t="s">
        <v>68</v>
      </c>
      <c r="S272" s="20">
        <v>12592</v>
      </c>
      <c r="T272" s="20">
        <v>50330</v>
      </c>
      <c r="U272" s="20">
        <v>49138</v>
      </c>
      <c r="V272" s="20">
        <v>99468</v>
      </c>
      <c r="W272" s="20">
        <v>12592</v>
      </c>
      <c r="X272" s="20">
        <v>749</v>
      </c>
      <c r="Y272" s="21">
        <v>161947</v>
      </c>
    </row>
    <row r="273" spans="2:25" x14ac:dyDescent="0.9">
      <c r="B273" s="19" t="s">
        <v>1908</v>
      </c>
      <c r="C273" s="25">
        <f>_xlfn.XLOOKUP(Vote_History[[#This Row],[QID]],Constituency[qid],Constituency[Number])</f>
        <v>46</v>
      </c>
      <c r="D273" s="27" t="str">
        <f>_xlfn.XLOOKUP(Vote_History[[#This Row],[Number]],Constituency[Number],Constituency[Constituency])</f>
        <v>Kottakkal</v>
      </c>
      <c r="E273" s="20" t="s">
        <v>5467</v>
      </c>
      <c r="F273" s="20">
        <v>2011</v>
      </c>
      <c r="G273" s="20" t="s">
        <v>1972</v>
      </c>
      <c r="H273" s="20" t="s">
        <v>5852</v>
      </c>
      <c r="I273" s="20" t="s">
        <v>39</v>
      </c>
      <c r="J273" s="20" t="s">
        <v>38</v>
      </c>
      <c r="K273" s="20">
        <v>69717</v>
      </c>
      <c r="L273" s="20" t="s">
        <v>5853</v>
      </c>
      <c r="M273" s="20" t="s">
        <v>1139</v>
      </c>
      <c r="N273" s="20" t="s">
        <v>51</v>
      </c>
      <c r="O273" s="20">
        <v>33815</v>
      </c>
      <c r="P273" s="20" t="s">
        <v>5854</v>
      </c>
      <c r="Q273" s="20" t="s">
        <v>69</v>
      </c>
      <c r="R273" s="20" t="s">
        <v>68</v>
      </c>
      <c r="S273" s="20">
        <v>7782</v>
      </c>
      <c r="T273" s="20">
        <v>35902</v>
      </c>
      <c r="U273" s="20">
        <v>33815</v>
      </c>
      <c r="V273" s="20">
        <v>69717</v>
      </c>
      <c r="W273" s="20">
        <v>7782</v>
      </c>
      <c r="X273" s="20">
        <v>7029</v>
      </c>
      <c r="Y273" s="21">
        <v>118343</v>
      </c>
    </row>
    <row r="274" spans="2:25" x14ac:dyDescent="0.9">
      <c r="B274" s="19" t="s">
        <v>1908</v>
      </c>
      <c r="C274" s="25">
        <f>_xlfn.XLOOKUP(Vote_History[[#This Row],[QID]],Constituency[qid],Constituency[Number])</f>
        <v>46</v>
      </c>
      <c r="D274" s="27" t="str">
        <f>_xlfn.XLOOKUP(Vote_History[[#This Row],[Number]],Constituency[Number],Constituency[Constituency])</f>
        <v>Kottakkal</v>
      </c>
      <c r="E274" s="20" t="s">
        <v>5467</v>
      </c>
      <c r="F274" s="20">
        <v>2016</v>
      </c>
      <c r="G274" s="20" t="s">
        <v>1972</v>
      </c>
      <c r="H274" s="20" t="s">
        <v>5855</v>
      </c>
      <c r="I274" s="20" t="s">
        <v>39</v>
      </c>
      <c r="J274" s="20" t="s">
        <v>38</v>
      </c>
      <c r="K274" s="20">
        <v>71768</v>
      </c>
      <c r="L274" s="20" t="s">
        <v>5856</v>
      </c>
      <c r="M274" s="20" t="s">
        <v>1139</v>
      </c>
      <c r="N274" s="20" t="s">
        <v>51</v>
      </c>
      <c r="O274" s="20">
        <v>56726</v>
      </c>
      <c r="P274" s="20" t="s">
        <v>2023</v>
      </c>
      <c r="Q274" s="20" t="s">
        <v>69</v>
      </c>
      <c r="R274" s="20" t="s">
        <v>68</v>
      </c>
      <c r="S274" s="20">
        <v>13205</v>
      </c>
      <c r="T274" s="20">
        <v>15042</v>
      </c>
      <c r="U274" s="20">
        <v>56726</v>
      </c>
      <c r="V274" s="20">
        <v>71768</v>
      </c>
      <c r="W274" s="20">
        <v>13205</v>
      </c>
      <c r="X274" s="20">
        <v>5968</v>
      </c>
      <c r="Y274" s="21">
        <v>147667</v>
      </c>
    </row>
    <row r="275" spans="2:25" x14ac:dyDescent="0.9">
      <c r="B275" s="19" t="s">
        <v>1908</v>
      </c>
      <c r="C275" s="25">
        <f>_xlfn.XLOOKUP(Vote_History[[#This Row],[QID]],Constituency[qid],Constituency[Number])</f>
        <v>46</v>
      </c>
      <c r="D275" s="27" t="str">
        <f>_xlfn.XLOOKUP(Vote_History[[#This Row],[Number]],Constituency[Number],Constituency[Constituency])</f>
        <v>Kottakkal</v>
      </c>
      <c r="E275" s="20" t="s">
        <v>5467</v>
      </c>
      <c r="F275" s="20">
        <v>2021</v>
      </c>
      <c r="G275" s="20" t="s">
        <v>1972</v>
      </c>
      <c r="H275" s="20" t="s">
        <v>5380</v>
      </c>
      <c r="I275" s="20" t="s">
        <v>39</v>
      </c>
      <c r="J275" s="20" t="s">
        <v>38</v>
      </c>
      <c r="K275" s="20">
        <v>81700</v>
      </c>
      <c r="L275" s="20" t="s">
        <v>5857</v>
      </c>
      <c r="M275" s="20" t="s">
        <v>1139</v>
      </c>
      <c r="N275" s="20" t="s">
        <v>51</v>
      </c>
      <c r="O275" s="20">
        <v>65112</v>
      </c>
      <c r="P275" s="20" t="s">
        <v>5858</v>
      </c>
      <c r="Q275" s="20" t="s">
        <v>69</v>
      </c>
      <c r="R275" s="20" t="s">
        <v>68</v>
      </c>
      <c r="S275" s="20">
        <v>10796</v>
      </c>
      <c r="T275" s="20">
        <v>16588</v>
      </c>
      <c r="U275" s="20">
        <v>65112</v>
      </c>
      <c r="V275" s="20">
        <v>81700</v>
      </c>
      <c r="W275" s="20">
        <v>10796</v>
      </c>
      <c r="X275" s="20">
        <v>1657</v>
      </c>
      <c r="Y275" s="21">
        <v>159265</v>
      </c>
    </row>
    <row r="276" spans="2:25" x14ac:dyDescent="0.9">
      <c r="B276" s="19" t="s">
        <v>1908</v>
      </c>
      <c r="C276" s="25">
        <f>_xlfn.XLOOKUP(Vote_History[[#This Row],[QID]],Constituency[qid],Constituency[Number])</f>
        <v>46</v>
      </c>
      <c r="D276" s="27" t="str">
        <f>_xlfn.XLOOKUP(Vote_History[[#This Row],[Number]],Constituency[Number],Constituency[Constituency])</f>
        <v>Kottakkal</v>
      </c>
      <c r="E276" s="20" t="s">
        <v>5473</v>
      </c>
      <c r="F276" s="20">
        <v>2014</v>
      </c>
      <c r="G276" s="20" t="s">
        <v>1972</v>
      </c>
      <c r="H276" s="20" t="s">
        <v>5831</v>
      </c>
      <c r="I276" s="20" t="s">
        <v>39</v>
      </c>
      <c r="J276" s="20" t="s">
        <v>38</v>
      </c>
      <c r="K276" s="20">
        <v>62791</v>
      </c>
      <c r="L276" s="20" t="s">
        <v>5832</v>
      </c>
      <c r="M276" s="20" t="s">
        <v>5555</v>
      </c>
      <c r="N276" s="20" t="s">
        <v>51</v>
      </c>
      <c r="O276" s="20">
        <v>50910</v>
      </c>
      <c r="P276" s="20" t="s">
        <v>5833</v>
      </c>
      <c r="Q276" s="20" t="s">
        <v>69</v>
      </c>
      <c r="R276" s="20" t="s">
        <v>68</v>
      </c>
      <c r="S276" s="20">
        <v>8931</v>
      </c>
      <c r="T276" s="20">
        <v>11881</v>
      </c>
      <c r="U276" s="20">
        <v>50910</v>
      </c>
      <c r="V276" s="20">
        <v>62791</v>
      </c>
      <c r="W276" s="20">
        <v>8931</v>
      </c>
      <c r="X276" s="20">
        <v>8745</v>
      </c>
      <c r="Y276" s="21">
        <v>131377</v>
      </c>
    </row>
    <row r="277" spans="2:25" x14ac:dyDescent="0.9">
      <c r="B277" s="19" t="s">
        <v>1908</v>
      </c>
      <c r="C277" s="25">
        <f>_xlfn.XLOOKUP(Vote_History[[#This Row],[QID]],Constituency[qid],Constituency[Number])</f>
        <v>46</v>
      </c>
      <c r="D277" s="27" t="str">
        <f>_xlfn.XLOOKUP(Vote_History[[#This Row],[Number]],Constituency[Number],Constituency[Constituency])</f>
        <v>Kottakkal</v>
      </c>
      <c r="E277" s="20" t="s">
        <v>5473</v>
      </c>
      <c r="F277" s="20">
        <v>2019</v>
      </c>
      <c r="G277" s="20" t="s">
        <v>1972</v>
      </c>
      <c r="H277" s="20" t="s">
        <v>5831</v>
      </c>
      <c r="I277" s="20" t="s">
        <v>39</v>
      </c>
      <c r="J277" s="20" t="s">
        <v>38</v>
      </c>
      <c r="K277" s="20">
        <v>87795</v>
      </c>
      <c r="L277" s="20" t="s">
        <v>5834</v>
      </c>
      <c r="M277" s="20" t="s">
        <v>5555</v>
      </c>
      <c r="N277" s="20" t="s">
        <v>51</v>
      </c>
      <c r="O277" s="20">
        <v>45596</v>
      </c>
      <c r="P277" s="20" t="s">
        <v>5835</v>
      </c>
      <c r="Q277" s="20" t="s">
        <v>69</v>
      </c>
      <c r="R277" s="20" t="s">
        <v>68</v>
      </c>
      <c r="S277" s="20">
        <v>13506</v>
      </c>
      <c r="T277" s="20">
        <v>42199</v>
      </c>
      <c r="U277" s="20">
        <v>45596</v>
      </c>
      <c r="V277" s="20">
        <v>87795</v>
      </c>
      <c r="W277" s="20">
        <v>13506</v>
      </c>
      <c r="X277" s="20">
        <v>7640</v>
      </c>
      <c r="Y277" s="21">
        <v>154537</v>
      </c>
    </row>
    <row r="278" spans="2:25" x14ac:dyDescent="0.9">
      <c r="B278" s="19" t="s">
        <v>1908</v>
      </c>
      <c r="C278" s="25">
        <f>_xlfn.XLOOKUP(Vote_History[[#This Row],[QID]],Constituency[qid],Constituency[Number])</f>
        <v>46</v>
      </c>
      <c r="D278" s="27" t="str">
        <f>_xlfn.XLOOKUP(Vote_History[[#This Row],[Number]],Constituency[Number],Constituency[Constituency])</f>
        <v>Kottakkal</v>
      </c>
      <c r="E278" s="20" t="s">
        <v>5473</v>
      </c>
      <c r="F278" s="20">
        <v>2024</v>
      </c>
      <c r="G278" s="20" t="s">
        <v>1972</v>
      </c>
      <c r="H278" s="20" t="s">
        <v>5836</v>
      </c>
      <c r="I278" s="20" t="s">
        <v>39</v>
      </c>
      <c r="J278" s="20" t="s">
        <v>38</v>
      </c>
      <c r="K278" s="20">
        <v>93070</v>
      </c>
      <c r="L278" s="20" t="s">
        <v>5837</v>
      </c>
      <c r="M278" s="20" t="s">
        <v>52</v>
      </c>
      <c r="N278" s="20" t="s">
        <v>51</v>
      </c>
      <c r="O278" s="20">
        <v>47143</v>
      </c>
      <c r="P278" s="20" t="s">
        <v>5838</v>
      </c>
      <c r="Q278" s="20" t="s">
        <v>69</v>
      </c>
      <c r="R278" s="20" t="s">
        <v>68</v>
      </c>
      <c r="S278" s="20">
        <v>14406</v>
      </c>
      <c r="T278" s="20">
        <v>45927</v>
      </c>
      <c r="U278" s="20">
        <v>47143</v>
      </c>
      <c r="V278" s="20">
        <v>93070</v>
      </c>
      <c r="W278" s="20">
        <v>14406</v>
      </c>
      <c r="X278" s="20">
        <v>777</v>
      </c>
      <c r="Y278" s="21">
        <v>155396</v>
      </c>
    </row>
    <row r="279" spans="2:25" x14ac:dyDescent="0.9">
      <c r="B279" s="19" t="s">
        <v>1944</v>
      </c>
      <c r="C279" s="25">
        <f>_xlfn.XLOOKUP(Vote_History[[#This Row],[QID]],Constituency[qid],Constituency[Number])</f>
        <v>47</v>
      </c>
      <c r="D279" s="27" t="str">
        <f>_xlfn.XLOOKUP(Vote_History[[#This Row],[Number]],Constituency[Number],Constituency[Constituency])</f>
        <v>Thavanur</v>
      </c>
      <c r="E279" s="20" t="s">
        <v>5467</v>
      </c>
      <c r="F279" s="20">
        <v>2011</v>
      </c>
      <c r="G279" s="20" t="s">
        <v>1972</v>
      </c>
      <c r="H279" s="20" t="s">
        <v>5859</v>
      </c>
      <c r="I279" s="20" t="s">
        <v>5555</v>
      </c>
      <c r="J279" s="20" t="s">
        <v>51</v>
      </c>
      <c r="K279" s="20">
        <v>57729</v>
      </c>
      <c r="L279" s="20" t="s">
        <v>5860</v>
      </c>
      <c r="M279" s="20" t="s">
        <v>161</v>
      </c>
      <c r="N279" s="20" t="s">
        <v>38</v>
      </c>
      <c r="O279" s="20">
        <v>50875</v>
      </c>
      <c r="P279" s="20" t="s">
        <v>5861</v>
      </c>
      <c r="Q279" s="20" t="s">
        <v>69</v>
      </c>
      <c r="R279" s="20" t="s">
        <v>68</v>
      </c>
      <c r="S279" s="20">
        <v>7107</v>
      </c>
      <c r="T279" s="20">
        <v>6854</v>
      </c>
      <c r="U279" s="20">
        <v>57729</v>
      </c>
      <c r="V279" s="20">
        <v>50875</v>
      </c>
      <c r="W279" s="20">
        <v>7107</v>
      </c>
      <c r="X279" s="20">
        <v>6586</v>
      </c>
      <c r="Y279" s="21">
        <v>122297</v>
      </c>
    </row>
    <row r="280" spans="2:25" x14ac:dyDescent="0.9">
      <c r="B280" s="19" t="s">
        <v>1944</v>
      </c>
      <c r="C280" s="25">
        <f>_xlfn.XLOOKUP(Vote_History[[#This Row],[QID]],Constituency[qid],Constituency[Number])</f>
        <v>47</v>
      </c>
      <c r="D280" s="27" t="str">
        <f>_xlfn.XLOOKUP(Vote_History[[#This Row],[Number]],Constituency[Number],Constituency[Constituency])</f>
        <v>Thavanur</v>
      </c>
      <c r="E280" s="20" t="s">
        <v>5467</v>
      </c>
      <c r="F280" s="20">
        <v>2016</v>
      </c>
      <c r="G280" s="20" t="s">
        <v>1972</v>
      </c>
      <c r="H280" s="20" t="s">
        <v>5862</v>
      </c>
      <c r="I280" s="20" t="s">
        <v>5555</v>
      </c>
      <c r="J280" s="20" t="s">
        <v>51</v>
      </c>
      <c r="K280" s="20">
        <v>68179</v>
      </c>
      <c r="L280" s="20" t="s">
        <v>5863</v>
      </c>
      <c r="M280" s="20" t="s">
        <v>161</v>
      </c>
      <c r="N280" s="20" t="s">
        <v>38</v>
      </c>
      <c r="O280" s="20">
        <v>51115</v>
      </c>
      <c r="P280" s="20" t="s">
        <v>1950</v>
      </c>
      <c r="Q280" s="20" t="s">
        <v>69</v>
      </c>
      <c r="R280" s="20" t="s">
        <v>68</v>
      </c>
      <c r="S280" s="20">
        <v>15801</v>
      </c>
      <c r="T280" s="20">
        <v>17064</v>
      </c>
      <c r="U280" s="20">
        <v>68179</v>
      </c>
      <c r="V280" s="20">
        <v>51115</v>
      </c>
      <c r="W280" s="20">
        <v>15801</v>
      </c>
      <c r="X280" s="20">
        <v>6557</v>
      </c>
      <c r="Y280" s="21">
        <v>141652</v>
      </c>
    </row>
    <row r="281" spans="2:25" x14ac:dyDescent="0.9">
      <c r="B281" s="19" t="s">
        <v>1944</v>
      </c>
      <c r="C281" s="25">
        <f>_xlfn.XLOOKUP(Vote_History[[#This Row],[QID]],Constituency[qid],Constituency[Number])</f>
        <v>47</v>
      </c>
      <c r="D281" s="27" t="str">
        <f>_xlfn.XLOOKUP(Vote_History[[#This Row],[Number]],Constituency[Number],Constituency[Constituency])</f>
        <v>Thavanur</v>
      </c>
      <c r="E281" s="20" t="s">
        <v>5467</v>
      </c>
      <c r="F281" s="20">
        <v>2021</v>
      </c>
      <c r="G281" s="20" t="s">
        <v>1972</v>
      </c>
      <c r="H281" s="20" t="s">
        <v>5381</v>
      </c>
      <c r="I281" s="20" t="s">
        <v>5555</v>
      </c>
      <c r="J281" s="20" t="s">
        <v>51</v>
      </c>
      <c r="K281" s="20">
        <v>70358</v>
      </c>
      <c r="L281" s="20" t="s">
        <v>5864</v>
      </c>
      <c r="M281" s="20" t="s">
        <v>161</v>
      </c>
      <c r="N281" s="20" t="s">
        <v>38</v>
      </c>
      <c r="O281" s="20">
        <v>67794</v>
      </c>
      <c r="P281" s="20" t="s">
        <v>5865</v>
      </c>
      <c r="Q281" s="20" t="s">
        <v>698</v>
      </c>
      <c r="R281" s="20" t="s">
        <v>68</v>
      </c>
      <c r="S281" s="20">
        <v>9914</v>
      </c>
      <c r="T281" s="20">
        <v>2564</v>
      </c>
      <c r="U281" s="20">
        <v>70358</v>
      </c>
      <c r="V281" s="20">
        <v>67794</v>
      </c>
      <c r="W281" s="20">
        <v>9914</v>
      </c>
      <c r="X281" s="20">
        <v>2882</v>
      </c>
      <c r="Y281" s="21">
        <v>150948</v>
      </c>
    </row>
    <row r="282" spans="2:25" x14ac:dyDescent="0.9">
      <c r="B282" s="19" t="s">
        <v>1944</v>
      </c>
      <c r="C282" s="25">
        <f>_xlfn.XLOOKUP(Vote_History[[#This Row],[QID]],Constituency[qid],Constituency[Number])</f>
        <v>47</v>
      </c>
      <c r="D282" s="27" t="str">
        <f>_xlfn.XLOOKUP(Vote_History[[#This Row],[Number]],Constituency[Number],Constituency[Constituency])</f>
        <v>Thavanur</v>
      </c>
      <c r="E282" s="20" t="s">
        <v>5473</v>
      </c>
      <c r="F282" s="20">
        <v>2014</v>
      </c>
      <c r="G282" s="20" t="s">
        <v>1972</v>
      </c>
      <c r="H282" s="20" t="s">
        <v>5832</v>
      </c>
      <c r="I282" s="20" t="s">
        <v>5555</v>
      </c>
      <c r="J282" s="20" t="s">
        <v>51</v>
      </c>
      <c r="K282" s="20">
        <v>56209</v>
      </c>
      <c r="L282" s="20" t="s">
        <v>5831</v>
      </c>
      <c r="M282" s="20" t="s">
        <v>39</v>
      </c>
      <c r="N282" s="20" t="s">
        <v>38</v>
      </c>
      <c r="O282" s="20">
        <v>47039</v>
      </c>
      <c r="P282" s="20" t="s">
        <v>5833</v>
      </c>
      <c r="Q282" s="20" t="s">
        <v>69</v>
      </c>
      <c r="R282" s="20" t="s">
        <v>68</v>
      </c>
      <c r="S282" s="20">
        <v>13921</v>
      </c>
      <c r="T282" s="20">
        <v>9170</v>
      </c>
      <c r="U282" s="20">
        <v>56209</v>
      </c>
      <c r="V282" s="20">
        <v>47039</v>
      </c>
      <c r="W282" s="20">
        <v>13921</v>
      </c>
      <c r="X282" s="20">
        <v>7055</v>
      </c>
      <c r="Y282" s="21">
        <v>124224</v>
      </c>
    </row>
    <row r="283" spans="2:25" x14ac:dyDescent="0.9">
      <c r="B283" s="19" t="s">
        <v>1944</v>
      </c>
      <c r="C283" s="25">
        <f>_xlfn.XLOOKUP(Vote_History[[#This Row],[QID]],Constituency[qid],Constituency[Number])</f>
        <v>47</v>
      </c>
      <c r="D283" s="27" t="str">
        <f>_xlfn.XLOOKUP(Vote_History[[#This Row],[Number]],Constituency[Number],Constituency[Constituency])</f>
        <v>Thavanur</v>
      </c>
      <c r="E283" s="20" t="s">
        <v>5473</v>
      </c>
      <c r="F283" s="20">
        <v>2019</v>
      </c>
      <c r="G283" s="20" t="s">
        <v>1972</v>
      </c>
      <c r="H283" s="20" t="s">
        <v>5831</v>
      </c>
      <c r="I283" s="20" t="s">
        <v>39</v>
      </c>
      <c r="J283" s="20" t="s">
        <v>38</v>
      </c>
      <c r="K283" s="20">
        <v>62481</v>
      </c>
      <c r="L283" s="20" t="s">
        <v>5834</v>
      </c>
      <c r="M283" s="20" t="s">
        <v>5555</v>
      </c>
      <c r="N283" s="20" t="s">
        <v>51</v>
      </c>
      <c r="O283" s="20">
        <v>50128</v>
      </c>
      <c r="P283" s="20" t="s">
        <v>5835</v>
      </c>
      <c r="Q283" s="20" t="s">
        <v>69</v>
      </c>
      <c r="R283" s="20" t="s">
        <v>68</v>
      </c>
      <c r="S283" s="20">
        <v>20769</v>
      </c>
      <c r="T283" s="20">
        <v>12353</v>
      </c>
      <c r="U283" s="20">
        <v>50128</v>
      </c>
      <c r="V283" s="20">
        <v>62481</v>
      </c>
      <c r="W283" s="20">
        <v>20769</v>
      </c>
      <c r="X283" s="20">
        <v>7000</v>
      </c>
      <c r="Y283" s="21">
        <v>140378</v>
      </c>
    </row>
    <row r="284" spans="2:25" x14ac:dyDescent="0.9">
      <c r="B284" s="19" t="s">
        <v>1944</v>
      </c>
      <c r="C284" s="25">
        <f>_xlfn.XLOOKUP(Vote_History[[#This Row],[QID]],Constituency[qid],Constituency[Number])</f>
        <v>47</v>
      </c>
      <c r="D284" s="27" t="str">
        <f>_xlfn.XLOOKUP(Vote_History[[#This Row],[Number]],Constituency[Number],Constituency[Constituency])</f>
        <v>Thavanur</v>
      </c>
      <c r="E284" s="20" t="s">
        <v>5473</v>
      </c>
      <c r="F284" s="20">
        <v>2024</v>
      </c>
      <c r="G284" s="20" t="s">
        <v>1972</v>
      </c>
      <c r="H284" s="20" t="s">
        <v>5836</v>
      </c>
      <c r="I284" s="20" t="s">
        <v>39</v>
      </c>
      <c r="J284" s="20" t="s">
        <v>38</v>
      </c>
      <c r="K284" s="20">
        <v>66681</v>
      </c>
      <c r="L284" s="20" t="s">
        <v>5837</v>
      </c>
      <c r="M284" s="20" t="s">
        <v>52</v>
      </c>
      <c r="N284" s="20" t="s">
        <v>51</v>
      </c>
      <c r="O284" s="20">
        <v>48665</v>
      </c>
      <c r="P284" s="20" t="s">
        <v>5838</v>
      </c>
      <c r="Q284" s="20" t="s">
        <v>69</v>
      </c>
      <c r="R284" s="20" t="s">
        <v>68</v>
      </c>
      <c r="S284" s="20">
        <v>24204</v>
      </c>
      <c r="T284" s="20">
        <v>18016</v>
      </c>
      <c r="U284" s="20">
        <v>48665</v>
      </c>
      <c r="V284" s="20">
        <v>66681</v>
      </c>
      <c r="W284" s="20">
        <v>24204</v>
      </c>
      <c r="X284" s="20">
        <v>823</v>
      </c>
      <c r="Y284" s="21">
        <v>140373</v>
      </c>
    </row>
    <row r="285" spans="2:25" x14ac:dyDescent="0.9">
      <c r="B285" s="19" t="s">
        <v>1974</v>
      </c>
      <c r="C285" s="25">
        <f>_xlfn.XLOOKUP(Vote_History[[#This Row],[QID]],Constituency[qid],Constituency[Number])</f>
        <v>48</v>
      </c>
      <c r="D285" s="27" t="str">
        <f>_xlfn.XLOOKUP(Vote_History[[#This Row],[Number]],Constituency[Number],Constituency[Constituency])</f>
        <v>Ponnani</v>
      </c>
      <c r="E285" s="20" t="s">
        <v>5467</v>
      </c>
      <c r="F285" s="20">
        <v>2011</v>
      </c>
      <c r="G285" s="20" t="s">
        <v>1972</v>
      </c>
      <c r="H285" s="20" t="s">
        <v>5866</v>
      </c>
      <c r="I285" s="20" t="s">
        <v>52</v>
      </c>
      <c r="J285" s="20" t="s">
        <v>51</v>
      </c>
      <c r="K285" s="20">
        <v>57615</v>
      </c>
      <c r="L285" s="20" t="s">
        <v>5867</v>
      </c>
      <c r="M285" s="20" t="s">
        <v>161</v>
      </c>
      <c r="N285" s="20" t="s">
        <v>38</v>
      </c>
      <c r="O285" s="20">
        <v>53514</v>
      </c>
      <c r="P285" s="20" t="s">
        <v>5868</v>
      </c>
      <c r="Q285" s="20" t="s">
        <v>69</v>
      </c>
      <c r="R285" s="20" t="s">
        <v>68</v>
      </c>
      <c r="S285" s="20">
        <v>5680</v>
      </c>
      <c r="T285" s="20">
        <v>4101</v>
      </c>
      <c r="U285" s="20">
        <v>57615</v>
      </c>
      <c r="V285" s="20">
        <v>53514</v>
      </c>
      <c r="W285" s="20">
        <v>5680</v>
      </c>
      <c r="X285" s="20">
        <v>4349</v>
      </c>
      <c r="Y285" s="21">
        <v>121158</v>
      </c>
    </row>
    <row r="286" spans="2:25" x14ac:dyDescent="0.9">
      <c r="B286" s="19" t="s">
        <v>1974</v>
      </c>
      <c r="C286" s="25">
        <f>_xlfn.XLOOKUP(Vote_History[[#This Row],[QID]],Constituency[qid],Constituency[Number])</f>
        <v>48</v>
      </c>
      <c r="D286" s="27" t="str">
        <f>_xlfn.XLOOKUP(Vote_History[[#This Row],[Number]],Constituency[Number],Constituency[Constituency])</f>
        <v>Ponnani</v>
      </c>
      <c r="E286" s="20" t="s">
        <v>5467</v>
      </c>
      <c r="F286" s="20">
        <v>2016</v>
      </c>
      <c r="G286" s="20" t="s">
        <v>1972</v>
      </c>
      <c r="H286" s="20" t="s">
        <v>5869</v>
      </c>
      <c r="I286" s="20" t="s">
        <v>52</v>
      </c>
      <c r="J286" s="20" t="s">
        <v>51</v>
      </c>
      <c r="K286" s="20">
        <v>69332</v>
      </c>
      <c r="L286" s="20" t="s">
        <v>5870</v>
      </c>
      <c r="M286" s="20" t="s">
        <v>161</v>
      </c>
      <c r="N286" s="20" t="s">
        <v>38</v>
      </c>
      <c r="O286" s="20">
        <v>53692</v>
      </c>
      <c r="P286" s="20" t="s">
        <v>5854</v>
      </c>
      <c r="Q286" s="20" t="s">
        <v>69</v>
      </c>
      <c r="R286" s="20" t="s">
        <v>68</v>
      </c>
      <c r="S286" s="20">
        <v>11662</v>
      </c>
      <c r="T286" s="20">
        <v>15640</v>
      </c>
      <c r="U286" s="20">
        <v>69332</v>
      </c>
      <c r="V286" s="20">
        <v>53692</v>
      </c>
      <c r="W286" s="20">
        <v>11662</v>
      </c>
      <c r="X286" s="20">
        <v>6473</v>
      </c>
      <c r="Y286" s="21">
        <v>141159</v>
      </c>
    </row>
    <row r="287" spans="2:25" x14ac:dyDescent="0.9">
      <c r="B287" s="19" t="s">
        <v>1974</v>
      </c>
      <c r="C287" s="25">
        <f>_xlfn.XLOOKUP(Vote_History[[#This Row],[QID]],Constituency[qid],Constituency[Number])</f>
        <v>48</v>
      </c>
      <c r="D287" s="27" t="str">
        <f>_xlfn.XLOOKUP(Vote_History[[#This Row],[Number]],Constituency[Number],Constituency[Constituency])</f>
        <v>Ponnani</v>
      </c>
      <c r="E287" s="20" t="s">
        <v>5467</v>
      </c>
      <c r="F287" s="20">
        <v>2021</v>
      </c>
      <c r="G287" s="20" t="s">
        <v>1972</v>
      </c>
      <c r="H287" s="20" t="s">
        <v>5382</v>
      </c>
      <c r="I287" s="20" t="s">
        <v>52</v>
      </c>
      <c r="J287" s="20" t="s">
        <v>51</v>
      </c>
      <c r="K287" s="20">
        <v>74668</v>
      </c>
      <c r="L287" s="20" t="s">
        <v>5871</v>
      </c>
      <c r="M287" s="20" t="s">
        <v>161</v>
      </c>
      <c r="N287" s="20" t="s">
        <v>38</v>
      </c>
      <c r="O287" s="20">
        <v>57625</v>
      </c>
      <c r="P287" s="20" t="s">
        <v>5872</v>
      </c>
      <c r="Q287" s="20" t="s">
        <v>698</v>
      </c>
      <c r="R287" s="20" t="s">
        <v>68</v>
      </c>
      <c r="S287" s="20">
        <v>7419</v>
      </c>
      <c r="T287" s="20">
        <v>17043</v>
      </c>
      <c r="U287" s="20">
        <v>74668</v>
      </c>
      <c r="V287" s="20">
        <v>57625</v>
      </c>
      <c r="W287" s="20">
        <v>7419</v>
      </c>
      <c r="X287" s="20">
        <v>5243</v>
      </c>
      <c r="Y287" s="21">
        <v>144955</v>
      </c>
    </row>
    <row r="288" spans="2:25" x14ac:dyDescent="0.9">
      <c r="B288" s="19" t="s">
        <v>1974</v>
      </c>
      <c r="C288" s="25">
        <f>_xlfn.XLOOKUP(Vote_History[[#This Row],[QID]],Constituency[qid],Constituency[Number])</f>
        <v>48</v>
      </c>
      <c r="D288" s="27" t="str">
        <f>_xlfn.XLOOKUP(Vote_History[[#This Row],[Number]],Constituency[Number],Constituency[Constituency])</f>
        <v>Ponnani</v>
      </c>
      <c r="E288" s="20" t="s">
        <v>5473</v>
      </c>
      <c r="F288" s="20">
        <v>2014</v>
      </c>
      <c r="G288" s="20" t="s">
        <v>1972</v>
      </c>
      <c r="H288" s="20" t="s">
        <v>5832</v>
      </c>
      <c r="I288" s="20" t="s">
        <v>5555</v>
      </c>
      <c r="J288" s="20" t="s">
        <v>51</v>
      </c>
      <c r="K288" s="20">
        <v>52600</v>
      </c>
      <c r="L288" s="20" t="s">
        <v>5831</v>
      </c>
      <c r="M288" s="20" t="s">
        <v>39</v>
      </c>
      <c r="N288" s="20" t="s">
        <v>38</v>
      </c>
      <c r="O288" s="20">
        <v>44942</v>
      </c>
      <c r="P288" s="20" t="s">
        <v>5833</v>
      </c>
      <c r="Q288" s="20" t="s">
        <v>69</v>
      </c>
      <c r="R288" s="20" t="s">
        <v>68</v>
      </c>
      <c r="S288" s="20">
        <v>12163</v>
      </c>
      <c r="T288" s="20">
        <v>7658</v>
      </c>
      <c r="U288" s="20">
        <v>52600</v>
      </c>
      <c r="V288" s="20">
        <v>44942</v>
      </c>
      <c r="W288" s="20">
        <v>12163</v>
      </c>
      <c r="X288" s="20">
        <v>10250</v>
      </c>
      <c r="Y288" s="21">
        <v>119955</v>
      </c>
    </row>
    <row r="289" spans="2:25" x14ac:dyDescent="0.9">
      <c r="B289" s="19" t="s">
        <v>1974</v>
      </c>
      <c r="C289" s="25">
        <f>_xlfn.XLOOKUP(Vote_History[[#This Row],[QID]],Constituency[qid],Constituency[Number])</f>
        <v>48</v>
      </c>
      <c r="D289" s="27" t="str">
        <f>_xlfn.XLOOKUP(Vote_History[[#This Row],[Number]],Constituency[Number],Constituency[Constituency])</f>
        <v>Ponnani</v>
      </c>
      <c r="E289" s="20" t="s">
        <v>5473</v>
      </c>
      <c r="F289" s="20">
        <v>2019</v>
      </c>
      <c r="G289" s="20" t="s">
        <v>1972</v>
      </c>
      <c r="H289" s="20" t="s">
        <v>5831</v>
      </c>
      <c r="I289" s="20" t="s">
        <v>39</v>
      </c>
      <c r="J289" s="20" t="s">
        <v>38</v>
      </c>
      <c r="K289" s="20">
        <v>61294</v>
      </c>
      <c r="L289" s="20" t="s">
        <v>5834</v>
      </c>
      <c r="M289" s="20" t="s">
        <v>5555</v>
      </c>
      <c r="N289" s="20" t="s">
        <v>51</v>
      </c>
      <c r="O289" s="20">
        <v>51555</v>
      </c>
      <c r="P289" s="20" t="s">
        <v>5835</v>
      </c>
      <c r="Q289" s="20" t="s">
        <v>69</v>
      </c>
      <c r="R289" s="20" t="s">
        <v>68</v>
      </c>
      <c r="S289" s="20">
        <v>17498</v>
      </c>
      <c r="T289" s="20">
        <v>9739</v>
      </c>
      <c r="U289" s="20">
        <v>51555</v>
      </c>
      <c r="V289" s="20">
        <v>61294</v>
      </c>
      <c r="W289" s="20">
        <v>17498</v>
      </c>
      <c r="X289" s="20">
        <v>7972</v>
      </c>
      <c r="Y289" s="21">
        <v>138319</v>
      </c>
    </row>
    <row r="290" spans="2:25" x14ac:dyDescent="0.9">
      <c r="B290" s="19" t="s">
        <v>1974</v>
      </c>
      <c r="C290" s="25">
        <f>_xlfn.XLOOKUP(Vote_History[[#This Row],[QID]],Constituency[qid],Constituency[Number])</f>
        <v>48</v>
      </c>
      <c r="D290" s="27" t="str">
        <f>_xlfn.XLOOKUP(Vote_History[[#This Row],[Number]],Constituency[Number],Constituency[Constituency])</f>
        <v>Ponnani</v>
      </c>
      <c r="E290" s="20" t="s">
        <v>5473</v>
      </c>
      <c r="F290" s="20">
        <v>2024</v>
      </c>
      <c r="G290" s="20" t="s">
        <v>1972</v>
      </c>
      <c r="H290" s="20" t="s">
        <v>5836</v>
      </c>
      <c r="I290" s="20" t="s">
        <v>39</v>
      </c>
      <c r="J290" s="20" t="s">
        <v>38</v>
      </c>
      <c r="K290" s="20">
        <v>63995</v>
      </c>
      <c r="L290" s="20" t="s">
        <v>5837</v>
      </c>
      <c r="M290" s="20" t="s">
        <v>52</v>
      </c>
      <c r="N290" s="20" t="s">
        <v>51</v>
      </c>
      <c r="O290" s="20">
        <v>48579</v>
      </c>
      <c r="P290" s="20" t="s">
        <v>5838</v>
      </c>
      <c r="Q290" s="20" t="s">
        <v>69</v>
      </c>
      <c r="R290" s="20" t="s">
        <v>68</v>
      </c>
      <c r="S290" s="20">
        <v>20115</v>
      </c>
      <c r="T290" s="20">
        <v>15416</v>
      </c>
      <c r="U290" s="20">
        <v>48579</v>
      </c>
      <c r="V290" s="20">
        <v>63995</v>
      </c>
      <c r="W290" s="20">
        <v>20115</v>
      </c>
      <c r="X290" s="20">
        <v>854</v>
      </c>
      <c r="Y290" s="21">
        <v>133543</v>
      </c>
    </row>
    <row r="291" spans="2:25" x14ac:dyDescent="0.9">
      <c r="B291" s="19" t="s">
        <v>2022</v>
      </c>
      <c r="C291" s="25">
        <f>_xlfn.XLOOKUP(Vote_History[[#This Row],[QID]],Constituency[qid],Constituency[Number])</f>
        <v>49</v>
      </c>
      <c r="D291" s="27" t="str">
        <f>_xlfn.XLOOKUP(Vote_History[[#This Row],[Number]],Constituency[Number],Constituency[Constituency])</f>
        <v>Thrithala</v>
      </c>
      <c r="E291" s="20" t="s">
        <v>5467</v>
      </c>
      <c r="F291" s="20">
        <v>2011</v>
      </c>
      <c r="G291" s="20" t="s">
        <v>1972</v>
      </c>
      <c r="H291" s="20" t="s">
        <v>5873</v>
      </c>
      <c r="I291" s="20" t="s">
        <v>161</v>
      </c>
      <c r="J291" s="20" t="s">
        <v>38</v>
      </c>
      <c r="K291" s="20">
        <v>57848</v>
      </c>
      <c r="L291" s="20" t="s">
        <v>5874</v>
      </c>
      <c r="M291" s="20" t="s">
        <v>52</v>
      </c>
      <c r="N291" s="20" t="s">
        <v>51</v>
      </c>
      <c r="O291" s="20">
        <v>54651</v>
      </c>
      <c r="P291" s="20" t="s">
        <v>5875</v>
      </c>
      <c r="Q291" s="20" t="s">
        <v>69</v>
      </c>
      <c r="R291" s="20" t="s">
        <v>68</v>
      </c>
      <c r="S291" s="20">
        <v>5899</v>
      </c>
      <c r="T291" s="20">
        <v>3197</v>
      </c>
      <c r="U291" s="20">
        <v>54651</v>
      </c>
      <c r="V291" s="20">
        <v>57848</v>
      </c>
      <c r="W291" s="20">
        <v>5899</v>
      </c>
      <c r="X291" s="20">
        <v>3722</v>
      </c>
      <c r="Y291" s="21">
        <v>122120</v>
      </c>
    </row>
    <row r="292" spans="2:25" x14ac:dyDescent="0.9">
      <c r="B292" s="19" t="s">
        <v>2022</v>
      </c>
      <c r="C292" s="25">
        <f>_xlfn.XLOOKUP(Vote_History[[#This Row],[QID]],Constituency[qid],Constituency[Number])</f>
        <v>49</v>
      </c>
      <c r="D292" s="27" t="str">
        <f>_xlfn.XLOOKUP(Vote_History[[#This Row],[Number]],Constituency[Number],Constituency[Constituency])</f>
        <v>Thrithala</v>
      </c>
      <c r="E292" s="20" t="s">
        <v>5467</v>
      </c>
      <c r="F292" s="20">
        <v>2016</v>
      </c>
      <c r="G292" s="20" t="s">
        <v>1972</v>
      </c>
      <c r="H292" s="20" t="s">
        <v>5876</v>
      </c>
      <c r="I292" s="20" t="s">
        <v>161</v>
      </c>
      <c r="J292" s="20" t="s">
        <v>38</v>
      </c>
      <c r="K292" s="20">
        <v>66505</v>
      </c>
      <c r="L292" s="20" t="s">
        <v>5877</v>
      </c>
      <c r="M292" s="20" t="s">
        <v>52</v>
      </c>
      <c r="N292" s="20" t="s">
        <v>51</v>
      </c>
      <c r="O292" s="20">
        <v>55958</v>
      </c>
      <c r="P292" s="20" t="s">
        <v>5878</v>
      </c>
      <c r="Q292" s="20" t="s">
        <v>69</v>
      </c>
      <c r="R292" s="20" t="s">
        <v>68</v>
      </c>
      <c r="S292" s="20">
        <v>14510</v>
      </c>
      <c r="T292" s="20">
        <v>10547</v>
      </c>
      <c r="U292" s="20">
        <v>55958</v>
      </c>
      <c r="V292" s="20">
        <v>66505</v>
      </c>
      <c r="W292" s="20">
        <v>14510</v>
      </c>
      <c r="X292" s="20">
        <v>3499</v>
      </c>
      <c r="Y292" s="21">
        <v>140472</v>
      </c>
    </row>
    <row r="293" spans="2:25" x14ac:dyDescent="0.9">
      <c r="B293" s="19" t="s">
        <v>2022</v>
      </c>
      <c r="C293" s="25">
        <f>_xlfn.XLOOKUP(Vote_History[[#This Row],[QID]],Constituency[qid],Constituency[Number])</f>
        <v>49</v>
      </c>
      <c r="D293" s="27" t="str">
        <f>_xlfn.XLOOKUP(Vote_History[[#This Row],[Number]],Constituency[Number],Constituency[Constituency])</f>
        <v>Thrithala</v>
      </c>
      <c r="E293" s="20" t="s">
        <v>5467</v>
      </c>
      <c r="F293" s="20">
        <v>2021</v>
      </c>
      <c r="G293" s="20" t="s">
        <v>1972</v>
      </c>
      <c r="H293" s="20" t="s">
        <v>5383</v>
      </c>
      <c r="I293" s="20" t="s">
        <v>52</v>
      </c>
      <c r="J293" s="20" t="s">
        <v>51</v>
      </c>
      <c r="K293" s="20">
        <v>69814</v>
      </c>
      <c r="L293" s="20" t="s">
        <v>5879</v>
      </c>
      <c r="M293" s="20" t="s">
        <v>161</v>
      </c>
      <c r="N293" s="20" t="s">
        <v>38</v>
      </c>
      <c r="O293" s="20">
        <v>66798</v>
      </c>
      <c r="P293" s="20" t="s">
        <v>5880</v>
      </c>
      <c r="Q293" s="20" t="s">
        <v>69</v>
      </c>
      <c r="R293" s="20" t="s">
        <v>68</v>
      </c>
      <c r="S293" s="20">
        <v>12851</v>
      </c>
      <c r="T293" s="20">
        <v>3016</v>
      </c>
      <c r="U293" s="20">
        <v>69814</v>
      </c>
      <c r="V293" s="20">
        <v>66798</v>
      </c>
      <c r="W293" s="20">
        <v>12851</v>
      </c>
      <c r="X293" s="20">
        <v>2421</v>
      </c>
      <c r="Y293" s="21">
        <v>151884</v>
      </c>
    </row>
    <row r="294" spans="2:25" x14ac:dyDescent="0.9">
      <c r="B294" s="19" t="s">
        <v>2022</v>
      </c>
      <c r="C294" s="25">
        <f>_xlfn.XLOOKUP(Vote_History[[#This Row],[QID]],Constituency[qid],Constituency[Number])</f>
        <v>49</v>
      </c>
      <c r="D294" s="27" t="str">
        <f>_xlfn.XLOOKUP(Vote_History[[#This Row],[Number]],Constituency[Number],Constituency[Constituency])</f>
        <v>Thrithala</v>
      </c>
      <c r="E294" s="20" t="s">
        <v>5473</v>
      </c>
      <c r="F294" s="20">
        <v>2014</v>
      </c>
      <c r="G294" s="20" t="s">
        <v>1972</v>
      </c>
      <c r="H294" s="20" t="s">
        <v>5832</v>
      </c>
      <c r="I294" s="20" t="s">
        <v>5555</v>
      </c>
      <c r="J294" s="20" t="s">
        <v>51</v>
      </c>
      <c r="K294" s="20">
        <v>53921</v>
      </c>
      <c r="L294" s="20" t="s">
        <v>5831</v>
      </c>
      <c r="M294" s="20" t="s">
        <v>39</v>
      </c>
      <c r="N294" s="20" t="s">
        <v>38</v>
      </c>
      <c r="O294" s="20">
        <v>47488</v>
      </c>
      <c r="P294" s="20" t="s">
        <v>5833</v>
      </c>
      <c r="Q294" s="20" t="s">
        <v>69</v>
      </c>
      <c r="R294" s="20" t="s">
        <v>68</v>
      </c>
      <c r="S294" s="20">
        <v>15640</v>
      </c>
      <c r="T294" s="20">
        <v>6433</v>
      </c>
      <c r="U294" s="20">
        <v>53921</v>
      </c>
      <c r="V294" s="20">
        <v>47488</v>
      </c>
      <c r="W294" s="20">
        <v>15640</v>
      </c>
      <c r="X294" s="20">
        <v>6919</v>
      </c>
      <c r="Y294" s="21">
        <v>123968</v>
      </c>
    </row>
    <row r="295" spans="2:25" x14ac:dyDescent="0.9">
      <c r="B295" s="19" t="s">
        <v>2022</v>
      </c>
      <c r="C295" s="25">
        <f>_xlfn.XLOOKUP(Vote_History[[#This Row],[QID]],Constituency[qid],Constituency[Number])</f>
        <v>49</v>
      </c>
      <c r="D295" s="27" t="str">
        <f>_xlfn.XLOOKUP(Vote_History[[#This Row],[Number]],Constituency[Number],Constituency[Constituency])</f>
        <v>Thrithala</v>
      </c>
      <c r="E295" s="20" t="s">
        <v>5473</v>
      </c>
      <c r="F295" s="20">
        <v>2019</v>
      </c>
      <c r="G295" s="20" t="s">
        <v>1972</v>
      </c>
      <c r="H295" s="20" t="s">
        <v>5831</v>
      </c>
      <c r="I295" s="20" t="s">
        <v>39</v>
      </c>
      <c r="J295" s="20" t="s">
        <v>38</v>
      </c>
      <c r="K295" s="20">
        <v>58496</v>
      </c>
      <c r="L295" s="20" t="s">
        <v>5834</v>
      </c>
      <c r="M295" s="20" t="s">
        <v>5555</v>
      </c>
      <c r="N295" s="20" t="s">
        <v>51</v>
      </c>
      <c r="O295" s="20">
        <v>50092</v>
      </c>
      <c r="P295" s="20" t="s">
        <v>5835</v>
      </c>
      <c r="Q295" s="20" t="s">
        <v>69</v>
      </c>
      <c r="R295" s="20" t="s">
        <v>68</v>
      </c>
      <c r="S295" s="20">
        <v>21838</v>
      </c>
      <c r="T295" s="20">
        <v>8404</v>
      </c>
      <c r="U295" s="20">
        <v>50092</v>
      </c>
      <c r="V295" s="20">
        <v>58496</v>
      </c>
      <c r="W295" s="20">
        <v>21838</v>
      </c>
      <c r="X295" s="20">
        <v>7188</v>
      </c>
      <c r="Y295" s="21">
        <v>137614</v>
      </c>
    </row>
    <row r="296" spans="2:25" x14ac:dyDescent="0.9">
      <c r="B296" s="19" t="s">
        <v>2022</v>
      </c>
      <c r="C296" s="25">
        <f>_xlfn.XLOOKUP(Vote_History[[#This Row],[QID]],Constituency[qid],Constituency[Number])</f>
        <v>49</v>
      </c>
      <c r="D296" s="27" t="str">
        <f>_xlfn.XLOOKUP(Vote_History[[#This Row],[Number]],Constituency[Number],Constituency[Constituency])</f>
        <v>Thrithala</v>
      </c>
      <c r="E296" s="20" t="s">
        <v>5473</v>
      </c>
      <c r="F296" s="20">
        <v>2024</v>
      </c>
      <c r="G296" s="20" t="s">
        <v>1972</v>
      </c>
      <c r="H296" s="20" t="s">
        <v>5836</v>
      </c>
      <c r="I296" s="20" t="s">
        <v>39</v>
      </c>
      <c r="J296" s="20" t="s">
        <v>38</v>
      </c>
      <c r="K296" s="20">
        <v>59820</v>
      </c>
      <c r="L296" s="20" t="s">
        <v>5837</v>
      </c>
      <c r="M296" s="20" t="s">
        <v>52</v>
      </c>
      <c r="N296" s="20" t="s">
        <v>51</v>
      </c>
      <c r="O296" s="20">
        <v>50617</v>
      </c>
      <c r="P296" s="20" t="s">
        <v>5838</v>
      </c>
      <c r="Q296" s="20" t="s">
        <v>69</v>
      </c>
      <c r="R296" s="20" t="s">
        <v>68</v>
      </c>
      <c r="S296" s="20">
        <v>26162</v>
      </c>
      <c r="T296" s="20">
        <v>9203</v>
      </c>
      <c r="U296" s="20">
        <v>50617</v>
      </c>
      <c r="V296" s="20">
        <v>59820</v>
      </c>
      <c r="W296" s="20">
        <v>26162</v>
      </c>
      <c r="X296" s="20">
        <v>1273</v>
      </c>
      <c r="Y296" s="21">
        <v>137872</v>
      </c>
    </row>
    <row r="297" spans="2:25" x14ac:dyDescent="0.9">
      <c r="B297" s="19" t="s">
        <v>2074</v>
      </c>
      <c r="C297" s="25">
        <f>_xlfn.XLOOKUP(Vote_History[[#This Row],[QID]],Constituency[qid],Constituency[Number])</f>
        <v>50</v>
      </c>
      <c r="D297" s="27" t="str">
        <f>_xlfn.XLOOKUP(Vote_History[[#This Row],[Number]],Constituency[Number],Constituency[Constituency])</f>
        <v>Pattambi</v>
      </c>
      <c r="E297" s="20" t="s">
        <v>5467</v>
      </c>
      <c r="F297" s="20">
        <v>2011</v>
      </c>
      <c r="G297" s="20" t="s">
        <v>2019</v>
      </c>
      <c r="H297" s="20" t="s">
        <v>5881</v>
      </c>
      <c r="I297" s="20" t="s">
        <v>161</v>
      </c>
      <c r="J297" s="20" t="s">
        <v>38</v>
      </c>
      <c r="K297" s="20">
        <v>57728</v>
      </c>
      <c r="L297" s="20" t="s">
        <v>5882</v>
      </c>
      <c r="M297" s="20" t="s">
        <v>193</v>
      </c>
      <c r="N297" s="20" t="s">
        <v>51</v>
      </c>
      <c r="O297" s="20">
        <v>45253</v>
      </c>
      <c r="P297" s="20" t="s">
        <v>5883</v>
      </c>
      <c r="Q297" s="20" t="s">
        <v>69</v>
      </c>
      <c r="R297" s="20" t="s">
        <v>68</v>
      </c>
      <c r="S297" s="20">
        <v>8874</v>
      </c>
      <c r="T297" s="20">
        <v>12475</v>
      </c>
      <c r="U297" s="20">
        <v>45253</v>
      </c>
      <c r="V297" s="20">
        <v>57728</v>
      </c>
      <c r="W297" s="20">
        <v>8874</v>
      </c>
      <c r="X297" s="20">
        <v>5963</v>
      </c>
      <c r="Y297" s="21">
        <v>117818</v>
      </c>
    </row>
    <row r="298" spans="2:25" x14ac:dyDescent="0.9">
      <c r="B298" s="19" t="s">
        <v>2074</v>
      </c>
      <c r="C298" s="25">
        <f>_xlfn.XLOOKUP(Vote_History[[#This Row],[QID]],Constituency[qid],Constituency[Number])</f>
        <v>50</v>
      </c>
      <c r="D298" s="27" t="str">
        <f>_xlfn.XLOOKUP(Vote_History[[#This Row],[Number]],Constituency[Number],Constituency[Constituency])</f>
        <v>Pattambi</v>
      </c>
      <c r="E298" s="20" t="s">
        <v>5467</v>
      </c>
      <c r="F298" s="20">
        <v>2016</v>
      </c>
      <c r="G298" s="20" t="s">
        <v>2019</v>
      </c>
      <c r="H298" s="20" t="s">
        <v>5384</v>
      </c>
      <c r="I298" s="20" t="s">
        <v>193</v>
      </c>
      <c r="J298" s="20" t="s">
        <v>51</v>
      </c>
      <c r="K298" s="20">
        <v>64025</v>
      </c>
      <c r="L298" s="20" t="s">
        <v>5884</v>
      </c>
      <c r="M298" s="20" t="s">
        <v>161</v>
      </c>
      <c r="N298" s="20" t="s">
        <v>38</v>
      </c>
      <c r="O298" s="20">
        <v>56621</v>
      </c>
      <c r="P298" s="20" t="s">
        <v>5885</v>
      </c>
      <c r="Q298" s="20" t="s">
        <v>69</v>
      </c>
      <c r="R298" s="20" t="s">
        <v>68</v>
      </c>
      <c r="S298" s="20">
        <v>14824</v>
      </c>
      <c r="T298" s="20">
        <v>7404</v>
      </c>
      <c r="U298" s="20">
        <v>64025</v>
      </c>
      <c r="V298" s="20">
        <v>56621</v>
      </c>
      <c r="W298" s="20">
        <v>14824</v>
      </c>
      <c r="X298" s="20">
        <v>4214</v>
      </c>
      <c r="Y298" s="21">
        <v>139684</v>
      </c>
    </row>
    <row r="299" spans="2:25" x14ac:dyDescent="0.9">
      <c r="B299" s="19" t="s">
        <v>2074</v>
      </c>
      <c r="C299" s="25">
        <f>_xlfn.XLOOKUP(Vote_History[[#This Row],[QID]],Constituency[qid],Constituency[Number])</f>
        <v>50</v>
      </c>
      <c r="D299" s="27" t="str">
        <f>_xlfn.XLOOKUP(Vote_History[[#This Row],[Number]],Constituency[Number],Constituency[Constituency])</f>
        <v>Pattambi</v>
      </c>
      <c r="E299" s="20" t="s">
        <v>5467</v>
      </c>
      <c r="F299" s="20">
        <v>2021</v>
      </c>
      <c r="G299" s="20" t="s">
        <v>2019</v>
      </c>
      <c r="H299" s="20" t="s">
        <v>5384</v>
      </c>
      <c r="I299" s="20" t="s">
        <v>193</v>
      </c>
      <c r="J299" s="20" t="s">
        <v>51</v>
      </c>
      <c r="K299" s="20">
        <v>75311</v>
      </c>
      <c r="L299" s="20" t="s">
        <v>5886</v>
      </c>
      <c r="M299" s="20" t="s">
        <v>161</v>
      </c>
      <c r="N299" s="20" t="s">
        <v>38</v>
      </c>
      <c r="O299" s="20">
        <v>57337</v>
      </c>
      <c r="P299" s="20" t="s">
        <v>5887</v>
      </c>
      <c r="Q299" s="20" t="s">
        <v>69</v>
      </c>
      <c r="R299" s="20" t="s">
        <v>68</v>
      </c>
      <c r="S299" s="20">
        <v>14578</v>
      </c>
      <c r="T299" s="20">
        <v>17974</v>
      </c>
      <c r="U299" s="20">
        <v>75311</v>
      </c>
      <c r="V299" s="20">
        <v>57337</v>
      </c>
      <c r="W299" s="20">
        <v>14578</v>
      </c>
      <c r="X299" s="20">
        <v>4293</v>
      </c>
      <c r="Y299" s="21">
        <v>151519</v>
      </c>
    </row>
    <row r="300" spans="2:25" x14ac:dyDescent="0.9">
      <c r="B300" s="19" t="s">
        <v>2074</v>
      </c>
      <c r="C300" s="25">
        <f>_xlfn.XLOOKUP(Vote_History[[#This Row],[QID]],Constituency[qid],Constituency[Number])</f>
        <v>50</v>
      </c>
      <c r="D300" s="27" t="str">
        <f>_xlfn.XLOOKUP(Vote_History[[#This Row],[Number]],Constituency[Number],Constituency[Constituency])</f>
        <v>Pattambi</v>
      </c>
      <c r="E300" s="20" t="s">
        <v>5473</v>
      </c>
      <c r="F300" s="20">
        <v>2014</v>
      </c>
      <c r="G300" s="20" t="s">
        <v>2019</v>
      </c>
      <c r="H300" s="20" t="s">
        <v>5888</v>
      </c>
      <c r="I300" s="20" t="s">
        <v>52</v>
      </c>
      <c r="J300" s="20" t="s">
        <v>51</v>
      </c>
      <c r="K300" s="20">
        <v>53821</v>
      </c>
      <c r="L300" s="20" t="s">
        <v>5889</v>
      </c>
      <c r="M300" s="20" t="s">
        <v>5585</v>
      </c>
      <c r="N300" s="20" t="s">
        <v>38</v>
      </c>
      <c r="O300" s="20">
        <v>47231</v>
      </c>
      <c r="P300" s="20" t="s">
        <v>5890</v>
      </c>
      <c r="Q300" s="20" t="s">
        <v>69</v>
      </c>
      <c r="R300" s="20" t="s">
        <v>68</v>
      </c>
      <c r="S300" s="20">
        <v>15102</v>
      </c>
      <c r="T300" s="20">
        <v>6590</v>
      </c>
      <c r="U300" s="20">
        <v>53821</v>
      </c>
      <c r="V300" s="20">
        <v>47231</v>
      </c>
      <c r="W300" s="20">
        <v>15102</v>
      </c>
      <c r="X300" s="20">
        <v>9439</v>
      </c>
      <c r="Y300" s="21">
        <v>125593</v>
      </c>
    </row>
    <row r="301" spans="2:25" x14ac:dyDescent="0.9">
      <c r="B301" s="19" t="s">
        <v>2074</v>
      </c>
      <c r="C301" s="25">
        <f>_xlfn.XLOOKUP(Vote_History[[#This Row],[QID]],Constituency[qid],Constituency[Number])</f>
        <v>50</v>
      </c>
      <c r="D301" s="27" t="str">
        <f>_xlfn.XLOOKUP(Vote_History[[#This Row],[Number]],Constituency[Number],Constituency[Constituency])</f>
        <v>Pattambi</v>
      </c>
      <c r="E301" s="20" t="s">
        <v>5473</v>
      </c>
      <c r="F301" s="20">
        <v>2019</v>
      </c>
      <c r="G301" s="20" t="s">
        <v>2019</v>
      </c>
      <c r="H301" s="20" t="s">
        <v>5891</v>
      </c>
      <c r="I301" s="20" t="s">
        <v>161</v>
      </c>
      <c r="J301" s="20" t="s">
        <v>38</v>
      </c>
      <c r="K301" s="20">
        <v>67644</v>
      </c>
      <c r="L301" s="20" t="s">
        <v>5888</v>
      </c>
      <c r="M301" s="20" t="s">
        <v>52</v>
      </c>
      <c r="N301" s="20" t="s">
        <v>51</v>
      </c>
      <c r="O301" s="20">
        <v>50465</v>
      </c>
      <c r="P301" s="20" t="s">
        <v>5892</v>
      </c>
      <c r="Q301" s="20" t="s">
        <v>69</v>
      </c>
      <c r="R301" s="20" t="s">
        <v>68</v>
      </c>
      <c r="S301" s="20">
        <v>20716</v>
      </c>
      <c r="T301" s="20">
        <v>17179</v>
      </c>
      <c r="U301" s="20">
        <v>50465</v>
      </c>
      <c r="V301" s="20">
        <v>67644</v>
      </c>
      <c r="W301" s="20">
        <v>20716</v>
      </c>
      <c r="X301" s="20">
        <v>3115</v>
      </c>
      <c r="Y301" s="21">
        <v>141940</v>
      </c>
    </row>
    <row r="302" spans="2:25" x14ac:dyDescent="0.9">
      <c r="B302" s="19" t="s">
        <v>2074</v>
      </c>
      <c r="C302" s="25">
        <f>_xlfn.XLOOKUP(Vote_History[[#This Row],[QID]],Constituency[qid],Constituency[Number])</f>
        <v>50</v>
      </c>
      <c r="D302" s="27" t="str">
        <f>_xlfn.XLOOKUP(Vote_History[[#This Row],[Number]],Constituency[Number],Constituency[Constituency])</f>
        <v>Pattambi</v>
      </c>
      <c r="E302" s="20" t="s">
        <v>5473</v>
      </c>
      <c r="F302" s="20">
        <v>2024</v>
      </c>
      <c r="G302" s="20" t="s">
        <v>2019</v>
      </c>
      <c r="H302" s="20" t="s">
        <v>5891</v>
      </c>
      <c r="I302" s="20" t="s">
        <v>161</v>
      </c>
      <c r="J302" s="20" t="s">
        <v>38</v>
      </c>
      <c r="K302" s="20">
        <v>75240</v>
      </c>
      <c r="L302" s="20" t="s">
        <v>5893</v>
      </c>
      <c r="M302" s="20" t="s">
        <v>52</v>
      </c>
      <c r="N302" s="20" t="s">
        <v>51</v>
      </c>
      <c r="O302" s="20">
        <v>48104</v>
      </c>
      <c r="P302" s="20" t="s">
        <v>5894</v>
      </c>
      <c r="Q302" s="20" t="s">
        <v>69</v>
      </c>
      <c r="R302" s="20" t="s">
        <v>68</v>
      </c>
      <c r="S302" s="20">
        <v>22208</v>
      </c>
      <c r="T302" s="20">
        <v>27136</v>
      </c>
      <c r="U302" s="20">
        <v>48104</v>
      </c>
      <c r="V302" s="20">
        <v>75240</v>
      </c>
      <c r="W302" s="20">
        <v>22208</v>
      </c>
      <c r="X302" s="20">
        <v>762</v>
      </c>
      <c r="Y302" s="21">
        <v>146314</v>
      </c>
    </row>
    <row r="303" spans="2:25" x14ac:dyDescent="0.9">
      <c r="B303" s="19" t="s">
        <v>2114</v>
      </c>
      <c r="C303" s="25">
        <f>_xlfn.XLOOKUP(Vote_History[[#This Row],[QID]],Constituency[qid],Constituency[Number])</f>
        <v>51</v>
      </c>
      <c r="D303" s="27" t="str">
        <f>_xlfn.XLOOKUP(Vote_History[[#This Row],[Number]],Constituency[Number],Constituency[Constituency])</f>
        <v>Shornur</v>
      </c>
      <c r="E303" s="20" t="s">
        <v>5467</v>
      </c>
      <c r="F303" s="20">
        <v>2011</v>
      </c>
      <c r="G303" s="20" t="s">
        <v>2019</v>
      </c>
      <c r="H303" s="20" t="s">
        <v>5895</v>
      </c>
      <c r="I303" s="20" t="s">
        <v>52</v>
      </c>
      <c r="J303" s="20" t="s">
        <v>51</v>
      </c>
      <c r="K303" s="20">
        <v>59616</v>
      </c>
      <c r="L303" s="20" t="s">
        <v>5896</v>
      </c>
      <c r="M303" s="20" t="s">
        <v>161</v>
      </c>
      <c r="N303" s="20" t="s">
        <v>38</v>
      </c>
      <c r="O303" s="20">
        <v>46123</v>
      </c>
      <c r="P303" s="20" t="s">
        <v>5897</v>
      </c>
      <c r="Q303" s="20" t="s">
        <v>69</v>
      </c>
      <c r="R303" s="20" t="s">
        <v>68</v>
      </c>
      <c r="S303" s="20">
        <v>10562</v>
      </c>
      <c r="T303" s="20">
        <v>13493</v>
      </c>
      <c r="U303" s="20">
        <v>59616</v>
      </c>
      <c r="V303" s="20">
        <v>46123</v>
      </c>
      <c r="W303" s="20">
        <v>10562</v>
      </c>
      <c r="X303" s="20">
        <v>3959</v>
      </c>
      <c r="Y303" s="21">
        <v>120260</v>
      </c>
    </row>
    <row r="304" spans="2:25" x14ac:dyDescent="0.9">
      <c r="B304" s="19" t="s">
        <v>2114</v>
      </c>
      <c r="C304" s="25">
        <f>_xlfn.XLOOKUP(Vote_History[[#This Row],[QID]],Constituency[qid],Constituency[Number])</f>
        <v>51</v>
      </c>
      <c r="D304" s="27" t="str">
        <f>_xlfn.XLOOKUP(Vote_History[[#This Row],[Number]],Constituency[Number],Constituency[Constituency])</f>
        <v>Shornur</v>
      </c>
      <c r="E304" s="20" t="s">
        <v>5467</v>
      </c>
      <c r="F304" s="20">
        <v>2016</v>
      </c>
      <c r="G304" s="20" t="s">
        <v>2019</v>
      </c>
      <c r="H304" s="20" t="s">
        <v>5898</v>
      </c>
      <c r="I304" s="20" t="s">
        <v>52</v>
      </c>
      <c r="J304" s="20" t="s">
        <v>51</v>
      </c>
      <c r="K304" s="20">
        <v>66165</v>
      </c>
      <c r="L304" s="20" t="s">
        <v>5899</v>
      </c>
      <c r="M304" s="20" t="s">
        <v>161</v>
      </c>
      <c r="N304" s="20" t="s">
        <v>38</v>
      </c>
      <c r="O304" s="20">
        <v>41618</v>
      </c>
      <c r="P304" s="20" t="s">
        <v>5900</v>
      </c>
      <c r="Q304" s="20" t="s">
        <v>698</v>
      </c>
      <c r="R304" s="20" t="s">
        <v>68</v>
      </c>
      <c r="S304" s="20">
        <v>28836</v>
      </c>
      <c r="T304" s="20">
        <v>24547</v>
      </c>
      <c r="U304" s="20">
        <v>66165</v>
      </c>
      <c r="V304" s="20">
        <v>41618</v>
      </c>
      <c r="W304" s="20">
        <v>28836</v>
      </c>
      <c r="X304" s="20">
        <v>4243</v>
      </c>
      <c r="Y304" s="21">
        <v>140862</v>
      </c>
    </row>
    <row r="305" spans="2:25" x14ac:dyDescent="0.9">
      <c r="B305" s="19" t="s">
        <v>2114</v>
      </c>
      <c r="C305" s="25">
        <f>_xlfn.XLOOKUP(Vote_History[[#This Row],[QID]],Constituency[qid],Constituency[Number])</f>
        <v>51</v>
      </c>
      <c r="D305" s="27" t="str">
        <f>_xlfn.XLOOKUP(Vote_History[[#This Row],[Number]],Constituency[Number],Constituency[Constituency])</f>
        <v>Shornur</v>
      </c>
      <c r="E305" s="20" t="s">
        <v>5467</v>
      </c>
      <c r="F305" s="20">
        <v>2021</v>
      </c>
      <c r="G305" s="20" t="s">
        <v>2019</v>
      </c>
      <c r="H305" s="20" t="s">
        <v>5385</v>
      </c>
      <c r="I305" s="20" t="s">
        <v>52</v>
      </c>
      <c r="J305" s="20" t="s">
        <v>51</v>
      </c>
      <c r="K305" s="20">
        <v>74400</v>
      </c>
      <c r="L305" s="20" t="s">
        <v>5901</v>
      </c>
      <c r="M305" s="20" t="s">
        <v>161</v>
      </c>
      <c r="N305" s="20" t="s">
        <v>38</v>
      </c>
      <c r="O305" s="20">
        <v>37726</v>
      </c>
      <c r="P305" s="20" t="s">
        <v>226</v>
      </c>
      <c r="Q305" s="20" t="s">
        <v>69</v>
      </c>
      <c r="R305" s="20" t="s">
        <v>68</v>
      </c>
      <c r="S305" s="20">
        <v>36973</v>
      </c>
      <c r="T305" s="20">
        <v>36674</v>
      </c>
      <c r="U305" s="20">
        <v>74400</v>
      </c>
      <c r="V305" s="20">
        <v>37726</v>
      </c>
      <c r="W305" s="20">
        <v>36973</v>
      </c>
      <c r="X305" s="20">
        <v>2134</v>
      </c>
      <c r="Y305" s="21">
        <v>151233</v>
      </c>
    </row>
    <row r="306" spans="2:25" x14ac:dyDescent="0.9">
      <c r="B306" s="19" t="s">
        <v>2114</v>
      </c>
      <c r="C306" s="25">
        <f>_xlfn.XLOOKUP(Vote_History[[#This Row],[QID]],Constituency[qid],Constituency[Number])</f>
        <v>51</v>
      </c>
      <c r="D306" s="27" t="str">
        <f>_xlfn.XLOOKUP(Vote_History[[#This Row],[Number]],Constituency[Number],Constituency[Constituency])</f>
        <v>Shornur</v>
      </c>
      <c r="E306" s="20" t="s">
        <v>5473</v>
      </c>
      <c r="F306" s="20">
        <v>2014</v>
      </c>
      <c r="G306" s="20" t="s">
        <v>2019</v>
      </c>
      <c r="H306" s="20" t="s">
        <v>5888</v>
      </c>
      <c r="I306" s="20" t="s">
        <v>52</v>
      </c>
      <c r="J306" s="20" t="s">
        <v>51</v>
      </c>
      <c r="K306" s="20">
        <v>64559</v>
      </c>
      <c r="L306" s="20" t="s">
        <v>5889</v>
      </c>
      <c r="M306" s="20" t="s">
        <v>5585</v>
      </c>
      <c r="N306" s="20" t="s">
        <v>38</v>
      </c>
      <c r="O306" s="20">
        <v>39180</v>
      </c>
      <c r="P306" s="20" t="s">
        <v>5890</v>
      </c>
      <c r="Q306" s="20" t="s">
        <v>69</v>
      </c>
      <c r="R306" s="20" t="s">
        <v>68</v>
      </c>
      <c r="S306" s="20">
        <v>19586</v>
      </c>
      <c r="T306" s="20">
        <v>25379</v>
      </c>
      <c r="U306" s="20">
        <v>64559</v>
      </c>
      <c r="V306" s="20">
        <v>39180</v>
      </c>
      <c r="W306" s="20">
        <v>19586</v>
      </c>
      <c r="X306" s="20">
        <v>5915</v>
      </c>
      <c r="Y306" s="21">
        <v>129240</v>
      </c>
    </row>
    <row r="307" spans="2:25" x14ac:dyDescent="0.9">
      <c r="B307" s="19" t="s">
        <v>2114</v>
      </c>
      <c r="C307" s="25">
        <f>_xlfn.XLOOKUP(Vote_History[[#This Row],[QID]],Constituency[qid],Constituency[Number])</f>
        <v>51</v>
      </c>
      <c r="D307" s="27" t="str">
        <f>_xlfn.XLOOKUP(Vote_History[[#This Row],[Number]],Constituency[Number],Constituency[Constituency])</f>
        <v>Shornur</v>
      </c>
      <c r="E307" s="20" t="s">
        <v>5473</v>
      </c>
      <c r="F307" s="20">
        <v>2019</v>
      </c>
      <c r="G307" s="20" t="s">
        <v>2019</v>
      </c>
      <c r="H307" s="20" t="s">
        <v>5888</v>
      </c>
      <c r="I307" s="20" t="s">
        <v>52</v>
      </c>
      <c r="J307" s="20" t="s">
        <v>51</v>
      </c>
      <c r="K307" s="20">
        <v>60902</v>
      </c>
      <c r="L307" s="20" t="s">
        <v>5891</v>
      </c>
      <c r="M307" s="20" t="s">
        <v>161</v>
      </c>
      <c r="N307" s="20" t="s">
        <v>38</v>
      </c>
      <c r="O307" s="20">
        <v>49810</v>
      </c>
      <c r="P307" s="20" t="s">
        <v>5892</v>
      </c>
      <c r="Q307" s="20" t="s">
        <v>69</v>
      </c>
      <c r="R307" s="20" t="s">
        <v>68</v>
      </c>
      <c r="S307" s="20">
        <v>32308</v>
      </c>
      <c r="T307" s="20">
        <v>11092</v>
      </c>
      <c r="U307" s="20">
        <v>60902</v>
      </c>
      <c r="V307" s="20">
        <v>49810</v>
      </c>
      <c r="W307" s="20">
        <v>32308</v>
      </c>
      <c r="X307" s="20">
        <v>2336</v>
      </c>
      <c r="Y307" s="21">
        <v>145356</v>
      </c>
    </row>
    <row r="308" spans="2:25" x14ac:dyDescent="0.9">
      <c r="B308" s="19" t="s">
        <v>2114</v>
      </c>
      <c r="C308" s="25">
        <f>_xlfn.XLOOKUP(Vote_History[[#This Row],[QID]],Constituency[qid],Constituency[Number])</f>
        <v>51</v>
      </c>
      <c r="D308" s="27" t="str">
        <f>_xlfn.XLOOKUP(Vote_History[[#This Row],[Number]],Constituency[Number],Constituency[Constituency])</f>
        <v>Shornur</v>
      </c>
      <c r="E308" s="20" t="s">
        <v>5473</v>
      </c>
      <c r="F308" s="20">
        <v>2024</v>
      </c>
      <c r="G308" s="20" t="s">
        <v>2019</v>
      </c>
      <c r="H308" s="20" t="s">
        <v>5893</v>
      </c>
      <c r="I308" s="20" t="s">
        <v>52</v>
      </c>
      <c r="J308" s="20" t="s">
        <v>51</v>
      </c>
      <c r="K308" s="20">
        <v>56817</v>
      </c>
      <c r="L308" s="20" t="s">
        <v>5891</v>
      </c>
      <c r="M308" s="20" t="s">
        <v>161</v>
      </c>
      <c r="N308" s="20" t="s">
        <v>38</v>
      </c>
      <c r="O308" s="20">
        <v>52366</v>
      </c>
      <c r="P308" s="20" t="s">
        <v>5894</v>
      </c>
      <c r="Q308" s="20" t="s">
        <v>69</v>
      </c>
      <c r="R308" s="20" t="s">
        <v>68</v>
      </c>
      <c r="S308" s="20">
        <v>36409</v>
      </c>
      <c r="T308" s="20">
        <v>4451</v>
      </c>
      <c r="U308" s="20">
        <v>56817</v>
      </c>
      <c r="V308" s="20">
        <v>52366</v>
      </c>
      <c r="W308" s="20">
        <v>36409</v>
      </c>
      <c r="X308" s="20">
        <v>1040</v>
      </c>
      <c r="Y308" s="21">
        <v>146632</v>
      </c>
    </row>
    <row r="309" spans="2:25" x14ac:dyDescent="0.9">
      <c r="B309" s="19" t="s">
        <v>2139</v>
      </c>
      <c r="C309" s="25">
        <f>_xlfn.XLOOKUP(Vote_History[[#This Row],[QID]],Constituency[qid],Constituency[Number])</f>
        <v>52</v>
      </c>
      <c r="D309" s="27" t="str">
        <f>_xlfn.XLOOKUP(Vote_History[[#This Row],[Number]],Constituency[Number],Constituency[Constituency])</f>
        <v>Ottapalam</v>
      </c>
      <c r="E309" s="20" t="s">
        <v>5467</v>
      </c>
      <c r="F309" s="20">
        <v>2011</v>
      </c>
      <c r="G309" s="20" t="s">
        <v>2019</v>
      </c>
      <c r="H309" s="20" t="s">
        <v>5902</v>
      </c>
      <c r="I309" s="20" t="s">
        <v>52</v>
      </c>
      <c r="J309" s="20" t="s">
        <v>51</v>
      </c>
      <c r="K309" s="20">
        <v>65023</v>
      </c>
      <c r="L309" s="20" t="s">
        <v>5903</v>
      </c>
      <c r="M309" s="20" t="s">
        <v>161</v>
      </c>
      <c r="N309" s="20" t="s">
        <v>38</v>
      </c>
      <c r="O309" s="20">
        <v>51820</v>
      </c>
      <c r="P309" s="20" t="s">
        <v>5904</v>
      </c>
      <c r="Q309" s="20" t="s">
        <v>69</v>
      </c>
      <c r="R309" s="20" t="s">
        <v>68</v>
      </c>
      <c r="S309" s="20">
        <v>9631</v>
      </c>
      <c r="T309" s="20">
        <v>13203</v>
      </c>
      <c r="U309" s="20">
        <v>65023</v>
      </c>
      <c r="V309" s="20">
        <v>51820</v>
      </c>
      <c r="W309" s="20">
        <v>9631</v>
      </c>
      <c r="X309" s="20">
        <v>4960</v>
      </c>
      <c r="Y309" s="21">
        <v>131434</v>
      </c>
    </row>
    <row r="310" spans="2:25" x14ac:dyDescent="0.9">
      <c r="B310" s="19" t="s">
        <v>2139</v>
      </c>
      <c r="C310" s="25">
        <f>_xlfn.XLOOKUP(Vote_History[[#This Row],[QID]],Constituency[qid],Constituency[Number])</f>
        <v>52</v>
      </c>
      <c r="D310" s="27" t="str">
        <f>_xlfn.XLOOKUP(Vote_History[[#This Row],[Number]],Constituency[Number],Constituency[Constituency])</f>
        <v>Ottapalam</v>
      </c>
      <c r="E310" s="20" t="s">
        <v>5467</v>
      </c>
      <c r="F310" s="20">
        <v>2016</v>
      </c>
      <c r="G310" s="20" t="s">
        <v>2019</v>
      </c>
      <c r="H310" s="20" t="s">
        <v>5905</v>
      </c>
      <c r="I310" s="20" t="s">
        <v>52</v>
      </c>
      <c r="J310" s="20" t="s">
        <v>51</v>
      </c>
      <c r="K310" s="20">
        <v>67161</v>
      </c>
      <c r="L310" s="20" t="s">
        <v>5906</v>
      </c>
      <c r="M310" s="20" t="s">
        <v>161</v>
      </c>
      <c r="N310" s="20" t="s">
        <v>38</v>
      </c>
      <c r="O310" s="20">
        <v>51073</v>
      </c>
      <c r="P310" s="20" t="s">
        <v>5907</v>
      </c>
      <c r="Q310" s="20" t="s">
        <v>69</v>
      </c>
      <c r="R310" s="20" t="s">
        <v>68</v>
      </c>
      <c r="S310" s="20">
        <v>27605</v>
      </c>
      <c r="T310" s="20">
        <v>16088</v>
      </c>
      <c r="U310" s="20">
        <v>67161</v>
      </c>
      <c r="V310" s="20">
        <v>51073</v>
      </c>
      <c r="W310" s="20">
        <v>27605</v>
      </c>
      <c r="X310" s="20">
        <v>3361</v>
      </c>
      <c r="Y310" s="21">
        <v>149200</v>
      </c>
    </row>
    <row r="311" spans="2:25" x14ac:dyDescent="0.9">
      <c r="B311" s="19" t="s">
        <v>2139</v>
      </c>
      <c r="C311" s="25">
        <f>_xlfn.XLOOKUP(Vote_History[[#This Row],[QID]],Constituency[qid],Constituency[Number])</f>
        <v>52</v>
      </c>
      <c r="D311" s="27" t="str">
        <f>_xlfn.XLOOKUP(Vote_History[[#This Row],[Number]],Constituency[Number],Constituency[Constituency])</f>
        <v>Ottapalam</v>
      </c>
      <c r="E311" s="20" t="s">
        <v>5467</v>
      </c>
      <c r="F311" s="20">
        <v>2021</v>
      </c>
      <c r="G311" s="20" t="s">
        <v>2019</v>
      </c>
      <c r="H311" s="20" t="s">
        <v>2140</v>
      </c>
      <c r="I311" s="20" t="s">
        <v>52</v>
      </c>
      <c r="J311" s="20" t="s">
        <v>51</v>
      </c>
      <c r="K311" s="20">
        <v>74859</v>
      </c>
      <c r="L311" s="20" t="s">
        <v>5908</v>
      </c>
      <c r="M311" s="20" t="s">
        <v>161</v>
      </c>
      <c r="N311" s="20" t="s">
        <v>38</v>
      </c>
      <c r="O311" s="20">
        <v>59707</v>
      </c>
      <c r="P311" s="20" t="s">
        <v>5904</v>
      </c>
      <c r="Q311" s="20" t="s">
        <v>69</v>
      </c>
      <c r="R311" s="20" t="s">
        <v>68</v>
      </c>
      <c r="S311" s="20">
        <v>25056</v>
      </c>
      <c r="T311" s="20">
        <v>15152</v>
      </c>
      <c r="U311" s="20">
        <v>74859</v>
      </c>
      <c r="V311" s="20">
        <v>59707</v>
      </c>
      <c r="W311" s="20">
        <v>25056</v>
      </c>
      <c r="X311" s="20">
        <v>672</v>
      </c>
      <c r="Y311" s="21">
        <v>160294</v>
      </c>
    </row>
    <row r="312" spans="2:25" x14ac:dyDescent="0.9">
      <c r="B312" s="19" t="s">
        <v>2139</v>
      </c>
      <c r="C312" s="25">
        <f>_xlfn.XLOOKUP(Vote_History[[#This Row],[QID]],Constituency[qid],Constituency[Number])</f>
        <v>52</v>
      </c>
      <c r="D312" s="27" t="str">
        <f>_xlfn.XLOOKUP(Vote_History[[#This Row],[Number]],Constituency[Number],Constituency[Constituency])</f>
        <v>Ottapalam</v>
      </c>
      <c r="E312" s="20" t="s">
        <v>5473</v>
      </c>
      <c r="F312" s="20">
        <v>2014</v>
      </c>
      <c r="G312" s="20" t="s">
        <v>2019</v>
      </c>
      <c r="H312" s="20" t="s">
        <v>5888</v>
      </c>
      <c r="I312" s="20" t="s">
        <v>52</v>
      </c>
      <c r="J312" s="20" t="s">
        <v>51</v>
      </c>
      <c r="K312" s="20">
        <v>65945</v>
      </c>
      <c r="L312" s="20" t="s">
        <v>5889</v>
      </c>
      <c r="M312" s="20" t="s">
        <v>5585</v>
      </c>
      <c r="N312" s="20" t="s">
        <v>38</v>
      </c>
      <c r="O312" s="20">
        <v>46366</v>
      </c>
      <c r="P312" s="20" t="s">
        <v>5890</v>
      </c>
      <c r="Q312" s="20" t="s">
        <v>69</v>
      </c>
      <c r="R312" s="20" t="s">
        <v>68</v>
      </c>
      <c r="S312" s="20">
        <v>20610</v>
      </c>
      <c r="T312" s="20">
        <v>19579</v>
      </c>
      <c r="U312" s="20">
        <v>65945</v>
      </c>
      <c r="V312" s="20">
        <v>46366</v>
      </c>
      <c r="W312" s="20">
        <v>20610</v>
      </c>
      <c r="X312" s="20">
        <v>5896</v>
      </c>
      <c r="Y312" s="21">
        <v>138817</v>
      </c>
    </row>
    <row r="313" spans="2:25" x14ac:dyDescent="0.9">
      <c r="B313" s="19" t="s">
        <v>2139</v>
      </c>
      <c r="C313" s="25">
        <f>_xlfn.XLOOKUP(Vote_History[[#This Row],[QID]],Constituency[qid],Constituency[Number])</f>
        <v>52</v>
      </c>
      <c r="D313" s="27" t="str">
        <f>_xlfn.XLOOKUP(Vote_History[[#This Row],[Number]],Constituency[Number],Constituency[Constituency])</f>
        <v>Ottapalam</v>
      </c>
      <c r="E313" s="20" t="s">
        <v>5473</v>
      </c>
      <c r="F313" s="20">
        <v>2019</v>
      </c>
      <c r="G313" s="20" t="s">
        <v>2019</v>
      </c>
      <c r="H313" s="20" t="s">
        <v>5888</v>
      </c>
      <c r="I313" s="20" t="s">
        <v>52</v>
      </c>
      <c r="J313" s="20" t="s">
        <v>51</v>
      </c>
      <c r="K313" s="20">
        <v>60846</v>
      </c>
      <c r="L313" s="20" t="s">
        <v>5891</v>
      </c>
      <c r="M313" s="20" t="s">
        <v>161</v>
      </c>
      <c r="N313" s="20" t="s">
        <v>38</v>
      </c>
      <c r="O313" s="20">
        <v>54386</v>
      </c>
      <c r="P313" s="20" t="s">
        <v>5892</v>
      </c>
      <c r="Q313" s="20" t="s">
        <v>69</v>
      </c>
      <c r="R313" s="20" t="s">
        <v>68</v>
      </c>
      <c r="S313" s="20">
        <v>35683</v>
      </c>
      <c r="T313" s="20">
        <v>6460</v>
      </c>
      <c r="U313" s="20">
        <v>60846</v>
      </c>
      <c r="V313" s="20">
        <v>54386</v>
      </c>
      <c r="W313" s="20">
        <v>35683</v>
      </c>
      <c r="X313" s="20">
        <v>2543</v>
      </c>
      <c r="Y313" s="21">
        <v>153458</v>
      </c>
    </row>
    <row r="314" spans="2:25" x14ac:dyDescent="0.9">
      <c r="B314" s="19" t="s">
        <v>2139</v>
      </c>
      <c r="C314" s="25">
        <f>_xlfn.XLOOKUP(Vote_History[[#This Row],[QID]],Constituency[qid],Constituency[Number])</f>
        <v>52</v>
      </c>
      <c r="D314" s="27" t="str">
        <f>_xlfn.XLOOKUP(Vote_History[[#This Row],[Number]],Constituency[Number],Constituency[Constituency])</f>
        <v>Ottapalam</v>
      </c>
      <c r="E314" s="20" t="s">
        <v>5473</v>
      </c>
      <c r="F314" s="20">
        <v>2024</v>
      </c>
      <c r="G314" s="20" t="s">
        <v>2019</v>
      </c>
      <c r="H314" s="20" t="s">
        <v>5891</v>
      </c>
      <c r="I314" s="20" t="s">
        <v>161</v>
      </c>
      <c r="J314" s="20" t="s">
        <v>38</v>
      </c>
      <c r="K314" s="20">
        <v>57063</v>
      </c>
      <c r="L314" s="20" t="s">
        <v>5893</v>
      </c>
      <c r="M314" s="20" t="s">
        <v>52</v>
      </c>
      <c r="N314" s="20" t="s">
        <v>51</v>
      </c>
      <c r="O314" s="20">
        <v>54855</v>
      </c>
      <c r="P314" s="20" t="s">
        <v>5894</v>
      </c>
      <c r="Q314" s="20" t="s">
        <v>69</v>
      </c>
      <c r="R314" s="20" t="s">
        <v>68</v>
      </c>
      <c r="S314" s="20">
        <v>42091</v>
      </c>
      <c r="T314" s="20">
        <v>2208</v>
      </c>
      <c r="U314" s="20">
        <v>54855</v>
      </c>
      <c r="V314" s="20">
        <v>57063</v>
      </c>
      <c r="W314" s="20">
        <v>42091</v>
      </c>
      <c r="X314" s="20">
        <v>1154</v>
      </c>
      <c r="Y314" s="21">
        <v>155163</v>
      </c>
    </row>
    <row r="315" spans="2:25" x14ac:dyDescent="0.9">
      <c r="B315" s="19" t="s">
        <v>2177</v>
      </c>
      <c r="C315" s="25">
        <f>_xlfn.XLOOKUP(Vote_History[[#This Row],[QID]],Constituency[qid],Constituency[Number])</f>
        <v>53</v>
      </c>
      <c r="D315" s="27" t="str">
        <f>_xlfn.XLOOKUP(Vote_History[[#This Row],[Number]],Constituency[Number],Constituency[Constituency])</f>
        <v>Kongad</v>
      </c>
      <c r="E315" s="20" t="s">
        <v>5467</v>
      </c>
      <c r="F315" s="20">
        <v>2011</v>
      </c>
      <c r="G315" s="20" t="s">
        <v>2019</v>
      </c>
      <c r="H315" s="20" t="s">
        <v>5909</v>
      </c>
      <c r="I315" s="20" t="s">
        <v>52</v>
      </c>
      <c r="J315" s="20" t="s">
        <v>51</v>
      </c>
      <c r="K315" s="20">
        <v>52920</v>
      </c>
      <c r="L315" s="20" t="s">
        <v>5910</v>
      </c>
      <c r="M315" s="20" t="s">
        <v>161</v>
      </c>
      <c r="N315" s="20" t="s">
        <v>38</v>
      </c>
      <c r="O315" s="20">
        <v>49355</v>
      </c>
      <c r="P315" s="20" t="s">
        <v>5911</v>
      </c>
      <c r="Q315" s="20" t="s">
        <v>69</v>
      </c>
      <c r="R315" s="20" t="s">
        <v>68</v>
      </c>
      <c r="S315" s="20">
        <v>8467</v>
      </c>
      <c r="T315" s="20">
        <v>3565</v>
      </c>
      <c r="U315" s="20">
        <v>52920</v>
      </c>
      <c r="V315" s="20">
        <v>49355</v>
      </c>
      <c r="W315" s="20">
        <v>8467</v>
      </c>
      <c r="X315" s="20">
        <v>2741</v>
      </c>
      <c r="Y315" s="21">
        <v>113483</v>
      </c>
    </row>
    <row r="316" spans="2:25" x14ac:dyDescent="0.9">
      <c r="B316" s="19" t="s">
        <v>2177</v>
      </c>
      <c r="C316" s="25">
        <f>_xlfn.XLOOKUP(Vote_History[[#This Row],[QID]],Constituency[qid],Constituency[Number])</f>
        <v>53</v>
      </c>
      <c r="D316" s="27" t="str">
        <f>_xlfn.XLOOKUP(Vote_History[[#This Row],[Number]],Constituency[Number],Constituency[Constituency])</f>
        <v>Kongad</v>
      </c>
      <c r="E316" s="20" t="s">
        <v>5467</v>
      </c>
      <c r="F316" s="20">
        <v>2016</v>
      </c>
      <c r="G316" s="20" t="s">
        <v>2019</v>
      </c>
      <c r="H316" s="20" t="s">
        <v>5909</v>
      </c>
      <c r="I316" s="20" t="s">
        <v>52</v>
      </c>
      <c r="J316" s="20" t="s">
        <v>51</v>
      </c>
      <c r="K316" s="20">
        <v>60790</v>
      </c>
      <c r="L316" s="20" t="s">
        <v>5912</v>
      </c>
      <c r="M316" s="20" t="s">
        <v>161</v>
      </c>
      <c r="N316" s="20" t="s">
        <v>38</v>
      </c>
      <c r="O316" s="20">
        <v>47519</v>
      </c>
      <c r="P316" s="20" t="s">
        <v>2188</v>
      </c>
      <c r="Q316" s="20" t="s">
        <v>69</v>
      </c>
      <c r="R316" s="20" t="s">
        <v>68</v>
      </c>
      <c r="S316" s="20">
        <v>23800</v>
      </c>
      <c r="T316" s="20">
        <v>13271</v>
      </c>
      <c r="U316" s="20">
        <v>60790</v>
      </c>
      <c r="V316" s="20">
        <v>47519</v>
      </c>
      <c r="W316" s="20">
        <v>23800</v>
      </c>
      <c r="X316" s="20">
        <v>789</v>
      </c>
      <c r="Y316" s="21">
        <v>132898</v>
      </c>
    </row>
    <row r="317" spans="2:25" x14ac:dyDescent="0.9">
      <c r="B317" s="19" t="s">
        <v>2177</v>
      </c>
      <c r="C317" s="25">
        <f>_xlfn.XLOOKUP(Vote_History[[#This Row],[QID]],Constituency[qid],Constituency[Number])</f>
        <v>53</v>
      </c>
      <c r="D317" s="27" t="str">
        <f>_xlfn.XLOOKUP(Vote_History[[#This Row],[Number]],Constituency[Number],Constituency[Constituency])</f>
        <v>Kongad</v>
      </c>
      <c r="E317" s="20" t="s">
        <v>5467</v>
      </c>
      <c r="F317" s="20">
        <v>2021</v>
      </c>
      <c r="G317" s="20" t="s">
        <v>2019</v>
      </c>
      <c r="H317" s="20" t="s">
        <v>5386</v>
      </c>
      <c r="I317" s="20" t="s">
        <v>52</v>
      </c>
      <c r="J317" s="20" t="s">
        <v>51</v>
      </c>
      <c r="K317" s="20">
        <v>67881</v>
      </c>
      <c r="L317" s="20" t="s">
        <v>5913</v>
      </c>
      <c r="M317" s="20" t="s">
        <v>39</v>
      </c>
      <c r="N317" s="20" t="s">
        <v>38</v>
      </c>
      <c r="O317" s="20">
        <v>40662</v>
      </c>
      <c r="P317" s="20" t="s">
        <v>5914</v>
      </c>
      <c r="Q317" s="20" t="s">
        <v>69</v>
      </c>
      <c r="R317" s="20" t="s">
        <v>68</v>
      </c>
      <c r="S317" s="20">
        <v>27661</v>
      </c>
      <c r="T317" s="20">
        <v>27219</v>
      </c>
      <c r="U317" s="20">
        <v>67881</v>
      </c>
      <c r="V317" s="20">
        <v>40662</v>
      </c>
      <c r="W317" s="20">
        <v>27661</v>
      </c>
      <c r="X317" s="20">
        <v>1351</v>
      </c>
      <c r="Y317" s="21">
        <v>137555</v>
      </c>
    </row>
    <row r="318" spans="2:25" x14ac:dyDescent="0.9">
      <c r="B318" s="19" t="s">
        <v>2177</v>
      </c>
      <c r="C318" s="25">
        <f>_xlfn.XLOOKUP(Vote_History[[#This Row],[QID]],Constituency[qid],Constituency[Number])</f>
        <v>53</v>
      </c>
      <c r="D318" s="27" t="str">
        <f>_xlfn.XLOOKUP(Vote_History[[#This Row],[Number]],Constituency[Number],Constituency[Constituency])</f>
        <v>Kongad</v>
      </c>
      <c r="E318" s="20" t="s">
        <v>5473</v>
      </c>
      <c r="F318" s="20">
        <v>2014</v>
      </c>
      <c r="G318" s="20" t="s">
        <v>2019</v>
      </c>
      <c r="H318" s="20" t="s">
        <v>5888</v>
      </c>
      <c r="I318" s="20" t="s">
        <v>52</v>
      </c>
      <c r="J318" s="20" t="s">
        <v>51</v>
      </c>
      <c r="K318" s="20">
        <v>56160</v>
      </c>
      <c r="L318" s="20" t="s">
        <v>5889</v>
      </c>
      <c r="M318" s="20" t="s">
        <v>5585</v>
      </c>
      <c r="N318" s="20" t="s">
        <v>38</v>
      </c>
      <c r="O318" s="20">
        <v>41799</v>
      </c>
      <c r="P318" s="20" t="s">
        <v>5890</v>
      </c>
      <c r="Q318" s="20" t="s">
        <v>69</v>
      </c>
      <c r="R318" s="20" t="s">
        <v>68</v>
      </c>
      <c r="S318" s="20">
        <v>17598</v>
      </c>
      <c r="T318" s="20">
        <v>14361</v>
      </c>
      <c r="U318" s="20">
        <v>56160</v>
      </c>
      <c r="V318" s="20">
        <v>41799</v>
      </c>
      <c r="W318" s="20">
        <v>17598</v>
      </c>
      <c r="X318" s="20">
        <v>4681</v>
      </c>
      <c r="Y318" s="21">
        <v>120238</v>
      </c>
    </row>
    <row r="319" spans="2:25" x14ac:dyDescent="0.9">
      <c r="B319" s="19" t="s">
        <v>2177</v>
      </c>
      <c r="C319" s="25">
        <f>_xlfn.XLOOKUP(Vote_History[[#This Row],[QID]],Constituency[qid],Constituency[Number])</f>
        <v>53</v>
      </c>
      <c r="D319" s="27" t="str">
        <f>_xlfn.XLOOKUP(Vote_History[[#This Row],[Number]],Constituency[Number],Constituency[Constituency])</f>
        <v>Kongad</v>
      </c>
      <c r="E319" s="20" t="s">
        <v>5473</v>
      </c>
      <c r="F319" s="20">
        <v>2019</v>
      </c>
      <c r="G319" s="20" t="s">
        <v>2019</v>
      </c>
      <c r="H319" s="20" t="s">
        <v>5888</v>
      </c>
      <c r="I319" s="20" t="s">
        <v>52</v>
      </c>
      <c r="J319" s="20" t="s">
        <v>51</v>
      </c>
      <c r="K319" s="20">
        <v>52812</v>
      </c>
      <c r="L319" s="20" t="s">
        <v>5891</v>
      </c>
      <c r="M319" s="20" t="s">
        <v>161</v>
      </c>
      <c r="N319" s="20" t="s">
        <v>38</v>
      </c>
      <c r="O319" s="20">
        <v>52456</v>
      </c>
      <c r="P319" s="20" t="s">
        <v>5892</v>
      </c>
      <c r="Q319" s="20" t="s">
        <v>69</v>
      </c>
      <c r="R319" s="20" t="s">
        <v>68</v>
      </c>
      <c r="S319" s="20">
        <v>29104</v>
      </c>
      <c r="T319" s="20">
        <v>356</v>
      </c>
      <c r="U319" s="20">
        <v>52812</v>
      </c>
      <c r="V319" s="20">
        <v>52456</v>
      </c>
      <c r="W319" s="20">
        <v>29104</v>
      </c>
      <c r="X319" s="20">
        <v>1891</v>
      </c>
      <c r="Y319" s="21">
        <v>136263</v>
      </c>
    </row>
    <row r="320" spans="2:25" x14ac:dyDescent="0.9">
      <c r="B320" s="19" t="s">
        <v>2177</v>
      </c>
      <c r="C320" s="25">
        <f>_xlfn.XLOOKUP(Vote_History[[#This Row],[QID]],Constituency[qid],Constituency[Number])</f>
        <v>53</v>
      </c>
      <c r="D320" s="27" t="str">
        <f>_xlfn.XLOOKUP(Vote_History[[#This Row],[Number]],Constituency[Number],Constituency[Constituency])</f>
        <v>Kongad</v>
      </c>
      <c r="E320" s="20" t="s">
        <v>5473</v>
      </c>
      <c r="F320" s="20">
        <v>2024</v>
      </c>
      <c r="G320" s="20" t="s">
        <v>2019</v>
      </c>
      <c r="H320" s="20" t="s">
        <v>5891</v>
      </c>
      <c r="I320" s="20" t="s">
        <v>161</v>
      </c>
      <c r="J320" s="20" t="s">
        <v>38</v>
      </c>
      <c r="K320" s="20">
        <v>52851</v>
      </c>
      <c r="L320" s="20" t="s">
        <v>5893</v>
      </c>
      <c r="M320" s="20" t="s">
        <v>52</v>
      </c>
      <c r="N320" s="20" t="s">
        <v>51</v>
      </c>
      <c r="O320" s="20">
        <v>46193</v>
      </c>
      <c r="P320" s="20" t="s">
        <v>5894</v>
      </c>
      <c r="Q320" s="20" t="s">
        <v>69</v>
      </c>
      <c r="R320" s="20" t="s">
        <v>68</v>
      </c>
      <c r="S320" s="20">
        <v>34606</v>
      </c>
      <c r="T320" s="20">
        <v>6658</v>
      </c>
      <c r="U320" s="20">
        <v>46193</v>
      </c>
      <c r="V320" s="20">
        <v>52851</v>
      </c>
      <c r="W320" s="20">
        <v>34606</v>
      </c>
      <c r="X320" s="20">
        <v>1194</v>
      </c>
      <c r="Y320" s="21">
        <v>134844</v>
      </c>
    </row>
    <row r="321" spans="2:25" x14ac:dyDescent="0.9">
      <c r="B321" s="19" t="s">
        <v>2202</v>
      </c>
      <c r="C321" s="25">
        <f>_xlfn.XLOOKUP(Vote_History[[#This Row],[QID]],Constituency[qid],Constituency[Number])</f>
        <v>54</v>
      </c>
      <c r="D321" s="27" t="str">
        <f>_xlfn.XLOOKUP(Vote_History[[#This Row],[Number]],Constituency[Number],Constituency[Constituency])</f>
        <v>Mannarkkad</v>
      </c>
      <c r="E321" s="20" t="s">
        <v>5467</v>
      </c>
      <c r="F321" s="20">
        <v>2011</v>
      </c>
      <c r="G321" s="20" t="s">
        <v>2019</v>
      </c>
      <c r="H321" s="20" t="s">
        <v>5915</v>
      </c>
      <c r="I321" s="20" t="s">
        <v>39</v>
      </c>
      <c r="J321" s="20" t="s">
        <v>38</v>
      </c>
      <c r="K321" s="20">
        <v>60191</v>
      </c>
      <c r="L321" s="20" t="s">
        <v>5916</v>
      </c>
      <c r="M321" s="20" t="s">
        <v>193</v>
      </c>
      <c r="N321" s="20" t="s">
        <v>51</v>
      </c>
      <c r="O321" s="20">
        <v>51921</v>
      </c>
      <c r="P321" s="20" t="s">
        <v>5917</v>
      </c>
      <c r="Q321" s="20" t="s">
        <v>69</v>
      </c>
      <c r="R321" s="20" t="s">
        <v>68</v>
      </c>
      <c r="S321" s="20">
        <v>5655</v>
      </c>
      <c r="T321" s="20">
        <v>8270</v>
      </c>
      <c r="U321" s="20">
        <v>51921</v>
      </c>
      <c r="V321" s="20">
        <v>60191</v>
      </c>
      <c r="W321" s="20">
        <v>5655</v>
      </c>
      <c r="X321" s="20">
        <v>3428</v>
      </c>
      <c r="Y321" s="21">
        <v>121195</v>
      </c>
    </row>
    <row r="322" spans="2:25" x14ac:dyDescent="0.9">
      <c r="B322" s="19" t="s">
        <v>2202</v>
      </c>
      <c r="C322" s="25">
        <f>_xlfn.XLOOKUP(Vote_History[[#This Row],[QID]],Constituency[qid],Constituency[Number])</f>
        <v>54</v>
      </c>
      <c r="D322" s="27" t="str">
        <f>_xlfn.XLOOKUP(Vote_History[[#This Row],[Number]],Constituency[Number],Constituency[Constituency])</f>
        <v>Mannarkkad</v>
      </c>
      <c r="E322" s="20" t="s">
        <v>5467</v>
      </c>
      <c r="F322" s="20">
        <v>2016</v>
      </c>
      <c r="G322" s="20" t="s">
        <v>2019</v>
      </c>
      <c r="H322" s="20" t="s">
        <v>5918</v>
      </c>
      <c r="I322" s="20" t="s">
        <v>39</v>
      </c>
      <c r="J322" s="20" t="s">
        <v>38</v>
      </c>
      <c r="K322" s="20">
        <v>73163</v>
      </c>
      <c r="L322" s="20" t="s">
        <v>5919</v>
      </c>
      <c r="M322" s="20" t="s">
        <v>193</v>
      </c>
      <c r="N322" s="20" t="s">
        <v>51</v>
      </c>
      <c r="O322" s="20">
        <v>60838</v>
      </c>
      <c r="P322" s="20" t="s">
        <v>5920</v>
      </c>
      <c r="Q322" s="20" t="s">
        <v>698</v>
      </c>
      <c r="R322" s="20" t="s">
        <v>68</v>
      </c>
      <c r="S322" s="20">
        <v>10170</v>
      </c>
      <c r="T322" s="20">
        <v>12325</v>
      </c>
      <c r="U322" s="20">
        <v>60838</v>
      </c>
      <c r="V322" s="20">
        <v>73163</v>
      </c>
      <c r="W322" s="20">
        <v>10170</v>
      </c>
      <c r="X322" s="20">
        <v>3400</v>
      </c>
      <c r="Y322" s="21">
        <v>147571</v>
      </c>
    </row>
    <row r="323" spans="2:25" x14ac:dyDescent="0.9">
      <c r="B323" s="19" t="s">
        <v>2202</v>
      </c>
      <c r="C323" s="25">
        <f>_xlfn.XLOOKUP(Vote_History[[#This Row],[QID]],Constituency[qid],Constituency[Number])</f>
        <v>54</v>
      </c>
      <c r="D323" s="27" t="str">
        <f>_xlfn.XLOOKUP(Vote_History[[#This Row],[Number]],Constituency[Number],Constituency[Constituency])</f>
        <v>Mannarkkad</v>
      </c>
      <c r="E323" s="20" t="s">
        <v>5467</v>
      </c>
      <c r="F323" s="20">
        <v>2021</v>
      </c>
      <c r="G323" s="20" t="s">
        <v>2019</v>
      </c>
      <c r="H323" s="20" t="s">
        <v>5387</v>
      </c>
      <c r="I323" s="20" t="s">
        <v>39</v>
      </c>
      <c r="J323" s="20" t="s">
        <v>38</v>
      </c>
      <c r="K323" s="20">
        <v>71657</v>
      </c>
      <c r="L323" s="20" t="s">
        <v>5921</v>
      </c>
      <c r="M323" s="20" t="s">
        <v>193</v>
      </c>
      <c r="N323" s="20" t="s">
        <v>51</v>
      </c>
      <c r="O323" s="20">
        <v>65787</v>
      </c>
      <c r="P323" s="20" t="s">
        <v>5922</v>
      </c>
      <c r="Q323" s="20" t="s">
        <v>5923</v>
      </c>
      <c r="R323" s="20" t="s">
        <v>68</v>
      </c>
      <c r="S323" s="20">
        <v>10376</v>
      </c>
      <c r="T323" s="20">
        <v>5870</v>
      </c>
      <c r="U323" s="20">
        <v>65787</v>
      </c>
      <c r="V323" s="20">
        <v>71657</v>
      </c>
      <c r="W323" s="20">
        <v>10376</v>
      </c>
      <c r="X323" s="20">
        <v>3522</v>
      </c>
      <c r="Y323" s="21">
        <v>151342</v>
      </c>
    </row>
    <row r="324" spans="2:25" x14ac:dyDescent="0.9">
      <c r="B324" s="19" t="s">
        <v>2202</v>
      </c>
      <c r="C324" s="25">
        <f>_xlfn.XLOOKUP(Vote_History[[#This Row],[QID]],Constituency[qid],Constituency[Number])</f>
        <v>54</v>
      </c>
      <c r="D324" s="27" t="str">
        <f>_xlfn.XLOOKUP(Vote_History[[#This Row],[Number]],Constituency[Number],Constituency[Constituency])</f>
        <v>Mannarkkad</v>
      </c>
      <c r="E324" s="20" t="s">
        <v>5473</v>
      </c>
      <c r="F324" s="20">
        <v>2014</v>
      </c>
      <c r="G324" s="20" t="s">
        <v>2019</v>
      </c>
      <c r="H324" s="20" t="s">
        <v>5889</v>
      </c>
      <c r="I324" s="20" t="s">
        <v>5585</v>
      </c>
      <c r="J324" s="20" t="s">
        <v>38</v>
      </c>
      <c r="K324" s="20">
        <v>54553</v>
      </c>
      <c r="L324" s="20" t="s">
        <v>5888</v>
      </c>
      <c r="M324" s="20" t="s">
        <v>52</v>
      </c>
      <c r="N324" s="20" t="s">
        <v>51</v>
      </c>
      <c r="O324" s="20">
        <v>54265</v>
      </c>
      <c r="P324" s="20" t="s">
        <v>5890</v>
      </c>
      <c r="Q324" s="20" t="s">
        <v>69</v>
      </c>
      <c r="R324" s="20" t="s">
        <v>68</v>
      </c>
      <c r="S324" s="20">
        <v>14271</v>
      </c>
      <c r="T324" s="20">
        <v>288</v>
      </c>
      <c r="U324" s="20">
        <v>54265</v>
      </c>
      <c r="V324" s="20">
        <v>54553</v>
      </c>
      <c r="W324" s="20">
        <v>14271</v>
      </c>
      <c r="X324" s="20">
        <v>6134</v>
      </c>
      <c r="Y324" s="21">
        <v>129223</v>
      </c>
    </row>
    <row r="325" spans="2:25" x14ac:dyDescent="0.9">
      <c r="B325" s="19" t="s">
        <v>2202</v>
      </c>
      <c r="C325" s="25">
        <f>_xlfn.XLOOKUP(Vote_History[[#This Row],[QID]],Constituency[qid],Constituency[Number])</f>
        <v>54</v>
      </c>
      <c r="D325" s="27" t="str">
        <f>_xlfn.XLOOKUP(Vote_History[[#This Row],[Number]],Constituency[Number],Constituency[Constituency])</f>
        <v>Mannarkkad</v>
      </c>
      <c r="E325" s="20" t="s">
        <v>5473</v>
      </c>
      <c r="F325" s="20">
        <v>2019</v>
      </c>
      <c r="G325" s="20" t="s">
        <v>2019</v>
      </c>
      <c r="H325" s="20" t="s">
        <v>5891</v>
      </c>
      <c r="I325" s="20" t="s">
        <v>161</v>
      </c>
      <c r="J325" s="20" t="s">
        <v>38</v>
      </c>
      <c r="K325" s="20">
        <v>78250</v>
      </c>
      <c r="L325" s="20" t="s">
        <v>5888</v>
      </c>
      <c r="M325" s="20" t="s">
        <v>52</v>
      </c>
      <c r="N325" s="20" t="s">
        <v>51</v>
      </c>
      <c r="O325" s="20">
        <v>48625</v>
      </c>
      <c r="P325" s="20" t="s">
        <v>5892</v>
      </c>
      <c r="Q325" s="20" t="s">
        <v>69</v>
      </c>
      <c r="R325" s="20" t="s">
        <v>68</v>
      </c>
      <c r="S325" s="20">
        <v>18560</v>
      </c>
      <c r="T325" s="20">
        <v>29625</v>
      </c>
      <c r="U325" s="20">
        <v>48625</v>
      </c>
      <c r="V325" s="20">
        <v>78250</v>
      </c>
      <c r="W325" s="20">
        <v>18560</v>
      </c>
      <c r="X325" s="20">
        <v>2555</v>
      </c>
      <c r="Y325" s="21">
        <v>147990</v>
      </c>
    </row>
    <row r="326" spans="2:25" x14ac:dyDescent="0.9">
      <c r="B326" s="19" t="s">
        <v>2202</v>
      </c>
      <c r="C326" s="25">
        <f>_xlfn.XLOOKUP(Vote_History[[#This Row],[QID]],Constituency[qid],Constituency[Number])</f>
        <v>54</v>
      </c>
      <c r="D326" s="27" t="str">
        <f>_xlfn.XLOOKUP(Vote_History[[#This Row],[Number]],Constituency[Number],Constituency[Constituency])</f>
        <v>Mannarkkad</v>
      </c>
      <c r="E326" s="20" t="s">
        <v>5473</v>
      </c>
      <c r="F326" s="20">
        <v>2024</v>
      </c>
      <c r="G326" s="20" t="s">
        <v>2019</v>
      </c>
      <c r="H326" s="20" t="s">
        <v>5891</v>
      </c>
      <c r="I326" s="20" t="s">
        <v>161</v>
      </c>
      <c r="J326" s="20" t="s">
        <v>38</v>
      </c>
      <c r="K326" s="20">
        <v>78478</v>
      </c>
      <c r="L326" s="20" t="s">
        <v>5893</v>
      </c>
      <c r="M326" s="20" t="s">
        <v>52</v>
      </c>
      <c r="N326" s="20" t="s">
        <v>51</v>
      </c>
      <c r="O326" s="20">
        <v>46374</v>
      </c>
      <c r="P326" s="20" t="s">
        <v>5894</v>
      </c>
      <c r="Q326" s="20" t="s">
        <v>69</v>
      </c>
      <c r="R326" s="20" t="s">
        <v>68</v>
      </c>
      <c r="S326" s="20">
        <v>22715</v>
      </c>
      <c r="T326" s="20">
        <v>32104</v>
      </c>
      <c r="U326" s="20">
        <v>46374</v>
      </c>
      <c r="V326" s="20">
        <v>78478</v>
      </c>
      <c r="W326" s="20">
        <v>22715</v>
      </c>
      <c r="X326" s="20">
        <v>1555</v>
      </c>
      <c r="Y326" s="21">
        <v>149122</v>
      </c>
    </row>
    <row r="327" spans="2:25" x14ac:dyDescent="0.9">
      <c r="B327" s="19" t="s">
        <v>2243</v>
      </c>
      <c r="C327" s="25">
        <f>_xlfn.XLOOKUP(Vote_History[[#This Row],[QID]],Constituency[qid],Constituency[Number])</f>
        <v>55</v>
      </c>
      <c r="D327" s="27" t="str">
        <f>_xlfn.XLOOKUP(Vote_History[[#This Row],[Number]],Constituency[Number],Constituency[Constituency])</f>
        <v>Malampuzha</v>
      </c>
      <c r="E327" s="20" t="s">
        <v>5467</v>
      </c>
      <c r="F327" s="20">
        <v>2011</v>
      </c>
      <c r="G327" s="20" t="s">
        <v>2019</v>
      </c>
      <c r="H327" s="20" t="s">
        <v>5924</v>
      </c>
      <c r="I327" s="20" t="s">
        <v>52</v>
      </c>
      <c r="J327" s="20" t="s">
        <v>51</v>
      </c>
      <c r="K327" s="20">
        <v>77752</v>
      </c>
      <c r="L327" s="20" t="s">
        <v>5925</v>
      </c>
      <c r="M327" s="20" t="s">
        <v>161</v>
      </c>
      <c r="N327" s="20" t="s">
        <v>38</v>
      </c>
      <c r="O327" s="20">
        <v>54312</v>
      </c>
      <c r="P327" s="20" t="s">
        <v>5926</v>
      </c>
      <c r="Q327" s="20" t="s">
        <v>5589</v>
      </c>
      <c r="R327" s="20" t="s">
        <v>68</v>
      </c>
      <c r="S327" s="20">
        <v>2772</v>
      </c>
      <c r="T327" s="20">
        <v>23440</v>
      </c>
      <c r="U327" s="20">
        <v>77752</v>
      </c>
      <c r="V327" s="20">
        <v>54312</v>
      </c>
      <c r="W327" s="20">
        <v>2772</v>
      </c>
      <c r="X327" s="20">
        <v>1480</v>
      </c>
      <c r="Y327" s="21">
        <v>136316</v>
      </c>
    </row>
    <row r="328" spans="2:25" x14ac:dyDescent="0.9">
      <c r="B328" s="19" t="s">
        <v>2243</v>
      </c>
      <c r="C328" s="25">
        <f>_xlfn.XLOOKUP(Vote_History[[#This Row],[QID]],Constituency[qid],Constituency[Number])</f>
        <v>55</v>
      </c>
      <c r="D328" s="27" t="str">
        <f>_xlfn.XLOOKUP(Vote_History[[#This Row],[Number]],Constituency[Number],Constituency[Constituency])</f>
        <v>Malampuzha</v>
      </c>
      <c r="E328" s="20" t="s">
        <v>5467</v>
      </c>
      <c r="F328" s="20">
        <v>2016</v>
      </c>
      <c r="G328" s="20" t="s">
        <v>2019</v>
      </c>
      <c r="H328" s="20" t="s">
        <v>5927</v>
      </c>
      <c r="I328" s="20" t="s">
        <v>52</v>
      </c>
      <c r="J328" s="20" t="s">
        <v>51</v>
      </c>
      <c r="K328" s="20">
        <v>73299</v>
      </c>
      <c r="L328" s="20" t="s">
        <v>5928</v>
      </c>
      <c r="M328" s="20" t="s">
        <v>69</v>
      </c>
      <c r="N328" s="20" t="s">
        <v>68</v>
      </c>
      <c r="O328" s="20">
        <v>46157</v>
      </c>
      <c r="P328" s="20" t="s">
        <v>5929</v>
      </c>
      <c r="Q328" s="20" t="s">
        <v>161</v>
      </c>
      <c r="R328" s="20" t="s">
        <v>38</v>
      </c>
      <c r="S328" s="20">
        <v>35333</v>
      </c>
      <c r="T328" s="20">
        <v>27142</v>
      </c>
      <c r="U328" s="20">
        <v>73299</v>
      </c>
      <c r="V328" s="20">
        <v>35333</v>
      </c>
      <c r="W328" s="20">
        <v>46157</v>
      </c>
      <c r="X328" s="20">
        <v>3997</v>
      </c>
      <c r="Y328" s="21">
        <v>158786</v>
      </c>
    </row>
    <row r="329" spans="2:25" x14ac:dyDescent="0.9">
      <c r="B329" s="19" t="s">
        <v>2243</v>
      </c>
      <c r="C329" s="25">
        <f>_xlfn.XLOOKUP(Vote_History[[#This Row],[QID]],Constituency[qid],Constituency[Number])</f>
        <v>55</v>
      </c>
      <c r="D329" s="27" t="str">
        <f>_xlfn.XLOOKUP(Vote_History[[#This Row],[Number]],Constituency[Number],Constituency[Constituency])</f>
        <v>Malampuzha</v>
      </c>
      <c r="E329" s="20" t="s">
        <v>5467</v>
      </c>
      <c r="F329" s="20">
        <v>2021</v>
      </c>
      <c r="G329" s="20" t="s">
        <v>2019</v>
      </c>
      <c r="H329" s="20" t="s">
        <v>2249</v>
      </c>
      <c r="I329" s="20" t="s">
        <v>52</v>
      </c>
      <c r="J329" s="20" t="s">
        <v>51</v>
      </c>
      <c r="K329" s="20">
        <v>75934</v>
      </c>
      <c r="L329" s="20" t="s">
        <v>5930</v>
      </c>
      <c r="M329" s="20" t="s">
        <v>69</v>
      </c>
      <c r="N329" s="20" t="s">
        <v>68</v>
      </c>
      <c r="O329" s="20">
        <v>50200</v>
      </c>
      <c r="P329" s="20" t="s">
        <v>5931</v>
      </c>
      <c r="Q329" s="20" t="s">
        <v>161</v>
      </c>
      <c r="R329" s="20" t="s">
        <v>38</v>
      </c>
      <c r="S329" s="20">
        <v>35444</v>
      </c>
      <c r="T329" s="20">
        <v>25734</v>
      </c>
      <c r="U329" s="20">
        <v>75934</v>
      </c>
      <c r="V329" s="20">
        <v>35444</v>
      </c>
      <c r="W329" s="20">
        <v>50200</v>
      </c>
      <c r="X329" s="20">
        <v>973</v>
      </c>
      <c r="Y329" s="21">
        <v>162551</v>
      </c>
    </row>
    <row r="330" spans="2:25" x14ac:dyDescent="0.9">
      <c r="B330" s="19" t="s">
        <v>2243</v>
      </c>
      <c r="C330" s="25">
        <f>_xlfn.XLOOKUP(Vote_History[[#This Row],[QID]],Constituency[qid],Constituency[Number])</f>
        <v>55</v>
      </c>
      <c r="D330" s="27" t="str">
        <f>_xlfn.XLOOKUP(Vote_History[[#This Row],[Number]],Constituency[Number],Constituency[Constituency])</f>
        <v>Malampuzha</v>
      </c>
      <c r="E330" s="20" t="s">
        <v>5473</v>
      </c>
      <c r="F330" s="20">
        <v>2014</v>
      </c>
      <c r="G330" s="20" t="s">
        <v>2019</v>
      </c>
      <c r="H330" s="20" t="s">
        <v>5888</v>
      </c>
      <c r="I330" s="20" t="s">
        <v>52</v>
      </c>
      <c r="J330" s="20" t="s">
        <v>51</v>
      </c>
      <c r="K330" s="20">
        <v>71816</v>
      </c>
      <c r="L330" s="20" t="s">
        <v>5889</v>
      </c>
      <c r="M330" s="20" t="s">
        <v>5585</v>
      </c>
      <c r="N330" s="20" t="s">
        <v>38</v>
      </c>
      <c r="O330" s="20">
        <v>40466</v>
      </c>
      <c r="P330" s="20" t="s">
        <v>5890</v>
      </c>
      <c r="Q330" s="20" t="s">
        <v>69</v>
      </c>
      <c r="R330" s="20" t="s">
        <v>68</v>
      </c>
      <c r="S330" s="20">
        <v>23433</v>
      </c>
      <c r="T330" s="20">
        <v>31350</v>
      </c>
      <c r="U330" s="20">
        <v>71816</v>
      </c>
      <c r="V330" s="20">
        <v>40466</v>
      </c>
      <c r="W330" s="20">
        <v>23433</v>
      </c>
      <c r="X330" s="20">
        <v>4574</v>
      </c>
      <c r="Y330" s="21">
        <v>140289</v>
      </c>
    </row>
    <row r="331" spans="2:25" x14ac:dyDescent="0.9">
      <c r="B331" s="19" t="s">
        <v>2243</v>
      </c>
      <c r="C331" s="25">
        <f>_xlfn.XLOOKUP(Vote_History[[#This Row],[QID]],Constituency[qid],Constituency[Number])</f>
        <v>55</v>
      </c>
      <c r="D331" s="27" t="str">
        <f>_xlfn.XLOOKUP(Vote_History[[#This Row],[Number]],Constituency[Number],Constituency[Constituency])</f>
        <v>Malampuzha</v>
      </c>
      <c r="E331" s="20" t="s">
        <v>5473</v>
      </c>
      <c r="F331" s="20">
        <v>2019</v>
      </c>
      <c r="G331" s="20" t="s">
        <v>2019</v>
      </c>
      <c r="H331" s="20" t="s">
        <v>5888</v>
      </c>
      <c r="I331" s="20" t="s">
        <v>52</v>
      </c>
      <c r="J331" s="20" t="s">
        <v>51</v>
      </c>
      <c r="K331" s="20">
        <v>69037</v>
      </c>
      <c r="L331" s="20" t="s">
        <v>5891</v>
      </c>
      <c r="M331" s="20" t="s">
        <v>161</v>
      </c>
      <c r="N331" s="20" t="s">
        <v>38</v>
      </c>
      <c r="O331" s="20">
        <v>47743</v>
      </c>
      <c r="P331" s="20" t="s">
        <v>5892</v>
      </c>
      <c r="Q331" s="20" t="s">
        <v>69</v>
      </c>
      <c r="R331" s="20" t="s">
        <v>68</v>
      </c>
      <c r="S331" s="20">
        <v>41413</v>
      </c>
      <c r="T331" s="20">
        <v>21294</v>
      </c>
      <c r="U331" s="20">
        <v>69037</v>
      </c>
      <c r="V331" s="20">
        <v>47743</v>
      </c>
      <c r="W331" s="20">
        <v>41413</v>
      </c>
      <c r="X331" s="20">
        <v>1861</v>
      </c>
      <c r="Y331" s="21">
        <v>160054</v>
      </c>
    </row>
    <row r="332" spans="2:25" x14ac:dyDescent="0.9">
      <c r="B332" s="19" t="s">
        <v>2243</v>
      </c>
      <c r="C332" s="25">
        <f>_xlfn.XLOOKUP(Vote_History[[#This Row],[QID]],Constituency[qid],Constituency[Number])</f>
        <v>55</v>
      </c>
      <c r="D332" s="27" t="str">
        <f>_xlfn.XLOOKUP(Vote_History[[#This Row],[Number]],Constituency[Number],Constituency[Constituency])</f>
        <v>Malampuzha</v>
      </c>
      <c r="E332" s="20" t="s">
        <v>5473</v>
      </c>
      <c r="F332" s="20">
        <v>2024</v>
      </c>
      <c r="G332" s="20" t="s">
        <v>2019</v>
      </c>
      <c r="H332" s="20" t="s">
        <v>5893</v>
      </c>
      <c r="I332" s="20" t="s">
        <v>52</v>
      </c>
      <c r="J332" s="20" t="s">
        <v>51</v>
      </c>
      <c r="K332" s="20">
        <v>55815</v>
      </c>
      <c r="L332" s="20" t="s">
        <v>5891</v>
      </c>
      <c r="M332" s="20" t="s">
        <v>161</v>
      </c>
      <c r="N332" s="20" t="s">
        <v>38</v>
      </c>
      <c r="O332" s="20">
        <v>49295</v>
      </c>
      <c r="P332" s="20" t="s">
        <v>5894</v>
      </c>
      <c r="Q332" s="20" t="s">
        <v>69</v>
      </c>
      <c r="R332" s="20" t="s">
        <v>68</v>
      </c>
      <c r="S332" s="20">
        <v>48467</v>
      </c>
      <c r="T332" s="20">
        <v>6520</v>
      </c>
      <c r="U332" s="20">
        <v>55815</v>
      </c>
      <c r="V332" s="20">
        <v>49295</v>
      </c>
      <c r="W332" s="20">
        <v>48467</v>
      </c>
      <c r="X332" s="20">
        <v>1416</v>
      </c>
      <c r="Y332" s="21">
        <v>154993</v>
      </c>
    </row>
    <row r="333" spans="2:25" x14ac:dyDescent="0.9">
      <c r="B333" s="19" t="s">
        <v>2277</v>
      </c>
      <c r="C333" s="25">
        <f>_xlfn.XLOOKUP(Vote_History[[#This Row],[QID]],Constituency[qid],Constituency[Number])</f>
        <v>56</v>
      </c>
      <c r="D333" s="27" t="str">
        <f>_xlfn.XLOOKUP(Vote_History[[#This Row],[Number]],Constituency[Number],Constituency[Constituency])</f>
        <v>Palakkad</v>
      </c>
      <c r="E333" s="20" t="s">
        <v>5467</v>
      </c>
      <c r="F333" s="20">
        <v>2011</v>
      </c>
      <c r="G333" s="20" t="s">
        <v>2019</v>
      </c>
      <c r="H333" s="20" t="s">
        <v>5582</v>
      </c>
      <c r="I333" s="20" t="s">
        <v>161</v>
      </c>
      <c r="J333" s="20" t="s">
        <v>38</v>
      </c>
      <c r="K333" s="20">
        <v>47641</v>
      </c>
      <c r="L333" s="20" t="s">
        <v>5932</v>
      </c>
      <c r="M333" s="20" t="s">
        <v>52</v>
      </c>
      <c r="N333" s="20" t="s">
        <v>51</v>
      </c>
      <c r="O333" s="20">
        <v>40238</v>
      </c>
      <c r="P333" s="20" t="s">
        <v>5933</v>
      </c>
      <c r="Q333" s="20" t="s">
        <v>69</v>
      </c>
      <c r="R333" s="20" t="s">
        <v>68</v>
      </c>
      <c r="S333" s="20">
        <v>22317</v>
      </c>
      <c r="T333" s="20">
        <v>7403</v>
      </c>
      <c r="U333" s="20">
        <v>40238</v>
      </c>
      <c r="V333" s="20">
        <v>47641</v>
      </c>
      <c r="W333" s="20">
        <v>22317</v>
      </c>
      <c r="X333" s="20">
        <v>2151</v>
      </c>
      <c r="Y333" s="21">
        <v>112347</v>
      </c>
    </row>
    <row r="334" spans="2:25" x14ac:dyDescent="0.9">
      <c r="B334" s="19" t="s">
        <v>2277</v>
      </c>
      <c r="C334" s="25">
        <f>_xlfn.XLOOKUP(Vote_History[[#This Row],[QID]],Constituency[qid],Constituency[Number])</f>
        <v>56</v>
      </c>
      <c r="D334" s="27" t="str">
        <f>_xlfn.XLOOKUP(Vote_History[[#This Row],[Number]],Constituency[Number],Constituency[Constituency])</f>
        <v>Palakkad</v>
      </c>
      <c r="E334" s="20" t="s">
        <v>5467</v>
      </c>
      <c r="F334" s="20">
        <v>2016</v>
      </c>
      <c r="G334" s="20" t="s">
        <v>2019</v>
      </c>
      <c r="H334" s="20" t="s">
        <v>5582</v>
      </c>
      <c r="I334" s="20" t="s">
        <v>161</v>
      </c>
      <c r="J334" s="20" t="s">
        <v>38</v>
      </c>
      <c r="K334" s="20">
        <v>57559</v>
      </c>
      <c r="L334" s="20" t="s">
        <v>2294</v>
      </c>
      <c r="M334" s="20" t="s">
        <v>69</v>
      </c>
      <c r="N334" s="20" t="s">
        <v>68</v>
      </c>
      <c r="O334" s="20">
        <v>40076</v>
      </c>
      <c r="P334" s="20" t="s">
        <v>5934</v>
      </c>
      <c r="Q334" s="20" t="s">
        <v>52</v>
      </c>
      <c r="R334" s="20" t="s">
        <v>51</v>
      </c>
      <c r="S334" s="20">
        <v>38675</v>
      </c>
      <c r="T334" s="20">
        <v>17483</v>
      </c>
      <c r="U334" s="20">
        <v>38675</v>
      </c>
      <c r="V334" s="20">
        <v>57559</v>
      </c>
      <c r="W334" s="20">
        <v>40076</v>
      </c>
      <c r="X334" s="20">
        <v>775</v>
      </c>
      <c r="Y334" s="21">
        <v>137085</v>
      </c>
    </row>
    <row r="335" spans="2:25" x14ac:dyDescent="0.9">
      <c r="B335" s="19" t="s">
        <v>2277</v>
      </c>
      <c r="C335" s="25">
        <f>_xlfn.XLOOKUP(Vote_History[[#This Row],[QID]],Constituency[qid],Constituency[Number])</f>
        <v>56</v>
      </c>
      <c r="D335" s="27" t="str">
        <f>_xlfn.XLOOKUP(Vote_History[[#This Row],[Number]],Constituency[Number],Constituency[Constituency])</f>
        <v>Palakkad</v>
      </c>
      <c r="E335" s="20" t="s">
        <v>5467</v>
      </c>
      <c r="F335" s="20">
        <v>2021</v>
      </c>
      <c r="G335" s="20" t="s">
        <v>2019</v>
      </c>
      <c r="H335" s="20" t="s">
        <v>5582</v>
      </c>
      <c r="I335" s="20" t="s">
        <v>161</v>
      </c>
      <c r="J335" s="20" t="s">
        <v>38</v>
      </c>
      <c r="K335" s="20">
        <v>54079</v>
      </c>
      <c r="L335" s="20" t="s">
        <v>5935</v>
      </c>
      <c r="M335" s="20" t="s">
        <v>69</v>
      </c>
      <c r="N335" s="20" t="s">
        <v>68</v>
      </c>
      <c r="O335" s="20">
        <v>50220</v>
      </c>
      <c r="P335" s="20" t="s">
        <v>5936</v>
      </c>
      <c r="Q335" s="20" t="s">
        <v>52</v>
      </c>
      <c r="R335" s="20" t="s">
        <v>51</v>
      </c>
      <c r="S335" s="20">
        <v>36433</v>
      </c>
      <c r="T335" s="20">
        <v>3859</v>
      </c>
      <c r="U335" s="20">
        <v>36433</v>
      </c>
      <c r="V335" s="20">
        <v>54079</v>
      </c>
      <c r="W335" s="20">
        <v>50220</v>
      </c>
      <c r="X335" s="20">
        <v>844</v>
      </c>
      <c r="Y335" s="21">
        <v>141576</v>
      </c>
    </row>
    <row r="336" spans="2:25" x14ac:dyDescent="0.9">
      <c r="B336" s="19" t="s">
        <v>2277</v>
      </c>
      <c r="C336" s="25">
        <f>_xlfn.XLOOKUP(Vote_History[[#This Row],[QID]],Constituency[qid],Constituency[Number])</f>
        <v>56</v>
      </c>
      <c r="D336" s="27" t="str">
        <f>_xlfn.XLOOKUP(Vote_History[[#This Row],[Number]],Constituency[Number],Constituency[Constituency])</f>
        <v>Palakkad</v>
      </c>
      <c r="E336" s="20" t="s">
        <v>5473</v>
      </c>
      <c r="F336" s="20">
        <v>2014</v>
      </c>
      <c r="G336" s="20" t="s">
        <v>2019</v>
      </c>
      <c r="H336" s="20" t="s">
        <v>5888</v>
      </c>
      <c r="I336" s="20" t="s">
        <v>52</v>
      </c>
      <c r="J336" s="20" t="s">
        <v>51</v>
      </c>
      <c r="K336" s="20">
        <v>45861</v>
      </c>
      <c r="L336" s="20" t="s">
        <v>5889</v>
      </c>
      <c r="M336" s="20" t="s">
        <v>5585</v>
      </c>
      <c r="N336" s="20" t="s">
        <v>38</v>
      </c>
      <c r="O336" s="20">
        <v>37692</v>
      </c>
      <c r="P336" s="20" t="s">
        <v>5890</v>
      </c>
      <c r="Q336" s="20" t="s">
        <v>69</v>
      </c>
      <c r="R336" s="20" t="s">
        <v>68</v>
      </c>
      <c r="S336" s="20">
        <v>25892</v>
      </c>
      <c r="T336" s="20">
        <v>8169</v>
      </c>
      <c r="U336" s="20">
        <v>45861</v>
      </c>
      <c r="V336" s="20">
        <v>37692</v>
      </c>
      <c r="W336" s="20">
        <v>25892</v>
      </c>
      <c r="X336" s="20">
        <v>5282</v>
      </c>
      <c r="Y336" s="21">
        <v>114727</v>
      </c>
    </row>
    <row r="337" spans="2:25" x14ac:dyDescent="0.9">
      <c r="B337" s="19" t="s">
        <v>2277</v>
      </c>
      <c r="C337" s="25">
        <f>_xlfn.XLOOKUP(Vote_History[[#This Row],[QID]],Constituency[qid],Constituency[Number])</f>
        <v>56</v>
      </c>
      <c r="D337" s="27" t="str">
        <f>_xlfn.XLOOKUP(Vote_History[[#This Row],[Number]],Constituency[Number],Constituency[Constituency])</f>
        <v>Palakkad</v>
      </c>
      <c r="E337" s="20" t="s">
        <v>5473</v>
      </c>
      <c r="F337" s="20">
        <v>2019</v>
      </c>
      <c r="G337" s="20" t="s">
        <v>2019</v>
      </c>
      <c r="H337" s="20" t="s">
        <v>5891</v>
      </c>
      <c r="I337" s="20" t="s">
        <v>161</v>
      </c>
      <c r="J337" s="20" t="s">
        <v>38</v>
      </c>
      <c r="K337" s="20">
        <v>48425</v>
      </c>
      <c r="L337" s="20" t="s">
        <v>5888</v>
      </c>
      <c r="M337" s="20" t="s">
        <v>52</v>
      </c>
      <c r="N337" s="20" t="s">
        <v>51</v>
      </c>
      <c r="O337" s="20">
        <v>44086</v>
      </c>
      <c r="P337" s="20" t="s">
        <v>5892</v>
      </c>
      <c r="Q337" s="20" t="s">
        <v>69</v>
      </c>
      <c r="R337" s="20" t="s">
        <v>68</v>
      </c>
      <c r="S337" s="20">
        <v>39963</v>
      </c>
      <c r="T337" s="20">
        <v>4339</v>
      </c>
      <c r="U337" s="20">
        <v>44086</v>
      </c>
      <c r="V337" s="20">
        <v>48425</v>
      </c>
      <c r="W337" s="20">
        <v>39963</v>
      </c>
      <c r="X337" s="20">
        <v>1802</v>
      </c>
      <c r="Y337" s="21">
        <v>134276</v>
      </c>
    </row>
    <row r="338" spans="2:25" x14ac:dyDescent="0.9">
      <c r="B338" s="19" t="s">
        <v>2277</v>
      </c>
      <c r="C338" s="25">
        <f>_xlfn.XLOOKUP(Vote_History[[#This Row],[QID]],Constituency[qid],Constituency[Number])</f>
        <v>56</v>
      </c>
      <c r="D338" s="27" t="str">
        <f>_xlfn.XLOOKUP(Vote_History[[#This Row],[Number]],Constituency[Number],Constituency[Constituency])</f>
        <v>Palakkad</v>
      </c>
      <c r="E338" s="20" t="s">
        <v>5473</v>
      </c>
      <c r="F338" s="20">
        <v>2024</v>
      </c>
      <c r="G338" s="20" t="s">
        <v>2019</v>
      </c>
      <c r="H338" s="20" t="s">
        <v>5891</v>
      </c>
      <c r="I338" s="20" t="s">
        <v>161</v>
      </c>
      <c r="J338" s="20" t="s">
        <v>38</v>
      </c>
      <c r="K338" s="20">
        <v>52779</v>
      </c>
      <c r="L338" s="20" t="s">
        <v>5894</v>
      </c>
      <c r="M338" s="20" t="s">
        <v>69</v>
      </c>
      <c r="N338" s="20" t="s">
        <v>68</v>
      </c>
      <c r="O338" s="20">
        <v>43072</v>
      </c>
      <c r="P338" s="20" t="s">
        <v>5893</v>
      </c>
      <c r="Q338" s="20" t="s">
        <v>52</v>
      </c>
      <c r="R338" s="20" t="s">
        <v>51</v>
      </c>
      <c r="S338" s="20">
        <v>34640</v>
      </c>
      <c r="T338" s="20">
        <v>9707</v>
      </c>
      <c r="U338" s="20">
        <v>34640</v>
      </c>
      <c r="V338" s="20">
        <v>52779</v>
      </c>
      <c r="W338" s="20">
        <v>43072</v>
      </c>
      <c r="X338" s="20">
        <v>957</v>
      </c>
      <c r="Y338" s="21">
        <v>131448</v>
      </c>
    </row>
    <row r="339" spans="2:25" x14ac:dyDescent="0.9">
      <c r="B339" s="19" t="s">
        <v>2316</v>
      </c>
      <c r="C339" s="25">
        <f>_xlfn.XLOOKUP(Vote_History[[#This Row],[QID]],Constituency[qid],Constituency[Number])</f>
        <v>57</v>
      </c>
      <c r="D339" s="27" t="str">
        <f>_xlfn.XLOOKUP(Vote_History[[#This Row],[Number]],Constituency[Number],Constituency[Constituency])</f>
        <v>Tarur</v>
      </c>
      <c r="E339" s="20" t="s">
        <v>5467</v>
      </c>
      <c r="F339" s="20">
        <v>2011</v>
      </c>
      <c r="G339" s="20" t="s">
        <v>2407</v>
      </c>
      <c r="H339" s="20" t="s">
        <v>5937</v>
      </c>
      <c r="I339" s="20" t="s">
        <v>52</v>
      </c>
      <c r="J339" s="20" t="s">
        <v>51</v>
      </c>
      <c r="K339" s="20">
        <v>64175</v>
      </c>
      <c r="L339" s="20" t="s">
        <v>5938</v>
      </c>
      <c r="M339" s="20" t="s">
        <v>5412</v>
      </c>
      <c r="N339" s="20" t="s">
        <v>38</v>
      </c>
      <c r="O339" s="20">
        <v>38419</v>
      </c>
      <c r="P339" s="20" t="s">
        <v>5939</v>
      </c>
      <c r="Q339" s="20" t="s">
        <v>69</v>
      </c>
      <c r="R339" s="20" t="s">
        <v>68</v>
      </c>
      <c r="S339" s="20">
        <v>5385</v>
      </c>
      <c r="T339" s="20">
        <v>25756</v>
      </c>
      <c r="U339" s="20">
        <v>64175</v>
      </c>
      <c r="V339" s="20">
        <v>38419</v>
      </c>
      <c r="W339" s="20">
        <v>5385</v>
      </c>
      <c r="X339" s="20">
        <v>4309</v>
      </c>
      <c r="Y339" s="21">
        <v>112288</v>
      </c>
    </row>
    <row r="340" spans="2:25" x14ac:dyDescent="0.9">
      <c r="B340" s="19" t="s">
        <v>2316</v>
      </c>
      <c r="C340" s="25">
        <f>_xlfn.XLOOKUP(Vote_History[[#This Row],[QID]],Constituency[qid],Constituency[Number])</f>
        <v>57</v>
      </c>
      <c r="D340" s="27" t="str">
        <f>_xlfn.XLOOKUP(Vote_History[[#This Row],[Number]],Constituency[Number],Constituency[Constituency])</f>
        <v>Tarur</v>
      </c>
      <c r="E340" s="20" t="s">
        <v>5467</v>
      </c>
      <c r="F340" s="20">
        <v>2016</v>
      </c>
      <c r="G340" s="20" t="s">
        <v>2407</v>
      </c>
      <c r="H340" s="20" t="s">
        <v>5940</v>
      </c>
      <c r="I340" s="20" t="s">
        <v>52</v>
      </c>
      <c r="J340" s="20" t="s">
        <v>51</v>
      </c>
      <c r="K340" s="20">
        <v>67047</v>
      </c>
      <c r="L340" s="20" t="s">
        <v>5941</v>
      </c>
      <c r="M340" s="20" t="s">
        <v>161</v>
      </c>
      <c r="N340" s="20" t="s">
        <v>38</v>
      </c>
      <c r="O340" s="20">
        <v>43979</v>
      </c>
      <c r="P340" s="20" t="s">
        <v>5942</v>
      </c>
      <c r="Q340" s="20" t="s">
        <v>69</v>
      </c>
      <c r="R340" s="20" t="s">
        <v>68</v>
      </c>
      <c r="S340" s="20">
        <v>15493</v>
      </c>
      <c r="T340" s="20">
        <v>23068</v>
      </c>
      <c r="U340" s="20">
        <v>67047</v>
      </c>
      <c r="V340" s="20">
        <v>43979</v>
      </c>
      <c r="W340" s="20">
        <v>15493</v>
      </c>
      <c r="X340" s="20">
        <v>663</v>
      </c>
      <c r="Y340" s="21">
        <v>127182</v>
      </c>
    </row>
    <row r="341" spans="2:25" x14ac:dyDescent="0.9">
      <c r="B341" s="19" t="s">
        <v>2316</v>
      </c>
      <c r="C341" s="25">
        <f>_xlfn.XLOOKUP(Vote_History[[#This Row],[QID]],Constituency[qid],Constituency[Number])</f>
        <v>57</v>
      </c>
      <c r="D341" s="27" t="str">
        <f>_xlfn.XLOOKUP(Vote_History[[#This Row],[Number]],Constituency[Number],Constituency[Constituency])</f>
        <v>Tarur</v>
      </c>
      <c r="E341" s="20" t="s">
        <v>5467</v>
      </c>
      <c r="F341" s="20">
        <v>2021</v>
      </c>
      <c r="G341" s="20" t="s">
        <v>2407</v>
      </c>
      <c r="H341" s="20" t="s">
        <v>5388</v>
      </c>
      <c r="I341" s="20" t="s">
        <v>52</v>
      </c>
      <c r="J341" s="20" t="s">
        <v>51</v>
      </c>
      <c r="K341" s="20">
        <v>67744</v>
      </c>
      <c r="L341" s="20" t="s">
        <v>5943</v>
      </c>
      <c r="M341" s="20" t="s">
        <v>161</v>
      </c>
      <c r="N341" s="20" t="s">
        <v>38</v>
      </c>
      <c r="O341" s="20">
        <v>43213</v>
      </c>
      <c r="P341" s="20" t="s">
        <v>5944</v>
      </c>
      <c r="Q341" s="20" t="s">
        <v>69</v>
      </c>
      <c r="R341" s="20" t="s">
        <v>68</v>
      </c>
      <c r="S341" s="20">
        <v>18465</v>
      </c>
      <c r="T341" s="20">
        <v>24531</v>
      </c>
      <c r="U341" s="20">
        <v>67744</v>
      </c>
      <c r="V341" s="20">
        <v>43213</v>
      </c>
      <c r="W341" s="20">
        <v>18465</v>
      </c>
      <c r="X341" s="20">
        <v>985</v>
      </c>
      <c r="Y341" s="21">
        <v>130407</v>
      </c>
    </row>
    <row r="342" spans="2:25" x14ac:dyDescent="0.9">
      <c r="B342" s="19" t="s">
        <v>2316</v>
      </c>
      <c r="C342" s="25">
        <f>_xlfn.XLOOKUP(Vote_History[[#This Row],[QID]],Constituency[qid],Constituency[Number])</f>
        <v>57</v>
      </c>
      <c r="D342" s="27" t="str">
        <f>_xlfn.XLOOKUP(Vote_History[[#This Row],[Number]],Constituency[Number],Constituency[Constituency])</f>
        <v>Tarur</v>
      </c>
      <c r="E342" s="20" t="s">
        <v>5473</v>
      </c>
      <c r="F342" s="20">
        <v>2014</v>
      </c>
      <c r="G342" s="20" t="s">
        <v>2407</v>
      </c>
      <c r="H342" s="20" t="s">
        <v>5945</v>
      </c>
      <c r="I342" s="20" t="s">
        <v>52</v>
      </c>
      <c r="J342" s="20" t="s">
        <v>51</v>
      </c>
      <c r="K342" s="20">
        <v>54510</v>
      </c>
      <c r="L342" s="20" t="s">
        <v>5946</v>
      </c>
      <c r="M342" s="20" t="s">
        <v>161</v>
      </c>
      <c r="N342" s="20" t="s">
        <v>38</v>
      </c>
      <c r="O342" s="20">
        <v>49563</v>
      </c>
      <c r="P342" s="20" t="s">
        <v>5947</v>
      </c>
      <c r="Q342" s="20" t="s">
        <v>69</v>
      </c>
      <c r="R342" s="20" t="s">
        <v>68</v>
      </c>
      <c r="S342" s="20">
        <v>9226</v>
      </c>
      <c r="T342" s="20">
        <v>4947</v>
      </c>
      <c r="U342" s="20">
        <v>54510</v>
      </c>
      <c r="V342" s="20">
        <v>49563</v>
      </c>
      <c r="W342" s="20">
        <v>9226</v>
      </c>
      <c r="X342" s="20">
        <v>3723</v>
      </c>
      <c r="Y342" s="21">
        <v>117022</v>
      </c>
    </row>
    <row r="343" spans="2:25" x14ac:dyDescent="0.9">
      <c r="B343" s="19" t="s">
        <v>2316</v>
      </c>
      <c r="C343" s="25">
        <f>_xlfn.XLOOKUP(Vote_History[[#This Row],[QID]],Constituency[qid],Constituency[Number])</f>
        <v>57</v>
      </c>
      <c r="D343" s="27" t="str">
        <f>_xlfn.XLOOKUP(Vote_History[[#This Row],[Number]],Constituency[Number],Constituency[Constituency])</f>
        <v>Tarur</v>
      </c>
      <c r="E343" s="20" t="s">
        <v>5473</v>
      </c>
      <c r="F343" s="20">
        <v>2019</v>
      </c>
      <c r="G343" s="20" t="s">
        <v>2407</v>
      </c>
      <c r="H343" s="20" t="s">
        <v>4818</v>
      </c>
      <c r="I343" s="20" t="s">
        <v>161</v>
      </c>
      <c r="J343" s="20" t="s">
        <v>38</v>
      </c>
      <c r="K343" s="20">
        <v>72441</v>
      </c>
      <c r="L343" s="20" t="s">
        <v>5948</v>
      </c>
      <c r="M343" s="20" t="s">
        <v>52</v>
      </c>
      <c r="N343" s="20" t="s">
        <v>51</v>
      </c>
      <c r="O343" s="20">
        <v>47602</v>
      </c>
      <c r="P343" s="20" t="s">
        <v>5949</v>
      </c>
      <c r="Q343" s="20" t="s">
        <v>698</v>
      </c>
      <c r="R343" s="20" t="s">
        <v>68</v>
      </c>
      <c r="S343" s="20">
        <v>8601</v>
      </c>
      <c r="T343" s="20">
        <v>24839</v>
      </c>
      <c r="U343" s="20">
        <v>47602</v>
      </c>
      <c r="V343" s="20">
        <v>72441</v>
      </c>
      <c r="W343" s="20">
        <v>8601</v>
      </c>
      <c r="X343" s="20">
        <v>1717</v>
      </c>
      <c r="Y343" s="21">
        <v>130361</v>
      </c>
    </row>
    <row r="344" spans="2:25" x14ac:dyDescent="0.9">
      <c r="B344" s="19" t="s">
        <v>2316</v>
      </c>
      <c r="C344" s="25">
        <f>_xlfn.XLOOKUP(Vote_History[[#This Row],[QID]],Constituency[qid],Constituency[Number])</f>
        <v>57</v>
      </c>
      <c r="D344" s="27" t="str">
        <f>_xlfn.XLOOKUP(Vote_History[[#This Row],[Number]],Constituency[Number],Constituency[Constituency])</f>
        <v>Tarur</v>
      </c>
      <c r="E344" s="20" t="s">
        <v>5473</v>
      </c>
      <c r="F344" s="20">
        <v>2024</v>
      </c>
      <c r="G344" s="20" t="s">
        <v>2407</v>
      </c>
      <c r="H344" s="20" t="s">
        <v>5950</v>
      </c>
      <c r="I344" s="20" t="s">
        <v>52</v>
      </c>
      <c r="J344" s="20" t="s">
        <v>51</v>
      </c>
      <c r="K344" s="20">
        <v>52082</v>
      </c>
      <c r="L344" s="20" t="s">
        <v>4818</v>
      </c>
      <c r="M344" s="20" t="s">
        <v>161</v>
      </c>
      <c r="N344" s="20" t="s">
        <v>38</v>
      </c>
      <c r="O344" s="20">
        <v>46890</v>
      </c>
      <c r="P344" s="20" t="s">
        <v>5951</v>
      </c>
      <c r="Q344" s="20" t="s">
        <v>69</v>
      </c>
      <c r="R344" s="20" t="s">
        <v>68</v>
      </c>
      <c r="S344" s="20">
        <v>24198</v>
      </c>
      <c r="T344" s="20">
        <v>5192</v>
      </c>
      <c r="U344" s="20">
        <v>52082</v>
      </c>
      <c r="V344" s="20">
        <v>46890</v>
      </c>
      <c r="W344" s="20">
        <v>24198</v>
      </c>
      <c r="X344" s="20">
        <v>680</v>
      </c>
      <c r="Y344" s="21">
        <v>123850</v>
      </c>
    </row>
    <row r="345" spans="2:25" x14ac:dyDescent="0.9">
      <c r="B345" s="19" t="s">
        <v>2341</v>
      </c>
      <c r="C345" s="25">
        <f>_xlfn.XLOOKUP(Vote_History[[#This Row],[QID]],Constituency[qid],Constituency[Number])</f>
        <v>58</v>
      </c>
      <c r="D345" s="27" t="str">
        <f>_xlfn.XLOOKUP(Vote_History[[#This Row],[Number]],Constituency[Number],Constituency[Constituency])</f>
        <v>Chittur</v>
      </c>
      <c r="E345" s="20" t="s">
        <v>5467</v>
      </c>
      <c r="F345" s="20">
        <v>2011</v>
      </c>
      <c r="G345" s="20" t="s">
        <v>2407</v>
      </c>
      <c r="H345" s="20" t="s">
        <v>5952</v>
      </c>
      <c r="I345" s="20" t="s">
        <v>161</v>
      </c>
      <c r="J345" s="20" t="s">
        <v>38</v>
      </c>
      <c r="K345" s="20">
        <v>69916</v>
      </c>
      <c r="L345" s="20" t="s">
        <v>5953</v>
      </c>
      <c r="M345" s="20" t="s">
        <v>52</v>
      </c>
      <c r="N345" s="20" t="s">
        <v>51</v>
      </c>
      <c r="O345" s="20">
        <v>57586</v>
      </c>
      <c r="P345" s="20" t="s">
        <v>5954</v>
      </c>
      <c r="Q345" s="20" t="s">
        <v>69</v>
      </c>
      <c r="R345" s="20" t="s">
        <v>68</v>
      </c>
      <c r="S345" s="20">
        <v>4518</v>
      </c>
      <c r="T345" s="20">
        <v>12330</v>
      </c>
      <c r="U345" s="20">
        <v>57586</v>
      </c>
      <c r="V345" s="20">
        <v>69916</v>
      </c>
      <c r="W345" s="20">
        <v>4518</v>
      </c>
      <c r="X345" s="20">
        <v>4179</v>
      </c>
      <c r="Y345" s="21">
        <v>136199</v>
      </c>
    </row>
    <row r="346" spans="2:25" x14ac:dyDescent="0.9">
      <c r="B346" s="19" t="s">
        <v>2341</v>
      </c>
      <c r="C346" s="25">
        <f>_xlfn.XLOOKUP(Vote_History[[#This Row],[QID]],Constituency[qid],Constituency[Number])</f>
        <v>58</v>
      </c>
      <c r="D346" s="27" t="str">
        <f>_xlfn.XLOOKUP(Vote_History[[#This Row],[Number]],Constituency[Number],Constituency[Constituency])</f>
        <v>Chittur</v>
      </c>
      <c r="E346" s="20" t="s">
        <v>5467</v>
      </c>
      <c r="F346" s="20">
        <v>2016</v>
      </c>
      <c r="G346" s="20" t="s">
        <v>2407</v>
      </c>
      <c r="H346" s="20" t="s">
        <v>5955</v>
      </c>
      <c r="I346" s="20" t="s">
        <v>5390</v>
      </c>
      <c r="J346" s="20" t="s">
        <v>51</v>
      </c>
      <c r="K346" s="20">
        <v>69270</v>
      </c>
      <c r="L346" s="20" t="s">
        <v>5956</v>
      </c>
      <c r="M346" s="20" t="s">
        <v>161</v>
      </c>
      <c r="N346" s="20" t="s">
        <v>38</v>
      </c>
      <c r="O346" s="20">
        <v>61985</v>
      </c>
      <c r="P346" s="20" t="s">
        <v>5957</v>
      </c>
      <c r="Q346" s="20" t="s">
        <v>69</v>
      </c>
      <c r="R346" s="20" t="s">
        <v>68</v>
      </c>
      <c r="S346" s="20">
        <v>12537</v>
      </c>
      <c r="T346" s="20">
        <v>7285</v>
      </c>
      <c r="U346" s="20">
        <v>69270</v>
      </c>
      <c r="V346" s="20">
        <v>61985</v>
      </c>
      <c r="W346" s="20">
        <v>12537</v>
      </c>
      <c r="X346" s="20">
        <v>9228</v>
      </c>
      <c r="Y346" s="21">
        <v>153020</v>
      </c>
    </row>
    <row r="347" spans="2:25" x14ac:dyDescent="0.9">
      <c r="B347" s="19" t="s">
        <v>2341</v>
      </c>
      <c r="C347" s="25">
        <f>_xlfn.XLOOKUP(Vote_History[[#This Row],[QID]],Constituency[qid],Constituency[Number])</f>
        <v>58</v>
      </c>
      <c r="D347" s="27" t="str">
        <f>_xlfn.XLOOKUP(Vote_History[[#This Row],[Number]],Constituency[Number],Constituency[Constituency])</f>
        <v>Chittur</v>
      </c>
      <c r="E347" s="20" t="s">
        <v>5467</v>
      </c>
      <c r="F347" s="20">
        <v>2021</v>
      </c>
      <c r="G347" s="20" t="s">
        <v>2407</v>
      </c>
      <c r="H347" s="20" t="s">
        <v>5389</v>
      </c>
      <c r="I347" s="20" t="s">
        <v>5390</v>
      </c>
      <c r="J347" s="20" t="s">
        <v>51</v>
      </c>
      <c r="K347" s="20">
        <v>84672</v>
      </c>
      <c r="L347" s="20" t="s">
        <v>2347</v>
      </c>
      <c r="M347" s="20" t="s">
        <v>161</v>
      </c>
      <c r="N347" s="20" t="s">
        <v>38</v>
      </c>
      <c r="O347" s="20">
        <v>50794</v>
      </c>
      <c r="P347" s="20" t="s">
        <v>5958</v>
      </c>
      <c r="Q347" s="20" t="s">
        <v>69</v>
      </c>
      <c r="R347" s="20" t="s">
        <v>68</v>
      </c>
      <c r="S347" s="20">
        <v>14458</v>
      </c>
      <c r="T347" s="20">
        <v>33878</v>
      </c>
      <c r="U347" s="20">
        <v>84672</v>
      </c>
      <c r="V347" s="20">
        <v>50794</v>
      </c>
      <c r="W347" s="20">
        <v>14458</v>
      </c>
      <c r="X347" s="20">
        <v>1696</v>
      </c>
      <c r="Y347" s="21">
        <v>151620</v>
      </c>
    </row>
    <row r="348" spans="2:25" x14ac:dyDescent="0.9">
      <c r="B348" s="19" t="s">
        <v>2341</v>
      </c>
      <c r="C348" s="25">
        <f>_xlfn.XLOOKUP(Vote_History[[#This Row],[QID]],Constituency[qid],Constituency[Number])</f>
        <v>58</v>
      </c>
      <c r="D348" s="27" t="str">
        <f>_xlfn.XLOOKUP(Vote_History[[#This Row],[Number]],Constituency[Number],Constituency[Constituency])</f>
        <v>Chittur</v>
      </c>
      <c r="E348" s="20" t="s">
        <v>5473</v>
      </c>
      <c r="F348" s="20">
        <v>2014</v>
      </c>
      <c r="G348" s="20" t="s">
        <v>2407</v>
      </c>
      <c r="H348" s="20" t="s">
        <v>5945</v>
      </c>
      <c r="I348" s="20" t="s">
        <v>52</v>
      </c>
      <c r="J348" s="20" t="s">
        <v>51</v>
      </c>
      <c r="K348" s="20">
        <v>59155</v>
      </c>
      <c r="L348" s="20" t="s">
        <v>5946</v>
      </c>
      <c r="M348" s="20" t="s">
        <v>161</v>
      </c>
      <c r="N348" s="20" t="s">
        <v>38</v>
      </c>
      <c r="O348" s="20">
        <v>52658</v>
      </c>
      <c r="P348" s="20" t="s">
        <v>5947</v>
      </c>
      <c r="Q348" s="20" t="s">
        <v>69</v>
      </c>
      <c r="R348" s="20" t="s">
        <v>68</v>
      </c>
      <c r="S348" s="20">
        <v>11585</v>
      </c>
      <c r="T348" s="20">
        <v>6497</v>
      </c>
      <c r="U348" s="20">
        <v>59155</v>
      </c>
      <c r="V348" s="20">
        <v>52658</v>
      </c>
      <c r="W348" s="20">
        <v>11585</v>
      </c>
      <c r="X348" s="20">
        <v>5394</v>
      </c>
      <c r="Y348" s="21">
        <v>128792</v>
      </c>
    </row>
    <row r="349" spans="2:25" x14ac:dyDescent="0.9">
      <c r="B349" s="19" t="s">
        <v>2341</v>
      </c>
      <c r="C349" s="25">
        <f>_xlfn.XLOOKUP(Vote_History[[#This Row],[QID]],Constituency[qid],Constituency[Number])</f>
        <v>58</v>
      </c>
      <c r="D349" s="27" t="str">
        <f>_xlfn.XLOOKUP(Vote_History[[#This Row],[Number]],Constituency[Number],Constituency[Constituency])</f>
        <v>Chittur</v>
      </c>
      <c r="E349" s="20" t="s">
        <v>5473</v>
      </c>
      <c r="F349" s="20">
        <v>2019</v>
      </c>
      <c r="G349" s="20" t="s">
        <v>2407</v>
      </c>
      <c r="H349" s="20" t="s">
        <v>4818</v>
      </c>
      <c r="I349" s="20" t="s">
        <v>161</v>
      </c>
      <c r="J349" s="20" t="s">
        <v>38</v>
      </c>
      <c r="K349" s="20">
        <v>79423</v>
      </c>
      <c r="L349" s="20" t="s">
        <v>5948</v>
      </c>
      <c r="M349" s="20" t="s">
        <v>52</v>
      </c>
      <c r="N349" s="20" t="s">
        <v>51</v>
      </c>
      <c r="O349" s="20">
        <v>55956</v>
      </c>
      <c r="P349" s="20" t="s">
        <v>5949</v>
      </c>
      <c r="Q349" s="20" t="s">
        <v>698</v>
      </c>
      <c r="R349" s="20" t="s">
        <v>68</v>
      </c>
      <c r="S349" s="20">
        <v>9885</v>
      </c>
      <c r="T349" s="20">
        <v>23467</v>
      </c>
      <c r="U349" s="20">
        <v>55956</v>
      </c>
      <c r="V349" s="20">
        <v>79423</v>
      </c>
      <c r="W349" s="20">
        <v>9885</v>
      </c>
      <c r="X349" s="20">
        <v>2346</v>
      </c>
      <c r="Y349" s="21">
        <v>147610</v>
      </c>
    </row>
    <row r="350" spans="2:25" x14ac:dyDescent="0.9">
      <c r="B350" s="19" t="s">
        <v>2341</v>
      </c>
      <c r="C350" s="25">
        <f>_xlfn.XLOOKUP(Vote_History[[#This Row],[QID]],Constituency[qid],Constituency[Number])</f>
        <v>58</v>
      </c>
      <c r="D350" s="27" t="str">
        <f>_xlfn.XLOOKUP(Vote_History[[#This Row],[Number]],Constituency[Number],Constituency[Constituency])</f>
        <v>Chittur</v>
      </c>
      <c r="E350" s="20" t="s">
        <v>5473</v>
      </c>
      <c r="F350" s="20">
        <v>2024</v>
      </c>
      <c r="G350" s="20" t="s">
        <v>2407</v>
      </c>
      <c r="H350" s="20" t="s">
        <v>4818</v>
      </c>
      <c r="I350" s="20" t="s">
        <v>161</v>
      </c>
      <c r="J350" s="20" t="s">
        <v>38</v>
      </c>
      <c r="K350" s="20">
        <v>56844</v>
      </c>
      <c r="L350" s="20" t="s">
        <v>5950</v>
      </c>
      <c r="M350" s="20" t="s">
        <v>52</v>
      </c>
      <c r="N350" s="20" t="s">
        <v>51</v>
      </c>
      <c r="O350" s="20">
        <v>55372</v>
      </c>
      <c r="P350" s="20" t="s">
        <v>5951</v>
      </c>
      <c r="Q350" s="20" t="s">
        <v>69</v>
      </c>
      <c r="R350" s="20" t="s">
        <v>68</v>
      </c>
      <c r="S350" s="20">
        <v>24157</v>
      </c>
      <c r="T350" s="20">
        <v>1472</v>
      </c>
      <c r="U350" s="20">
        <v>55372</v>
      </c>
      <c r="V350" s="20">
        <v>56844</v>
      </c>
      <c r="W350" s="20">
        <v>24157</v>
      </c>
      <c r="X350" s="20">
        <v>862</v>
      </c>
      <c r="Y350" s="21">
        <v>137235</v>
      </c>
    </row>
    <row r="351" spans="2:25" x14ac:dyDescent="0.9">
      <c r="B351" s="19" t="s">
        <v>2376</v>
      </c>
      <c r="C351" s="25">
        <f>_xlfn.XLOOKUP(Vote_History[[#This Row],[QID]],Constituency[qid],Constituency[Number])</f>
        <v>59</v>
      </c>
      <c r="D351" s="27" t="str">
        <f>_xlfn.XLOOKUP(Vote_History[[#This Row],[Number]],Constituency[Number],Constituency[Constituency])</f>
        <v>Nenmara</v>
      </c>
      <c r="E351" s="20" t="s">
        <v>5467</v>
      </c>
      <c r="F351" s="20">
        <v>2011</v>
      </c>
      <c r="G351" s="20" t="s">
        <v>2407</v>
      </c>
      <c r="H351" s="20" t="s">
        <v>5959</v>
      </c>
      <c r="I351" s="20" t="s">
        <v>52</v>
      </c>
      <c r="J351" s="20" t="s">
        <v>51</v>
      </c>
      <c r="K351" s="20">
        <v>64169</v>
      </c>
      <c r="L351" s="20" t="s">
        <v>5960</v>
      </c>
      <c r="M351" s="20" t="s">
        <v>5961</v>
      </c>
      <c r="N351" s="20" t="s">
        <v>38</v>
      </c>
      <c r="O351" s="20">
        <v>55475</v>
      </c>
      <c r="P351" s="20" t="s">
        <v>5962</v>
      </c>
      <c r="Q351" s="20" t="s">
        <v>69</v>
      </c>
      <c r="R351" s="20" t="s">
        <v>68</v>
      </c>
      <c r="S351" s="20">
        <v>9123</v>
      </c>
      <c r="T351" s="20">
        <v>8694</v>
      </c>
      <c r="U351" s="20">
        <v>64169</v>
      </c>
      <c r="V351" s="20">
        <v>55475</v>
      </c>
      <c r="W351" s="20">
        <v>9123</v>
      </c>
      <c r="X351" s="20">
        <v>5307</v>
      </c>
      <c r="Y351" s="21">
        <v>134074</v>
      </c>
    </row>
    <row r="352" spans="2:25" x14ac:dyDescent="0.9">
      <c r="B352" s="19" t="s">
        <v>2376</v>
      </c>
      <c r="C352" s="25">
        <f>_xlfn.XLOOKUP(Vote_History[[#This Row],[QID]],Constituency[qid],Constituency[Number])</f>
        <v>59</v>
      </c>
      <c r="D352" s="27" t="str">
        <f>_xlfn.XLOOKUP(Vote_History[[#This Row],[Number]],Constituency[Number],Constituency[Constituency])</f>
        <v>Nenmara</v>
      </c>
      <c r="E352" s="20" t="s">
        <v>5467</v>
      </c>
      <c r="F352" s="20">
        <v>2016</v>
      </c>
      <c r="G352" s="20" t="s">
        <v>2407</v>
      </c>
      <c r="H352" s="20" t="s">
        <v>5391</v>
      </c>
      <c r="I352" s="20" t="s">
        <v>52</v>
      </c>
      <c r="J352" s="20" t="s">
        <v>51</v>
      </c>
      <c r="K352" s="20">
        <v>66316</v>
      </c>
      <c r="L352" s="20" t="s">
        <v>5963</v>
      </c>
      <c r="M352" s="20" t="s">
        <v>161</v>
      </c>
      <c r="N352" s="20" t="s">
        <v>38</v>
      </c>
      <c r="O352" s="20">
        <v>58908</v>
      </c>
      <c r="P352" s="20" t="s">
        <v>5964</v>
      </c>
      <c r="Q352" s="20" t="s">
        <v>69</v>
      </c>
      <c r="R352" s="20" t="s">
        <v>68</v>
      </c>
      <c r="S352" s="20">
        <v>23096</v>
      </c>
      <c r="T352" s="20">
        <v>7408</v>
      </c>
      <c r="U352" s="20">
        <v>66316</v>
      </c>
      <c r="V352" s="20">
        <v>58908</v>
      </c>
      <c r="W352" s="20">
        <v>23096</v>
      </c>
      <c r="X352" s="20">
        <v>5205</v>
      </c>
      <c r="Y352" s="21">
        <v>153525</v>
      </c>
    </row>
    <row r="353" spans="2:25" x14ac:dyDescent="0.9">
      <c r="B353" s="19" t="s">
        <v>2376</v>
      </c>
      <c r="C353" s="25">
        <f>_xlfn.XLOOKUP(Vote_History[[#This Row],[QID]],Constituency[qid],Constituency[Number])</f>
        <v>59</v>
      </c>
      <c r="D353" s="27" t="str">
        <f>_xlfn.XLOOKUP(Vote_History[[#This Row],[Number]],Constituency[Number],Constituency[Constituency])</f>
        <v>Nenmara</v>
      </c>
      <c r="E353" s="20" t="s">
        <v>5467</v>
      </c>
      <c r="F353" s="20">
        <v>2021</v>
      </c>
      <c r="G353" s="20" t="s">
        <v>2407</v>
      </c>
      <c r="H353" s="20" t="s">
        <v>5391</v>
      </c>
      <c r="I353" s="20" t="s">
        <v>52</v>
      </c>
      <c r="J353" s="20" t="s">
        <v>51</v>
      </c>
      <c r="K353" s="20">
        <v>80145</v>
      </c>
      <c r="L353" s="20" t="s">
        <v>5965</v>
      </c>
      <c r="M353" s="20" t="s">
        <v>5966</v>
      </c>
      <c r="N353" s="20" t="s">
        <v>38</v>
      </c>
      <c r="O353" s="20">
        <v>51441</v>
      </c>
      <c r="P353" s="20" t="s">
        <v>5967</v>
      </c>
      <c r="Q353" s="20" t="s">
        <v>698</v>
      </c>
      <c r="R353" s="20" t="s">
        <v>68</v>
      </c>
      <c r="S353" s="20">
        <v>16666</v>
      </c>
      <c r="T353" s="20">
        <v>28704</v>
      </c>
      <c r="U353" s="20">
        <v>80145</v>
      </c>
      <c r="V353" s="20">
        <v>51441</v>
      </c>
      <c r="W353" s="20">
        <v>16666</v>
      </c>
      <c r="X353" s="20">
        <v>2213</v>
      </c>
      <c r="Y353" s="21">
        <v>150465</v>
      </c>
    </row>
    <row r="354" spans="2:25" x14ac:dyDescent="0.9">
      <c r="B354" s="19" t="s">
        <v>2376</v>
      </c>
      <c r="C354" s="25">
        <f>_xlfn.XLOOKUP(Vote_History[[#This Row],[QID]],Constituency[qid],Constituency[Number])</f>
        <v>59</v>
      </c>
      <c r="D354" s="27" t="str">
        <f>_xlfn.XLOOKUP(Vote_History[[#This Row],[Number]],Constituency[Number],Constituency[Constituency])</f>
        <v>Nenmara</v>
      </c>
      <c r="E354" s="20" t="s">
        <v>5473</v>
      </c>
      <c r="F354" s="20">
        <v>2014</v>
      </c>
      <c r="G354" s="20" t="s">
        <v>2407</v>
      </c>
      <c r="H354" s="20" t="s">
        <v>5945</v>
      </c>
      <c r="I354" s="20" t="s">
        <v>52</v>
      </c>
      <c r="J354" s="20" t="s">
        <v>51</v>
      </c>
      <c r="K354" s="20">
        <v>59802</v>
      </c>
      <c r="L354" s="20" t="s">
        <v>5946</v>
      </c>
      <c r="M354" s="20" t="s">
        <v>161</v>
      </c>
      <c r="N354" s="20" t="s">
        <v>38</v>
      </c>
      <c r="O354" s="20">
        <v>54887</v>
      </c>
      <c r="P354" s="20" t="s">
        <v>5947</v>
      </c>
      <c r="Q354" s="20" t="s">
        <v>69</v>
      </c>
      <c r="R354" s="20" t="s">
        <v>68</v>
      </c>
      <c r="S354" s="20">
        <v>15602</v>
      </c>
      <c r="T354" s="20">
        <v>4915</v>
      </c>
      <c r="U354" s="20">
        <v>59802</v>
      </c>
      <c r="V354" s="20">
        <v>54887</v>
      </c>
      <c r="W354" s="20">
        <v>15602</v>
      </c>
      <c r="X354" s="20">
        <v>5755</v>
      </c>
      <c r="Y354" s="21">
        <v>136046</v>
      </c>
    </row>
    <row r="355" spans="2:25" x14ac:dyDescent="0.9">
      <c r="B355" s="19" t="s">
        <v>2376</v>
      </c>
      <c r="C355" s="25">
        <f>_xlfn.XLOOKUP(Vote_History[[#This Row],[QID]],Constituency[qid],Constituency[Number])</f>
        <v>59</v>
      </c>
      <c r="D355" s="27" t="str">
        <f>_xlfn.XLOOKUP(Vote_History[[#This Row],[Number]],Constituency[Number],Constituency[Constituency])</f>
        <v>Nenmara</v>
      </c>
      <c r="E355" s="20" t="s">
        <v>5473</v>
      </c>
      <c r="F355" s="20">
        <v>2019</v>
      </c>
      <c r="G355" s="20" t="s">
        <v>2407</v>
      </c>
      <c r="H355" s="20" t="s">
        <v>4818</v>
      </c>
      <c r="I355" s="20" t="s">
        <v>161</v>
      </c>
      <c r="J355" s="20" t="s">
        <v>38</v>
      </c>
      <c r="K355" s="20">
        <v>82539</v>
      </c>
      <c r="L355" s="20" t="s">
        <v>5948</v>
      </c>
      <c r="M355" s="20" t="s">
        <v>52</v>
      </c>
      <c r="N355" s="20" t="s">
        <v>51</v>
      </c>
      <c r="O355" s="20">
        <v>52318</v>
      </c>
      <c r="P355" s="20" t="s">
        <v>5949</v>
      </c>
      <c r="Q355" s="20" t="s">
        <v>698</v>
      </c>
      <c r="R355" s="20" t="s">
        <v>68</v>
      </c>
      <c r="S355" s="20">
        <v>12345</v>
      </c>
      <c r="T355" s="20">
        <v>30221</v>
      </c>
      <c r="U355" s="20">
        <v>52318</v>
      </c>
      <c r="V355" s="20">
        <v>82539</v>
      </c>
      <c r="W355" s="20">
        <v>12345</v>
      </c>
      <c r="X355" s="20">
        <v>1891</v>
      </c>
      <c r="Y355" s="21">
        <v>149093</v>
      </c>
    </row>
    <row r="356" spans="2:25" x14ac:dyDescent="0.9">
      <c r="B356" s="19" t="s">
        <v>2376</v>
      </c>
      <c r="C356" s="25">
        <f>_xlfn.XLOOKUP(Vote_History[[#This Row],[QID]],Constituency[qid],Constituency[Number])</f>
        <v>59</v>
      </c>
      <c r="D356" s="27" t="str">
        <f>_xlfn.XLOOKUP(Vote_History[[#This Row],[Number]],Constituency[Number],Constituency[Constituency])</f>
        <v>Nenmara</v>
      </c>
      <c r="E356" s="20" t="s">
        <v>5473</v>
      </c>
      <c r="F356" s="20">
        <v>2024</v>
      </c>
      <c r="G356" s="20" t="s">
        <v>2407</v>
      </c>
      <c r="H356" s="20" t="s">
        <v>4818</v>
      </c>
      <c r="I356" s="20" t="s">
        <v>161</v>
      </c>
      <c r="J356" s="20" t="s">
        <v>38</v>
      </c>
      <c r="K356" s="20">
        <v>56768</v>
      </c>
      <c r="L356" s="20" t="s">
        <v>5950</v>
      </c>
      <c r="M356" s="20" t="s">
        <v>52</v>
      </c>
      <c r="N356" s="20" t="s">
        <v>51</v>
      </c>
      <c r="O356" s="20">
        <v>55451</v>
      </c>
      <c r="P356" s="20" t="s">
        <v>5951</v>
      </c>
      <c r="Q356" s="20" t="s">
        <v>69</v>
      </c>
      <c r="R356" s="20" t="s">
        <v>68</v>
      </c>
      <c r="S356" s="20">
        <v>26867</v>
      </c>
      <c r="T356" s="20">
        <v>1317</v>
      </c>
      <c r="U356" s="20">
        <v>55451</v>
      </c>
      <c r="V356" s="20">
        <v>56768</v>
      </c>
      <c r="W356" s="20">
        <v>26867</v>
      </c>
      <c r="X356" s="20">
        <v>793</v>
      </c>
      <c r="Y356" s="21">
        <v>139879</v>
      </c>
    </row>
    <row r="357" spans="2:25" x14ac:dyDescent="0.9">
      <c r="B357" s="19" t="s">
        <v>2409</v>
      </c>
      <c r="C357" s="25">
        <f>_xlfn.XLOOKUP(Vote_History[[#This Row],[QID]],Constituency[qid],Constituency[Number])</f>
        <v>60</v>
      </c>
      <c r="D357" s="27" t="str">
        <f>_xlfn.XLOOKUP(Vote_History[[#This Row],[Number]],Constituency[Number],Constituency[Constituency])</f>
        <v>Alathur</v>
      </c>
      <c r="E357" s="20" t="s">
        <v>5467</v>
      </c>
      <c r="F357" s="20">
        <v>2011</v>
      </c>
      <c r="G357" s="20" t="s">
        <v>2407</v>
      </c>
      <c r="H357" s="20" t="s">
        <v>5968</v>
      </c>
      <c r="I357" s="20" t="s">
        <v>52</v>
      </c>
      <c r="J357" s="20" t="s">
        <v>51</v>
      </c>
      <c r="K357" s="20">
        <v>66977</v>
      </c>
      <c r="L357" s="20" t="s">
        <v>5969</v>
      </c>
      <c r="M357" s="20" t="s">
        <v>5416</v>
      </c>
      <c r="N357" s="20" t="s">
        <v>38</v>
      </c>
      <c r="O357" s="20">
        <v>42236</v>
      </c>
      <c r="P357" s="20" t="s">
        <v>5970</v>
      </c>
      <c r="Q357" s="20" t="s">
        <v>69</v>
      </c>
      <c r="R357" s="20" t="s">
        <v>68</v>
      </c>
      <c r="S357" s="20">
        <v>5460</v>
      </c>
      <c r="T357" s="20">
        <v>24741</v>
      </c>
      <c r="U357" s="20">
        <v>66977</v>
      </c>
      <c r="V357" s="20">
        <v>42236</v>
      </c>
      <c r="W357" s="20">
        <v>5460</v>
      </c>
      <c r="X357" s="20">
        <v>1372</v>
      </c>
      <c r="Y357" s="21">
        <v>116045</v>
      </c>
    </row>
    <row r="358" spans="2:25" x14ac:dyDescent="0.9">
      <c r="B358" s="19" t="s">
        <v>2409</v>
      </c>
      <c r="C358" s="25">
        <f>_xlfn.XLOOKUP(Vote_History[[#This Row],[QID]],Constituency[qid],Constituency[Number])</f>
        <v>60</v>
      </c>
      <c r="D358" s="27" t="str">
        <f>_xlfn.XLOOKUP(Vote_History[[#This Row],[Number]],Constituency[Number],Constituency[Constituency])</f>
        <v>Alathur</v>
      </c>
      <c r="E358" s="20" t="s">
        <v>5467</v>
      </c>
      <c r="F358" s="20">
        <v>2016</v>
      </c>
      <c r="G358" s="20" t="s">
        <v>2407</v>
      </c>
      <c r="H358" s="20" t="s">
        <v>5392</v>
      </c>
      <c r="I358" s="20" t="s">
        <v>52</v>
      </c>
      <c r="J358" s="20" t="s">
        <v>51</v>
      </c>
      <c r="K358" s="20">
        <v>71206</v>
      </c>
      <c r="L358" s="20" t="s">
        <v>5971</v>
      </c>
      <c r="M358" s="20" t="s">
        <v>5416</v>
      </c>
      <c r="N358" s="20" t="s">
        <v>38</v>
      </c>
      <c r="O358" s="20">
        <v>35146</v>
      </c>
      <c r="P358" s="20" t="s">
        <v>5972</v>
      </c>
      <c r="Q358" s="20" t="s">
        <v>69</v>
      </c>
      <c r="R358" s="20" t="s">
        <v>68</v>
      </c>
      <c r="S358" s="20">
        <v>19610</v>
      </c>
      <c r="T358" s="20">
        <v>36060</v>
      </c>
      <c r="U358" s="20">
        <v>71206</v>
      </c>
      <c r="V358" s="20">
        <v>35146</v>
      </c>
      <c r="W358" s="20">
        <v>19610</v>
      </c>
      <c r="X358" s="20">
        <v>1601</v>
      </c>
      <c r="Y358" s="21">
        <v>127563</v>
      </c>
    </row>
    <row r="359" spans="2:25" x14ac:dyDescent="0.9">
      <c r="B359" s="19" t="s">
        <v>2409</v>
      </c>
      <c r="C359" s="25">
        <f>_xlfn.XLOOKUP(Vote_History[[#This Row],[QID]],Constituency[qid],Constituency[Number])</f>
        <v>60</v>
      </c>
      <c r="D359" s="27" t="str">
        <f>_xlfn.XLOOKUP(Vote_History[[#This Row],[Number]],Constituency[Number],Constituency[Constituency])</f>
        <v>Alathur</v>
      </c>
      <c r="E359" s="20" t="s">
        <v>5467</v>
      </c>
      <c r="F359" s="20">
        <v>2021</v>
      </c>
      <c r="G359" s="20" t="s">
        <v>2407</v>
      </c>
      <c r="H359" s="20" t="s">
        <v>5392</v>
      </c>
      <c r="I359" s="20" t="s">
        <v>52</v>
      </c>
      <c r="J359" s="20" t="s">
        <v>51</v>
      </c>
      <c r="K359" s="20">
        <v>74653</v>
      </c>
      <c r="L359" s="20" t="s">
        <v>5973</v>
      </c>
      <c r="M359" s="20" t="s">
        <v>161</v>
      </c>
      <c r="N359" s="20" t="s">
        <v>38</v>
      </c>
      <c r="O359" s="20">
        <v>40535</v>
      </c>
      <c r="P359" s="20" t="s">
        <v>5974</v>
      </c>
      <c r="Q359" s="20" t="s">
        <v>69</v>
      </c>
      <c r="R359" s="20" t="s">
        <v>68</v>
      </c>
      <c r="S359" s="20">
        <v>18349</v>
      </c>
      <c r="T359" s="20">
        <v>34118</v>
      </c>
      <c r="U359" s="20">
        <v>74653</v>
      </c>
      <c r="V359" s="20">
        <v>40535</v>
      </c>
      <c r="W359" s="20">
        <v>18349</v>
      </c>
      <c r="X359" s="20">
        <v>1046</v>
      </c>
      <c r="Y359" s="21">
        <v>134583</v>
      </c>
    </row>
    <row r="360" spans="2:25" x14ac:dyDescent="0.9">
      <c r="B360" s="19" t="s">
        <v>2409</v>
      </c>
      <c r="C360" s="25">
        <f>_xlfn.XLOOKUP(Vote_History[[#This Row],[QID]],Constituency[qid],Constituency[Number])</f>
        <v>60</v>
      </c>
      <c r="D360" s="27" t="str">
        <f>_xlfn.XLOOKUP(Vote_History[[#This Row],[Number]],Constituency[Number],Constituency[Constituency])</f>
        <v>Alathur</v>
      </c>
      <c r="E360" s="20" t="s">
        <v>5473</v>
      </c>
      <c r="F360" s="20">
        <v>2014</v>
      </c>
      <c r="G360" s="20" t="s">
        <v>2407</v>
      </c>
      <c r="H360" s="20" t="s">
        <v>5945</v>
      </c>
      <c r="I360" s="20" t="s">
        <v>52</v>
      </c>
      <c r="J360" s="20" t="s">
        <v>51</v>
      </c>
      <c r="K360" s="20">
        <v>58613</v>
      </c>
      <c r="L360" s="20" t="s">
        <v>5946</v>
      </c>
      <c r="M360" s="20" t="s">
        <v>161</v>
      </c>
      <c r="N360" s="20" t="s">
        <v>38</v>
      </c>
      <c r="O360" s="20">
        <v>48092</v>
      </c>
      <c r="P360" s="20" t="s">
        <v>5947</v>
      </c>
      <c r="Q360" s="20" t="s">
        <v>69</v>
      </c>
      <c r="R360" s="20" t="s">
        <v>68</v>
      </c>
      <c r="S360" s="20">
        <v>9134</v>
      </c>
      <c r="T360" s="20">
        <v>10521</v>
      </c>
      <c r="U360" s="20">
        <v>58613</v>
      </c>
      <c r="V360" s="20">
        <v>48092</v>
      </c>
      <c r="W360" s="20">
        <v>9134</v>
      </c>
      <c r="X360" s="20">
        <v>3741</v>
      </c>
      <c r="Y360" s="21">
        <v>119580</v>
      </c>
    </row>
    <row r="361" spans="2:25" x14ac:dyDescent="0.9">
      <c r="B361" s="19" t="s">
        <v>2409</v>
      </c>
      <c r="C361" s="25">
        <f>_xlfn.XLOOKUP(Vote_History[[#This Row],[QID]],Constituency[qid],Constituency[Number])</f>
        <v>60</v>
      </c>
      <c r="D361" s="27" t="str">
        <f>_xlfn.XLOOKUP(Vote_History[[#This Row],[Number]],Constituency[Number],Constituency[Constituency])</f>
        <v>Alathur</v>
      </c>
      <c r="E361" s="20" t="s">
        <v>5473</v>
      </c>
      <c r="F361" s="20">
        <v>2019</v>
      </c>
      <c r="G361" s="20" t="s">
        <v>2407</v>
      </c>
      <c r="H361" s="20" t="s">
        <v>4818</v>
      </c>
      <c r="I361" s="20" t="s">
        <v>161</v>
      </c>
      <c r="J361" s="20" t="s">
        <v>38</v>
      </c>
      <c r="K361" s="20">
        <v>73120</v>
      </c>
      <c r="L361" s="20" t="s">
        <v>5948</v>
      </c>
      <c r="M361" s="20" t="s">
        <v>52</v>
      </c>
      <c r="N361" s="20" t="s">
        <v>51</v>
      </c>
      <c r="O361" s="20">
        <v>50407</v>
      </c>
      <c r="P361" s="20" t="s">
        <v>5949</v>
      </c>
      <c r="Q361" s="20" t="s">
        <v>698</v>
      </c>
      <c r="R361" s="20" t="s">
        <v>68</v>
      </c>
      <c r="S361" s="20">
        <v>6959</v>
      </c>
      <c r="T361" s="20">
        <v>22713</v>
      </c>
      <c r="U361" s="20">
        <v>50407</v>
      </c>
      <c r="V361" s="20">
        <v>73120</v>
      </c>
      <c r="W361" s="20">
        <v>6959</v>
      </c>
      <c r="X361" s="20">
        <v>1577</v>
      </c>
      <c r="Y361" s="21">
        <v>132063</v>
      </c>
    </row>
    <row r="362" spans="2:25" x14ac:dyDescent="0.9">
      <c r="B362" s="19" t="s">
        <v>2409</v>
      </c>
      <c r="C362" s="25">
        <f>_xlfn.XLOOKUP(Vote_History[[#This Row],[QID]],Constituency[qid],Constituency[Number])</f>
        <v>60</v>
      </c>
      <c r="D362" s="27" t="str">
        <f>_xlfn.XLOOKUP(Vote_History[[#This Row],[Number]],Constituency[Number],Constituency[Constituency])</f>
        <v>Alathur</v>
      </c>
      <c r="E362" s="20" t="s">
        <v>5473</v>
      </c>
      <c r="F362" s="20">
        <v>2024</v>
      </c>
      <c r="G362" s="20" t="s">
        <v>2407</v>
      </c>
      <c r="H362" s="20" t="s">
        <v>5950</v>
      </c>
      <c r="I362" s="20" t="s">
        <v>52</v>
      </c>
      <c r="J362" s="20" t="s">
        <v>51</v>
      </c>
      <c r="K362" s="20">
        <v>55692</v>
      </c>
      <c r="L362" s="20" t="s">
        <v>4818</v>
      </c>
      <c r="M362" s="20" t="s">
        <v>161</v>
      </c>
      <c r="N362" s="20" t="s">
        <v>38</v>
      </c>
      <c r="O362" s="20">
        <v>46894</v>
      </c>
      <c r="P362" s="20" t="s">
        <v>5951</v>
      </c>
      <c r="Q362" s="20" t="s">
        <v>69</v>
      </c>
      <c r="R362" s="20" t="s">
        <v>68</v>
      </c>
      <c r="S362" s="20">
        <v>22612</v>
      </c>
      <c r="T362" s="20">
        <v>8798</v>
      </c>
      <c r="U362" s="20">
        <v>55692</v>
      </c>
      <c r="V362" s="20">
        <v>46894</v>
      </c>
      <c r="W362" s="20">
        <v>22612</v>
      </c>
      <c r="X362" s="20">
        <v>711</v>
      </c>
      <c r="Y362" s="21">
        <v>125909</v>
      </c>
    </row>
    <row r="363" spans="2:25" x14ac:dyDescent="0.9">
      <c r="B363" s="19" t="s">
        <v>2440</v>
      </c>
      <c r="C363" s="25">
        <f>_xlfn.XLOOKUP(Vote_History[[#This Row],[QID]],Constituency[qid],Constituency[Number])</f>
        <v>61</v>
      </c>
      <c r="D363" s="27" t="str">
        <f>_xlfn.XLOOKUP(Vote_History[[#This Row],[Number]],Constituency[Number],Constituency[Constituency])</f>
        <v>Chelakkara</v>
      </c>
      <c r="E363" s="20" t="s">
        <v>5467</v>
      </c>
      <c r="F363" s="20">
        <v>2011</v>
      </c>
      <c r="G363" s="20" t="s">
        <v>2407</v>
      </c>
      <c r="H363" s="20" t="s">
        <v>5950</v>
      </c>
      <c r="I363" s="20" t="s">
        <v>52</v>
      </c>
      <c r="J363" s="20" t="s">
        <v>51</v>
      </c>
      <c r="K363" s="20">
        <v>73683</v>
      </c>
      <c r="L363" s="20" t="s">
        <v>5975</v>
      </c>
      <c r="M363" s="20" t="s">
        <v>161</v>
      </c>
      <c r="N363" s="20" t="s">
        <v>38</v>
      </c>
      <c r="O363" s="20">
        <v>49007</v>
      </c>
      <c r="P363" s="20" t="s">
        <v>5976</v>
      </c>
      <c r="Q363" s="20" t="s">
        <v>69</v>
      </c>
      <c r="R363" s="20" t="s">
        <v>68</v>
      </c>
      <c r="S363" s="20">
        <v>7056</v>
      </c>
      <c r="T363" s="20">
        <v>24676</v>
      </c>
      <c r="U363" s="20">
        <v>73683</v>
      </c>
      <c r="V363" s="20">
        <v>49007</v>
      </c>
      <c r="W363" s="20">
        <v>7056</v>
      </c>
      <c r="X363" s="20">
        <v>3196</v>
      </c>
      <c r="Y363" s="21">
        <v>132942</v>
      </c>
    </row>
    <row r="364" spans="2:25" x14ac:dyDescent="0.9">
      <c r="B364" s="19" t="s">
        <v>2440</v>
      </c>
      <c r="C364" s="25">
        <f>_xlfn.XLOOKUP(Vote_History[[#This Row],[QID]],Constituency[qid],Constituency[Number])</f>
        <v>61</v>
      </c>
      <c r="D364" s="27" t="str">
        <f>_xlfn.XLOOKUP(Vote_History[[#This Row],[Number]],Constituency[Number],Constituency[Constituency])</f>
        <v>Chelakkara</v>
      </c>
      <c r="E364" s="20" t="s">
        <v>5467</v>
      </c>
      <c r="F364" s="20">
        <v>2016</v>
      </c>
      <c r="G364" s="20" t="s">
        <v>2407</v>
      </c>
      <c r="H364" s="20" t="s">
        <v>5977</v>
      </c>
      <c r="I364" s="20" t="s">
        <v>52</v>
      </c>
      <c r="J364" s="20" t="s">
        <v>51</v>
      </c>
      <c r="K364" s="20">
        <v>67771</v>
      </c>
      <c r="L364" s="20" t="s">
        <v>5978</v>
      </c>
      <c r="M364" s="20" t="s">
        <v>161</v>
      </c>
      <c r="N364" s="20" t="s">
        <v>38</v>
      </c>
      <c r="O364" s="20">
        <v>57571</v>
      </c>
      <c r="P364" s="20" t="s">
        <v>5979</v>
      </c>
      <c r="Q364" s="20" t="s">
        <v>69</v>
      </c>
      <c r="R364" s="20" t="s">
        <v>68</v>
      </c>
      <c r="S364" s="20">
        <v>23845</v>
      </c>
      <c r="T364" s="20">
        <v>10200</v>
      </c>
      <c r="U364" s="20">
        <v>67771</v>
      </c>
      <c r="V364" s="20">
        <v>57571</v>
      </c>
      <c r="W364" s="20">
        <v>23845</v>
      </c>
      <c r="X364" s="20">
        <v>1116</v>
      </c>
      <c r="Y364" s="21">
        <v>150303</v>
      </c>
    </row>
    <row r="365" spans="2:25" x14ac:dyDescent="0.9">
      <c r="B365" s="19" t="s">
        <v>2440</v>
      </c>
      <c r="C365" s="25">
        <f>_xlfn.XLOOKUP(Vote_History[[#This Row],[QID]],Constituency[qid],Constituency[Number])</f>
        <v>61</v>
      </c>
      <c r="D365" s="27" t="str">
        <f>_xlfn.XLOOKUP(Vote_History[[#This Row],[Number]],Constituency[Number],Constituency[Constituency])</f>
        <v>Chelakkara</v>
      </c>
      <c r="E365" s="20" t="s">
        <v>5467</v>
      </c>
      <c r="F365" s="20">
        <v>2021</v>
      </c>
      <c r="G365" s="20" t="s">
        <v>2407</v>
      </c>
      <c r="H365" s="20" t="s">
        <v>5980</v>
      </c>
      <c r="I365" s="20" t="s">
        <v>52</v>
      </c>
      <c r="J365" s="20" t="s">
        <v>51</v>
      </c>
      <c r="K365" s="20">
        <v>83415</v>
      </c>
      <c r="L365" s="20" t="s">
        <v>5981</v>
      </c>
      <c r="M365" s="20" t="s">
        <v>161</v>
      </c>
      <c r="N365" s="20" t="s">
        <v>38</v>
      </c>
      <c r="O365" s="20">
        <v>44015</v>
      </c>
      <c r="P365" s="20" t="s">
        <v>5982</v>
      </c>
      <c r="Q365" s="20" t="s">
        <v>69</v>
      </c>
      <c r="R365" s="20" t="s">
        <v>68</v>
      </c>
      <c r="S365" s="20">
        <v>24045</v>
      </c>
      <c r="T365" s="20">
        <v>39400</v>
      </c>
      <c r="U365" s="20">
        <v>83415</v>
      </c>
      <c r="V365" s="20">
        <v>44015</v>
      </c>
      <c r="W365" s="20">
        <v>24045</v>
      </c>
      <c r="X365" s="20">
        <v>1120</v>
      </c>
      <c r="Y365" s="21">
        <v>152595</v>
      </c>
    </row>
    <row r="366" spans="2:25" x14ac:dyDescent="0.9">
      <c r="B366" s="19" t="s">
        <v>2440</v>
      </c>
      <c r="C366" s="25">
        <f>_xlfn.XLOOKUP(Vote_History[[#This Row],[QID]],Constituency[qid],Constituency[Number])</f>
        <v>61</v>
      </c>
      <c r="D366" s="27" t="str">
        <f>_xlfn.XLOOKUP(Vote_History[[#This Row],[Number]],Constituency[Number],Constituency[Constituency])</f>
        <v>Chelakkara</v>
      </c>
      <c r="E366" s="20" t="s">
        <v>5473</v>
      </c>
      <c r="F366" s="20">
        <v>2014</v>
      </c>
      <c r="G366" s="20" t="s">
        <v>2407</v>
      </c>
      <c r="H366" s="20" t="s">
        <v>5945</v>
      </c>
      <c r="I366" s="20" t="s">
        <v>52</v>
      </c>
      <c r="J366" s="20" t="s">
        <v>51</v>
      </c>
      <c r="K366" s="20">
        <v>58759</v>
      </c>
      <c r="L366" s="20" t="s">
        <v>5946</v>
      </c>
      <c r="M366" s="20" t="s">
        <v>161</v>
      </c>
      <c r="N366" s="20" t="s">
        <v>38</v>
      </c>
      <c r="O366" s="20">
        <v>54801</v>
      </c>
      <c r="P366" s="20" t="s">
        <v>5947</v>
      </c>
      <c r="Q366" s="20" t="s">
        <v>69</v>
      </c>
      <c r="R366" s="20" t="s">
        <v>68</v>
      </c>
      <c r="S366" s="20">
        <v>14564</v>
      </c>
      <c r="T366" s="20">
        <v>3958</v>
      </c>
      <c r="U366" s="20">
        <v>58759</v>
      </c>
      <c r="V366" s="20">
        <v>54801</v>
      </c>
      <c r="W366" s="20">
        <v>14564</v>
      </c>
      <c r="X366" s="20">
        <v>4756</v>
      </c>
      <c r="Y366" s="21">
        <v>132880</v>
      </c>
    </row>
    <row r="367" spans="2:25" x14ac:dyDescent="0.9">
      <c r="B367" s="19" t="s">
        <v>2440</v>
      </c>
      <c r="C367" s="25">
        <f>_xlfn.XLOOKUP(Vote_History[[#This Row],[QID]],Constituency[qid],Constituency[Number])</f>
        <v>61</v>
      </c>
      <c r="D367" s="27" t="str">
        <f>_xlfn.XLOOKUP(Vote_History[[#This Row],[Number]],Constituency[Number],Constituency[Constituency])</f>
        <v>Chelakkara</v>
      </c>
      <c r="E367" s="20" t="s">
        <v>5473</v>
      </c>
      <c r="F367" s="20">
        <v>2019</v>
      </c>
      <c r="G367" s="20" t="s">
        <v>2407</v>
      </c>
      <c r="H367" s="20" t="s">
        <v>4818</v>
      </c>
      <c r="I367" s="20" t="s">
        <v>161</v>
      </c>
      <c r="J367" s="20" t="s">
        <v>38</v>
      </c>
      <c r="K367" s="20">
        <v>76034</v>
      </c>
      <c r="L367" s="20" t="s">
        <v>5948</v>
      </c>
      <c r="M367" s="20" t="s">
        <v>52</v>
      </c>
      <c r="N367" s="20" t="s">
        <v>51</v>
      </c>
      <c r="O367" s="20">
        <v>52339</v>
      </c>
      <c r="P367" s="20" t="s">
        <v>5949</v>
      </c>
      <c r="Q367" s="20" t="s">
        <v>698</v>
      </c>
      <c r="R367" s="20" t="s">
        <v>68</v>
      </c>
      <c r="S367" s="20">
        <v>17133</v>
      </c>
      <c r="T367" s="20">
        <v>23695</v>
      </c>
      <c r="U367" s="20">
        <v>52339</v>
      </c>
      <c r="V367" s="20">
        <v>76034</v>
      </c>
      <c r="W367" s="20">
        <v>17133</v>
      </c>
      <c r="X367" s="20">
        <v>1850</v>
      </c>
      <c r="Y367" s="21">
        <v>147356</v>
      </c>
    </row>
    <row r="368" spans="2:25" x14ac:dyDescent="0.9">
      <c r="B368" s="19" t="s">
        <v>2440</v>
      </c>
      <c r="C368" s="25">
        <f>_xlfn.XLOOKUP(Vote_History[[#This Row],[QID]],Constituency[qid],Constituency[Number])</f>
        <v>61</v>
      </c>
      <c r="D368" s="27" t="str">
        <f>_xlfn.XLOOKUP(Vote_History[[#This Row],[Number]],Constituency[Number],Constituency[Constituency])</f>
        <v>Chelakkara</v>
      </c>
      <c r="E368" s="20" t="s">
        <v>5473</v>
      </c>
      <c r="F368" s="20">
        <v>2024</v>
      </c>
      <c r="G368" s="20" t="s">
        <v>2407</v>
      </c>
      <c r="H368" s="20" t="s">
        <v>5950</v>
      </c>
      <c r="I368" s="20" t="s">
        <v>52</v>
      </c>
      <c r="J368" s="20" t="s">
        <v>51</v>
      </c>
      <c r="K368" s="20">
        <v>60368</v>
      </c>
      <c r="L368" s="20" t="s">
        <v>4818</v>
      </c>
      <c r="M368" s="20" t="s">
        <v>161</v>
      </c>
      <c r="N368" s="20" t="s">
        <v>38</v>
      </c>
      <c r="O368" s="20">
        <v>55195</v>
      </c>
      <c r="P368" s="20" t="s">
        <v>5951</v>
      </c>
      <c r="Q368" s="20" t="s">
        <v>69</v>
      </c>
      <c r="R368" s="20" t="s">
        <v>68</v>
      </c>
      <c r="S368" s="20">
        <v>28974</v>
      </c>
      <c r="T368" s="20">
        <v>5173</v>
      </c>
      <c r="U368" s="20">
        <v>60368</v>
      </c>
      <c r="V368" s="20">
        <v>55195</v>
      </c>
      <c r="W368" s="20">
        <v>28974</v>
      </c>
      <c r="X368" s="20">
        <v>641</v>
      </c>
      <c r="Y368" s="21">
        <v>145178</v>
      </c>
    </row>
    <row r="369" spans="2:25" x14ac:dyDescent="0.9">
      <c r="B369" s="19" t="s">
        <v>2472</v>
      </c>
      <c r="C369" s="25">
        <f>_xlfn.XLOOKUP(Vote_History[[#This Row],[QID]],Constituency[qid],Constituency[Number])</f>
        <v>62</v>
      </c>
      <c r="D369" s="27" t="str">
        <f>_xlfn.XLOOKUP(Vote_History[[#This Row],[Number]],Constituency[Number],Constituency[Constituency])</f>
        <v>Kunnamkulam</v>
      </c>
      <c r="E369" s="20" t="s">
        <v>5467</v>
      </c>
      <c r="F369" s="20">
        <v>2011</v>
      </c>
      <c r="G369" s="20" t="s">
        <v>2407</v>
      </c>
      <c r="H369" s="20" t="s">
        <v>5983</v>
      </c>
      <c r="I369" s="20" t="s">
        <v>52</v>
      </c>
      <c r="J369" s="20" t="s">
        <v>51</v>
      </c>
      <c r="K369" s="20">
        <v>58244</v>
      </c>
      <c r="L369" s="20" t="s">
        <v>5984</v>
      </c>
      <c r="M369" s="20" t="s">
        <v>5961</v>
      </c>
      <c r="N369" s="20" t="s">
        <v>38</v>
      </c>
      <c r="O369" s="20">
        <v>57763</v>
      </c>
      <c r="P369" s="20" t="s">
        <v>5985</v>
      </c>
      <c r="Q369" s="20" t="s">
        <v>69</v>
      </c>
      <c r="R369" s="20" t="s">
        <v>68</v>
      </c>
      <c r="S369" s="20">
        <v>11725</v>
      </c>
      <c r="T369" s="20">
        <v>481</v>
      </c>
      <c r="U369" s="20">
        <v>58244</v>
      </c>
      <c r="V369" s="20">
        <v>57763</v>
      </c>
      <c r="W369" s="20">
        <v>11725</v>
      </c>
      <c r="X369" s="20">
        <v>3612</v>
      </c>
      <c r="Y369" s="21">
        <v>131344</v>
      </c>
    </row>
    <row r="370" spans="2:25" x14ac:dyDescent="0.9">
      <c r="B370" s="19" t="s">
        <v>2472</v>
      </c>
      <c r="C370" s="25">
        <f>_xlfn.XLOOKUP(Vote_History[[#This Row],[QID]],Constituency[qid],Constituency[Number])</f>
        <v>62</v>
      </c>
      <c r="D370" s="27" t="str">
        <f>_xlfn.XLOOKUP(Vote_History[[#This Row],[Number]],Constituency[Number],Constituency[Constituency])</f>
        <v>Kunnamkulam</v>
      </c>
      <c r="E370" s="20" t="s">
        <v>5467</v>
      </c>
      <c r="F370" s="20">
        <v>2016</v>
      </c>
      <c r="G370" s="20" t="s">
        <v>2407</v>
      </c>
      <c r="H370" s="20" t="s">
        <v>5986</v>
      </c>
      <c r="I370" s="20" t="s">
        <v>52</v>
      </c>
      <c r="J370" s="20" t="s">
        <v>51</v>
      </c>
      <c r="K370" s="20">
        <v>63274</v>
      </c>
      <c r="L370" s="20" t="s">
        <v>5987</v>
      </c>
      <c r="M370" s="20" t="s">
        <v>5961</v>
      </c>
      <c r="N370" s="20" t="s">
        <v>38</v>
      </c>
      <c r="O370" s="20">
        <v>55492</v>
      </c>
      <c r="P370" s="20" t="s">
        <v>5988</v>
      </c>
      <c r="Q370" s="20" t="s">
        <v>69</v>
      </c>
      <c r="R370" s="20" t="s">
        <v>68</v>
      </c>
      <c r="S370" s="20">
        <v>29325</v>
      </c>
      <c r="T370" s="20">
        <v>7782</v>
      </c>
      <c r="U370" s="20">
        <v>63274</v>
      </c>
      <c r="V370" s="20">
        <v>55492</v>
      </c>
      <c r="W370" s="20">
        <v>29325</v>
      </c>
      <c r="X370" s="20">
        <v>2181</v>
      </c>
      <c r="Y370" s="21">
        <v>150272</v>
      </c>
    </row>
    <row r="371" spans="2:25" x14ac:dyDescent="0.9">
      <c r="B371" s="19" t="s">
        <v>2472</v>
      </c>
      <c r="C371" s="25">
        <f>_xlfn.XLOOKUP(Vote_History[[#This Row],[QID]],Constituency[qid],Constituency[Number])</f>
        <v>62</v>
      </c>
      <c r="D371" s="27" t="str">
        <f>_xlfn.XLOOKUP(Vote_History[[#This Row],[Number]],Constituency[Number],Constituency[Constituency])</f>
        <v>Kunnamkulam</v>
      </c>
      <c r="E371" s="20" t="s">
        <v>5467</v>
      </c>
      <c r="F371" s="20">
        <v>2021</v>
      </c>
      <c r="G371" s="20" t="s">
        <v>2407</v>
      </c>
      <c r="H371" s="20" t="s">
        <v>5393</v>
      </c>
      <c r="I371" s="20" t="s">
        <v>52</v>
      </c>
      <c r="J371" s="20" t="s">
        <v>51</v>
      </c>
      <c r="K371" s="20">
        <v>75532</v>
      </c>
      <c r="L371" s="20" t="s">
        <v>5989</v>
      </c>
      <c r="M371" s="20" t="s">
        <v>161</v>
      </c>
      <c r="N371" s="20" t="s">
        <v>38</v>
      </c>
      <c r="O371" s="20">
        <v>48901</v>
      </c>
      <c r="P371" s="20" t="s">
        <v>5990</v>
      </c>
      <c r="Q371" s="20" t="s">
        <v>69</v>
      </c>
      <c r="R371" s="20" t="s">
        <v>68</v>
      </c>
      <c r="S371" s="20">
        <v>27833</v>
      </c>
      <c r="T371" s="20">
        <v>26631</v>
      </c>
      <c r="U371" s="20">
        <v>75532</v>
      </c>
      <c r="V371" s="20">
        <v>48901</v>
      </c>
      <c r="W371" s="20">
        <v>27833</v>
      </c>
      <c r="X371" s="20">
        <v>2006</v>
      </c>
      <c r="Y371" s="21">
        <v>154272</v>
      </c>
    </row>
    <row r="372" spans="2:25" x14ac:dyDescent="0.9">
      <c r="B372" s="19" t="s">
        <v>2472</v>
      </c>
      <c r="C372" s="25">
        <f>_xlfn.XLOOKUP(Vote_History[[#This Row],[QID]],Constituency[qid],Constituency[Number])</f>
        <v>62</v>
      </c>
      <c r="D372" s="27" t="str">
        <f>_xlfn.XLOOKUP(Vote_History[[#This Row],[Number]],Constituency[Number],Constituency[Constituency])</f>
        <v>Kunnamkulam</v>
      </c>
      <c r="E372" s="20" t="s">
        <v>5473</v>
      </c>
      <c r="F372" s="20">
        <v>2014</v>
      </c>
      <c r="G372" s="20" t="s">
        <v>2407</v>
      </c>
      <c r="H372" s="20" t="s">
        <v>5945</v>
      </c>
      <c r="I372" s="20" t="s">
        <v>52</v>
      </c>
      <c r="J372" s="20" t="s">
        <v>51</v>
      </c>
      <c r="K372" s="20">
        <v>58079</v>
      </c>
      <c r="L372" s="20" t="s">
        <v>5946</v>
      </c>
      <c r="M372" s="20" t="s">
        <v>161</v>
      </c>
      <c r="N372" s="20" t="s">
        <v>38</v>
      </c>
      <c r="O372" s="20">
        <v>54262</v>
      </c>
      <c r="P372" s="20" t="s">
        <v>5947</v>
      </c>
      <c r="Q372" s="20" t="s">
        <v>69</v>
      </c>
      <c r="R372" s="20" t="s">
        <v>68</v>
      </c>
      <c r="S372" s="20">
        <v>14559</v>
      </c>
      <c r="T372" s="20">
        <v>3817</v>
      </c>
      <c r="U372" s="20">
        <v>58079</v>
      </c>
      <c r="V372" s="20">
        <v>54262</v>
      </c>
      <c r="W372" s="20">
        <v>14559</v>
      </c>
      <c r="X372" s="20">
        <v>4926</v>
      </c>
      <c r="Y372" s="21">
        <v>131826</v>
      </c>
    </row>
    <row r="373" spans="2:25" x14ac:dyDescent="0.9">
      <c r="B373" s="19" t="s">
        <v>2472</v>
      </c>
      <c r="C373" s="25">
        <f>_xlfn.XLOOKUP(Vote_History[[#This Row],[QID]],Constituency[qid],Constituency[Number])</f>
        <v>62</v>
      </c>
      <c r="D373" s="27" t="str">
        <f>_xlfn.XLOOKUP(Vote_History[[#This Row],[Number]],Constituency[Number],Constituency[Constituency])</f>
        <v>Kunnamkulam</v>
      </c>
      <c r="E373" s="20" t="s">
        <v>5473</v>
      </c>
      <c r="F373" s="20">
        <v>2019</v>
      </c>
      <c r="G373" s="20" t="s">
        <v>2407</v>
      </c>
      <c r="H373" s="20" t="s">
        <v>4818</v>
      </c>
      <c r="I373" s="20" t="s">
        <v>161</v>
      </c>
      <c r="J373" s="20" t="s">
        <v>38</v>
      </c>
      <c r="K373" s="20">
        <v>69908</v>
      </c>
      <c r="L373" s="20" t="s">
        <v>5948</v>
      </c>
      <c r="M373" s="20" t="s">
        <v>52</v>
      </c>
      <c r="N373" s="20" t="s">
        <v>51</v>
      </c>
      <c r="O373" s="20">
        <v>55586</v>
      </c>
      <c r="P373" s="20" t="s">
        <v>5949</v>
      </c>
      <c r="Q373" s="20" t="s">
        <v>698</v>
      </c>
      <c r="R373" s="20" t="s">
        <v>68</v>
      </c>
      <c r="S373" s="20">
        <v>17228</v>
      </c>
      <c r="T373" s="20">
        <v>14322</v>
      </c>
      <c r="U373" s="20">
        <v>55586</v>
      </c>
      <c r="V373" s="20">
        <v>69908</v>
      </c>
      <c r="W373" s="20">
        <v>17228</v>
      </c>
      <c r="X373" s="20">
        <v>1504</v>
      </c>
      <c r="Y373" s="21">
        <v>144226</v>
      </c>
    </row>
    <row r="374" spans="2:25" x14ac:dyDescent="0.9">
      <c r="B374" s="19" t="s">
        <v>2472</v>
      </c>
      <c r="C374" s="25">
        <f>_xlfn.XLOOKUP(Vote_History[[#This Row],[QID]],Constituency[qid],Constituency[Number])</f>
        <v>62</v>
      </c>
      <c r="D374" s="27" t="str">
        <f>_xlfn.XLOOKUP(Vote_History[[#This Row],[Number]],Constituency[Number],Constituency[Constituency])</f>
        <v>Kunnamkulam</v>
      </c>
      <c r="E374" s="20" t="s">
        <v>5473</v>
      </c>
      <c r="F374" s="20">
        <v>2024</v>
      </c>
      <c r="G374" s="20" t="s">
        <v>2407</v>
      </c>
      <c r="H374" s="20" t="s">
        <v>5950</v>
      </c>
      <c r="I374" s="20" t="s">
        <v>52</v>
      </c>
      <c r="J374" s="20" t="s">
        <v>51</v>
      </c>
      <c r="K374" s="20">
        <v>58549</v>
      </c>
      <c r="L374" s="20" t="s">
        <v>4818</v>
      </c>
      <c r="M374" s="20" t="s">
        <v>161</v>
      </c>
      <c r="N374" s="20" t="s">
        <v>38</v>
      </c>
      <c r="O374" s="20">
        <v>54722</v>
      </c>
      <c r="P374" s="20" t="s">
        <v>5951</v>
      </c>
      <c r="Q374" s="20" t="s">
        <v>69</v>
      </c>
      <c r="R374" s="20" t="s">
        <v>68</v>
      </c>
      <c r="S374" s="20">
        <v>29378</v>
      </c>
      <c r="T374" s="20">
        <v>3827</v>
      </c>
      <c r="U374" s="20">
        <v>58549</v>
      </c>
      <c r="V374" s="20">
        <v>54722</v>
      </c>
      <c r="W374" s="20">
        <v>29378</v>
      </c>
      <c r="X374" s="20">
        <v>610</v>
      </c>
      <c r="Y374" s="21">
        <v>143259</v>
      </c>
    </row>
    <row r="375" spans="2:25" x14ac:dyDescent="0.9">
      <c r="B375" s="19" t="s">
        <v>2497</v>
      </c>
      <c r="C375" s="25">
        <f>_xlfn.XLOOKUP(Vote_History[[#This Row],[QID]],Constituency[qid],Constituency[Number])</f>
        <v>63</v>
      </c>
      <c r="D375" s="27" t="str">
        <f>_xlfn.XLOOKUP(Vote_History[[#This Row],[Number]],Constituency[Number],Constituency[Constituency])</f>
        <v>Guruvayur</v>
      </c>
      <c r="E375" s="20" t="s">
        <v>5467</v>
      </c>
      <c r="F375" s="20">
        <v>2011</v>
      </c>
      <c r="G375" s="20" t="s">
        <v>2437</v>
      </c>
      <c r="H375" s="20" t="s">
        <v>5991</v>
      </c>
      <c r="I375" s="20" t="s">
        <v>52</v>
      </c>
      <c r="J375" s="20" t="s">
        <v>51</v>
      </c>
      <c r="K375" s="20">
        <v>62246</v>
      </c>
      <c r="L375" s="20" t="s">
        <v>5992</v>
      </c>
      <c r="M375" s="20" t="s">
        <v>39</v>
      </c>
      <c r="N375" s="20" t="s">
        <v>38</v>
      </c>
      <c r="O375" s="20">
        <v>52278</v>
      </c>
      <c r="P375" s="20" t="s">
        <v>5993</v>
      </c>
      <c r="Q375" s="20" t="s">
        <v>69</v>
      </c>
      <c r="R375" s="20" t="s">
        <v>68</v>
      </c>
      <c r="S375" s="20">
        <v>9306</v>
      </c>
      <c r="T375" s="20">
        <v>9968</v>
      </c>
      <c r="U375" s="20">
        <v>62246</v>
      </c>
      <c r="V375" s="20">
        <v>52278</v>
      </c>
      <c r="W375" s="20">
        <v>9306</v>
      </c>
      <c r="X375" s="20">
        <v>4446</v>
      </c>
      <c r="Y375" s="21">
        <v>128276</v>
      </c>
    </row>
    <row r="376" spans="2:25" x14ac:dyDescent="0.9">
      <c r="B376" s="19" t="s">
        <v>2497</v>
      </c>
      <c r="C376" s="25">
        <f>_xlfn.XLOOKUP(Vote_History[[#This Row],[QID]],Constituency[qid],Constituency[Number])</f>
        <v>63</v>
      </c>
      <c r="D376" s="27" t="str">
        <f>_xlfn.XLOOKUP(Vote_History[[#This Row],[Number]],Constituency[Number],Constituency[Constituency])</f>
        <v>Guruvayur</v>
      </c>
      <c r="E376" s="20" t="s">
        <v>5467</v>
      </c>
      <c r="F376" s="20">
        <v>2016</v>
      </c>
      <c r="G376" s="20" t="s">
        <v>2437</v>
      </c>
      <c r="H376" s="20" t="s">
        <v>5994</v>
      </c>
      <c r="I376" s="20" t="s">
        <v>52</v>
      </c>
      <c r="J376" s="20" t="s">
        <v>51</v>
      </c>
      <c r="K376" s="20">
        <v>66088</v>
      </c>
      <c r="L376" s="20" t="s">
        <v>5995</v>
      </c>
      <c r="M376" s="20" t="s">
        <v>39</v>
      </c>
      <c r="N376" s="20" t="s">
        <v>38</v>
      </c>
      <c r="O376" s="20">
        <v>50990</v>
      </c>
      <c r="P376" s="20" t="s">
        <v>5838</v>
      </c>
      <c r="Q376" s="20" t="s">
        <v>69</v>
      </c>
      <c r="R376" s="20" t="s">
        <v>68</v>
      </c>
      <c r="S376" s="20">
        <v>25490</v>
      </c>
      <c r="T376" s="20">
        <v>15098</v>
      </c>
      <c r="U376" s="20">
        <v>66088</v>
      </c>
      <c r="V376" s="20">
        <v>50990</v>
      </c>
      <c r="W376" s="20">
        <v>25490</v>
      </c>
      <c r="X376" s="20">
        <v>4477</v>
      </c>
      <c r="Y376" s="21">
        <v>147045</v>
      </c>
    </row>
    <row r="377" spans="2:25" x14ac:dyDescent="0.9">
      <c r="B377" s="19" t="s">
        <v>2497</v>
      </c>
      <c r="C377" s="25">
        <f>_xlfn.XLOOKUP(Vote_History[[#This Row],[QID]],Constituency[qid],Constituency[Number])</f>
        <v>63</v>
      </c>
      <c r="D377" s="27" t="str">
        <f>_xlfn.XLOOKUP(Vote_History[[#This Row],[Number]],Constituency[Number],Constituency[Constituency])</f>
        <v>Guruvayur</v>
      </c>
      <c r="E377" s="20" t="s">
        <v>5467</v>
      </c>
      <c r="F377" s="20">
        <v>2021</v>
      </c>
      <c r="G377" s="20" t="s">
        <v>2437</v>
      </c>
      <c r="H377" s="20" t="s">
        <v>5394</v>
      </c>
      <c r="I377" s="20" t="s">
        <v>52</v>
      </c>
      <c r="J377" s="20" t="s">
        <v>51</v>
      </c>
      <c r="K377" s="20">
        <v>77072</v>
      </c>
      <c r="L377" s="20" t="s">
        <v>5996</v>
      </c>
      <c r="M377" s="20" t="s">
        <v>39</v>
      </c>
      <c r="N377" s="20" t="s">
        <v>38</v>
      </c>
      <c r="O377" s="20">
        <v>58804</v>
      </c>
      <c r="P377" s="20" t="s">
        <v>5997</v>
      </c>
      <c r="Q377" s="20" t="s">
        <v>5998</v>
      </c>
      <c r="R377" s="20" t="s">
        <v>60</v>
      </c>
      <c r="S377" s="20">
        <v>6294</v>
      </c>
      <c r="T377" s="20">
        <v>18268</v>
      </c>
      <c r="U377" s="20">
        <v>77072</v>
      </c>
      <c r="V377" s="20">
        <v>58804</v>
      </c>
      <c r="W377" s="20">
        <v>0</v>
      </c>
      <c r="X377" s="20">
        <v>9876</v>
      </c>
      <c r="Y377" s="21">
        <v>145752</v>
      </c>
    </row>
    <row r="378" spans="2:25" x14ac:dyDescent="0.9">
      <c r="B378" s="19" t="s">
        <v>2497</v>
      </c>
      <c r="C378" s="25">
        <f>_xlfn.XLOOKUP(Vote_History[[#This Row],[QID]],Constituency[qid],Constituency[Number])</f>
        <v>63</v>
      </c>
      <c r="D378" s="27" t="str">
        <f>_xlfn.XLOOKUP(Vote_History[[#This Row],[Number]],Constituency[Number],Constituency[Constituency])</f>
        <v>Guruvayur</v>
      </c>
      <c r="E378" s="20" t="s">
        <v>5473</v>
      </c>
      <c r="F378" s="20">
        <v>2014</v>
      </c>
      <c r="G378" s="20" t="s">
        <v>2437</v>
      </c>
      <c r="H378" s="20" t="s">
        <v>5999</v>
      </c>
      <c r="I378" s="20" t="s">
        <v>193</v>
      </c>
      <c r="J378" s="20" t="s">
        <v>51</v>
      </c>
      <c r="K378" s="20">
        <v>53316</v>
      </c>
      <c r="L378" s="20" t="s">
        <v>6000</v>
      </c>
      <c r="M378" s="20" t="s">
        <v>161</v>
      </c>
      <c r="N378" s="20" t="s">
        <v>38</v>
      </c>
      <c r="O378" s="20">
        <v>49465</v>
      </c>
      <c r="P378" s="20" t="s">
        <v>6001</v>
      </c>
      <c r="Q378" s="20" t="s">
        <v>69</v>
      </c>
      <c r="R378" s="20" t="s">
        <v>68</v>
      </c>
      <c r="S378" s="20">
        <v>13936</v>
      </c>
      <c r="T378" s="20">
        <v>3851</v>
      </c>
      <c r="U378" s="20">
        <v>53316</v>
      </c>
      <c r="V378" s="20">
        <v>49465</v>
      </c>
      <c r="W378" s="20">
        <v>13936</v>
      </c>
      <c r="X378" s="20">
        <v>9750</v>
      </c>
      <c r="Y378" s="21">
        <v>126467</v>
      </c>
    </row>
    <row r="379" spans="2:25" x14ac:dyDescent="0.9">
      <c r="B379" s="19" t="s">
        <v>2497</v>
      </c>
      <c r="C379" s="25">
        <f>_xlfn.XLOOKUP(Vote_History[[#This Row],[QID]],Constituency[qid],Constituency[Number])</f>
        <v>63</v>
      </c>
      <c r="D379" s="27" t="str">
        <f>_xlfn.XLOOKUP(Vote_History[[#This Row],[Number]],Constituency[Number],Constituency[Constituency])</f>
        <v>Guruvayur</v>
      </c>
      <c r="E379" s="20" t="s">
        <v>5473</v>
      </c>
      <c r="F379" s="20">
        <v>2019</v>
      </c>
      <c r="G379" s="20" t="s">
        <v>2437</v>
      </c>
      <c r="H379" s="20" t="s">
        <v>2543</v>
      </c>
      <c r="I379" s="20" t="s">
        <v>161</v>
      </c>
      <c r="J379" s="20" t="s">
        <v>38</v>
      </c>
      <c r="K379" s="20">
        <v>65160</v>
      </c>
      <c r="L379" s="20" t="s">
        <v>6002</v>
      </c>
      <c r="M379" s="20" t="s">
        <v>193</v>
      </c>
      <c r="N379" s="20" t="s">
        <v>51</v>
      </c>
      <c r="O379" s="20">
        <v>44695</v>
      </c>
      <c r="P379" s="20" t="s">
        <v>6003</v>
      </c>
      <c r="Q379" s="20" t="s">
        <v>69</v>
      </c>
      <c r="R379" s="20" t="s">
        <v>68</v>
      </c>
      <c r="S379" s="20">
        <v>33967</v>
      </c>
      <c r="T379" s="20">
        <v>20465</v>
      </c>
      <c r="U379" s="20">
        <v>44695</v>
      </c>
      <c r="V379" s="20">
        <v>65160</v>
      </c>
      <c r="W379" s="20">
        <v>33967</v>
      </c>
      <c r="X379" s="20">
        <v>963</v>
      </c>
      <c r="Y379" s="21">
        <v>144785</v>
      </c>
    </row>
    <row r="380" spans="2:25" x14ac:dyDescent="0.9">
      <c r="B380" s="19" t="s">
        <v>2497</v>
      </c>
      <c r="C380" s="25">
        <f>_xlfn.XLOOKUP(Vote_History[[#This Row],[QID]],Constituency[qid],Constituency[Number])</f>
        <v>63</v>
      </c>
      <c r="D380" s="27" t="str">
        <f>_xlfn.XLOOKUP(Vote_History[[#This Row],[Number]],Constituency[Number],Constituency[Constituency])</f>
        <v>Guruvayur</v>
      </c>
      <c r="E380" s="20" t="s">
        <v>5473</v>
      </c>
      <c r="F380" s="20">
        <v>2024</v>
      </c>
      <c r="G380" s="20" t="s">
        <v>2437</v>
      </c>
      <c r="H380" s="20" t="s">
        <v>6004</v>
      </c>
      <c r="I380" s="20" t="s">
        <v>161</v>
      </c>
      <c r="J380" s="20" t="s">
        <v>38</v>
      </c>
      <c r="K380" s="20">
        <v>57925</v>
      </c>
      <c r="L380" s="20" t="s">
        <v>6005</v>
      </c>
      <c r="M380" s="20" t="s">
        <v>193</v>
      </c>
      <c r="N380" s="20" t="s">
        <v>51</v>
      </c>
      <c r="O380" s="20">
        <v>50519</v>
      </c>
      <c r="P380" s="20" t="s">
        <v>6003</v>
      </c>
      <c r="Q380" s="20" t="s">
        <v>69</v>
      </c>
      <c r="R380" s="20" t="s">
        <v>68</v>
      </c>
      <c r="S380" s="20">
        <v>45049</v>
      </c>
      <c r="T380" s="20">
        <v>7406</v>
      </c>
      <c r="U380" s="20">
        <v>50519</v>
      </c>
      <c r="V380" s="20">
        <v>57925</v>
      </c>
      <c r="W380" s="20">
        <v>45049</v>
      </c>
      <c r="X380" s="20">
        <v>832</v>
      </c>
      <c r="Y380" s="21">
        <v>154325</v>
      </c>
    </row>
    <row r="381" spans="2:25" x14ac:dyDescent="0.9">
      <c r="B381" s="19" t="s">
        <v>2532</v>
      </c>
      <c r="C381" s="25">
        <f>_xlfn.XLOOKUP(Vote_History[[#This Row],[QID]],Constituency[qid],Constituency[Number])</f>
        <v>64</v>
      </c>
      <c r="D381" s="27" t="str">
        <f>_xlfn.XLOOKUP(Vote_History[[#This Row],[Number]],Constituency[Number],Constituency[Constituency])</f>
        <v>Manalur</v>
      </c>
      <c r="E381" s="20" t="s">
        <v>5467</v>
      </c>
      <c r="F381" s="20">
        <v>2011</v>
      </c>
      <c r="G381" s="20" t="s">
        <v>2437</v>
      </c>
      <c r="H381" s="20" t="s">
        <v>6006</v>
      </c>
      <c r="I381" s="20" t="s">
        <v>161</v>
      </c>
      <c r="J381" s="20" t="s">
        <v>38</v>
      </c>
      <c r="K381" s="20">
        <v>63077</v>
      </c>
      <c r="L381" s="20" t="s">
        <v>6007</v>
      </c>
      <c r="M381" s="20" t="s">
        <v>52</v>
      </c>
      <c r="N381" s="20" t="s">
        <v>51</v>
      </c>
      <c r="O381" s="20">
        <v>62596</v>
      </c>
      <c r="P381" s="20" t="s">
        <v>6008</v>
      </c>
      <c r="Q381" s="20" t="s">
        <v>69</v>
      </c>
      <c r="R381" s="20" t="s">
        <v>68</v>
      </c>
      <c r="S381" s="20">
        <v>10543</v>
      </c>
      <c r="T381" s="20">
        <v>481</v>
      </c>
      <c r="U381" s="20">
        <v>62596</v>
      </c>
      <c r="V381" s="20">
        <v>63077</v>
      </c>
      <c r="W381" s="20">
        <v>10543</v>
      </c>
      <c r="X381" s="20">
        <v>3275</v>
      </c>
      <c r="Y381" s="21">
        <v>139491</v>
      </c>
    </row>
    <row r="382" spans="2:25" x14ac:dyDescent="0.9">
      <c r="B382" s="19" t="s">
        <v>2532</v>
      </c>
      <c r="C382" s="25">
        <f>_xlfn.XLOOKUP(Vote_History[[#This Row],[QID]],Constituency[qid],Constituency[Number])</f>
        <v>64</v>
      </c>
      <c r="D382" s="27" t="str">
        <f>_xlfn.XLOOKUP(Vote_History[[#This Row],[Number]],Constituency[Number],Constituency[Constituency])</f>
        <v>Manalur</v>
      </c>
      <c r="E382" s="20" t="s">
        <v>5467</v>
      </c>
      <c r="F382" s="20">
        <v>2016</v>
      </c>
      <c r="G382" s="20" t="s">
        <v>2437</v>
      </c>
      <c r="H382" s="20" t="s">
        <v>6009</v>
      </c>
      <c r="I382" s="20" t="s">
        <v>52</v>
      </c>
      <c r="J382" s="20" t="s">
        <v>51</v>
      </c>
      <c r="K382" s="20">
        <v>70422</v>
      </c>
      <c r="L382" s="20" t="s">
        <v>6010</v>
      </c>
      <c r="M382" s="20" t="s">
        <v>161</v>
      </c>
      <c r="N382" s="20" t="s">
        <v>38</v>
      </c>
      <c r="O382" s="20">
        <v>51097</v>
      </c>
      <c r="P382" s="20" t="s">
        <v>6011</v>
      </c>
      <c r="Q382" s="20" t="s">
        <v>69</v>
      </c>
      <c r="R382" s="20" t="s">
        <v>68</v>
      </c>
      <c r="S382" s="20">
        <v>37680</v>
      </c>
      <c r="T382" s="20">
        <v>19325</v>
      </c>
      <c r="U382" s="20">
        <v>70422</v>
      </c>
      <c r="V382" s="20">
        <v>51097</v>
      </c>
      <c r="W382" s="20">
        <v>37680</v>
      </c>
      <c r="X382" s="20">
        <v>2691</v>
      </c>
      <c r="Y382" s="21">
        <v>161890</v>
      </c>
    </row>
    <row r="383" spans="2:25" x14ac:dyDescent="0.9">
      <c r="B383" s="19" t="s">
        <v>2532</v>
      </c>
      <c r="C383" s="25">
        <f>_xlfn.XLOOKUP(Vote_History[[#This Row],[QID]],Constituency[qid],Constituency[Number])</f>
        <v>64</v>
      </c>
      <c r="D383" s="27" t="str">
        <f>_xlfn.XLOOKUP(Vote_History[[#This Row],[Number]],Constituency[Number],Constituency[Constituency])</f>
        <v>Manalur</v>
      </c>
      <c r="E383" s="20" t="s">
        <v>5467</v>
      </c>
      <c r="F383" s="20">
        <v>2021</v>
      </c>
      <c r="G383" s="20" t="s">
        <v>2437</v>
      </c>
      <c r="H383" s="20" t="s">
        <v>5395</v>
      </c>
      <c r="I383" s="20" t="s">
        <v>52</v>
      </c>
      <c r="J383" s="20" t="s">
        <v>51</v>
      </c>
      <c r="K383" s="20">
        <v>78337</v>
      </c>
      <c r="L383" s="20" t="s">
        <v>6012</v>
      </c>
      <c r="M383" s="20" t="s">
        <v>161</v>
      </c>
      <c r="N383" s="20" t="s">
        <v>38</v>
      </c>
      <c r="O383" s="20">
        <v>48461</v>
      </c>
      <c r="P383" s="20" t="s">
        <v>6013</v>
      </c>
      <c r="Q383" s="20" t="s">
        <v>69</v>
      </c>
      <c r="R383" s="20" t="s">
        <v>68</v>
      </c>
      <c r="S383" s="20">
        <v>36566</v>
      </c>
      <c r="T383" s="20">
        <v>29876</v>
      </c>
      <c r="U383" s="20">
        <v>78337</v>
      </c>
      <c r="V383" s="20">
        <v>48461</v>
      </c>
      <c r="W383" s="20">
        <v>36566</v>
      </c>
      <c r="X383" s="20">
        <v>3426</v>
      </c>
      <c r="Y383" s="21">
        <v>166790</v>
      </c>
    </row>
    <row r="384" spans="2:25" x14ac:dyDescent="0.9">
      <c r="B384" s="19" t="s">
        <v>2532</v>
      </c>
      <c r="C384" s="25">
        <f>_xlfn.XLOOKUP(Vote_History[[#This Row],[QID]],Constituency[qid],Constituency[Number])</f>
        <v>64</v>
      </c>
      <c r="D384" s="27" t="str">
        <f>_xlfn.XLOOKUP(Vote_History[[#This Row],[Number]],Constituency[Number],Constituency[Constituency])</f>
        <v>Manalur</v>
      </c>
      <c r="E384" s="20" t="s">
        <v>5473</v>
      </c>
      <c r="F384" s="20">
        <v>2014</v>
      </c>
      <c r="G384" s="20" t="s">
        <v>2437</v>
      </c>
      <c r="H384" s="20" t="s">
        <v>5999</v>
      </c>
      <c r="I384" s="20" t="s">
        <v>193</v>
      </c>
      <c r="J384" s="20" t="s">
        <v>51</v>
      </c>
      <c r="K384" s="20">
        <v>60735</v>
      </c>
      <c r="L384" s="20" t="s">
        <v>6000</v>
      </c>
      <c r="M384" s="20" t="s">
        <v>161</v>
      </c>
      <c r="N384" s="20" t="s">
        <v>38</v>
      </c>
      <c r="O384" s="20">
        <v>53807</v>
      </c>
      <c r="P384" s="20" t="s">
        <v>6001</v>
      </c>
      <c r="Q384" s="20" t="s">
        <v>69</v>
      </c>
      <c r="R384" s="20" t="s">
        <v>68</v>
      </c>
      <c r="S384" s="20">
        <v>16548</v>
      </c>
      <c r="T384" s="20">
        <v>6928</v>
      </c>
      <c r="U384" s="20">
        <v>60735</v>
      </c>
      <c r="V384" s="20">
        <v>53807</v>
      </c>
      <c r="W384" s="20">
        <v>16548</v>
      </c>
      <c r="X384" s="20">
        <v>10212</v>
      </c>
      <c r="Y384" s="21">
        <v>141302</v>
      </c>
    </row>
    <row r="385" spans="2:25" x14ac:dyDescent="0.9">
      <c r="B385" s="19" t="s">
        <v>2532</v>
      </c>
      <c r="C385" s="25">
        <f>_xlfn.XLOOKUP(Vote_History[[#This Row],[QID]],Constituency[qid],Constituency[Number])</f>
        <v>64</v>
      </c>
      <c r="D385" s="27" t="str">
        <f>_xlfn.XLOOKUP(Vote_History[[#This Row],[Number]],Constituency[Number],Constituency[Constituency])</f>
        <v>Manalur</v>
      </c>
      <c r="E385" s="20" t="s">
        <v>5473</v>
      </c>
      <c r="F385" s="20">
        <v>2019</v>
      </c>
      <c r="G385" s="20" t="s">
        <v>2437</v>
      </c>
      <c r="H385" s="20" t="s">
        <v>2543</v>
      </c>
      <c r="I385" s="20" t="s">
        <v>161</v>
      </c>
      <c r="J385" s="20" t="s">
        <v>38</v>
      </c>
      <c r="K385" s="20">
        <v>63420</v>
      </c>
      <c r="L385" s="20" t="s">
        <v>6002</v>
      </c>
      <c r="M385" s="20" t="s">
        <v>193</v>
      </c>
      <c r="N385" s="20" t="s">
        <v>51</v>
      </c>
      <c r="O385" s="20">
        <v>50482</v>
      </c>
      <c r="P385" s="20" t="s">
        <v>6003</v>
      </c>
      <c r="Q385" s="20" t="s">
        <v>69</v>
      </c>
      <c r="R385" s="20" t="s">
        <v>68</v>
      </c>
      <c r="S385" s="20">
        <v>44765</v>
      </c>
      <c r="T385" s="20">
        <v>12938</v>
      </c>
      <c r="U385" s="20">
        <v>50482</v>
      </c>
      <c r="V385" s="20">
        <v>63420</v>
      </c>
      <c r="W385" s="20">
        <v>44765</v>
      </c>
      <c r="X385" s="20">
        <v>1008</v>
      </c>
      <c r="Y385" s="21">
        <v>159675</v>
      </c>
    </row>
    <row r="386" spans="2:25" x14ac:dyDescent="0.9">
      <c r="B386" s="19" t="s">
        <v>2532</v>
      </c>
      <c r="C386" s="25">
        <f>_xlfn.XLOOKUP(Vote_History[[#This Row],[QID]],Constituency[qid],Constituency[Number])</f>
        <v>64</v>
      </c>
      <c r="D386" s="27" t="str">
        <f>_xlfn.XLOOKUP(Vote_History[[#This Row],[Number]],Constituency[Number],Constituency[Constituency])</f>
        <v>Manalur</v>
      </c>
      <c r="E386" s="20" t="s">
        <v>5473</v>
      </c>
      <c r="F386" s="20">
        <v>2024</v>
      </c>
      <c r="G386" s="20" t="s">
        <v>2437</v>
      </c>
      <c r="H386" s="20" t="s">
        <v>6003</v>
      </c>
      <c r="I386" s="20" t="s">
        <v>69</v>
      </c>
      <c r="J386" s="20" t="s">
        <v>68</v>
      </c>
      <c r="K386" s="20">
        <v>61196</v>
      </c>
      <c r="L386" s="20" t="s">
        <v>6005</v>
      </c>
      <c r="M386" s="20" t="s">
        <v>193</v>
      </c>
      <c r="N386" s="20" t="s">
        <v>51</v>
      </c>
      <c r="O386" s="20">
        <v>53183</v>
      </c>
      <c r="P386" s="20" t="s">
        <v>6004</v>
      </c>
      <c r="Q386" s="20" t="s">
        <v>161</v>
      </c>
      <c r="R386" s="20" t="s">
        <v>38</v>
      </c>
      <c r="S386" s="20">
        <v>50897</v>
      </c>
      <c r="T386" s="20">
        <v>8013</v>
      </c>
      <c r="U386" s="20">
        <v>53183</v>
      </c>
      <c r="V386" s="20">
        <v>50897</v>
      </c>
      <c r="W386" s="20">
        <v>61196</v>
      </c>
      <c r="X386" s="20">
        <v>970</v>
      </c>
      <c r="Y386" s="21">
        <v>166246</v>
      </c>
    </row>
    <row r="387" spans="2:25" x14ac:dyDescent="0.9">
      <c r="B387" s="19" t="s">
        <v>2588</v>
      </c>
      <c r="C387" s="25">
        <f>_xlfn.XLOOKUP(Vote_History[[#This Row],[QID]],Constituency[qid],Constituency[Number])</f>
        <v>65</v>
      </c>
      <c r="D387" s="27" t="str">
        <f>_xlfn.XLOOKUP(Vote_History[[#This Row],[Number]],Constituency[Number],Constituency[Constituency])</f>
        <v>Wadakkanchery</v>
      </c>
      <c r="E387" s="20" t="s">
        <v>5467</v>
      </c>
      <c r="F387" s="20">
        <v>2011</v>
      </c>
      <c r="G387" s="20" t="s">
        <v>2407</v>
      </c>
      <c r="H387" s="20" t="s">
        <v>6014</v>
      </c>
      <c r="I387" s="20" t="s">
        <v>161</v>
      </c>
      <c r="J387" s="20" t="s">
        <v>38</v>
      </c>
      <c r="K387" s="20">
        <v>67911</v>
      </c>
      <c r="L387" s="20" t="s">
        <v>6015</v>
      </c>
      <c r="M387" s="20" t="s">
        <v>52</v>
      </c>
      <c r="N387" s="20" t="s">
        <v>51</v>
      </c>
      <c r="O387" s="20">
        <v>61226</v>
      </c>
      <c r="P387" s="20" t="s">
        <v>6016</v>
      </c>
      <c r="Q387" s="20" t="s">
        <v>69</v>
      </c>
      <c r="R387" s="20" t="s">
        <v>68</v>
      </c>
      <c r="S387" s="20">
        <v>7451</v>
      </c>
      <c r="T387" s="20">
        <v>6685</v>
      </c>
      <c r="U387" s="20">
        <v>61226</v>
      </c>
      <c r="V387" s="20">
        <v>67911</v>
      </c>
      <c r="W387" s="20">
        <v>7451</v>
      </c>
      <c r="X387" s="20">
        <v>2596</v>
      </c>
      <c r="Y387" s="21">
        <v>139184</v>
      </c>
    </row>
    <row r="388" spans="2:25" x14ac:dyDescent="0.9">
      <c r="B388" s="19" t="s">
        <v>2588</v>
      </c>
      <c r="C388" s="25">
        <f>_xlfn.XLOOKUP(Vote_History[[#This Row],[QID]],Constituency[qid],Constituency[Number])</f>
        <v>65</v>
      </c>
      <c r="D388" s="27" t="str">
        <f>_xlfn.XLOOKUP(Vote_History[[#This Row],[Number]],Constituency[Number],Constituency[Constituency])</f>
        <v>Wadakkanchery</v>
      </c>
      <c r="E388" s="20" t="s">
        <v>5467</v>
      </c>
      <c r="F388" s="20">
        <v>2016</v>
      </c>
      <c r="G388" s="20" t="s">
        <v>2407</v>
      </c>
      <c r="H388" s="20" t="s">
        <v>6017</v>
      </c>
      <c r="I388" s="20" t="s">
        <v>161</v>
      </c>
      <c r="J388" s="20" t="s">
        <v>38</v>
      </c>
      <c r="K388" s="20">
        <v>65535</v>
      </c>
      <c r="L388" s="20" t="s">
        <v>6018</v>
      </c>
      <c r="M388" s="20" t="s">
        <v>52</v>
      </c>
      <c r="N388" s="20" t="s">
        <v>51</v>
      </c>
      <c r="O388" s="20">
        <v>65492</v>
      </c>
      <c r="P388" s="20" t="s">
        <v>6019</v>
      </c>
      <c r="Q388" s="20" t="s">
        <v>69</v>
      </c>
      <c r="R388" s="20" t="s">
        <v>68</v>
      </c>
      <c r="S388" s="20">
        <v>26652</v>
      </c>
      <c r="T388" s="20">
        <v>43</v>
      </c>
      <c r="U388" s="20">
        <v>65492</v>
      </c>
      <c r="V388" s="20">
        <v>65535</v>
      </c>
      <c r="W388" s="20">
        <v>26652</v>
      </c>
      <c r="X388" s="20">
        <v>1133</v>
      </c>
      <c r="Y388" s="21">
        <v>158812</v>
      </c>
    </row>
    <row r="389" spans="2:25" x14ac:dyDescent="0.9">
      <c r="B389" s="19" t="s">
        <v>2588</v>
      </c>
      <c r="C389" s="25">
        <f>_xlfn.XLOOKUP(Vote_History[[#This Row],[QID]],Constituency[qid],Constituency[Number])</f>
        <v>65</v>
      </c>
      <c r="D389" s="27" t="str">
        <f>_xlfn.XLOOKUP(Vote_History[[#This Row],[Number]],Constituency[Number],Constituency[Constituency])</f>
        <v>Wadakkanchery</v>
      </c>
      <c r="E389" s="20" t="s">
        <v>5467</v>
      </c>
      <c r="F389" s="20">
        <v>2021</v>
      </c>
      <c r="G389" s="20" t="s">
        <v>2407</v>
      </c>
      <c r="H389" s="20" t="s">
        <v>5396</v>
      </c>
      <c r="I389" s="20" t="s">
        <v>52</v>
      </c>
      <c r="J389" s="20" t="s">
        <v>51</v>
      </c>
      <c r="K389" s="20">
        <v>81026</v>
      </c>
      <c r="L389" s="20" t="s">
        <v>6017</v>
      </c>
      <c r="M389" s="20" t="s">
        <v>161</v>
      </c>
      <c r="N389" s="20" t="s">
        <v>38</v>
      </c>
      <c r="O389" s="20">
        <v>65858</v>
      </c>
      <c r="P389" s="20" t="s">
        <v>6020</v>
      </c>
      <c r="Q389" s="20" t="s">
        <v>69</v>
      </c>
      <c r="R389" s="20" t="s">
        <v>68</v>
      </c>
      <c r="S389" s="20">
        <v>21747</v>
      </c>
      <c r="T389" s="20">
        <v>15168</v>
      </c>
      <c r="U389" s="20">
        <v>81026</v>
      </c>
      <c r="V389" s="20">
        <v>65858</v>
      </c>
      <c r="W389" s="20">
        <v>21747</v>
      </c>
      <c r="X389" s="20">
        <v>388</v>
      </c>
      <c r="Y389" s="21">
        <v>169019</v>
      </c>
    </row>
    <row r="390" spans="2:25" x14ac:dyDescent="0.9">
      <c r="B390" s="19" t="s">
        <v>2588</v>
      </c>
      <c r="C390" s="25">
        <f>_xlfn.XLOOKUP(Vote_History[[#This Row],[QID]],Constituency[qid],Constituency[Number])</f>
        <v>65</v>
      </c>
      <c r="D390" s="27" t="str">
        <f>_xlfn.XLOOKUP(Vote_History[[#This Row],[Number]],Constituency[Number],Constituency[Constituency])</f>
        <v>Wadakkanchery</v>
      </c>
      <c r="E390" s="20" t="s">
        <v>5473</v>
      </c>
      <c r="F390" s="20">
        <v>2014</v>
      </c>
      <c r="G390" s="20" t="s">
        <v>2407</v>
      </c>
      <c r="H390" s="20" t="s">
        <v>5945</v>
      </c>
      <c r="I390" s="20" t="s">
        <v>52</v>
      </c>
      <c r="J390" s="20" t="s">
        <v>51</v>
      </c>
      <c r="K390" s="20">
        <v>62392</v>
      </c>
      <c r="L390" s="20" t="s">
        <v>5946</v>
      </c>
      <c r="M390" s="20" t="s">
        <v>161</v>
      </c>
      <c r="N390" s="20" t="s">
        <v>38</v>
      </c>
      <c r="O390" s="20">
        <v>59729</v>
      </c>
      <c r="P390" s="20" t="s">
        <v>5947</v>
      </c>
      <c r="Q390" s="20" t="s">
        <v>69</v>
      </c>
      <c r="R390" s="20" t="s">
        <v>68</v>
      </c>
      <c r="S390" s="20">
        <v>13082</v>
      </c>
      <c r="T390" s="20">
        <v>2663</v>
      </c>
      <c r="U390" s="20">
        <v>62392</v>
      </c>
      <c r="V390" s="20">
        <v>59729</v>
      </c>
      <c r="W390" s="20">
        <v>13082</v>
      </c>
      <c r="X390" s="20">
        <v>3403</v>
      </c>
      <c r="Y390" s="21">
        <v>138606</v>
      </c>
    </row>
    <row r="391" spans="2:25" x14ac:dyDescent="0.9">
      <c r="B391" s="19" t="s">
        <v>2588</v>
      </c>
      <c r="C391" s="25">
        <f>_xlfn.XLOOKUP(Vote_History[[#This Row],[QID]],Constituency[qid],Constituency[Number])</f>
        <v>65</v>
      </c>
      <c r="D391" s="27" t="str">
        <f>_xlfn.XLOOKUP(Vote_History[[#This Row],[Number]],Constituency[Number],Constituency[Constituency])</f>
        <v>Wadakkanchery</v>
      </c>
      <c r="E391" s="20" t="s">
        <v>5473</v>
      </c>
      <c r="F391" s="20">
        <v>2019</v>
      </c>
      <c r="G391" s="20" t="s">
        <v>2407</v>
      </c>
      <c r="H391" s="20" t="s">
        <v>4818</v>
      </c>
      <c r="I391" s="20" t="s">
        <v>161</v>
      </c>
      <c r="J391" s="20" t="s">
        <v>38</v>
      </c>
      <c r="K391" s="20">
        <v>79028</v>
      </c>
      <c r="L391" s="20" t="s">
        <v>5948</v>
      </c>
      <c r="M391" s="20" t="s">
        <v>52</v>
      </c>
      <c r="N391" s="20" t="s">
        <v>51</v>
      </c>
      <c r="O391" s="20">
        <v>59488</v>
      </c>
      <c r="P391" s="20" t="s">
        <v>5949</v>
      </c>
      <c r="Q391" s="20" t="s">
        <v>698</v>
      </c>
      <c r="R391" s="20" t="s">
        <v>68</v>
      </c>
      <c r="S391" s="20">
        <v>17424</v>
      </c>
      <c r="T391" s="20">
        <v>19540</v>
      </c>
      <c r="U391" s="20">
        <v>59488</v>
      </c>
      <c r="V391" s="20">
        <v>79028</v>
      </c>
      <c r="W391" s="20">
        <v>17424</v>
      </c>
      <c r="X391" s="20">
        <v>1562</v>
      </c>
      <c r="Y391" s="21">
        <v>157502</v>
      </c>
    </row>
    <row r="392" spans="2:25" x14ac:dyDescent="0.9">
      <c r="B392" s="19" t="s">
        <v>2588</v>
      </c>
      <c r="C392" s="25">
        <f>_xlfn.XLOOKUP(Vote_History[[#This Row],[QID]],Constituency[qid],Constituency[Number])</f>
        <v>65</v>
      </c>
      <c r="D392" s="27" t="str">
        <f>_xlfn.XLOOKUP(Vote_History[[#This Row],[Number]],Constituency[Number],Constituency[Constituency])</f>
        <v>Wadakkanchery</v>
      </c>
      <c r="E392" s="20" t="s">
        <v>5473</v>
      </c>
      <c r="F392" s="20">
        <v>2024</v>
      </c>
      <c r="G392" s="20" t="s">
        <v>2407</v>
      </c>
      <c r="H392" s="20" t="s">
        <v>4818</v>
      </c>
      <c r="I392" s="20" t="s">
        <v>161</v>
      </c>
      <c r="J392" s="20" t="s">
        <v>38</v>
      </c>
      <c r="K392" s="20">
        <v>61918</v>
      </c>
      <c r="L392" s="20" t="s">
        <v>5950</v>
      </c>
      <c r="M392" s="20" t="s">
        <v>52</v>
      </c>
      <c r="N392" s="20" t="s">
        <v>51</v>
      </c>
      <c r="O392" s="20">
        <v>61304</v>
      </c>
      <c r="P392" s="20" t="s">
        <v>5951</v>
      </c>
      <c r="Q392" s="20" t="s">
        <v>69</v>
      </c>
      <c r="R392" s="20" t="s">
        <v>68</v>
      </c>
      <c r="S392" s="20">
        <v>30255</v>
      </c>
      <c r="T392" s="20">
        <v>614</v>
      </c>
      <c r="U392" s="20">
        <v>61304</v>
      </c>
      <c r="V392" s="20">
        <v>61918</v>
      </c>
      <c r="W392" s="20">
        <v>30255</v>
      </c>
      <c r="X392" s="20">
        <v>861</v>
      </c>
      <c r="Y392" s="21">
        <v>154338</v>
      </c>
    </row>
    <row r="393" spans="2:25" x14ac:dyDescent="0.9">
      <c r="B393" s="19" t="s">
        <v>2618</v>
      </c>
      <c r="C393" s="25">
        <f>_xlfn.XLOOKUP(Vote_History[[#This Row],[QID]],Constituency[qid],Constituency[Number])</f>
        <v>66</v>
      </c>
      <c r="D393" s="27" t="str">
        <f>_xlfn.XLOOKUP(Vote_History[[#This Row],[Number]],Constituency[Number],Constituency[Constituency])</f>
        <v>Ollur</v>
      </c>
      <c r="E393" s="20" t="s">
        <v>5467</v>
      </c>
      <c r="F393" s="20">
        <v>2011</v>
      </c>
      <c r="G393" s="20" t="s">
        <v>2437</v>
      </c>
      <c r="H393" s="20" t="s">
        <v>6021</v>
      </c>
      <c r="I393" s="20" t="s">
        <v>161</v>
      </c>
      <c r="J393" s="20" t="s">
        <v>38</v>
      </c>
      <c r="K393" s="20">
        <v>64823</v>
      </c>
      <c r="L393" s="20" t="s">
        <v>6002</v>
      </c>
      <c r="M393" s="20" t="s">
        <v>193</v>
      </c>
      <c r="N393" s="20" t="s">
        <v>51</v>
      </c>
      <c r="O393" s="20">
        <v>58576</v>
      </c>
      <c r="P393" s="20" t="s">
        <v>6022</v>
      </c>
      <c r="Q393" s="20" t="s">
        <v>69</v>
      </c>
      <c r="R393" s="20" t="s">
        <v>68</v>
      </c>
      <c r="S393" s="20">
        <v>6761</v>
      </c>
      <c r="T393" s="20">
        <v>6247</v>
      </c>
      <c r="U393" s="20">
        <v>58576</v>
      </c>
      <c r="V393" s="20">
        <v>64823</v>
      </c>
      <c r="W393" s="20">
        <v>6761</v>
      </c>
      <c r="X393" s="20">
        <v>1558</v>
      </c>
      <c r="Y393" s="21">
        <v>131718</v>
      </c>
    </row>
    <row r="394" spans="2:25" x14ac:dyDescent="0.9">
      <c r="B394" s="19" t="s">
        <v>2618</v>
      </c>
      <c r="C394" s="25">
        <f>_xlfn.XLOOKUP(Vote_History[[#This Row],[QID]],Constituency[qid],Constituency[Number])</f>
        <v>66</v>
      </c>
      <c r="D394" s="27" t="str">
        <f>_xlfn.XLOOKUP(Vote_History[[#This Row],[Number]],Constituency[Number],Constituency[Constituency])</f>
        <v>Ollur</v>
      </c>
      <c r="E394" s="20" t="s">
        <v>5467</v>
      </c>
      <c r="F394" s="20">
        <v>2016</v>
      </c>
      <c r="G394" s="20" t="s">
        <v>2437</v>
      </c>
      <c r="H394" s="20" t="s">
        <v>6023</v>
      </c>
      <c r="I394" s="20" t="s">
        <v>193</v>
      </c>
      <c r="J394" s="20" t="s">
        <v>51</v>
      </c>
      <c r="K394" s="20">
        <v>71666</v>
      </c>
      <c r="L394" s="20" t="s">
        <v>6024</v>
      </c>
      <c r="M394" s="20" t="s">
        <v>161</v>
      </c>
      <c r="N394" s="20" t="s">
        <v>38</v>
      </c>
      <c r="O394" s="20">
        <v>58418</v>
      </c>
      <c r="P394" s="20" t="s">
        <v>6025</v>
      </c>
      <c r="Q394" s="20" t="s">
        <v>698</v>
      </c>
      <c r="R394" s="20" t="s">
        <v>68</v>
      </c>
      <c r="S394" s="20">
        <v>17694</v>
      </c>
      <c r="T394" s="20">
        <v>13248</v>
      </c>
      <c r="U394" s="20">
        <v>71666</v>
      </c>
      <c r="V394" s="20">
        <v>58418</v>
      </c>
      <c r="W394" s="20">
        <v>17694</v>
      </c>
      <c r="X394" s="20">
        <v>1790</v>
      </c>
      <c r="Y394" s="21">
        <v>149568</v>
      </c>
    </row>
    <row r="395" spans="2:25" x14ac:dyDescent="0.9">
      <c r="B395" s="19" t="s">
        <v>2618</v>
      </c>
      <c r="C395" s="25">
        <f>_xlfn.XLOOKUP(Vote_History[[#This Row],[QID]],Constituency[qid],Constituency[Number])</f>
        <v>66</v>
      </c>
      <c r="D395" s="27" t="str">
        <f>_xlfn.XLOOKUP(Vote_History[[#This Row],[Number]],Constituency[Number],Constituency[Constituency])</f>
        <v>Ollur</v>
      </c>
      <c r="E395" s="20" t="s">
        <v>5467</v>
      </c>
      <c r="F395" s="20">
        <v>2021</v>
      </c>
      <c r="G395" s="20" t="s">
        <v>2437</v>
      </c>
      <c r="H395" s="20" t="s">
        <v>5397</v>
      </c>
      <c r="I395" s="20" t="s">
        <v>193</v>
      </c>
      <c r="J395" s="20" t="s">
        <v>51</v>
      </c>
      <c r="K395" s="20">
        <v>76657</v>
      </c>
      <c r="L395" s="20" t="s">
        <v>6026</v>
      </c>
      <c r="M395" s="20" t="s">
        <v>161</v>
      </c>
      <c r="N395" s="20" t="s">
        <v>38</v>
      </c>
      <c r="O395" s="20">
        <v>55151</v>
      </c>
      <c r="P395" s="20" t="s">
        <v>6027</v>
      </c>
      <c r="Q395" s="20" t="s">
        <v>69</v>
      </c>
      <c r="R395" s="20" t="s">
        <v>68</v>
      </c>
      <c r="S395" s="20">
        <v>22295</v>
      </c>
      <c r="T395" s="20">
        <v>21506</v>
      </c>
      <c r="U395" s="20">
        <v>76657</v>
      </c>
      <c r="V395" s="20">
        <v>55151</v>
      </c>
      <c r="W395" s="20">
        <v>22295</v>
      </c>
      <c r="X395" s="20">
        <v>1241</v>
      </c>
      <c r="Y395" s="21">
        <v>155344</v>
      </c>
    </row>
    <row r="396" spans="2:25" x14ac:dyDescent="0.9">
      <c r="B396" s="19" t="s">
        <v>2618</v>
      </c>
      <c r="C396" s="25">
        <f>_xlfn.XLOOKUP(Vote_History[[#This Row],[QID]],Constituency[qid],Constituency[Number])</f>
        <v>66</v>
      </c>
      <c r="D396" s="27" t="str">
        <f>_xlfn.XLOOKUP(Vote_History[[#This Row],[Number]],Constituency[Number],Constituency[Constituency])</f>
        <v>Ollur</v>
      </c>
      <c r="E396" s="20" t="s">
        <v>5473</v>
      </c>
      <c r="F396" s="20">
        <v>2014</v>
      </c>
      <c r="G396" s="20" t="s">
        <v>2437</v>
      </c>
      <c r="H396" s="20" t="s">
        <v>5999</v>
      </c>
      <c r="I396" s="20" t="s">
        <v>193</v>
      </c>
      <c r="J396" s="20" t="s">
        <v>51</v>
      </c>
      <c r="K396" s="20">
        <v>55778</v>
      </c>
      <c r="L396" s="20" t="s">
        <v>6000</v>
      </c>
      <c r="M396" s="20" t="s">
        <v>161</v>
      </c>
      <c r="N396" s="20" t="s">
        <v>38</v>
      </c>
      <c r="O396" s="20">
        <v>54436</v>
      </c>
      <c r="P396" s="20" t="s">
        <v>6001</v>
      </c>
      <c r="Q396" s="20" t="s">
        <v>69</v>
      </c>
      <c r="R396" s="20" t="s">
        <v>68</v>
      </c>
      <c r="S396" s="20">
        <v>12889</v>
      </c>
      <c r="T396" s="20">
        <v>1342</v>
      </c>
      <c r="U396" s="20">
        <v>55778</v>
      </c>
      <c r="V396" s="20">
        <v>54436</v>
      </c>
      <c r="W396" s="20">
        <v>12889</v>
      </c>
      <c r="X396" s="20">
        <v>9925</v>
      </c>
      <c r="Y396" s="21">
        <v>133028</v>
      </c>
    </row>
    <row r="397" spans="2:25" x14ac:dyDescent="0.9">
      <c r="B397" s="19" t="s">
        <v>2618</v>
      </c>
      <c r="C397" s="25">
        <f>_xlfn.XLOOKUP(Vote_History[[#This Row],[QID]],Constituency[qid],Constituency[Number])</f>
        <v>66</v>
      </c>
      <c r="D397" s="27" t="str">
        <f>_xlfn.XLOOKUP(Vote_History[[#This Row],[Number]],Constituency[Number],Constituency[Constituency])</f>
        <v>Ollur</v>
      </c>
      <c r="E397" s="20" t="s">
        <v>5473</v>
      </c>
      <c r="F397" s="20">
        <v>2019</v>
      </c>
      <c r="G397" s="20" t="s">
        <v>2437</v>
      </c>
      <c r="H397" s="20" t="s">
        <v>2543</v>
      </c>
      <c r="I397" s="20" t="s">
        <v>161</v>
      </c>
      <c r="J397" s="20" t="s">
        <v>38</v>
      </c>
      <c r="K397" s="20">
        <v>63406</v>
      </c>
      <c r="L397" s="20" t="s">
        <v>6002</v>
      </c>
      <c r="M397" s="20" t="s">
        <v>193</v>
      </c>
      <c r="N397" s="20" t="s">
        <v>51</v>
      </c>
      <c r="O397" s="20">
        <v>47372</v>
      </c>
      <c r="P397" s="20" t="s">
        <v>6003</v>
      </c>
      <c r="Q397" s="20" t="s">
        <v>69</v>
      </c>
      <c r="R397" s="20" t="s">
        <v>68</v>
      </c>
      <c r="S397" s="20">
        <v>39594</v>
      </c>
      <c r="T397" s="20">
        <v>16034</v>
      </c>
      <c r="U397" s="20">
        <v>47372</v>
      </c>
      <c r="V397" s="20">
        <v>63406</v>
      </c>
      <c r="W397" s="20">
        <v>39594</v>
      </c>
      <c r="X397" s="20">
        <v>1165</v>
      </c>
      <c r="Y397" s="21">
        <v>151537</v>
      </c>
    </row>
    <row r="398" spans="2:25" x14ac:dyDescent="0.9">
      <c r="B398" s="19" t="s">
        <v>2618</v>
      </c>
      <c r="C398" s="25">
        <f>_xlfn.XLOOKUP(Vote_History[[#This Row],[QID]],Constituency[qid],Constituency[Number])</f>
        <v>66</v>
      </c>
      <c r="D398" s="27" t="str">
        <f>_xlfn.XLOOKUP(Vote_History[[#This Row],[Number]],Constituency[Number],Constituency[Constituency])</f>
        <v>Ollur</v>
      </c>
      <c r="E398" s="20" t="s">
        <v>5473</v>
      </c>
      <c r="F398" s="20">
        <v>2024</v>
      </c>
      <c r="G398" s="20" t="s">
        <v>2437</v>
      </c>
      <c r="H398" s="20" t="s">
        <v>6003</v>
      </c>
      <c r="I398" s="20" t="s">
        <v>69</v>
      </c>
      <c r="J398" s="20" t="s">
        <v>68</v>
      </c>
      <c r="K398" s="20">
        <v>58996</v>
      </c>
      <c r="L398" s="20" t="s">
        <v>6005</v>
      </c>
      <c r="M398" s="20" t="s">
        <v>193</v>
      </c>
      <c r="N398" s="20" t="s">
        <v>51</v>
      </c>
      <c r="O398" s="20">
        <v>48633</v>
      </c>
      <c r="P398" s="20" t="s">
        <v>6004</v>
      </c>
      <c r="Q398" s="20" t="s">
        <v>161</v>
      </c>
      <c r="R398" s="20" t="s">
        <v>38</v>
      </c>
      <c r="S398" s="20">
        <v>47639</v>
      </c>
      <c r="T398" s="20">
        <v>10363</v>
      </c>
      <c r="U398" s="20">
        <v>48633</v>
      </c>
      <c r="V398" s="20">
        <v>47639</v>
      </c>
      <c r="W398" s="20">
        <v>58996</v>
      </c>
      <c r="X398" s="20">
        <v>1072</v>
      </c>
      <c r="Y398" s="21">
        <v>156340</v>
      </c>
    </row>
    <row r="399" spans="2:25" x14ac:dyDescent="0.9">
      <c r="B399" s="19" t="s">
        <v>2647</v>
      </c>
      <c r="C399" s="25">
        <f>_xlfn.XLOOKUP(Vote_History[[#This Row],[QID]],Constituency[qid],Constituency[Number])</f>
        <v>67</v>
      </c>
      <c r="D399" s="27" t="str">
        <f>_xlfn.XLOOKUP(Vote_History[[#This Row],[Number]],Constituency[Number],Constituency[Constituency])</f>
        <v>Thrissur</v>
      </c>
      <c r="E399" s="20" t="s">
        <v>5467</v>
      </c>
      <c r="F399" s="20">
        <v>2011</v>
      </c>
      <c r="G399" s="20" t="s">
        <v>2437</v>
      </c>
      <c r="H399" s="20" t="s">
        <v>6028</v>
      </c>
      <c r="I399" s="20" t="s">
        <v>161</v>
      </c>
      <c r="J399" s="20" t="s">
        <v>38</v>
      </c>
      <c r="K399" s="20">
        <v>59991</v>
      </c>
      <c r="L399" s="20" t="s">
        <v>6029</v>
      </c>
      <c r="M399" s="20" t="s">
        <v>193</v>
      </c>
      <c r="N399" s="20" t="s">
        <v>51</v>
      </c>
      <c r="O399" s="20">
        <v>43822</v>
      </c>
      <c r="P399" s="20" t="s">
        <v>6030</v>
      </c>
      <c r="Q399" s="20" t="s">
        <v>69</v>
      </c>
      <c r="R399" s="20" t="s">
        <v>68</v>
      </c>
      <c r="S399" s="20">
        <v>6697</v>
      </c>
      <c r="T399" s="20">
        <v>16169</v>
      </c>
      <c r="U399" s="20">
        <v>43822</v>
      </c>
      <c r="V399" s="20">
        <v>59991</v>
      </c>
      <c r="W399" s="20">
        <v>6697</v>
      </c>
      <c r="X399" s="20">
        <v>2284</v>
      </c>
      <c r="Y399" s="21">
        <v>112794</v>
      </c>
    </row>
    <row r="400" spans="2:25" x14ac:dyDescent="0.9">
      <c r="B400" s="19" t="s">
        <v>2647</v>
      </c>
      <c r="C400" s="25">
        <f>_xlfn.XLOOKUP(Vote_History[[#This Row],[QID]],Constituency[qid],Constituency[Number])</f>
        <v>67</v>
      </c>
      <c r="D400" s="27" t="str">
        <f>_xlfn.XLOOKUP(Vote_History[[#This Row],[Number]],Constituency[Number],Constituency[Constituency])</f>
        <v>Thrissur</v>
      </c>
      <c r="E400" s="20" t="s">
        <v>5467</v>
      </c>
      <c r="F400" s="20">
        <v>2016</v>
      </c>
      <c r="G400" s="20" t="s">
        <v>2437</v>
      </c>
      <c r="H400" s="20" t="s">
        <v>6031</v>
      </c>
      <c r="I400" s="20" t="s">
        <v>193</v>
      </c>
      <c r="J400" s="20" t="s">
        <v>51</v>
      </c>
      <c r="K400" s="20">
        <v>53664</v>
      </c>
      <c r="L400" s="20" t="s">
        <v>2648</v>
      </c>
      <c r="M400" s="20" t="s">
        <v>161</v>
      </c>
      <c r="N400" s="20" t="s">
        <v>38</v>
      </c>
      <c r="O400" s="20">
        <v>46677</v>
      </c>
      <c r="P400" s="20" t="s">
        <v>6027</v>
      </c>
      <c r="Q400" s="20" t="s">
        <v>69</v>
      </c>
      <c r="R400" s="20" t="s">
        <v>68</v>
      </c>
      <c r="S400" s="20">
        <v>24748</v>
      </c>
      <c r="T400" s="20">
        <v>6987</v>
      </c>
      <c r="U400" s="20">
        <v>53664</v>
      </c>
      <c r="V400" s="20">
        <v>46677</v>
      </c>
      <c r="W400" s="20">
        <v>24748</v>
      </c>
      <c r="X400" s="20">
        <v>974</v>
      </c>
      <c r="Y400" s="21">
        <v>126063</v>
      </c>
    </row>
    <row r="401" spans="2:25" x14ac:dyDescent="0.9">
      <c r="B401" s="19" t="s">
        <v>2647</v>
      </c>
      <c r="C401" s="25">
        <f>_xlfn.XLOOKUP(Vote_History[[#This Row],[QID]],Constituency[qid],Constituency[Number])</f>
        <v>67</v>
      </c>
      <c r="D401" s="27" t="str">
        <f>_xlfn.XLOOKUP(Vote_History[[#This Row],[Number]],Constituency[Number],Constituency[Constituency])</f>
        <v>Thrissur</v>
      </c>
      <c r="E401" s="20" t="s">
        <v>5467</v>
      </c>
      <c r="F401" s="20">
        <v>2021</v>
      </c>
      <c r="G401" s="20" t="s">
        <v>2437</v>
      </c>
      <c r="H401" s="20" t="s">
        <v>5398</v>
      </c>
      <c r="I401" s="20" t="s">
        <v>193</v>
      </c>
      <c r="J401" s="20" t="s">
        <v>51</v>
      </c>
      <c r="K401" s="20">
        <v>44263</v>
      </c>
      <c r="L401" s="20" t="s">
        <v>2648</v>
      </c>
      <c r="M401" s="20" t="s">
        <v>161</v>
      </c>
      <c r="N401" s="20" t="s">
        <v>38</v>
      </c>
      <c r="O401" s="20">
        <v>43317</v>
      </c>
      <c r="P401" s="20" t="s">
        <v>6003</v>
      </c>
      <c r="Q401" s="20" t="s">
        <v>69</v>
      </c>
      <c r="R401" s="20" t="s">
        <v>68</v>
      </c>
      <c r="S401" s="20">
        <v>40457</v>
      </c>
      <c r="T401" s="20">
        <v>946</v>
      </c>
      <c r="U401" s="20">
        <v>44263</v>
      </c>
      <c r="V401" s="20">
        <v>43317</v>
      </c>
      <c r="W401" s="20">
        <v>40457</v>
      </c>
      <c r="X401" s="20">
        <v>477</v>
      </c>
      <c r="Y401" s="21">
        <v>128514</v>
      </c>
    </row>
    <row r="402" spans="2:25" x14ac:dyDescent="0.9">
      <c r="B402" s="19" t="s">
        <v>2647</v>
      </c>
      <c r="C402" s="25">
        <f>_xlfn.XLOOKUP(Vote_History[[#This Row],[QID]],Constituency[qid],Constituency[Number])</f>
        <v>67</v>
      </c>
      <c r="D402" s="27" t="str">
        <f>_xlfn.XLOOKUP(Vote_History[[#This Row],[Number]],Constituency[Number],Constituency[Constituency])</f>
        <v>Thrissur</v>
      </c>
      <c r="E402" s="20" t="s">
        <v>5473</v>
      </c>
      <c r="F402" s="20">
        <v>2014</v>
      </c>
      <c r="G402" s="20" t="s">
        <v>2437</v>
      </c>
      <c r="H402" s="20" t="s">
        <v>6000</v>
      </c>
      <c r="I402" s="20" t="s">
        <v>161</v>
      </c>
      <c r="J402" s="20" t="s">
        <v>38</v>
      </c>
      <c r="K402" s="20">
        <v>47171</v>
      </c>
      <c r="L402" s="20" t="s">
        <v>5999</v>
      </c>
      <c r="M402" s="20" t="s">
        <v>193</v>
      </c>
      <c r="N402" s="20" t="s">
        <v>51</v>
      </c>
      <c r="O402" s="20">
        <v>40318</v>
      </c>
      <c r="P402" s="20" t="s">
        <v>6001</v>
      </c>
      <c r="Q402" s="20" t="s">
        <v>69</v>
      </c>
      <c r="R402" s="20" t="s">
        <v>68</v>
      </c>
      <c r="S402" s="20">
        <v>12166</v>
      </c>
      <c r="T402" s="20">
        <v>6853</v>
      </c>
      <c r="U402" s="20">
        <v>40318</v>
      </c>
      <c r="V402" s="20">
        <v>47171</v>
      </c>
      <c r="W402" s="20">
        <v>12166</v>
      </c>
      <c r="X402" s="20">
        <v>11227</v>
      </c>
      <c r="Y402" s="21">
        <v>110882</v>
      </c>
    </row>
    <row r="403" spans="2:25" x14ac:dyDescent="0.9">
      <c r="B403" s="19" t="s">
        <v>2647</v>
      </c>
      <c r="C403" s="25">
        <f>_xlfn.XLOOKUP(Vote_History[[#This Row],[QID]],Constituency[qid],Constituency[Number])</f>
        <v>67</v>
      </c>
      <c r="D403" s="27" t="str">
        <f>_xlfn.XLOOKUP(Vote_History[[#This Row],[Number]],Constituency[Number],Constituency[Constituency])</f>
        <v>Thrissur</v>
      </c>
      <c r="E403" s="20" t="s">
        <v>5473</v>
      </c>
      <c r="F403" s="20">
        <v>2019</v>
      </c>
      <c r="G403" s="20" t="s">
        <v>2437</v>
      </c>
      <c r="H403" s="20" t="s">
        <v>2543</v>
      </c>
      <c r="I403" s="20" t="s">
        <v>161</v>
      </c>
      <c r="J403" s="20" t="s">
        <v>38</v>
      </c>
      <c r="K403" s="20">
        <v>55668</v>
      </c>
      <c r="L403" s="20" t="s">
        <v>6003</v>
      </c>
      <c r="M403" s="20" t="s">
        <v>69</v>
      </c>
      <c r="N403" s="20" t="s">
        <v>68</v>
      </c>
      <c r="O403" s="20">
        <v>37641</v>
      </c>
      <c r="P403" s="20" t="s">
        <v>6002</v>
      </c>
      <c r="Q403" s="20" t="s">
        <v>193</v>
      </c>
      <c r="R403" s="20" t="s">
        <v>51</v>
      </c>
      <c r="S403" s="20">
        <v>31110</v>
      </c>
      <c r="T403" s="20">
        <v>18027</v>
      </c>
      <c r="U403" s="20">
        <v>31110</v>
      </c>
      <c r="V403" s="20">
        <v>55668</v>
      </c>
      <c r="W403" s="20">
        <v>37641</v>
      </c>
      <c r="X403" s="20">
        <v>758</v>
      </c>
      <c r="Y403" s="21">
        <v>125177</v>
      </c>
    </row>
    <row r="404" spans="2:25" x14ac:dyDescent="0.9">
      <c r="B404" s="19" t="s">
        <v>2647</v>
      </c>
      <c r="C404" s="25">
        <f>_xlfn.XLOOKUP(Vote_History[[#This Row],[QID]],Constituency[qid],Constituency[Number])</f>
        <v>67</v>
      </c>
      <c r="D404" s="27" t="str">
        <f>_xlfn.XLOOKUP(Vote_History[[#This Row],[Number]],Constituency[Number],Constituency[Constituency])</f>
        <v>Thrissur</v>
      </c>
      <c r="E404" s="20" t="s">
        <v>5473</v>
      </c>
      <c r="F404" s="20">
        <v>2024</v>
      </c>
      <c r="G404" s="20" t="s">
        <v>2437</v>
      </c>
      <c r="H404" s="20" t="s">
        <v>6003</v>
      </c>
      <c r="I404" s="20" t="s">
        <v>69</v>
      </c>
      <c r="J404" s="20" t="s">
        <v>68</v>
      </c>
      <c r="K404" s="20">
        <v>55057</v>
      </c>
      <c r="L404" s="20" t="s">
        <v>6004</v>
      </c>
      <c r="M404" s="20" t="s">
        <v>161</v>
      </c>
      <c r="N404" s="20" t="s">
        <v>38</v>
      </c>
      <c r="O404" s="20">
        <v>40940</v>
      </c>
      <c r="P404" s="20" t="s">
        <v>6005</v>
      </c>
      <c r="Q404" s="20" t="s">
        <v>193</v>
      </c>
      <c r="R404" s="20" t="s">
        <v>51</v>
      </c>
      <c r="S404" s="20">
        <v>34253</v>
      </c>
      <c r="T404" s="20">
        <v>14117</v>
      </c>
      <c r="U404" s="20">
        <v>34253</v>
      </c>
      <c r="V404" s="20">
        <v>40940</v>
      </c>
      <c r="W404" s="20">
        <v>55057</v>
      </c>
      <c r="X404" s="20">
        <v>680</v>
      </c>
      <c r="Y404" s="21">
        <v>130930</v>
      </c>
    </row>
    <row r="405" spans="2:25" x14ac:dyDescent="0.9">
      <c r="B405" s="19" t="s">
        <v>2688</v>
      </c>
      <c r="C405" s="25">
        <f>_xlfn.XLOOKUP(Vote_History[[#This Row],[QID]],Constituency[qid],Constituency[Number])</f>
        <v>68</v>
      </c>
      <c r="D405" s="27" t="str">
        <f>_xlfn.XLOOKUP(Vote_History[[#This Row],[Number]],Constituency[Number],Constituency[Constituency])</f>
        <v>Nattika</v>
      </c>
      <c r="E405" s="20" t="s">
        <v>5467</v>
      </c>
      <c r="F405" s="20">
        <v>2011</v>
      </c>
      <c r="G405" s="20" t="s">
        <v>2437</v>
      </c>
      <c r="H405" s="20" t="s">
        <v>2689</v>
      </c>
      <c r="I405" s="20" t="s">
        <v>193</v>
      </c>
      <c r="J405" s="20" t="s">
        <v>51</v>
      </c>
      <c r="K405" s="20">
        <v>64555</v>
      </c>
      <c r="L405" s="20" t="s">
        <v>6032</v>
      </c>
      <c r="M405" s="20" t="s">
        <v>5555</v>
      </c>
      <c r="N405" s="20" t="s">
        <v>38</v>
      </c>
      <c r="O405" s="20">
        <v>48501</v>
      </c>
      <c r="P405" s="20" t="s">
        <v>6033</v>
      </c>
      <c r="Q405" s="20" t="s">
        <v>69</v>
      </c>
      <c r="R405" s="20" t="s">
        <v>68</v>
      </c>
      <c r="S405" s="20">
        <v>11144</v>
      </c>
      <c r="T405" s="20">
        <v>16054</v>
      </c>
      <c r="U405" s="20">
        <v>64555</v>
      </c>
      <c r="V405" s="20">
        <v>48501</v>
      </c>
      <c r="W405" s="20">
        <v>11144</v>
      </c>
      <c r="X405" s="20">
        <v>4382</v>
      </c>
      <c r="Y405" s="21">
        <v>128582</v>
      </c>
    </row>
    <row r="406" spans="2:25" x14ac:dyDescent="0.9">
      <c r="B406" s="19" t="s">
        <v>2688</v>
      </c>
      <c r="C406" s="25">
        <f>_xlfn.XLOOKUP(Vote_History[[#This Row],[QID]],Constituency[qid],Constituency[Number])</f>
        <v>68</v>
      </c>
      <c r="D406" s="27" t="str">
        <f>_xlfn.XLOOKUP(Vote_History[[#This Row],[Number]],Constituency[Number],Constituency[Constituency])</f>
        <v>Nattika</v>
      </c>
      <c r="E406" s="20" t="s">
        <v>5467</v>
      </c>
      <c r="F406" s="20">
        <v>2016</v>
      </c>
      <c r="G406" s="20" t="s">
        <v>2437</v>
      </c>
      <c r="H406" s="20" t="s">
        <v>2689</v>
      </c>
      <c r="I406" s="20" t="s">
        <v>193</v>
      </c>
      <c r="J406" s="20" t="s">
        <v>51</v>
      </c>
      <c r="K406" s="20">
        <v>70218</v>
      </c>
      <c r="L406" s="20" t="s">
        <v>6034</v>
      </c>
      <c r="M406" s="20" t="s">
        <v>161</v>
      </c>
      <c r="N406" s="20" t="s">
        <v>38</v>
      </c>
      <c r="O406" s="20">
        <v>43441</v>
      </c>
      <c r="P406" s="20" t="s">
        <v>6035</v>
      </c>
      <c r="Q406" s="20" t="s">
        <v>698</v>
      </c>
      <c r="R406" s="20" t="s">
        <v>68</v>
      </c>
      <c r="S406" s="20">
        <v>33650</v>
      </c>
      <c r="T406" s="20">
        <v>26777</v>
      </c>
      <c r="U406" s="20">
        <v>70218</v>
      </c>
      <c r="V406" s="20">
        <v>43441</v>
      </c>
      <c r="W406" s="20">
        <v>33650</v>
      </c>
      <c r="X406" s="20">
        <v>2300</v>
      </c>
      <c r="Y406" s="21">
        <v>149609</v>
      </c>
    </row>
    <row r="407" spans="2:25" x14ac:dyDescent="0.9">
      <c r="B407" s="19" t="s">
        <v>2688</v>
      </c>
      <c r="C407" s="25">
        <f>_xlfn.XLOOKUP(Vote_History[[#This Row],[QID]],Constituency[qid],Constituency[Number])</f>
        <v>68</v>
      </c>
      <c r="D407" s="27" t="str">
        <f>_xlfn.XLOOKUP(Vote_History[[#This Row],[Number]],Constituency[Number],Constituency[Constituency])</f>
        <v>Nattika</v>
      </c>
      <c r="E407" s="20" t="s">
        <v>5467</v>
      </c>
      <c r="F407" s="20">
        <v>2021</v>
      </c>
      <c r="G407" s="20" t="s">
        <v>2437</v>
      </c>
      <c r="H407" s="20" t="s">
        <v>5399</v>
      </c>
      <c r="I407" s="20" t="s">
        <v>193</v>
      </c>
      <c r="J407" s="20" t="s">
        <v>51</v>
      </c>
      <c r="K407" s="20">
        <v>72930</v>
      </c>
      <c r="L407" s="20" t="s">
        <v>6036</v>
      </c>
      <c r="M407" s="20" t="s">
        <v>161</v>
      </c>
      <c r="N407" s="20" t="s">
        <v>38</v>
      </c>
      <c r="O407" s="20">
        <v>44499</v>
      </c>
      <c r="P407" s="20" t="s">
        <v>6037</v>
      </c>
      <c r="Q407" s="20" t="s">
        <v>69</v>
      </c>
      <c r="R407" s="20" t="s">
        <v>68</v>
      </c>
      <c r="S407" s="20">
        <v>33716</v>
      </c>
      <c r="T407" s="20">
        <v>28431</v>
      </c>
      <c r="U407" s="20">
        <v>72930</v>
      </c>
      <c r="V407" s="20">
        <v>44499</v>
      </c>
      <c r="W407" s="20">
        <v>33716</v>
      </c>
      <c r="X407" s="20">
        <v>1579</v>
      </c>
      <c r="Y407" s="21">
        <v>152724</v>
      </c>
    </row>
    <row r="408" spans="2:25" x14ac:dyDescent="0.9">
      <c r="B408" s="19" t="s">
        <v>2688</v>
      </c>
      <c r="C408" s="25">
        <f>_xlfn.XLOOKUP(Vote_History[[#This Row],[QID]],Constituency[qid],Constituency[Number])</f>
        <v>68</v>
      </c>
      <c r="D408" s="27" t="str">
        <f>_xlfn.XLOOKUP(Vote_History[[#This Row],[Number]],Constituency[Number],Constituency[Constituency])</f>
        <v>Nattika</v>
      </c>
      <c r="E408" s="20" t="s">
        <v>5473</v>
      </c>
      <c r="F408" s="20">
        <v>2014</v>
      </c>
      <c r="G408" s="20" t="s">
        <v>2437</v>
      </c>
      <c r="H408" s="20" t="s">
        <v>5999</v>
      </c>
      <c r="I408" s="20" t="s">
        <v>193</v>
      </c>
      <c r="J408" s="20" t="s">
        <v>51</v>
      </c>
      <c r="K408" s="20">
        <v>60013</v>
      </c>
      <c r="L408" s="20" t="s">
        <v>6000</v>
      </c>
      <c r="M408" s="20" t="s">
        <v>161</v>
      </c>
      <c r="N408" s="20" t="s">
        <v>38</v>
      </c>
      <c r="O408" s="20">
        <v>46048</v>
      </c>
      <c r="P408" s="20" t="s">
        <v>6001</v>
      </c>
      <c r="Q408" s="20" t="s">
        <v>69</v>
      </c>
      <c r="R408" s="20" t="s">
        <v>68</v>
      </c>
      <c r="S408" s="20">
        <v>16785</v>
      </c>
      <c r="T408" s="20">
        <v>13965</v>
      </c>
      <c r="U408" s="20">
        <v>60013</v>
      </c>
      <c r="V408" s="20">
        <v>46048</v>
      </c>
      <c r="W408" s="20">
        <v>16785</v>
      </c>
      <c r="X408" s="20">
        <v>10319</v>
      </c>
      <c r="Y408" s="21">
        <v>133165</v>
      </c>
    </row>
    <row r="409" spans="2:25" x14ac:dyDescent="0.9">
      <c r="B409" s="19" t="s">
        <v>2688</v>
      </c>
      <c r="C409" s="25">
        <f>_xlfn.XLOOKUP(Vote_History[[#This Row],[QID]],Constituency[qid],Constituency[Number])</f>
        <v>68</v>
      </c>
      <c r="D409" s="27" t="str">
        <f>_xlfn.XLOOKUP(Vote_History[[#This Row],[Number]],Constituency[Number],Constituency[Constituency])</f>
        <v>Nattika</v>
      </c>
      <c r="E409" s="20" t="s">
        <v>5473</v>
      </c>
      <c r="F409" s="20">
        <v>2019</v>
      </c>
      <c r="G409" s="20" t="s">
        <v>2437</v>
      </c>
      <c r="H409" s="20" t="s">
        <v>2543</v>
      </c>
      <c r="I409" s="20" t="s">
        <v>161</v>
      </c>
      <c r="J409" s="20" t="s">
        <v>38</v>
      </c>
      <c r="K409" s="20">
        <v>52558</v>
      </c>
      <c r="L409" s="20" t="s">
        <v>6002</v>
      </c>
      <c r="M409" s="20" t="s">
        <v>193</v>
      </c>
      <c r="N409" s="20" t="s">
        <v>51</v>
      </c>
      <c r="O409" s="20">
        <v>50131</v>
      </c>
      <c r="P409" s="20" t="s">
        <v>6003</v>
      </c>
      <c r="Q409" s="20" t="s">
        <v>69</v>
      </c>
      <c r="R409" s="20" t="s">
        <v>68</v>
      </c>
      <c r="S409" s="20">
        <v>48171</v>
      </c>
      <c r="T409" s="20">
        <v>2427</v>
      </c>
      <c r="U409" s="20">
        <v>50131</v>
      </c>
      <c r="V409" s="20">
        <v>52558</v>
      </c>
      <c r="W409" s="20">
        <v>48171</v>
      </c>
      <c r="X409" s="20">
        <v>1117</v>
      </c>
      <c r="Y409" s="21">
        <v>151977</v>
      </c>
    </row>
    <row r="410" spans="2:25" x14ac:dyDescent="0.9">
      <c r="B410" s="19" t="s">
        <v>2688</v>
      </c>
      <c r="C410" s="25">
        <f>_xlfn.XLOOKUP(Vote_History[[#This Row],[QID]],Constituency[qid],Constituency[Number])</f>
        <v>68</v>
      </c>
      <c r="D410" s="27" t="str">
        <f>_xlfn.XLOOKUP(Vote_History[[#This Row],[Number]],Constituency[Number],Constituency[Constituency])</f>
        <v>Nattika</v>
      </c>
      <c r="E410" s="20" t="s">
        <v>5473</v>
      </c>
      <c r="F410" s="20">
        <v>2024</v>
      </c>
      <c r="G410" s="20" t="s">
        <v>2437</v>
      </c>
      <c r="H410" s="20" t="s">
        <v>6003</v>
      </c>
      <c r="I410" s="20" t="s">
        <v>69</v>
      </c>
      <c r="J410" s="20" t="s">
        <v>68</v>
      </c>
      <c r="K410" s="20">
        <v>66854</v>
      </c>
      <c r="L410" s="20" t="s">
        <v>6005</v>
      </c>
      <c r="M410" s="20" t="s">
        <v>193</v>
      </c>
      <c r="N410" s="20" t="s">
        <v>51</v>
      </c>
      <c r="O410" s="20">
        <v>52909</v>
      </c>
      <c r="P410" s="20" t="s">
        <v>6004</v>
      </c>
      <c r="Q410" s="20" t="s">
        <v>161</v>
      </c>
      <c r="R410" s="20" t="s">
        <v>38</v>
      </c>
      <c r="S410" s="20">
        <v>38195</v>
      </c>
      <c r="T410" s="20">
        <v>13945</v>
      </c>
      <c r="U410" s="20">
        <v>52909</v>
      </c>
      <c r="V410" s="20">
        <v>38195</v>
      </c>
      <c r="W410" s="20">
        <v>66854</v>
      </c>
      <c r="X410" s="20">
        <v>853</v>
      </c>
      <c r="Y410" s="21">
        <v>158811</v>
      </c>
    </row>
    <row r="411" spans="2:25" x14ac:dyDescent="0.9">
      <c r="B411" s="19" t="s">
        <v>2710</v>
      </c>
      <c r="C411" s="25">
        <f>_xlfn.XLOOKUP(Vote_History[[#This Row],[QID]],Constituency[qid],Constituency[Number])</f>
        <v>69</v>
      </c>
      <c r="D411" s="27" t="str">
        <f>_xlfn.XLOOKUP(Vote_History[[#This Row],[Number]],Constituency[Number],Constituency[Constituency])</f>
        <v>Kaipamangalam</v>
      </c>
      <c r="E411" s="20" t="s">
        <v>5467</v>
      </c>
      <c r="F411" s="20">
        <v>2011</v>
      </c>
      <c r="G411" s="20" t="s">
        <v>2818</v>
      </c>
      <c r="H411" s="20" t="s">
        <v>6031</v>
      </c>
      <c r="I411" s="20" t="s">
        <v>193</v>
      </c>
      <c r="J411" s="20" t="s">
        <v>51</v>
      </c>
      <c r="K411" s="20">
        <v>58789</v>
      </c>
      <c r="L411" s="20" t="s">
        <v>6038</v>
      </c>
      <c r="M411" s="20" t="s">
        <v>6039</v>
      </c>
      <c r="N411" s="20" t="s">
        <v>38</v>
      </c>
      <c r="O411" s="20">
        <v>45219</v>
      </c>
      <c r="P411" s="20" t="s">
        <v>6040</v>
      </c>
      <c r="Q411" s="20" t="s">
        <v>69</v>
      </c>
      <c r="R411" s="20" t="s">
        <v>68</v>
      </c>
      <c r="S411" s="20">
        <v>10716</v>
      </c>
      <c r="T411" s="20">
        <v>13570</v>
      </c>
      <c r="U411" s="20">
        <v>58789</v>
      </c>
      <c r="V411" s="20">
        <v>45219</v>
      </c>
      <c r="W411" s="20">
        <v>10716</v>
      </c>
      <c r="X411" s="20">
        <v>2386</v>
      </c>
      <c r="Y411" s="21">
        <v>117110</v>
      </c>
    </row>
    <row r="412" spans="2:25" x14ac:dyDescent="0.9">
      <c r="B412" s="19" t="s">
        <v>2710</v>
      </c>
      <c r="C412" s="25">
        <f>_xlfn.XLOOKUP(Vote_History[[#This Row],[QID]],Constituency[qid],Constituency[Number])</f>
        <v>69</v>
      </c>
      <c r="D412" s="27" t="str">
        <f>_xlfn.XLOOKUP(Vote_History[[#This Row],[Number]],Constituency[Number],Constituency[Constituency])</f>
        <v>Kaipamangalam</v>
      </c>
      <c r="E412" s="20" t="s">
        <v>5467</v>
      </c>
      <c r="F412" s="20">
        <v>2016</v>
      </c>
      <c r="G412" s="20" t="s">
        <v>2818</v>
      </c>
      <c r="H412" s="20" t="s">
        <v>5400</v>
      </c>
      <c r="I412" s="20" t="s">
        <v>193</v>
      </c>
      <c r="J412" s="20" t="s">
        <v>51</v>
      </c>
      <c r="K412" s="20">
        <v>66824</v>
      </c>
      <c r="L412" s="20" t="s">
        <v>6041</v>
      </c>
      <c r="M412" s="20" t="s">
        <v>4399</v>
      </c>
      <c r="N412" s="20" t="s">
        <v>38</v>
      </c>
      <c r="O412" s="20">
        <v>33384</v>
      </c>
      <c r="P412" s="20" t="s">
        <v>6042</v>
      </c>
      <c r="Q412" s="20" t="s">
        <v>698</v>
      </c>
      <c r="R412" s="20" t="s">
        <v>68</v>
      </c>
      <c r="S412" s="20">
        <v>30041</v>
      </c>
      <c r="T412" s="20">
        <v>33440</v>
      </c>
      <c r="U412" s="20">
        <v>66824</v>
      </c>
      <c r="V412" s="20">
        <v>33384</v>
      </c>
      <c r="W412" s="20">
        <v>30041</v>
      </c>
      <c r="X412" s="20">
        <v>3912</v>
      </c>
      <c r="Y412" s="21">
        <v>134161</v>
      </c>
    </row>
    <row r="413" spans="2:25" x14ac:dyDescent="0.9">
      <c r="B413" s="19" t="s">
        <v>2710</v>
      </c>
      <c r="C413" s="25">
        <f>_xlfn.XLOOKUP(Vote_History[[#This Row],[QID]],Constituency[qid],Constituency[Number])</f>
        <v>69</v>
      </c>
      <c r="D413" s="27" t="str">
        <f>_xlfn.XLOOKUP(Vote_History[[#This Row],[Number]],Constituency[Number],Constituency[Constituency])</f>
        <v>Kaipamangalam</v>
      </c>
      <c r="E413" s="20" t="s">
        <v>5467</v>
      </c>
      <c r="F413" s="20">
        <v>2021</v>
      </c>
      <c r="G413" s="20" t="s">
        <v>2818</v>
      </c>
      <c r="H413" s="20" t="s">
        <v>5400</v>
      </c>
      <c r="I413" s="20" t="s">
        <v>193</v>
      </c>
      <c r="J413" s="20" t="s">
        <v>51</v>
      </c>
      <c r="K413" s="20">
        <v>73161</v>
      </c>
      <c r="L413" s="20" t="s">
        <v>6043</v>
      </c>
      <c r="M413" s="20" t="s">
        <v>161</v>
      </c>
      <c r="N413" s="20" t="s">
        <v>38</v>
      </c>
      <c r="O413" s="20">
        <v>50463</v>
      </c>
      <c r="P413" s="20" t="s">
        <v>6044</v>
      </c>
      <c r="Q413" s="20" t="s">
        <v>698</v>
      </c>
      <c r="R413" s="20" t="s">
        <v>68</v>
      </c>
      <c r="S413" s="20">
        <v>9066</v>
      </c>
      <c r="T413" s="20">
        <v>22698</v>
      </c>
      <c r="U413" s="20">
        <v>73161</v>
      </c>
      <c r="V413" s="20">
        <v>50463</v>
      </c>
      <c r="W413" s="20">
        <v>9066</v>
      </c>
      <c r="X413" s="20">
        <v>2927</v>
      </c>
      <c r="Y413" s="21">
        <v>135617</v>
      </c>
    </row>
    <row r="414" spans="2:25" x14ac:dyDescent="0.9">
      <c r="B414" s="19" t="s">
        <v>2710</v>
      </c>
      <c r="C414" s="25">
        <f>_xlfn.XLOOKUP(Vote_History[[#This Row],[QID]],Constituency[qid],Constituency[Number])</f>
        <v>69</v>
      </c>
      <c r="D414" s="27" t="str">
        <f>_xlfn.XLOOKUP(Vote_History[[#This Row],[Number]],Constituency[Number],Constituency[Constituency])</f>
        <v>Kaipamangalam</v>
      </c>
      <c r="E414" s="20" t="s">
        <v>5473</v>
      </c>
      <c r="F414" s="20">
        <v>2014</v>
      </c>
      <c r="G414" s="20" t="s">
        <v>2818</v>
      </c>
      <c r="H414" s="20" t="s">
        <v>6045</v>
      </c>
      <c r="I414" s="20" t="s">
        <v>5555</v>
      </c>
      <c r="J414" s="20" t="s">
        <v>51</v>
      </c>
      <c r="K414" s="20">
        <v>49833</v>
      </c>
      <c r="L414" s="20" t="s">
        <v>6046</v>
      </c>
      <c r="M414" s="20" t="s">
        <v>161</v>
      </c>
      <c r="N414" s="20" t="s">
        <v>38</v>
      </c>
      <c r="O414" s="20">
        <v>36575</v>
      </c>
      <c r="P414" s="20" t="s">
        <v>6047</v>
      </c>
      <c r="Q414" s="20" t="s">
        <v>69</v>
      </c>
      <c r="R414" s="20" t="s">
        <v>68</v>
      </c>
      <c r="S414" s="20">
        <v>16434</v>
      </c>
      <c r="T414" s="20">
        <v>13258</v>
      </c>
      <c r="U414" s="20">
        <v>49833</v>
      </c>
      <c r="V414" s="20">
        <v>36575</v>
      </c>
      <c r="W414" s="20">
        <v>16434</v>
      </c>
      <c r="X414" s="20">
        <v>13595</v>
      </c>
      <c r="Y414" s="21">
        <v>116437</v>
      </c>
    </row>
    <row r="415" spans="2:25" x14ac:dyDescent="0.9">
      <c r="B415" s="19" t="s">
        <v>2710</v>
      </c>
      <c r="C415" s="25">
        <f>_xlfn.XLOOKUP(Vote_History[[#This Row],[QID]],Constituency[qid],Constituency[Number])</f>
        <v>69</v>
      </c>
      <c r="D415" s="27" t="str">
        <f>_xlfn.XLOOKUP(Vote_History[[#This Row],[Number]],Constituency[Number],Constituency[Constituency])</f>
        <v>Kaipamangalam</v>
      </c>
      <c r="E415" s="20" t="s">
        <v>5473</v>
      </c>
      <c r="F415" s="20">
        <v>2019</v>
      </c>
      <c r="G415" s="20" t="s">
        <v>2818</v>
      </c>
      <c r="H415" s="20" t="s">
        <v>6048</v>
      </c>
      <c r="I415" s="20" t="s">
        <v>161</v>
      </c>
      <c r="J415" s="20" t="s">
        <v>38</v>
      </c>
      <c r="K415" s="20">
        <v>51212</v>
      </c>
      <c r="L415" s="20" t="s">
        <v>6045</v>
      </c>
      <c r="M415" s="20" t="s">
        <v>52</v>
      </c>
      <c r="N415" s="20" t="s">
        <v>51</v>
      </c>
      <c r="O415" s="20">
        <v>51154</v>
      </c>
      <c r="P415" s="20" t="s">
        <v>6040</v>
      </c>
      <c r="Q415" s="20" t="s">
        <v>69</v>
      </c>
      <c r="R415" s="20" t="s">
        <v>68</v>
      </c>
      <c r="S415" s="20">
        <v>24420</v>
      </c>
      <c r="T415" s="20">
        <v>58</v>
      </c>
      <c r="U415" s="20">
        <v>51154</v>
      </c>
      <c r="V415" s="20">
        <v>51212</v>
      </c>
      <c r="W415" s="20">
        <v>24420</v>
      </c>
      <c r="X415" s="20">
        <v>1738</v>
      </c>
      <c r="Y415" s="21">
        <v>128524</v>
      </c>
    </row>
    <row r="416" spans="2:25" x14ac:dyDescent="0.9">
      <c r="B416" s="19" t="s">
        <v>2710</v>
      </c>
      <c r="C416" s="25">
        <f>_xlfn.XLOOKUP(Vote_History[[#This Row],[QID]],Constituency[qid],Constituency[Number])</f>
        <v>69</v>
      </c>
      <c r="D416" s="27" t="str">
        <f>_xlfn.XLOOKUP(Vote_History[[#This Row],[Number]],Constituency[Number],Constituency[Constituency])</f>
        <v>Kaipamangalam</v>
      </c>
      <c r="E416" s="20" t="s">
        <v>5473</v>
      </c>
      <c r="F416" s="20">
        <v>2024</v>
      </c>
      <c r="G416" s="20" t="s">
        <v>2818</v>
      </c>
      <c r="H416" s="20" t="s">
        <v>6049</v>
      </c>
      <c r="I416" s="20" t="s">
        <v>52</v>
      </c>
      <c r="J416" s="20" t="s">
        <v>51</v>
      </c>
      <c r="K416" s="20">
        <v>58286</v>
      </c>
      <c r="L416" s="20" t="s">
        <v>6048</v>
      </c>
      <c r="M416" s="20" t="s">
        <v>161</v>
      </c>
      <c r="N416" s="20" t="s">
        <v>38</v>
      </c>
      <c r="O416" s="20">
        <v>47598</v>
      </c>
      <c r="P416" s="20" t="s">
        <v>6050</v>
      </c>
      <c r="Q416" s="20" t="s">
        <v>698</v>
      </c>
      <c r="R416" s="20" t="s">
        <v>68</v>
      </c>
      <c r="S416" s="20">
        <v>19077</v>
      </c>
      <c r="T416" s="20">
        <v>10688</v>
      </c>
      <c r="U416" s="20">
        <v>58286</v>
      </c>
      <c r="V416" s="20">
        <v>47598</v>
      </c>
      <c r="W416" s="20">
        <v>19077</v>
      </c>
      <c r="X416" s="20">
        <v>3455</v>
      </c>
      <c r="Y416" s="21">
        <v>128416</v>
      </c>
    </row>
    <row r="417" spans="2:25" x14ac:dyDescent="0.9">
      <c r="B417" s="19" t="s">
        <v>2743</v>
      </c>
      <c r="C417" s="25">
        <f>_xlfn.XLOOKUP(Vote_History[[#This Row],[QID]],Constituency[qid],Constituency[Number])</f>
        <v>70</v>
      </c>
      <c r="D417" s="27" t="str">
        <f>_xlfn.XLOOKUP(Vote_History[[#This Row],[Number]],Constituency[Number],Constituency[Constituency])</f>
        <v>Irinjalakuda</v>
      </c>
      <c r="E417" s="20" t="s">
        <v>5467</v>
      </c>
      <c r="F417" s="20">
        <v>2011</v>
      </c>
      <c r="G417" s="20" t="s">
        <v>2437</v>
      </c>
      <c r="H417" s="20" t="s">
        <v>6051</v>
      </c>
      <c r="I417" s="20" t="s">
        <v>5416</v>
      </c>
      <c r="J417" s="20" t="s">
        <v>38</v>
      </c>
      <c r="K417" s="20">
        <v>68445</v>
      </c>
      <c r="L417" s="20" t="s">
        <v>6052</v>
      </c>
      <c r="M417" s="20" t="s">
        <v>52</v>
      </c>
      <c r="N417" s="20" t="s">
        <v>51</v>
      </c>
      <c r="O417" s="20">
        <v>56041</v>
      </c>
      <c r="P417" s="20" t="s">
        <v>6053</v>
      </c>
      <c r="Q417" s="20" t="s">
        <v>69</v>
      </c>
      <c r="R417" s="20" t="s">
        <v>68</v>
      </c>
      <c r="S417" s="20">
        <v>6672</v>
      </c>
      <c r="T417" s="20">
        <v>12404</v>
      </c>
      <c r="U417" s="20">
        <v>56041</v>
      </c>
      <c r="V417" s="20">
        <v>68445</v>
      </c>
      <c r="W417" s="20">
        <v>6672</v>
      </c>
      <c r="X417" s="20">
        <v>1221</v>
      </c>
      <c r="Y417" s="21">
        <v>132379</v>
      </c>
    </row>
    <row r="418" spans="2:25" x14ac:dyDescent="0.9">
      <c r="B418" s="19" t="s">
        <v>2743</v>
      </c>
      <c r="C418" s="25">
        <f>_xlfn.XLOOKUP(Vote_History[[#This Row],[QID]],Constituency[qid],Constituency[Number])</f>
        <v>70</v>
      </c>
      <c r="D418" s="27" t="str">
        <f>_xlfn.XLOOKUP(Vote_History[[#This Row],[Number]],Constituency[Number],Constituency[Constituency])</f>
        <v>Irinjalakuda</v>
      </c>
      <c r="E418" s="20" t="s">
        <v>5467</v>
      </c>
      <c r="F418" s="20">
        <v>2016</v>
      </c>
      <c r="G418" s="20" t="s">
        <v>2437</v>
      </c>
      <c r="H418" s="20" t="s">
        <v>6054</v>
      </c>
      <c r="I418" s="20" t="s">
        <v>52</v>
      </c>
      <c r="J418" s="20" t="s">
        <v>51</v>
      </c>
      <c r="K418" s="20">
        <v>59730</v>
      </c>
      <c r="L418" s="20" t="s">
        <v>2749</v>
      </c>
      <c r="M418" s="20" t="s">
        <v>5416</v>
      </c>
      <c r="N418" s="20" t="s">
        <v>38</v>
      </c>
      <c r="O418" s="20">
        <v>57019</v>
      </c>
      <c r="P418" s="20" t="s">
        <v>6055</v>
      </c>
      <c r="Q418" s="20" t="s">
        <v>69</v>
      </c>
      <c r="R418" s="20" t="s">
        <v>68</v>
      </c>
      <c r="S418" s="20">
        <v>30420</v>
      </c>
      <c r="T418" s="20">
        <v>2711</v>
      </c>
      <c r="U418" s="20">
        <v>59730</v>
      </c>
      <c r="V418" s="20">
        <v>57019</v>
      </c>
      <c r="W418" s="20">
        <v>30420</v>
      </c>
      <c r="X418" s="20">
        <v>1298</v>
      </c>
      <c r="Y418" s="21">
        <v>148467</v>
      </c>
    </row>
    <row r="419" spans="2:25" x14ac:dyDescent="0.9">
      <c r="B419" s="19" t="s">
        <v>2743</v>
      </c>
      <c r="C419" s="25">
        <f>_xlfn.XLOOKUP(Vote_History[[#This Row],[QID]],Constituency[qid],Constituency[Number])</f>
        <v>70</v>
      </c>
      <c r="D419" s="27" t="str">
        <f>_xlfn.XLOOKUP(Vote_History[[#This Row],[Number]],Constituency[Number],Constituency[Constituency])</f>
        <v>Irinjalakuda</v>
      </c>
      <c r="E419" s="20" t="s">
        <v>5467</v>
      </c>
      <c r="F419" s="20">
        <v>2021</v>
      </c>
      <c r="G419" s="20" t="s">
        <v>2437</v>
      </c>
      <c r="H419" s="20" t="s">
        <v>5401</v>
      </c>
      <c r="I419" s="20" t="s">
        <v>52</v>
      </c>
      <c r="J419" s="20" t="s">
        <v>51</v>
      </c>
      <c r="K419" s="20">
        <v>62493</v>
      </c>
      <c r="L419" s="20" t="s">
        <v>6056</v>
      </c>
      <c r="M419" s="20" t="s">
        <v>210</v>
      </c>
      <c r="N419" s="20" t="s">
        <v>38</v>
      </c>
      <c r="O419" s="20">
        <v>56544</v>
      </c>
      <c r="P419" s="20" t="s">
        <v>6057</v>
      </c>
      <c r="Q419" s="20" t="s">
        <v>69</v>
      </c>
      <c r="R419" s="20" t="s">
        <v>68</v>
      </c>
      <c r="S419" s="20">
        <v>34329</v>
      </c>
      <c r="T419" s="20">
        <v>5949</v>
      </c>
      <c r="U419" s="20">
        <v>62493</v>
      </c>
      <c r="V419" s="20">
        <v>56544</v>
      </c>
      <c r="W419" s="20">
        <v>34329</v>
      </c>
      <c r="X419" s="20">
        <v>1223</v>
      </c>
      <c r="Y419" s="21">
        <v>154589</v>
      </c>
    </row>
    <row r="420" spans="2:25" x14ac:dyDescent="0.9">
      <c r="B420" s="19" t="s">
        <v>2743</v>
      </c>
      <c r="C420" s="25">
        <f>_xlfn.XLOOKUP(Vote_History[[#This Row],[QID]],Constituency[qid],Constituency[Number])</f>
        <v>70</v>
      </c>
      <c r="D420" s="27" t="str">
        <f>_xlfn.XLOOKUP(Vote_History[[#This Row],[Number]],Constituency[Number],Constituency[Constituency])</f>
        <v>Irinjalakuda</v>
      </c>
      <c r="E420" s="20" t="s">
        <v>5473</v>
      </c>
      <c r="F420" s="20">
        <v>2014</v>
      </c>
      <c r="G420" s="20" t="s">
        <v>2437</v>
      </c>
      <c r="H420" s="20" t="s">
        <v>5999</v>
      </c>
      <c r="I420" s="20" t="s">
        <v>193</v>
      </c>
      <c r="J420" s="20" t="s">
        <v>51</v>
      </c>
      <c r="K420" s="20">
        <v>56314</v>
      </c>
      <c r="L420" s="20" t="s">
        <v>6000</v>
      </c>
      <c r="M420" s="20" t="s">
        <v>161</v>
      </c>
      <c r="N420" s="20" t="s">
        <v>38</v>
      </c>
      <c r="O420" s="20">
        <v>51313</v>
      </c>
      <c r="P420" s="20" t="s">
        <v>6001</v>
      </c>
      <c r="Q420" s="20" t="s">
        <v>69</v>
      </c>
      <c r="R420" s="20" t="s">
        <v>68</v>
      </c>
      <c r="S420" s="20">
        <v>14048</v>
      </c>
      <c r="T420" s="20">
        <v>5001</v>
      </c>
      <c r="U420" s="20">
        <v>56314</v>
      </c>
      <c r="V420" s="20">
        <v>51313</v>
      </c>
      <c r="W420" s="20">
        <v>14048</v>
      </c>
      <c r="X420" s="20">
        <v>7949</v>
      </c>
      <c r="Y420" s="21">
        <v>129624</v>
      </c>
    </row>
    <row r="421" spans="2:25" x14ac:dyDescent="0.9">
      <c r="B421" s="19" t="s">
        <v>2743</v>
      </c>
      <c r="C421" s="25">
        <f>_xlfn.XLOOKUP(Vote_History[[#This Row],[QID]],Constituency[qid],Constituency[Number])</f>
        <v>70</v>
      </c>
      <c r="D421" s="27" t="str">
        <f>_xlfn.XLOOKUP(Vote_History[[#This Row],[Number]],Constituency[Number],Constituency[Constituency])</f>
        <v>Irinjalakuda</v>
      </c>
      <c r="E421" s="20" t="s">
        <v>5473</v>
      </c>
      <c r="F421" s="20">
        <v>2019</v>
      </c>
      <c r="G421" s="20" t="s">
        <v>2437</v>
      </c>
      <c r="H421" s="20" t="s">
        <v>2543</v>
      </c>
      <c r="I421" s="20" t="s">
        <v>161</v>
      </c>
      <c r="J421" s="20" t="s">
        <v>38</v>
      </c>
      <c r="K421" s="20">
        <v>57481</v>
      </c>
      <c r="L421" s="20" t="s">
        <v>6002</v>
      </c>
      <c r="M421" s="20" t="s">
        <v>193</v>
      </c>
      <c r="N421" s="20" t="s">
        <v>51</v>
      </c>
      <c r="O421" s="20">
        <v>46091</v>
      </c>
      <c r="P421" s="20" t="s">
        <v>6003</v>
      </c>
      <c r="Q421" s="20" t="s">
        <v>69</v>
      </c>
      <c r="R421" s="20" t="s">
        <v>68</v>
      </c>
      <c r="S421" s="20">
        <v>42857</v>
      </c>
      <c r="T421" s="20">
        <v>11390</v>
      </c>
      <c r="U421" s="20">
        <v>46091</v>
      </c>
      <c r="V421" s="20">
        <v>57481</v>
      </c>
      <c r="W421" s="20">
        <v>42857</v>
      </c>
      <c r="X421" s="20">
        <v>1062</v>
      </c>
      <c r="Y421" s="21">
        <v>147491</v>
      </c>
    </row>
    <row r="422" spans="2:25" x14ac:dyDescent="0.9">
      <c r="B422" s="19" t="s">
        <v>2743</v>
      </c>
      <c r="C422" s="25">
        <f>_xlfn.XLOOKUP(Vote_History[[#This Row],[QID]],Constituency[qid],Constituency[Number])</f>
        <v>70</v>
      </c>
      <c r="D422" s="27" t="str">
        <f>_xlfn.XLOOKUP(Vote_History[[#This Row],[Number]],Constituency[Number],Constituency[Constituency])</f>
        <v>Irinjalakuda</v>
      </c>
      <c r="E422" s="20" t="s">
        <v>5473</v>
      </c>
      <c r="F422" s="20">
        <v>2024</v>
      </c>
      <c r="G422" s="20" t="s">
        <v>2437</v>
      </c>
      <c r="H422" s="20" t="s">
        <v>6003</v>
      </c>
      <c r="I422" s="20" t="s">
        <v>69</v>
      </c>
      <c r="J422" s="20" t="s">
        <v>68</v>
      </c>
      <c r="K422" s="20">
        <v>59515</v>
      </c>
      <c r="L422" s="20" t="s">
        <v>6004</v>
      </c>
      <c r="M422" s="20" t="s">
        <v>161</v>
      </c>
      <c r="N422" s="20" t="s">
        <v>38</v>
      </c>
      <c r="O422" s="20">
        <v>46499</v>
      </c>
      <c r="P422" s="20" t="s">
        <v>6005</v>
      </c>
      <c r="Q422" s="20" t="s">
        <v>193</v>
      </c>
      <c r="R422" s="20" t="s">
        <v>51</v>
      </c>
      <c r="S422" s="20">
        <v>45022</v>
      </c>
      <c r="T422" s="20">
        <v>13016</v>
      </c>
      <c r="U422" s="20">
        <v>45022</v>
      </c>
      <c r="V422" s="20">
        <v>46499</v>
      </c>
      <c r="W422" s="20">
        <v>59515</v>
      </c>
      <c r="X422" s="20">
        <v>1064</v>
      </c>
      <c r="Y422" s="21">
        <v>152100</v>
      </c>
    </row>
    <row r="423" spans="2:25" x14ac:dyDescent="0.9">
      <c r="B423" s="19" t="s">
        <v>2785</v>
      </c>
      <c r="C423" s="25">
        <f>_xlfn.XLOOKUP(Vote_History[[#This Row],[QID]],Constituency[qid],Constituency[Number])</f>
        <v>71</v>
      </c>
      <c r="D423" s="27" t="str">
        <f>_xlfn.XLOOKUP(Vote_History[[#This Row],[Number]],Constituency[Number],Constituency[Constituency])</f>
        <v>Puthukkad</v>
      </c>
      <c r="E423" s="20" t="s">
        <v>5467</v>
      </c>
      <c r="F423" s="20">
        <v>2011</v>
      </c>
      <c r="G423" s="20" t="s">
        <v>2437</v>
      </c>
      <c r="H423" s="20" t="s">
        <v>6058</v>
      </c>
      <c r="I423" s="20" t="s">
        <v>52</v>
      </c>
      <c r="J423" s="20" t="s">
        <v>51</v>
      </c>
      <c r="K423" s="20">
        <v>73047</v>
      </c>
      <c r="L423" s="20" t="s">
        <v>6059</v>
      </c>
      <c r="M423" s="20" t="s">
        <v>161</v>
      </c>
      <c r="N423" s="20" t="s">
        <v>38</v>
      </c>
      <c r="O423" s="20">
        <v>46565</v>
      </c>
      <c r="P423" s="20" t="s">
        <v>2294</v>
      </c>
      <c r="Q423" s="20" t="s">
        <v>69</v>
      </c>
      <c r="R423" s="20" t="s">
        <v>68</v>
      </c>
      <c r="S423" s="20">
        <v>14425</v>
      </c>
      <c r="T423" s="20">
        <v>26482</v>
      </c>
      <c r="U423" s="20">
        <v>73047</v>
      </c>
      <c r="V423" s="20">
        <v>46565</v>
      </c>
      <c r="W423" s="20">
        <v>14425</v>
      </c>
      <c r="X423" s="20">
        <v>4214</v>
      </c>
      <c r="Y423" s="21">
        <v>138251</v>
      </c>
    </row>
    <row r="424" spans="2:25" x14ac:dyDescent="0.9">
      <c r="B424" s="19" t="s">
        <v>2785</v>
      </c>
      <c r="C424" s="25">
        <f>_xlfn.XLOOKUP(Vote_History[[#This Row],[QID]],Constituency[qid],Constituency[Number])</f>
        <v>71</v>
      </c>
      <c r="D424" s="27" t="str">
        <f>_xlfn.XLOOKUP(Vote_History[[#This Row],[Number]],Constituency[Number],Constituency[Constituency])</f>
        <v>Puthukkad</v>
      </c>
      <c r="E424" s="20" t="s">
        <v>5467</v>
      </c>
      <c r="F424" s="20">
        <v>2016</v>
      </c>
      <c r="G424" s="20" t="s">
        <v>2437</v>
      </c>
      <c r="H424" s="20" t="s">
        <v>6060</v>
      </c>
      <c r="I424" s="20" t="s">
        <v>52</v>
      </c>
      <c r="J424" s="20" t="s">
        <v>51</v>
      </c>
      <c r="K424" s="20">
        <v>79464</v>
      </c>
      <c r="L424" s="20" t="s">
        <v>6061</v>
      </c>
      <c r="M424" s="20" t="s">
        <v>161</v>
      </c>
      <c r="N424" s="20" t="s">
        <v>38</v>
      </c>
      <c r="O424" s="20">
        <v>40986</v>
      </c>
      <c r="P424" s="20" t="s">
        <v>6062</v>
      </c>
      <c r="Q424" s="20" t="s">
        <v>69</v>
      </c>
      <c r="R424" s="20" t="s">
        <v>68</v>
      </c>
      <c r="S424" s="20">
        <v>35833</v>
      </c>
      <c r="T424" s="20">
        <v>38478</v>
      </c>
      <c r="U424" s="20">
        <v>79464</v>
      </c>
      <c r="V424" s="20">
        <v>40986</v>
      </c>
      <c r="W424" s="20">
        <v>35833</v>
      </c>
      <c r="X424" s="20">
        <v>1659</v>
      </c>
      <c r="Y424" s="21">
        <v>157942</v>
      </c>
    </row>
    <row r="425" spans="2:25" x14ac:dyDescent="0.9">
      <c r="B425" s="19" t="s">
        <v>2785</v>
      </c>
      <c r="C425" s="25">
        <f>_xlfn.XLOOKUP(Vote_History[[#This Row],[QID]],Constituency[qid],Constituency[Number])</f>
        <v>71</v>
      </c>
      <c r="D425" s="27" t="str">
        <f>_xlfn.XLOOKUP(Vote_History[[#This Row],[Number]],Constituency[Number],Constituency[Constituency])</f>
        <v>Puthukkad</v>
      </c>
      <c r="E425" s="20" t="s">
        <v>5467</v>
      </c>
      <c r="F425" s="20">
        <v>2021</v>
      </c>
      <c r="G425" s="20" t="s">
        <v>2437</v>
      </c>
      <c r="H425" s="20" t="s">
        <v>5402</v>
      </c>
      <c r="I425" s="20" t="s">
        <v>52</v>
      </c>
      <c r="J425" s="20" t="s">
        <v>51</v>
      </c>
      <c r="K425" s="20">
        <v>73365</v>
      </c>
      <c r="L425" s="20" t="s">
        <v>6063</v>
      </c>
      <c r="M425" s="20" t="s">
        <v>161</v>
      </c>
      <c r="N425" s="20" t="s">
        <v>38</v>
      </c>
      <c r="O425" s="20">
        <v>46012</v>
      </c>
      <c r="P425" s="20" t="s">
        <v>6064</v>
      </c>
      <c r="Q425" s="20" t="s">
        <v>69</v>
      </c>
      <c r="R425" s="20" t="s">
        <v>68</v>
      </c>
      <c r="S425" s="20">
        <v>34893</v>
      </c>
      <c r="T425" s="20">
        <v>27353</v>
      </c>
      <c r="U425" s="20">
        <v>73365</v>
      </c>
      <c r="V425" s="20">
        <v>46012</v>
      </c>
      <c r="W425" s="20">
        <v>34893</v>
      </c>
      <c r="X425" s="20">
        <v>944</v>
      </c>
      <c r="Y425" s="21">
        <v>155214</v>
      </c>
    </row>
    <row r="426" spans="2:25" x14ac:dyDescent="0.9">
      <c r="B426" s="19" t="s">
        <v>2785</v>
      </c>
      <c r="C426" s="25">
        <f>_xlfn.XLOOKUP(Vote_History[[#This Row],[QID]],Constituency[qid],Constituency[Number])</f>
        <v>71</v>
      </c>
      <c r="D426" s="27" t="str">
        <f>_xlfn.XLOOKUP(Vote_History[[#This Row],[Number]],Constituency[Number],Constituency[Constituency])</f>
        <v>Puthukkad</v>
      </c>
      <c r="E426" s="20" t="s">
        <v>5473</v>
      </c>
      <c r="F426" s="20">
        <v>2014</v>
      </c>
      <c r="G426" s="20" t="s">
        <v>2437</v>
      </c>
      <c r="H426" s="20" t="s">
        <v>5999</v>
      </c>
      <c r="I426" s="20" t="s">
        <v>193</v>
      </c>
      <c r="J426" s="20" t="s">
        <v>51</v>
      </c>
      <c r="K426" s="20">
        <v>62300</v>
      </c>
      <c r="L426" s="20" t="s">
        <v>6000</v>
      </c>
      <c r="M426" s="20" t="s">
        <v>161</v>
      </c>
      <c r="N426" s="20" t="s">
        <v>38</v>
      </c>
      <c r="O426" s="20">
        <v>48353</v>
      </c>
      <c r="P426" s="20" t="s">
        <v>6001</v>
      </c>
      <c r="Q426" s="20" t="s">
        <v>69</v>
      </c>
      <c r="R426" s="20" t="s">
        <v>68</v>
      </c>
      <c r="S426" s="20">
        <v>16253</v>
      </c>
      <c r="T426" s="20">
        <v>13947</v>
      </c>
      <c r="U426" s="20">
        <v>62300</v>
      </c>
      <c r="V426" s="20">
        <v>48353</v>
      </c>
      <c r="W426" s="20">
        <v>16253</v>
      </c>
      <c r="X426" s="20">
        <v>8142</v>
      </c>
      <c r="Y426" s="21">
        <v>135048</v>
      </c>
    </row>
    <row r="427" spans="2:25" x14ac:dyDescent="0.9">
      <c r="B427" s="19" t="s">
        <v>2785</v>
      </c>
      <c r="C427" s="25">
        <f>_xlfn.XLOOKUP(Vote_History[[#This Row],[QID]],Constituency[qid],Constituency[Number])</f>
        <v>71</v>
      </c>
      <c r="D427" s="27" t="str">
        <f>_xlfn.XLOOKUP(Vote_History[[#This Row],[Number]],Constituency[Number],Constituency[Constituency])</f>
        <v>Puthukkad</v>
      </c>
      <c r="E427" s="20" t="s">
        <v>5473</v>
      </c>
      <c r="F427" s="20">
        <v>2019</v>
      </c>
      <c r="G427" s="20" t="s">
        <v>2437</v>
      </c>
      <c r="H427" s="20" t="s">
        <v>2543</v>
      </c>
      <c r="I427" s="20" t="s">
        <v>161</v>
      </c>
      <c r="J427" s="20" t="s">
        <v>38</v>
      </c>
      <c r="K427" s="20">
        <v>56848</v>
      </c>
      <c r="L427" s="20" t="s">
        <v>6002</v>
      </c>
      <c r="M427" s="20" t="s">
        <v>193</v>
      </c>
      <c r="N427" s="20" t="s">
        <v>51</v>
      </c>
      <c r="O427" s="20">
        <v>51006</v>
      </c>
      <c r="P427" s="20" t="s">
        <v>6003</v>
      </c>
      <c r="Q427" s="20" t="s">
        <v>69</v>
      </c>
      <c r="R427" s="20" t="s">
        <v>68</v>
      </c>
      <c r="S427" s="20">
        <v>46410</v>
      </c>
      <c r="T427" s="20">
        <v>5842</v>
      </c>
      <c r="U427" s="20">
        <v>51006</v>
      </c>
      <c r="V427" s="20">
        <v>56848</v>
      </c>
      <c r="W427" s="20">
        <v>46410</v>
      </c>
      <c r="X427" s="20">
        <v>1169</v>
      </c>
      <c r="Y427" s="21">
        <v>155433</v>
      </c>
    </row>
    <row r="428" spans="2:25" x14ac:dyDescent="0.9">
      <c r="B428" s="19" t="s">
        <v>2785</v>
      </c>
      <c r="C428" s="25">
        <f>_xlfn.XLOOKUP(Vote_History[[#This Row],[QID]],Constituency[qid],Constituency[Number])</f>
        <v>71</v>
      </c>
      <c r="D428" s="27" t="str">
        <f>_xlfn.XLOOKUP(Vote_History[[#This Row],[Number]],Constituency[Number],Constituency[Constituency])</f>
        <v>Puthukkad</v>
      </c>
      <c r="E428" s="20" t="s">
        <v>5473</v>
      </c>
      <c r="F428" s="20">
        <v>2024</v>
      </c>
      <c r="G428" s="20" t="s">
        <v>2437</v>
      </c>
      <c r="H428" s="20" t="s">
        <v>6003</v>
      </c>
      <c r="I428" s="20" t="s">
        <v>69</v>
      </c>
      <c r="J428" s="20" t="s">
        <v>68</v>
      </c>
      <c r="K428" s="20">
        <v>62635</v>
      </c>
      <c r="L428" s="20" t="s">
        <v>6005</v>
      </c>
      <c r="M428" s="20" t="s">
        <v>193</v>
      </c>
      <c r="N428" s="20" t="s">
        <v>51</v>
      </c>
      <c r="O428" s="20">
        <v>49943</v>
      </c>
      <c r="P428" s="20" t="s">
        <v>6004</v>
      </c>
      <c r="Q428" s="20" t="s">
        <v>161</v>
      </c>
      <c r="R428" s="20" t="s">
        <v>38</v>
      </c>
      <c r="S428" s="20">
        <v>42715</v>
      </c>
      <c r="T428" s="20">
        <v>12692</v>
      </c>
      <c r="U428" s="20">
        <v>49943</v>
      </c>
      <c r="V428" s="20">
        <v>42715</v>
      </c>
      <c r="W428" s="20">
        <v>62635</v>
      </c>
      <c r="X428" s="20">
        <v>1090</v>
      </c>
      <c r="Y428" s="21">
        <v>156383</v>
      </c>
    </row>
    <row r="429" spans="2:25" x14ac:dyDescent="0.9">
      <c r="B429" s="19" t="s">
        <v>2820</v>
      </c>
      <c r="C429" s="25">
        <f>_xlfn.XLOOKUP(Vote_History[[#This Row],[QID]],Constituency[qid],Constituency[Number])</f>
        <v>72</v>
      </c>
      <c r="D429" s="27" t="str">
        <f>_xlfn.XLOOKUP(Vote_History[[#This Row],[Number]],Constituency[Number],Constituency[Constituency])</f>
        <v>Chalakudy</v>
      </c>
      <c r="E429" s="20" t="s">
        <v>5467</v>
      </c>
      <c r="F429" s="20">
        <v>2011</v>
      </c>
      <c r="G429" s="20" t="s">
        <v>2818</v>
      </c>
      <c r="H429" s="20" t="s">
        <v>6065</v>
      </c>
      <c r="I429" s="20" t="s">
        <v>52</v>
      </c>
      <c r="J429" s="20" t="s">
        <v>51</v>
      </c>
      <c r="K429" s="20">
        <v>63610</v>
      </c>
      <c r="L429" s="20" t="s">
        <v>6066</v>
      </c>
      <c r="M429" s="20" t="s">
        <v>161</v>
      </c>
      <c r="N429" s="20" t="s">
        <v>38</v>
      </c>
      <c r="O429" s="20">
        <v>61061</v>
      </c>
      <c r="P429" s="20" t="s">
        <v>6067</v>
      </c>
      <c r="Q429" s="20" t="s">
        <v>69</v>
      </c>
      <c r="R429" s="20" t="s">
        <v>68</v>
      </c>
      <c r="S429" s="20">
        <v>5976</v>
      </c>
      <c r="T429" s="20">
        <v>2549</v>
      </c>
      <c r="U429" s="20">
        <v>63610</v>
      </c>
      <c r="V429" s="20">
        <v>61061</v>
      </c>
      <c r="W429" s="20">
        <v>5976</v>
      </c>
      <c r="X429" s="20">
        <v>1390</v>
      </c>
      <c r="Y429" s="21">
        <v>132037</v>
      </c>
    </row>
    <row r="430" spans="2:25" x14ac:dyDescent="0.9">
      <c r="B430" s="19" t="s">
        <v>2820</v>
      </c>
      <c r="C430" s="25">
        <f>_xlfn.XLOOKUP(Vote_History[[#This Row],[QID]],Constituency[qid],Constituency[Number])</f>
        <v>72</v>
      </c>
      <c r="D430" s="27" t="str">
        <f>_xlfn.XLOOKUP(Vote_History[[#This Row],[Number]],Constituency[Number],Constituency[Constituency])</f>
        <v>Chalakudy</v>
      </c>
      <c r="E430" s="20" t="s">
        <v>5467</v>
      </c>
      <c r="F430" s="20">
        <v>2016</v>
      </c>
      <c r="G430" s="20" t="s">
        <v>2818</v>
      </c>
      <c r="H430" s="20" t="s">
        <v>6068</v>
      </c>
      <c r="I430" s="20" t="s">
        <v>52</v>
      </c>
      <c r="J430" s="20" t="s">
        <v>51</v>
      </c>
      <c r="K430" s="20">
        <v>74251</v>
      </c>
      <c r="L430" s="20" t="s">
        <v>6069</v>
      </c>
      <c r="M430" s="20" t="s">
        <v>161</v>
      </c>
      <c r="N430" s="20" t="s">
        <v>38</v>
      </c>
      <c r="O430" s="20">
        <v>47603</v>
      </c>
      <c r="P430" s="20" t="s">
        <v>6070</v>
      </c>
      <c r="Q430" s="20" t="s">
        <v>698</v>
      </c>
      <c r="R430" s="20" t="s">
        <v>68</v>
      </c>
      <c r="S430" s="20">
        <v>26229</v>
      </c>
      <c r="T430" s="20">
        <v>26648</v>
      </c>
      <c r="U430" s="20">
        <v>74251</v>
      </c>
      <c r="V430" s="20">
        <v>47603</v>
      </c>
      <c r="W430" s="20">
        <v>26229</v>
      </c>
      <c r="X430" s="20">
        <v>1572</v>
      </c>
      <c r="Y430" s="21">
        <v>149655</v>
      </c>
    </row>
    <row r="431" spans="2:25" x14ac:dyDescent="0.9">
      <c r="B431" s="19" t="s">
        <v>2820</v>
      </c>
      <c r="C431" s="25">
        <f>_xlfn.XLOOKUP(Vote_History[[#This Row],[QID]],Constituency[qid],Constituency[Number])</f>
        <v>72</v>
      </c>
      <c r="D431" s="27" t="str">
        <f>_xlfn.XLOOKUP(Vote_History[[#This Row],[Number]],Constituency[Number],Constituency[Constituency])</f>
        <v>Chalakudy</v>
      </c>
      <c r="E431" s="20" t="s">
        <v>5467</v>
      </c>
      <c r="F431" s="20">
        <v>2021</v>
      </c>
      <c r="G431" s="20" t="s">
        <v>2818</v>
      </c>
      <c r="H431" s="20" t="s">
        <v>5403</v>
      </c>
      <c r="I431" s="20" t="s">
        <v>161</v>
      </c>
      <c r="J431" s="20" t="s">
        <v>38</v>
      </c>
      <c r="K431" s="20">
        <v>61888</v>
      </c>
      <c r="L431" s="20" t="s">
        <v>6071</v>
      </c>
      <c r="M431" s="20" t="s">
        <v>5416</v>
      </c>
      <c r="N431" s="20" t="s">
        <v>51</v>
      </c>
      <c r="O431" s="20">
        <v>60831</v>
      </c>
      <c r="P431" s="20" t="s">
        <v>6072</v>
      </c>
      <c r="Q431" s="20" t="s">
        <v>698</v>
      </c>
      <c r="R431" s="20" t="s">
        <v>68</v>
      </c>
      <c r="S431" s="20">
        <v>17301</v>
      </c>
      <c r="T431" s="20">
        <v>1057</v>
      </c>
      <c r="U431" s="20">
        <v>60831</v>
      </c>
      <c r="V431" s="20">
        <v>61888</v>
      </c>
      <c r="W431" s="20">
        <v>17301</v>
      </c>
      <c r="X431" s="20">
        <v>2134</v>
      </c>
      <c r="Y431" s="21">
        <v>142154</v>
      </c>
    </row>
    <row r="432" spans="2:25" x14ac:dyDescent="0.9">
      <c r="B432" s="19" t="s">
        <v>2820</v>
      </c>
      <c r="C432" s="25">
        <f>_xlfn.XLOOKUP(Vote_History[[#This Row],[QID]],Constituency[qid],Constituency[Number])</f>
        <v>72</v>
      </c>
      <c r="D432" s="27" t="str">
        <f>_xlfn.XLOOKUP(Vote_History[[#This Row],[Number]],Constituency[Number],Constituency[Constituency])</f>
        <v>Chalakudy</v>
      </c>
      <c r="E432" s="20" t="s">
        <v>5473</v>
      </c>
      <c r="F432" s="20">
        <v>2014</v>
      </c>
      <c r="G432" s="20" t="s">
        <v>2818</v>
      </c>
      <c r="H432" s="20" t="s">
        <v>6046</v>
      </c>
      <c r="I432" s="20" t="s">
        <v>161</v>
      </c>
      <c r="J432" s="20" t="s">
        <v>38</v>
      </c>
      <c r="K432" s="20">
        <v>55279</v>
      </c>
      <c r="L432" s="20" t="s">
        <v>6045</v>
      </c>
      <c r="M432" s="20" t="s">
        <v>5555</v>
      </c>
      <c r="N432" s="20" t="s">
        <v>51</v>
      </c>
      <c r="O432" s="20">
        <v>54662</v>
      </c>
      <c r="P432" s="20" t="s">
        <v>6047</v>
      </c>
      <c r="Q432" s="20" t="s">
        <v>69</v>
      </c>
      <c r="R432" s="20" t="s">
        <v>68</v>
      </c>
      <c r="S432" s="20">
        <v>13285</v>
      </c>
      <c r="T432" s="20">
        <v>617</v>
      </c>
      <c r="U432" s="20">
        <v>54662</v>
      </c>
      <c r="V432" s="20">
        <v>55279</v>
      </c>
      <c r="W432" s="20">
        <v>13285</v>
      </c>
      <c r="X432" s="20">
        <v>7218</v>
      </c>
      <c r="Y432" s="21">
        <v>130444</v>
      </c>
    </row>
    <row r="433" spans="2:25" x14ac:dyDescent="0.9">
      <c r="B433" s="19" t="s">
        <v>2820</v>
      </c>
      <c r="C433" s="25">
        <f>_xlfn.XLOOKUP(Vote_History[[#This Row],[QID]],Constituency[qid],Constituency[Number])</f>
        <v>72</v>
      </c>
      <c r="D433" s="27" t="str">
        <f>_xlfn.XLOOKUP(Vote_History[[#This Row],[Number]],Constituency[Number],Constituency[Constituency])</f>
        <v>Chalakudy</v>
      </c>
      <c r="E433" s="20" t="s">
        <v>5473</v>
      </c>
      <c r="F433" s="20">
        <v>2019</v>
      </c>
      <c r="G433" s="20" t="s">
        <v>2818</v>
      </c>
      <c r="H433" s="20" t="s">
        <v>6048</v>
      </c>
      <c r="I433" s="20" t="s">
        <v>161</v>
      </c>
      <c r="J433" s="20" t="s">
        <v>38</v>
      </c>
      <c r="K433" s="20">
        <v>69536</v>
      </c>
      <c r="L433" s="20" t="s">
        <v>6045</v>
      </c>
      <c r="M433" s="20" t="s">
        <v>52</v>
      </c>
      <c r="N433" s="20" t="s">
        <v>51</v>
      </c>
      <c r="O433" s="20">
        <v>48827</v>
      </c>
      <c r="P433" s="20" t="s">
        <v>6040</v>
      </c>
      <c r="Q433" s="20" t="s">
        <v>69</v>
      </c>
      <c r="R433" s="20" t="s">
        <v>68</v>
      </c>
      <c r="S433" s="20">
        <v>23433</v>
      </c>
      <c r="T433" s="20">
        <v>20709</v>
      </c>
      <c r="U433" s="20">
        <v>48827</v>
      </c>
      <c r="V433" s="20">
        <v>69536</v>
      </c>
      <c r="W433" s="20">
        <v>23433</v>
      </c>
      <c r="X433" s="20">
        <v>1491</v>
      </c>
      <c r="Y433" s="21">
        <v>143287</v>
      </c>
    </row>
    <row r="434" spans="2:25" x14ac:dyDescent="0.9">
      <c r="B434" s="19" t="s">
        <v>2820</v>
      </c>
      <c r="C434" s="25">
        <f>_xlfn.XLOOKUP(Vote_History[[#This Row],[QID]],Constituency[qid],Constituency[Number])</f>
        <v>72</v>
      </c>
      <c r="D434" s="27" t="str">
        <f>_xlfn.XLOOKUP(Vote_History[[#This Row],[Number]],Constituency[Number],Constituency[Constituency])</f>
        <v>Chalakudy</v>
      </c>
      <c r="E434" s="20" t="s">
        <v>5473</v>
      </c>
      <c r="F434" s="20">
        <v>2024</v>
      </c>
      <c r="G434" s="20" t="s">
        <v>2818</v>
      </c>
      <c r="H434" s="20" t="s">
        <v>6048</v>
      </c>
      <c r="I434" s="20" t="s">
        <v>161</v>
      </c>
      <c r="J434" s="20" t="s">
        <v>38</v>
      </c>
      <c r="K434" s="20">
        <v>56502</v>
      </c>
      <c r="L434" s="20" t="s">
        <v>6049</v>
      </c>
      <c r="M434" s="20" t="s">
        <v>52</v>
      </c>
      <c r="N434" s="20" t="s">
        <v>51</v>
      </c>
      <c r="O434" s="20">
        <v>50786</v>
      </c>
      <c r="P434" s="20" t="s">
        <v>6050</v>
      </c>
      <c r="Q434" s="20" t="s">
        <v>698</v>
      </c>
      <c r="R434" s="20" t="s">
        <v>68</v>
      </c>
      <c r="S434" s="20">
        <v>14185</v>
      </c>
      <c r="T434" s="20">
        <v>5716</v>
      </c>
      <c r="U434" s="20">
        <v>50786</v>
      </c>
      <c r="V434" s="20">
        <v>56502</v>
      </c>
      <c r="W434" s="20">
        <v>14185</v>
      </c>
      <c r="X434" s="20">
        <v>11444</v>
      </c>
      <c r="Y434" s="21">
        <v>132917</v>
      </c>
    </row>
    <row r="435" spans="2:25" x14ac:dyDescent="0.9">
      <c r="B435" s="19" t="s">
        <v>2860</v>
      </c>
      <c r="C435" s="25">
        <f>_xlfn.XLOOKUP(Vote_History[[#This Row],[QID]],Constituency[qid],Constituency[Number])</f>
        <v>73</v>
      </c>
      <c r="D435" s="27" t="str">
        <f>_xlfn.XLOOKUP(Vote_History[[#This Row],[Number]],Constituency[Number],Constituency[Constituency])</f>
        <v>Kodungallur</v>
      </c>
      <c r="E435" s="20" t="s">
        <v>5467</v>
      </c>
      <c r="F435" s="20">
        <v>2011</v>
      </c>
      <c r="G435" s="20" t="s">
        <v>2818</v>
      </c>
      <c r="H435" s="20" t="s">
        <v>6073</v>
      </c>
      <c r="I435" s="20" t="s">
        <v>161</v>
      </c>
      <c r="J435" s="20" t="s">
        <v>38</v>
      </c>
      <c r="K435" s="20">
        <v>64495</v>
      </c>
      <c r="L435" s="20" t="s">
        <v>6074</v>
      </c>
      <c r="M435" s="20" t="s">
        <v>193</v>
      </c>
      <c r="N435" s="20" t="s">
        <v>51</v>
      </c>
      <c r="O435" s="20">
        <v>55063</v>
      </c>
      <c r="P435" s="20" t="s">
        <v>6075</v>
      </c>
      <c r="Q435" s="20" t="s">
        <v>69</v>
      </c>
      <c r="R435" s="20" t="s">
        <v>68</v>
      </c>
      <c r="S435" s="20">
        <v>6732</v>
      </c>
      <c r="T435" s="20">
        <v>9432</v>
      </c>
      <c r="U435" s="20">
        <v>55063</v>
      </c>
      <c r="V435" s="20">
        <v>64495</v>
      </c>
      <c r="W435" s="20">
        <v>6732</v>
      </c>
      <c r="X435" s="20">
        <v>2424</v>
      </c>
      <c r="Y435" s="21">
        <v>128714</v>
      </c>
    </row>
    <row r="436" spans="2:25" x14ac:dyDescent="0.9">
      <c r="B436" s="19" t="s">
        <v>2860</v>
      </c>
      <c r="C436" s="25">
        <f>_xlfn.XLOOKUP(Vote_History[[#This Row],[QID]],Constituency[qid],Constituency[Number])</f>
        <v>73</v>
      </c>
      <c r="D436" s="27" t="str">
        <f>_xlfn.XLOOKUP(Vote_History[[#This Row],[Number]],Constituency[Number],Constituency[Constituency])</f>
        <v>Kodungallur</v>
      </c>
      <c r="E436" s="20" t="s">
        <v>5467</v>
      </c>
      <c r="F436" s="20">
        <v>2016</v>
      </c>
      <c r="G436" s="20" t="s">
        <v>2818</v>
      </c>
      <c r="H436" s="20" t="s">
        <v>6076</v>
      </c>
      <c r="I436" s="20" t="s">
        <v>193</v>
      </c>
      <c r="J436" s="20" t="s">
        <v>51</v>
      </c>
      <c r="K436" s="20">
        <v>67909</v>
      </c>
      <c r="L436" s="20" t="s">
        <v>6077</v>
      </c>
      <c r="M436" s="20" t="s">
        <v>161</v>
      </c>
      <c r="N436" s="20" t="s">
        <v>38</v>
      </c>
      <c r="O436" s="20">
        <v>45118</v>
      </c>
      <c r="P436" s="20" t="s">
        <v>6078</v>
      </c>
      <c r="Q436" s="20" t="s">
        <v>698</v>
      </c>
      <c r="R436" s="20" t="s">
        <v>68</v>
      </c>
      <c r="S436" s="20">
        <v>32793</v>
      </c>
      <c r="T436" s="20">
        <v>22791</v>
      </c>
      <c r="U436" s="20">
        <v>67909</v>
      </c>
      <c r="V436" s="20">
        <v>45118</v>
      </c>
      <c r="W436" s="20">
        <v>32793</v>
      </c>
      <c r="X436" s="20">
        <v>1871</v>
      </c>
      <c r="Y436" s="21">
        <v>147691</v>
      </c>
    </row>
    <row r="437" spans="2:25" x14ac:dyDescent="0.9">
      <c r="B437" s="19" t="s">
        <v>2860</v>
      </c>
      <c r="C437" s="25">
        <f>_xlfn.XLOOKUP(Vote_History[[#This Row],[QID]],Constituency[qid],Constituency[Number])</f>
        <v>73</v>
      </c>
      <c r="D437" s="27" t="str">
        <f>_xlfn.XLOOKUP(Vote_History[[#This Row],[Number]],Constituency[Number],Constituency[Constituency])</f>
        <v>Kodungallur</v>
      </c>
      <c r="E437" s="20" t="s">
        <v>5467</v>
      </c>
      <c r="F437" s="20">
        <v>2021</v>
      </c>
      <c r="G437" s="20" t="s">
        <v>2818</v>
      </c>
      <c r="H437" s="20" t="s">
        <v>5404</v>
      </c>
      <c r="I437" s="20" t="s">
        <v>193</v>
      </c>
      <c r="J437" s="20" t="s">
        <v>51</v>
      </c>
      <c r="K437" s="20">
        <v>71457</v>
      </c>
      <c r="L437" s="20" t="s">
        <v>6079</v>
      </c>
      <c r="M437" s="20" t="s">
        <v>161</v>
      </c>
      <c r="N437" s="20" t="s">
        <v>38</v>
      </c>
      <c r="O437" s="20">
        <v>47564</v>
      </c>
      <c r="P437" s="20" t="s">
        <v>6080</v>
      </c>
      <c r="Q437" s="20" t="s">
        <v>69</v>
      </c>
      <c r="R437" s="20" t="s">
        <v>68</v>
      </c>
      <c r="S437" s="20">
        <v>28204</v>
      </c>
      <c r="T437" s="20">
        <v>23893</v>
      </c>
      <c r="U437" s="20">
        <v>71457</v>
      </c>
      <c r="V437" s="20">
        <v>47564</v>
      </c>
      <c r="W437" s="20">
        <v>28204</v>
      </c>
      <c r="X437" s="20">
        <v>807</v>
      </c>
      <c r="Y437" s="21">
        <v>148032</v>
      </c>
    </row>
    <row r="438" spans="2:25" x14ac:dyDescent="0.9">
      <c r="B438" s="19" t="s">
        <v>2860</v>
      </c>
      <c r="C438" s="25">
        <f>_xlfn.XLOOKUP(Vote_History[[#This Row],[QID]],Constituency[qid],Constituency[Number])</f>
        <v>73</v>
      </c>
      <c r="D438" s="27" t="str">
        <f>_xlfn.XLOOKUP(Vote_History[[#This Row],[Number]],Constituency[Number],Constituency[Constituency])</f>
        <v>Kodungallur</v>
      </c>
      <c r="E438" s="20" t="s">
        <v>5473</v>
      </c>
      <c r="F438" s="20">
        <v>2014</v>
      </c>
      <c r="G438" s="20" t="s">
        <v>2818</v>
      </c>
      <c r="H438" s="20" t="s">
        <v>6045</v>
      </c>
      <c r="I438" s="20" t="s">
        <v>5555</v>
      </c>
      <c r="J438" s="20" t="s">
        <v>51</v>
      </c>
      <c r="K438" s="20">
        <v>51823</v>
      </c>
      <c r="L438" s="20" t="s">
        <v>6046</v>
      </c>
      <c r="M438" s="20" t="s">
        <v>161</v>
      </c>
      <c r="N438" s="20" t="s">
        <v>38</v>
      </c>
      <c r="O438" s="20">
        <v>47850</v>
      </c>
      <c r="P438" s="20" t="s">
        <v>6047</v>
      </c>
      <c r="Q438" s="20" t="s">
        <v>69</v>
      </c>
      <c r="R438" s="20" t="s">
        <v>68</v>
      </c>
      <c r="S438" s="20">
        <v>18101</v>
      </c>
      <c r="T438" s="20">
        <v>3973</v>
      </c>
      <c r="U438" s="20">
        <v>51823</v>
      </c>
      <c r="V438" s="20">
        <v>47850</v>
      </c>
      <c r="W438" s="20">
        <v>18101</v>
      </c>
      <c r="X438" s="20">
        <v>9883</v>
      </c>
      <c r="Y438" s="21">
        <v>127657</v>
      </c>
    </row>
    <row r="439" spans="2:25" x14ac:dyDescent="0.9">
      <c r="B439" s="19" t="s">
        <v>2860</v>
      </c>
      <c r="C439" s="25">
        <f>_xlfn.XLOOKUP(Vote_History[[#This Row],[QID]],Constituency[qid],Constituency[Number])</f>
        <v>73</v>
      </c>
      <c r="D439" s="27" t="str">
        <f>_xlfn.XLOOKUP(Vote_History[[#This Row],[Number]],Constituency[Number],Constituency[Constituency])</f>
        <v>Kodungallur</v>
      </c>
      <c r="E439" s="20" t="s">
        <v>5473</v>
      </c>
      <c r="F439" s="20">
        <v>2019</v>
      </c>
      <c r="G439" s="20" t="s">
        <v>2818</v>
      </c>
      <c r="H439" s="20" t="s">
        <v>6048</v>
      </c>
      <c r="I439" s="20" t="s">
        <v>161</v>
      </c>
      <c r="J439" s="20" t="s">
        <v>38</v>
      </c>
      <c r="K439" s="20">
        <v>61085</v>
      </c>
      <c r="L439" s="20" t="s">
        <v>6045</v>
      </c>
      <c r="M439" s="20" t="s">
        <v>52</v>
      </c>
      <c r="N439" s="20" t="s">
        <v>51</v>
      </c>
      <c r="O439" s="20">
        <v>49355</v>
      </c>
      <c r="P439" s="20" t="s">
        <v>6040</v>
      </c>
      <c r="Q439" s="20" t="s">
        <v>69</v>
      </c>
      <c r="R439" s="20" t="s">
        <v>68</v>
      </c>
      <c r="S439" s="20">
        <v>29732</v>
      </c>
      <c r="T439" s="20">
        <v>11730</v>
      </c>
      <c r="U439" s="20">
        <v>49355</v>
      </c>
      <c r="V439" s="20">
        <v>61085</v>
      </c>
      <c r="W439" s="20">
        <v>29732</v>
      </c>
      <c r="X439" s="20">
        <v>1770</v>
      </c>
      <c r="Y439" s="21">
        <v>141942</v>
      </c>
    </row>
    <row r="440" spans="2:25" x14ac:dyDescent="0.9">
      <c r="B440" s="19" t="s">
        <v>2860</v>
      </c>
      <c r="C440" s="25">
        <f>_xlfn.XLOOKUP(Vote_History[[#This Row],[QID]],Constituency[qid],Constituency[Number])</f>
        <v>73</v>
      </c>
      <c r="D440" s="27" t="str">
        <f>_xlfn.XLOOKUP(Vote_History[[#This Row],[Number]],Constituency[Number],Constituency[Constituency])</f>
        <v>Kodungallur</v>
      </c>
      <c r="E440" s="20" t="s">
        <v>5473</v>
      </c>
      <c r="F440" s="20">
        <v>2024</v>
      </c>
      <c r="G440" s="20" t="s">
        <v>2818</v>
      </c>
      <c r="H440" s="20" t="s">
        <v>6049</v>
      </c>
      <c r="I440" s="20" t="s">
        <v>52</v>
      </c>
      <c r="J440" s="20" t="s">
        <v>51</v>
      </c>
      <c r="K440" s="20">
        <v>52091</v>
      </c>
      <c r="L440" s="20" t="s">
        <v>6048</v>
      </c>
      <c r="M440" s="20" t="s">
        <v>161</v>
      </c>
      <c r="N440" s="20" t="s">
        <v>38</v>
      </c>
      <c r="O440" s="20">
        <v>51725</v>
      </c>
      <c r="P440" s="20" t="s">
        <v>6050</v>
      </c>
      <c r="Q440" s="20" t="s">
        <v>698</v>
      </c>
      <c r="R440" s="20" t="s">
        <v>68</v>
      </c>
      <c r="S440" s="20">
        <v>23836</v>
      </c>
      <c r="T440" s="20">
        <v>366</v>
      </c>
      <c r="U440" s="20">
        <v>52091</v>
      </c>
      <c r="V440" s="20">
        <v>51725</v>
      </c>
      <c r="W440" s="20">
        <v>23836</v>
      </c>
      <c r="X440" s="20">
        <v>7649</v>
      </c>
      <c r="Y440" s="21">
        <v>135301</v>
      </c>
    </row>
    <row r="441" spans="2:25" x14ac:dyDescent="0.9">
      <c r="B441" s="19" t="s">
        <v>2898</v>
      </c>
      <c r="C441" s="25">
        <f>_xlfn.XLOOKUP(Vote_History[[#This Row],[QID]],Constituency[qid],Constituency[Number])</f>
        <v>74</v>
      </c>
      <c r="D441" s="27" t="str">
        <f>_xlfn.XLOOKUP(Vote_History[[#This Row],[Number]],Constituency[Number],Constituency[Constituency])</f>
        <v>Perumbavoor</v>
      </c>
      <c r="E441" s="20" t="s">
        <v>5467</v>
      </c>
      <c r="F441" s="20">
        <v>2011</v>
      </c>
      <c r="G441" s="20" t="s">
        <v>2818</v>
      </c>
      <c r="H441" s="20" t="s">
        <v>2932</v>
      </c>
      <c r="I441" s="20" t="s">
        <v>52</v>
      </c>
      <c r="J441" s="20" t="s">
        <v>51</v>
      </c>
      <c r="K441" s="20">
        <v>59628</v>
      </c>
      <c r="L441" s="20" t="s">
        <v>6081</v>
      </c>
      <c r="M441" s="20" t="s">
        <v>161</v>
      </c>
      <c r="N441" s="20" t="s">
        <v>38</v>
      </c>
      <c r="O441" s="20">
        <v>56246</v>
      </c>
      <c r="P441" s="20" t="s">
        <v>6082</v>
      </c>
      <c r="Q441" s="20" t="s">
        <v>69</v>
      </c>
      <c r="R441" s="20" t="s">
        <v>68</v>
      </c>
      <c r="S441" s="20">
        <v>5464</v>
      </c>
      <c r="T441" s="20">
        <v>3382</v>
      </c>
      <c r="U441" s="20">
        <v>59628</v>
      </c>
      <c r="V441" s="20">
        <v>56246</v>
      </c>
      <c r="W441" s="20">
        <v>5464</v>
      </c>
      <c r="X441" s="20">
        <v>4401</v>
      </c>
      <c r="Y441" s="21">
        <v>125739</v>
      </c>
    </row>
    <row r="442" spans="2:25" x14ac:dyDescent="0.9">
      <c r="B442" s="19" t="s">
        <v>2898</v>
      </c>
      <c r="C442" s="25">
        <f>_xlfn.XLOOKUP(Vote_History[[#This Row],[QID]],Constituency[qid],Constituency[Number])</f>
        <v>74</v>
      </c>
      <c r="D442" s="27" t="str">
        <f>_xlfn.XLOOKUP(Vote_History[[#This Row],[Number]],Constituency[Number],Constituency[Constituency])</f>
        <v>Perumbavoor</v>
      </c>
      <c r="E442" s="20" t="s">
        <v>5467</v>
      </c>
      <c r="F442" s="20">
        <v>2016</v>
      </c>
      <c r="G442" s="20" t="s">
        <v>2818</v>
      </c>
      <c r="H442" s="20" t="s">
        <v>6083</v>
      </c>
      <c r="I442" s="20" t="s">
        <v>161</v>
      </c>
      <c r="J442" s="20" t="s">
        <v>38</v>
      </c>
      <c r="K442" s="20">
        <v>64285</v>
      </c>
      <c r="L442" s="20" t="s">
        <v>2932</v>
      </c>
      <c r="M442" s="20" t="s">
        <v>52</v>
      </c>
      <c r="N442" s="20" t="s">
        <v>51</v>
      </c>
      <c r="O442" s="20">
        <v>57197</v>
      </c>
      <c r="P442" s="20" t="s">
        <v>6084</v>
      </c>
      <c r="Q442" s="20" t="s">
        <v>69</v>
      </c>
      <c r="R442" s="20" t="s">
        <v>68</v>
      </c>
      <c r="S442" s="20">
        <v>19731</v>
      </c>
      <c r="T442" s="20">
        <v>7088</v>
      </c>
      <c r="U442" s="20">
        <v>57197</v>
      </c>
      <c r="V442" s="20">
        <v>64285</v>
      </c>
      <c r="W442" s="20">
        <v>19731</v>
      </c>
      <c r="X442" s="20">
        <v>3683</v>
      </c>
      <c r="Y442" s="21">
        <v>144896</v>
      </c>
    </row>
    <row r="443" spans="2:25" x14ac:dyDescent="0.9">
      <c r="B443" s="19" t="s">
        <v>2898</v>
      </c>
      <c r="C443" s="25">
        <f>_xlfn.XLOOKUP(Vote_History[[#This Row],[QID]],Constituency[qid],Constituency[Number])</f>
        <v>74</v>
      </c>
      <c r="D443" s="27" t="str">
        <f>_xlfn.XLOOKUP(Vote_History[[#This Row],[Number]],Constituency[Number],Constituency[Constituency])</f>
        <v>Perumbavoor</v>
      </c>
      <c r="E443" s="20" t="s">
        <v>5467</v>
      </c>
      <c r="F443" s="20">
        <v>2021</v>
      </c>
      <c r="G443" s="20" t="s">
        <v>2818</v>
      </c>
      <c r="H443" s="20" t="s">
        <v>5405</v>
      </c>
      <c r="I443" s="20" t="s">
        <v>161</v>
      </c>
      <c r="J443" s="20" t="s">
        <v>38</v>
      </c>
      <c r="K443" s="20">
        <v>53484</v>
      </c>
      <c r="L443" s="20" t="s">
        <v>6085</v>
      </c>
      <c r="M443" s="20" t="s">
        <v>5416</v>
      </c>
      <c r="N443" s="20" t="s">
        <v>51</v>
      </c>
      <c r="O443" s="20">
        <v>50585</v>
      </c>
      <c r="P443" s="20" t="s">
        <v>6086</v>
      </c>
      <c r="Q443" s="20" t="s">
        <v>6087</v>
      </c>
      <c r="R443" s="20" t="s">
        <v>60</v>
      </c>
      <c r="S443" s="20">
        <v>20536</v>
      </c>
      <c r="T443" s="20">
        <v>2899</v>
      </c>
      <c r="U443" s="20">
        <v>50585</v>
      </c>
      <c r="V443" s="20">
        <v>53484</v>
      </c>
      <c r="W443" s="20">
        <v>15135</v>
      </c>
      <c r="X443" s="20">
        <v>24264</v>
      </c>
      <c r="Y443" s="21">
        <v>143468</v>
      </c>
    </row>
    <row r="444" spans="2:25" x14ac:dyDescent="0.9">
      <c r="B444" s="19" t="s">
        <v>2898</v>
      </c>
      <c r="C444" s="25">
        <f>_xlfn.XLOOKUP(Vote_History[[#This Row],[QID]],Constituency[qid],Constituency[Number])</f>
        <v>74</v>
      </c>
      <c r="D444" s="27" t="str">
        <f>_xlfn.XLOOKUP(Vote_History[[#This Row],[Number]],Constituency[Number],Constituency[Constituency])</f>
        <v>Perumbavoor</v>
      </c>
      <c r="E444" s="20" t="s">
        <v>5473</v>
      </c>
      <c r="F444" s="20">
        <v>2014</v>
      </c>
      <c r="G444" s="20" t="s">
        <v>2818</v>
      </c>
      <c r="H444" s="20" t="s">
        <v>6045</v>
      </c>
      <c r="I444" s="20" t="s">
        <v>5555</v>
      </c>
      <c r="J444" s="20" t="s">
        <v>51</v>
      </c>
      <c r="K444" s="20">
        <v>51036</v>
      </c>
      <c r="L444" s="20" t="s">
        <v>6046</v>
      </c>
      <c r="M444" s="20" t="s">
        <v>161</v>
      </c>
      <c r="N444" s="20" t="s">
        <v>38</v>
      </c>
      <c r="O444" s="20">
        <v>48229</v>
      </c>
      <c r="P444" s="20" t="s">
        <v>6047</v>
      </c>
      <c r="Q444" s="20" t="s">
        <v>69</v>
      </c>
      <c r="R444" s="20" t="s">
        <v>68</v>
      </c>
      <c r="S444" s="20">
        <v>12985</v>
      </c>
      <c r="T444" s="20">
        <v>2807</v>
      </c>
      <c r="U444" s="20">
        <v>51036</v>
      </c>
      <c r="V444" s="20">
        <v>48229</v>
      </c>
      <c r="W444" s="20">
        <v>12985</v>
      </c>
      <c r="X444" s="20">
        <v>11054</v>
      </c>
      <c r="Y444" s="21">
        <v>123304</v>
      </c>
    </row>
    <row r="445" spans="2:25" x14ac:dyDescent="0.9">
      <c r="B445" s="19" t="s">
        <v>2898</v>
      </c>
      <c r="C445" s="25">
        <f>_xlfn.XLOOKUP(Vote_History[[#This Row],[QID]],Constituency[qid],Constituency[Number])</f>
        <v>74</v>
      </c>
      <c r="D445" s="27" t="str">
        <f>_xlfn.XLOOKUP(Vote_History[[#This Row],[Number]],Constituency[Number],Constituency[Constituency])</f>
        <v>Perumbavoor</v>
      </c>
      <c r="E445" s="20" t="s">
        <v>5473</v>
      </c>
      <c r="F445" s="20">
        <v>2019</v>
      </c>
      <c r="G445" s="20" t="s">
        <v>2818</v>
      </c>
      <c r="H445" s="20" t="s">
        <v>6048</v>
      </c>
      <c r="I445" s="20" t="s">
        <v>161</v>
      </c>
      <c r="J445" s="20" t="s">
        <v>38</v>
      </c>
      <c r="K445" s="20">
        <v>69526</v>
      </c>
      <c r="L445" s="20" t="s">
        <v>6045</v>
      </c>
      <c r="M445" s="20" t="s">
        <v>52</v>
      </c>
      <c r="N445" s="20" t="s">
        <v>51</v>
      </c>
      <c r="O445" s="20">
        <v>46903</v>
      </c>
      <c r="P445" s="20" t="s">
        <v>6040</v>
      </c>
      <c r="Q445" s="20" t="s">
        <v>69</v>
      </c>
      <c r="R445" s="20" t="s">
        <v>68</v>
      </c>
      <c r="S445" s="20">
        <v>22954</v>
      </c>
      <c r="T445" s="20">
        <v>22623</v>
      </c>
      <c r="U445" s="20">
        <v>46903</v>
      </c>
      <c r="V445" s="20">
        <v>69526</v>
      </c>
      <c r="W445" s="20">
        <v>22954</v>
      </c>
      <c r="X445" s="20">
        <v>2302</v>
      </c>
      <c r="Y445" s="21">
        <v>141685</v>
      </c>
    </row>
    <row r="446" spans="2:25" x14ac:dyDescent="0.9">
      <c r="B446" s="19" t="s">
        <v>2898</v>
      </c>
      <c r="C446" s="25">
        <f>_xlfn.XLOOKUP(Vote_History[[#This Row],[QID]],Constituency[qid],Constituency[Number])</f>
        <v>74</v>
      </c>
      <c r="D446" s="27" t="str">
        <f>_xlfn.XLOOKUP(Vote_History[[#This Row],[Number]],Constituency[Number],Constituency[Constituency])</f>
        <v>Perumbavoor</v>
      </c>
      <c r="E446" s="20" t="s">
        <v>5473</v>
      </c>
      <c r="F446" s="20">
        <v>2024</v>
      </c>
      <c r="G446" s="20" t="s">
        <v>2818</v>
      </c>
      <c r="H446" s="20" t="s">
        <v>6048</v>
      </c>
      <c r="I446" s="20" t="s">
        <v>161</v>
      </c>
      <c r="J446" s="20" t="s">
        <v>38</v>
      </c>
      <c r="K446" s="20">
        <v>55873</v>
      </c>
      <c r="L446" s="20" t="s">
        <v>6049</v>
      </c>
      <c r="M446" s="20" t="s">
        <v>52</v>
      </c>
      <c r="N446" s="20" t="s">
        <v>51</v>
      </c>
      <c r="O446" s="20">
        <v>41923</v>
      </c>
      <c r="P446" s="20" t="s">
        <v>6088</v>
      </c>
      <c r="Q446" s="20" t="s">
        <v>6089</v>
      </c>
      <c r="R446" s="20" t="s">
        <v>60</v>
      </c>
      <c r="S446" s="20">
        <v>17149</v>
      </c>
      <c r="T446" s="20">
        <v>13950</v>
      </c>
      <c r="U446" s="20">
        <v>41923</v>
      </c>
      <c r="V446" s="20">
        <v>55873</v>
      </c>
      <c r="W446" s="20">
        <v>15180</v>
      </c>
      <c r="X446" s="20">
        <v>18023</v>
      </c>
      <c r="Y446" s="21">
        <v>130999</v>
      </c>
    </row>
    <row r="447" spans="2:25" x14ac:dyDescent="0.9">
      <c r="B447" s="19" t="s">
        <v>2931</v>
      </c>
      <c r="C447" s="25">
        <f>_xlfn.XLOOKUP(Vote_History[[#This Row],[QID]],Constituency[qid],Constituency[Number])</f>
        <v>75</v>
      </c>
      <c r="D447" s="27" t="str">
        <f>_xlfn.XLOOKUP(Vote_History[[#This Row],[Number]],Constituency[Number],Constituency[Constituency])</f>
        <v>Angamaly</v>
      </c>
      <c r="E447" s="20" t="s">
        <v>5467</v>
      </c>
      <c r="F447" s="20">
        <v>2011</v>
      </c>
      <c r="G447" s="20" t="s">
        <v>2818</v>
      </c>
      <c r="H447" s="20" t="s">
        <v>6090</v>
      </c>
      <c r="I447" s="20" t="s">
        <v>5390</v>
      </c>
      <c r="J447" s="20" t="s">
        <v>51</v>
      </c>
      <c r="K447" s="20">
        <v>61500</v>
      </c>
      <c r="L447" s="20" t="s">
        <v>6091</v>
      </c>
      <c r="M447" s="20" t="s">
        <v>5412</v>
      </c>
      <c r="N447" s="20" t="s">
        <v>38</v>
      </c>
      <c r="O447" s="20">
        <v>54330</v>
      </c>
      <c r="P447" s="20" t="s">
        <v>6092</v>
      </c>
      <c r="Q447" s="20" t="s">
        <v>69</v>
      </c>
      <c r="R447" s="20" t="s">
        <v>68</v>
      </c>
      <c r="S447" s="20">
        <v>4117</v>
      </c>
      <c r="T447" s="20">
        <v>7170</v>
      </c>
      <c r="U447" s="20">
        <v>61500</v>
      </c>
      <c r="V447" s="20">
        <v>54330</v>
      </c>
      <c r="W447" s="20">
        <v>4117</v>
      </c>
      <c r="X447" s="20">
        <v>4139</v>
      </c>
      <c r="Y447" s="21">
        <v>124086</v>
      </c>
    </row>
    <row r="448" spans="2:25" x14ac:dyDescent="0.9">
      <c r="B448" s="19" t="s">
        <v>2931</v>
      </c>
      <c r="C448" s="25">
        <f>_xlfn.XLOOKUP(Vote_History[[#This Row],[QID]],Constituency[qid],Constituency[Number])</f>
        <v>75</v>
      </c>
      <c r="D448" s="27" t="str">
        <f>_xlfn.XLOOKUP(Vote_History[[#This Row],[Number]],Constituency[Number],Constituency[Constituency])</f>
        <v>Angamaly</v>
      </c>
      <c r="E448" s="20" t="s">
        <v>5467</v>
      </c>
      <c r="F448" s="20">
        <v>2016</v>
      </c>
      <c r="G448" s="20" t="s">
        <v>2818</v>
      </c>
      <c r="H448" s="20" t="s">
        <v>5406</v>
      </c>
      <c r="I448" s="20" t="s">
        <v>161</v>
      </c>
      <c r="J448" s="20" t="s">
        <v>38</v>
      </c>
      <c r="K448" s="20">
        <v>66666</v>
      </c>
      <c r="L448" s="20" t="s">
        <v>6093</v>
      </c>
      <c r="M448" s="20" t="s">
        <v>5390</v>
      </c>
      <c r="N448" s="20" t="s">
        <v>51</v>
      </c>
      <c r="O448" s="20">
        <v>57480</v>
      </c>
      <c r="P448" s="20" t="s">
        <v>6094</v>
      </c>
      <c r="Q448" s="20" t="s">
        <v>210</v>
      </c>
      <c r="R448" s="20" t="s">
        <v>68</v>
      </c>
      <c r="S448" s="20">
        <v>9014</v>
      </c>
      <c r="T448" s="20">
        <v>9186</v>
      </c>
      <c r="U448" s="20">
        <v>57480</v>
      </c>
      <c r="V448" s="20">
        <v>66666</v>
      </c>
      <c r="W448" s="20">
        <v>9014</v>
      </c>
      <c r="X448" s="20">
        <v>2186</v>
      </c>
      <c r="Y448" s="21">
        <v>135346</v>
      </c>
    </row>
    <row r="449" spans="2:25" x14ac:dyDescent="0.9">
      <c r="B449" s="19" t="s">
        <v>2931</v>
      </c>
      <c r="C449" s="25">
        <f>_xlfn.XLOOKUP(Vote_History[[#This Row],[QID]],Constituency[qid],Constituency[Number])</f>
        <v>75</v>
      </c>
      <c r="D449" s="27" t="str">
        <f>_xlfn.XLOOKUP(Vote_History[[#This Row],[Number]],Constituency[Number],Constituency[Constituency])</f>
        <v>Angamaly</v>
      </c>
      <c r="E449" s="20" t="s">
        <v>5467</v>
      </c>
      <c r="F449" s="20">
        <v>2021</v>
      </c>
      <c r="G449" s="20" t="s">
        <v>2818</v>
      </c>
      <c r="H449" s="20" t="s">
        <v>5406</v>
      </c>
      <c r="I449" s="20" t="s">
        <v>161</v>
      </c>
      <c r="J449" s="20" t="s">
        <v>38</v>
      </c>
      <c r="K449" s="20">
        <v>71562</v>
      </c>
      <c r="L449" s="20" t="s">
        <v>6095</v>
      </c>
      <c r="M449" s="20" t="s">
        <v>5390</v>
      </c>
      <c r="N449" s="20" t="s">
        <v>51</v>
      </c>
      <c r="O449" s="20">
        <v>55633</v>
      </c>
      <c r="P449" s="20" t="s">
        <v>6096</v>
      </c>
      <c r="Q449" s="20" t="s">
        <v>69</v>
      </c>
      <c r="R449" s="20" t="s">
        <v>68</v>
      </c>
      <c r="S449" s="20">
        <v>8677</v>
      </c>
      <c r="T449" s="20">
        <v>15929</v>
      </c>
      <c r="U449" s="20">
        <v>55633</v>
      </c>
      <c r="V449" s="20">
        <v>71562</v>
      </c>
      <c r="W449" s="20">
        <v>8677</v>
      </c>
      <c r="X449" s="20">
        <v>1456</v>
      </c>
      <c r="Y449" s="21">
        <v>137328</v>
      </c>
    </row>
    <row r="450" spans="2:25" x14ac:dyDescent="0.9">
      <c r="B450" s="19" t="s">
        <v>2931</v>
      </c>
      <c r="C450" s="25">
        <f>_xlfn.XLOOKUP(Vote_History[[#This Row],[QID]],Constituency[qid],Constituency[Number])</f>
        <v>75</v>
      </c>
      <c r="D450" s="27" t="str">
        <f>_xlfn.XLOOKUP(Vote_History[[#This Row],[Number]],Constituency[Number],Constituency[Constituency])</f>
        <v>Angamaly</v>
      </c>
      <c r="E450" s="20" t="s">
        <v>5473</v>
      </c>
      <c r="F450" s="20">
        <v>2014</v>
      </c>
      <c r="G450" s="20" t="s">
        <v>2818</v>
      </c>
      <c r="H450" s="20" t="s">
        <v>6046</v>
      </c>
      <c r="I450" s="20" t="s">
        <v>161</v>
      </c>
      <c r="J450" s="20" t="s">
        <v>38</v>
      </c>
      <c r="K450" s="20">
        <v>55431</v>
      </c>
      <c r="L450" s="20" t="s">
        <v>6045</v>
      </c>
      <c r="M450" s="20" t="s">
        <v>5555</v>
      </c>
      <c r="N450" s="20" t="s">
        <v>51</v>
      </c>
      <c r="O450" s="20">
        <v>49509</v>
      </c>
      <c r="P450" s="20" t="s">
        <v>6047</v>
      </c>
      <c r="Q450" s="20" t="s">
        <v>69</v>
      </c>
      <c r="R450" s="20" t="s">
        <v>68</v>
      </c>
      <c r="S450" s="20">
        <v>8009</v>
      </c>
      <c r="T450" s="20">
        <v>5922</v>
      </c>
      <c r="U450" s="20">
        <v>49509</v>
      </c>
      <c r="V450" s="20">
        <v>55431</v>
      </c>
      <c r="W450" s="20">
        <v>8009</v>
      </c>
      <c r="X450" s="20">
        <v>6788</v>
      </c>
      <c r="Y450" s="21">
        <v>119737</v>
      </c>
    </row>
    <row r="451" spans="2:25" x14ac:dyDescent="0.9">
      <c r="B451" s="19" t="s">
        <v>2931</v>
      </c>
      <c r="C451" s="25">
        <f>_xlfn.XLOOKUP(Vote_History[[#This Row],[QID]],Constituency[qid],Constituency[Number])</f>
        <v>75</v>
      </c>
      <c r="D451" s="27" t="str">
        <f>_xlfn.XLOOKUP(Vote_History[[#This Row],[Number]],Constituency[Number],Constituency[Constituency])</f>
        <v>Angamaly</v>
      </c>
      <c r="E451" s="20" t="s">
        <v>5473</v>
      </c>
      <c r="F451" s="20">
        <v>2019</v>
      </c>
      <c r="G451" s="20" t="s">
        <v>2818</v>
      </c>
      <c r="H451" s="20" t="s">
        <v>6048</v>
      </c>
      <c r="I451" s="20" t="s">
        <v>161</v>
      </c>
      <c r="J451" s="20" t="s">
        <v>38</v>
      </c>
      <c r="K451" s="20">
        <v>72496</v>
      </c>
      <c r="L451" s="20" t="s">
        <v>6045</v>
      </c>
      <c r="M451" s="20" t="s">
        <v>52</v>
      </c>
      <c r="N451" s="20" t="s">
        <v>51</v>
      </c>
      <c r="O451" s="20">
        <v>44696</v>
      </c>
      <c r="P451" s="20" t="s">
        <v>6040</v>
      </c>
      <c r="Q451" s="20" t="s">
        <v>69</v>
      </c>
      <c r="R451" s="20" t="s">
        <v>68</v>
      </c>
      <c r="S451" s="20">
        <v>13863</v>
      </c>
      <c r="T451" s="20">
        <v>27800</v>
      </c>
      <c r="U451" s="20">
        <v>44696</v>
      </c>
      <c r="V451" s="20">
        <v>72496</v>
      </c>
      <c r="W451" s="20">
        <v>13863</v>
      </c>
      <c r="X451" s="20">
        <v>1266</v>
      </c>
      <c r="Y451" s="21">
        <v>132321</v>
      </c>
    </row>
    <row r="452" spans="2:25" x14ac:dyDescent="0.9">
      <c r="B452" s="19" t="s">
        <v>2931</v>
      </c>
      <c r="C452" s="25">
        <f>_xlfn.XLOOKUP(Vote_History[[#This Row],[QID]],Constituency[qid],Constituency[Number])</f>
        <v>75</v>
      </c>
      <c r="D452" s="27" t="str">
        <f>_xlfn.XLOOKUP(Vote_History[[#This Row],[Number]],Constituency[Number],Constituency[Constituency])</f>
        <v>Angamaly</v>
      </c>
      <c r="E452" s="20" t="s">
        <v>5473</v>
      </c>
      <c r="F452" s="20">
        <v>2024</v>
      </c>
      <c r="G452" s="20" t="s">
        <v>2818</v>
      </c>
      <c r="H452" s="20" t="s">
        <v>6048</v>
      </c>
      <c r="I452" s="20" t="s">
        <v>161</v>
      </c>
      <c r="J452" s="20" t="s">
        <v>38</v>
      </c>
      <c r="K452" s="20">
        <v>57791</v>
      </c>
      <c r="L452" s="20" t="s">
        <v>6049</v>
      </c>
      <c r="M452" s="20" t="s">
        <v>52</v>
      </c>
      <c r="N452" s="20" t="s">
        <v>51</v>
      </c>
      <c r="O452" s="20">
        <v>40924</v>
      </c>
      <c r="P452" s="20" t="s">
        <v>6088</v>
      </c>
      <c r="Q452" s="20" t="s">
        <v>6089</v>
      </c>
      <c r="R452" s="20" t="s">
        <v>60</v>
      </c>
      <c r="S452" s="20">
        <v>11371</v>
      </c>
      <c r="T452" s="20">
        <v>16867</v>
      </c>
      <c r="U452" s="20">
        <v>40924</v>
      </c>
      <c r="V452" s="20">
        <v>57791</v>
      </c>
      <c r="W452" s="20">
        <v>9869</v>
      </c>
      <c r="X452" s="20">
        <v>12309</v>
      </c>
      <c r="Y452" s="21">
        <v>120893</v>
      </c>
    </row>
    <row r="453" spans="2:25" x14ac:dyDescent="0.9">
      <c r="B453" s="19" t="s">
        <v>2973</v>
      </c>
      <c r="C453" s="25">
        <f>_xlfn.XLOOKUP(Vote_History[[#This Row],[QID]],Constituency[qid],Constituency[Number])</f>
        <v>76</v>
      </c>
      <c r="D453" s="27" t="str">
        <f>_xlfn.XLOOKUP(Vote_History[[#This Row],[Number]],Constituency[Number],Constituency[Constituency])</f>
        <v>Aluva</v>
      </c>
      <c r="E453" s="20" t="s">
        <v>5467</v>
      </c>
      <c r="F453" s="20">
        <v>2011</v>
      </c>
      <c r="G453" s="20" t="s">
        <v>2818</v>
      </c>
      <c r="H453" s="20" t="s">
        <v>2974</v>
      </c>
      <c r="I453" s="20" t="s">
        <v>161</v>
      </c>
      <c r="J453" s="20" t="s">
        <v>38</v>
      </c>
      <c r="K453" s="20">
        <v>64244</v>
      </c>
      <c r="L453" s="20" t="s">
        <v>6097</v>
      </c>
      <c r="M453" s="20" t="s">
        <v>52</v>
      </c>
      <c r="N453" s="20" t="s">
        <v>51</v>
      </c>
      <c r="O453" s="20">
        <v>51030</v>
      </c>
      <c r="P453" s="20" t="s">
        <v>6098</v>
      </c>
      <c r="Q453" s="20" t="s">
        <v>69</v>
      </c>
      <c r="R453" s="20" t="s">
        <v>68</v>
      </c>
      <c r="S453" s="20">
        <v>8264</v>
      </c>
      <c r="T453" s="20">
        <v>13214</v>
      </c>
      <c r="U453" s="20">
        <v>51030</v>
      </c>
      <c r="V453" s="20">
        <v>64244</v>
      </c>
      <c r="W453" s="20">
        <v>8264</v>
      </c>
      <c r="X453" s="20">
        <v>4332</v>
      </c>
      <c r="Y453" s="21">
        <v>127870</v>
      </c>
    </row>
    <row r="454" spans="2:25" x14ac:dyDescent="0.9">
      <c r="B454" s="19" t="s">
        <v>2973</v>
      </c>
      <c r="C454" s="25">
        <f>_xlfn.XLOOKUP(Vote_History[[#This Row],[QID]],Constituency[qid],Constituency[Number])</f>
        <v>76</v>
      </c>
      <c r="D454" s="27" t="str">
        <f>_xlfn.XLOOKUP(Vote_History[[#This Row],[Number]],Constituency[Number],Constituency[Constituency])</f>
        <v>Aluva</v>
      </c>
      <c r="E454" s="20" t="s">
        <v>5467</v>
      </c>
      <c r="F454" s="20">
        <v>2016</v>
      </c>
      <c r="G454" s="20" t="s">
        <v>2818</v>
      </c>
      <c r="H454" s="20" t="s">
        <v>2974</v>
      </c>
      <c r="I454" s="20" t="s">
        <v>161</v>
      </c>
      <c r="J454" s="20" t="s">
        <v>38</v>
      </c>
      <c r="K454" s="20">
        <v>69568</v>
      </c>
      <c r="L454" s="20" t="s">
        <v>6099</v>
      </c>
      <c r="M454" s="20" t="s">
        <v>52</v>
      </c>
      <c r="N454" s="20" t="s">
        <v>51</v>
      </c>
      <c r="O454" s="20">
        <v>50733</v>
      </c>
      <c r="P454" s="20" t="s">
        <v>6100</v>
      </c>
      <c r="Q454" s="20" t="s">
        <v>69</v>
      </c>
      <c r="R454" s="20" t="s">
        <v>68</v>
      </c>
      <c r="S454" s="20">
        <v>19349</v>
      </c>
      <c r="T454" s="20">
        <v>18835</v>
      </c>
      <c r="U454" s="20">
        <v>50733</v>
      </c>
      <c r="V454" s="20">
        <v>69568</v>
      </c>
      <c r="W454" s="20">
        <v>19349</v>
      </c>
      <c r="X454" s="20">
        <v>6405</v>
      </c>
      <c r="Y454" s="21">
        <v>146055</v>
      </c>
    </row>
    <row r="455" spans="2:25" x14ac:dyDescent="0.9">
      <c r="B455" s="19" t="s">
        <v>2973</v>
      </c>
      <c r="C455" s="25">
        <f>_xlfn.XLOOKUP(Vote_History[[#This Row],[QID]],Constituency[qid],Constituency[Number])</f>
        <v>76</v>
      </c>
      <c r="D455" s="27" t="str">
        <f>_xlfn.XLOOKUP(Vote_History[[#This Row],[Number]],Constituency[Number],Constituency[Constituency])</f>
        <v>Aluva</v>
      </c>
      <c r="E455" s="20" t="s">
        <v>5467</v>
      </c>
      <c r="F455" s="20">
        <v>2021</v>
      </c>
      <c r="G455" s="20" t="s">
        <v>2818</v>
      </c>
      <c r="H455" s="20" t="s">
        <v>2974</v>
      </c>
      <c r="I455" s="20" t="s">
        <v>161</v>
      </c>
      <c r="J455" s="20" t="s">
        <v>38</v>
      </c>
      <c r="K455" s="20">
        <v>73703</v>
      </c>
      <c r="L455" s="20" t="s">
        <v>6101</v>
      </c>
      <c r="M455" s="20" t="s">
        <v>5555</v>
      </c>
      <c r="N455" s="20" t="s">
        <v>51</v>
      </c>
      <c r="O455" s="20">
        <v>54817</v>
      </c>
      <c r="P455" s="20" t="s">
        <v>6102</v>
      </c>
      <c r="Q455" s="20" t="s">
        <v>69</v>
      </c>
      <c r="R455" s="20" t="s">
        <v>68</v>
      </c>
      <c r="S455" s="20">
        <v>15893</v>
      </c>
      <c r="T455" s="20">
        <v>18886</v>
      </c>
      <c r="U455" s="20">
        <v>54817</v>
      </c>
      <c r="V455" s="20">
        <v>73703</v>
      </c>
      <c r="W455" s="20">
        <v>15893</v>
      </c>
      <c r="X455" s="20">
        <v>5076</v>
      </c>
      <c r="Y455" s="21">
        <v>149489</v>
      </c>
    </row>
    <row r="456" spans="2:25" x14ac:dyDescent="0.9">
      <c r="B456" s="19" t="s">
        <v>2973</v>
      </c>
      <c r="C456" s="25">
        <f>_xlfn.XLOOKUP(Vote_History[[#This Row],[QID]],Constituency[qid],Constituency[Number])</f>
        <v>76</v>
      </c>
      <c r="D456" s="27" t="str">
        <f>_xlfn.XLOOKUP(Vote_History[[#This Row],[Number]],Constituency[Number],Constituency[Constituency])</f>
        <v>Aluva</v>
      </c>
      <c r="E456" s="20" t="s">
        <v>5473</v>
      </c>
      <c r="F456" s="20">
        <v>2014</v>
      </c>
      <c r="G456" s="20" t="s">
        <v>2818</v>
      </c>
      <c r="H456" s="20" t="s">
        <v>6046</v>
      </c>
      <c r="I456" s="20" t="s">
        <v>161</v>
      </c>
      <c r="J456" s="20" t="s">
        <v>38</v>
      </c>
      <c r="K456" s="20">
        <v>49725</v>
      </c>
      <c r="L456" s="20" t="s">
        <v>6045</v>
      </c>
      <c r="M456" s="20" t="s">
        <v>5555</v>
      </c>
      <c r="N456" s="20" t="s">
        <v>51</v>
      </c>
      <c r="O456" s="20">
        <v>47639</v>
      </c>
      <c r="P456" s="20" t="s">
        <v>6047</v>
      </c>
      <c r="Q456" s="20" t="s">
        <v>69</v>
      </c>
      <c r="R456" s="20" t="s">
        <v>68</v>
      </c>
      <c r="S456" s="20">
        <v>13584</v>
      </c>
      <c r="T456" s="20">
        <v>2086</v>
      </c>
      <c r="U456" s="20">
        <v>47639</v>
      </c>
      <c r="V456" s="20">
        <v>49725</v>
      </c>
      <c r="W456" s="20">
        <v>13584</v>
      </c>
      <c r="X456" s="20">
        <v>15387</v>
      </c>
      <c r="Y456" s="21">
        <v>126335</v>
      </c>
    </row>
    <row r="457" spans="2:25" x14ac:dyDescent="0.9">
      <c r="B457" s="19" t="s">
        <v>2973</v>
      </c>
      <c r="C457" s="25">
        <f>_xlfn.XLOOKUP(Vote_History[[#This Row],[QID]],Constituency[qid],Constituency[Number])</f>
        <v>76</v>
      </c>
      <c r="D457" s="27" t="str">
        <f>_xlfn.XLOOKUP(Vote_History[[#This Row],[Number]],Constituency[Number],Constituency[Constituency])</f>
        <v>Aluva</v>
      </c>
      <c r="E457" s="20" t="s">
        <v>5473</v>
      </c>
      <c r="F457" s="20">
        <v>2019</v>
      </c>
      <c r="G457" s="20" t="s">
        <v>2818</v>
      </c>
      <c r="H457" s="20" t="s">
        <v>6048</v>
      </c>
      <c r="I457" s="20" t="s">
        <v>161</v>
      </c>
      <c r="J457" s="20" t="s">
        <v>38</v>
      </c>
      <c r="K457" s="20">
        <v>76318</v>
      </c>
      <c r="L457" s="20" t="s">
        <v>6045</v>
      </c>
      <c r="M457" s="20" t="s">
        <v>52</v>
      </c>
      <c r="N457" s="20" t="s">
        <v>51</v>
      </c>
      <c r="O457" s="20">
        <v>44215</v>
      </c>
      <c r="P457" s="20" t="s">
        <v>6040</v>
      </c>
      <c r="Q457" s="20" t="s">
        <v>69</v>
      </c>
      <c r="R457" s="20" t="s">
        <v>68</v>
      </c>
      <c r="S457" s="20">
        <v>21951</v>
      </c>
      <c r="T457" s="20">
        <v>32103</v>
      </c>
      <c r="U457" s="20">
        <v>44215</v>
      </c>
      <c r="V457" s="20">
        <v>76318</v>
      </c>
      <c r="W457" s="20">
        <v>21951</v>
      </c>
      <c r="X457" s="20">
        <v>2979</v>
      </c>
      <c r="Y457" s="21">
        <v>145463</v>
      </c>
    </row>
    <row r="458" spans="2:25" x14ac:dyDescent="0.9">
      <c r="B458" s="19" t="s">
        <v>2973</v>
      </c>
      <c r="C458" s="25">
        <f>_xlfn.XLOOKUP(Vote_History[[#This Row],[QID]],Constituency[qid],Constituency[Number])</f>
        <v>76</v>
      </c>
      <c r="D458" s="27" t="str">
        <f>_xlfn.XLOOKUP(Vote_History[[#This Row],[Number]],Constituency[Number],Constituency[Constituency])</f>
        <v>Aluva</v>
      </c>
      <c r="E458" s="20" t="s">
        <v>5473</v>
      </c>
      <c r="F458" s="20">
        <v>2024</v>
      </c>
      <c r="G458" s="20" t="s">
        <v>2818</v>
      </c>
      <c r="H458" s="20" t="s">
        <v>6048</v>
      </c>
      <c r="I458" s="20" t="s">
        <v>161</v>
      </c>
      <c r="J458" s="20" t="s">
        <v>38</v>
      </c>
      <c r="K458" s="20">
        <v>68204</v>
      </c>
      <c r="L458" s="20" t="s">
        <v>6049</v>
      </c>
      <c r="M458" s="20" t="s">
        <v>52</v>
      </c>
      <c r="N458" s="20" t="s">
        <v>51</v>
      </c>
      <c r="O458" s="20">
        <v>44283</v>
      </c>
      <c r="P458" s="20" t="s">
        <v>6050</v>
      </c>
      <c r="Q458" s="20" t="s">
        <v>698</v>
      </c>
      <c r="R458" s="20" t="s">
        <v>68</v>
      </c>
      <c r="S458" s="20">
        <v>15414</v>
      </c>
      <c r="T458" s="20">
        <v>23921</v>
      </c>
      <c r="U458" s="20">
        <v>44283</v>
      </c>
      <c r="V458" s="20">
        <v>68204</v>
      </c>
      <c r="W458" s="20">
        <v>15414</v>
      </c>
      <c r="X458" s="20">
        <v>11488</v>
      </c>
      <c r="Y458" s="21">
        <v>139389</v>
      </c>
    </row>
    <row r="459" spans="2:25" x14ac:dyDescent="0.9">
      <c r="B459" s="19" t="s">
        <v>2999</v>
      </c>
      <c r="C459" s="25">
        <f>_xlfn.XLOOKUP(Vote_History[[#This Row],[QID]],Constituency[qid],Constituency[Number])</f>
        <v>77</v>
      </c>
      <c r="D459" s="27" t="str">
        <f>_xlfn.XLOOKUP(Vote_History[[#This Row],[Number]],Constituency[Number],Constituency[Constituency])</f>
        <v>Kalamassery</v>
      </c>
      <c r="E459" s="20" t="s">
        <v>5467</v>
      </c>
      <c r="F459" s="20">
        <v>2011</v>
      </c>
      <c r="G459" s="20" t="s">
        <v>2895</v>
      </c>
      <c r="H459" s="20" t="s">
        <v>6103</v>
      </c>
      <c r="I459" s="20" t="s">
        <v>39</v>
      </c>
      <c r="J459" s="20" t="s">
        <v>38</v>
      </c>
      <c r="K459" s="20">
        <v>62843</v>
      </c>
      <c r="L459" s="20" t="s">
        <v>6104</v>
      </c>
      <c r="M459" s="20" t="s">
        <v>52</v>
      </c>
      <c r="N459" s="20" t="s">
        <v>51</v>
      </c>
      <c r="O459" s="20">
        <v>55054</v>
      </c>
      <c r="P459" s="20" t="s">
        <v>6105</v>
      </c>
      <c r="Q459" s="20" t="s">
        <v>69</v>
      </c>
      <c r="R459" s="20" t="s">
        <v>68</v>
      </c>
      <c r="S459" s="20">
        <v>8438</v>
      </c>
      <c r="T459" s="20">
        <v>7789</v>
      </c>
      <c r="U459" s="20">
        <v>55054</v>
      </c>
      <c r="V459" s="20">
        <v>62843</v>
      </c>
      <c r="W459" s="20">
        <v>8438</v>
      </c>
      <c r="X459" s="20">
        <v>5341</v>
      </c>
      <c r="Y459" s="21">
        <v>131676</v>
      </c>
    </row>
    <row r="460" spans="2:25" x14ac:dyDescent="0.9">
      <c r="B460" s="19" t="s">
        <v>2999</v>
      </c>
      <c r="C460" s="25">
        <f>_xlfn.XLOOKUP(Vote_History[[#This Row],[QID]],Constituency[qid],Constituency[Number])</f>
        <v>77</v>
      </c>
      <c r="D460" s="27" t="str">
        <f>_xlfn.XLOOKUP(Vote_History[[#This Row],[Number]],Constituency[Number],Constituency[Constituency])</f>
        <v>Kalamassery</v>
      </c>
      <c r="E460" s="20" t="s">
        <v>5467</v>
      </c>
      <c r="F460" s="20">
        <v>2016</v>
      </c>
      <c r="G460" s="20" t="s">
        <v>2895</v>
      </c>
      <c r="H460" s="20" t="s">
        <v>6106</v>
      </c>
      <c r="I460" s="20" t="s">
        <v>39</v>
      </c>
      <c r="J460" s="20" t="s">
        <v>38</v>
      </c>
      <c r="K460" s="20">
        <v>68726</v>
      </c>
      <c r="L460" s="20" t="s">
        <v>6107</v>
      </c>
      <c r="M460" s="20" t="s">
        <v>52</v>
      </c>
      <c r="N460" s="20" t="s">
        <v>51</v>
      </c>
      <c r="O460" s="20">
        <v>56608</v>
      </c>
      <c r="P460" s="20" t="s">
        <v>6108</v>
      </c>
      <c r="Q460" s="20" t="s">
        <v>698</v>
      </c>
      <c r="R460" s="20" t="s">
        <v>68</v>
      </c>
      <c r="S460" s="20">
        <v>24244</v>
      </c>
      <c r="T460" s="20">
        <v>12118</v>
      </c>
      <c r="U460" s="20">
        <v>56608</v>
      </c>
      <c r="V460" s="20">
        <v>68726</v>
      </c>
      <c r="W460" s="20">
        <v>24244</v>
      </c>
      <c r="X460" s="20">
        <v>4223</v>
      </c>
      <c r="Y460" s="21">
        <v>153801</v>
      </c>
    </row>
    <row r="461" spans="2:25" x14ac:dyDescent="0.9">
      <c r="B461" s="19" t="s">
        <v>2999</v>
      </c>
      <c r="C461" s="25">
        <f>_xlfn.XLOOKUP(Vote_History[[#This Row],[QID]],Constituency[qid],Constituency[Number])</f>
        <v>77</v>
      </c>
      <c r="D461" s="27" t="str">
        <f>_xlfn.XLOOKUP(Vote_History[[#This Row],[Number]],Constituency[Number],Constituency[Constituency])</f>
        <v>Kalamassery</v>
      </c>
      <c r="E461" s="20" t="s">
        <v>5467</v>
      </c>
      <c r="F461" s="20">
        <v>2021</v>
      </c>
      <c r="G461" s="20" t="s">
        <v>2895</v>
      </c>
      <c r="H461" s="20" t="s">
        <v>5407</v>
      </c>
      <c r="I461" s="20" t="s">
        <v>52</v>
      </c>
      <c r="J461" s="20" t="s">
        <v>51</v>
      </c>
      <c r="K461" s="20">
        <v>77141</v>
      </c>
      <c r="L461" s="20" t="s">
        <v>3000</v>
      </c>
      <c r="M461" s="20" t="s">
        <v>39</v>
      </c>
      <c r="N461" s="20" t="s">
        <v>38</v>
      </c>
      <c r="O461" s="20">
        <v>61805</v>
      </c>
      <c r="P461" s="20" t="s">
        <v>6109</v>
      </c>
      <c r="Q461" s="20" t="s">
        <v>698</v>
      </c>
      <c r="R461" s="20" t="s">
        <v>68</v>
      </c>
      <c r="S461" s="20">
        <v>11179</v>
      </c>
      <c r="T461" s="20">
        <v>15336</v>
      </c>
      <c r="U461" s="20">
        <v>77141</v>
      </c>
      <c r="V461" s="20">
        <v>61805</v>
      </c>
      <c r="W461" s="20">
        <v>11179</v>
      </c>
      <c r="X461" s="20">
        <v>4220</v>
      </c>
      <c r="Y461" s="21">
        <v>154345</v>
      </c>
    </row>
    <row r="462" spans="2:25" x14ac:dyDescent="0.9">
      <c r="B462" s="19" t="s">
        <v>2999</v>
      </c>
      <c r="C462" s="25">
        <f>_xlfn.XLOOKUP(Vote_History[[#This Row],[QID]],Constituency[qid],Constituency[Number])</f>
        <v>77</v>
      </c>
      <c r="D462" s="27" t="str">
        <f>_xlfn.XLOOKUP(Vote_History[[#This Row],[Number]],Constituency[Number],Constituency[Constituency])</f>
        <v>Kalamassery</v>
      </c>
      <c r="E462" s="20" t="s">
        <v>5473</v>
      </c>
      <c r="F462" s="20">
        <v>2014</v>
      </c>
      <c r="G462" s="20" t="s">
        <v>2895</v>
      </c>
      <c r="H462" s="20" t="s">
        <v>6110</v>
      </c>
      <c r="I462" s="20" t="s">
        <v>161</v>
      </c>
      <c r="J462" s="20" t="s">
        <v>38</v>
      </c>
      <c r="K462" s="20">
        <v>51037</v>
      </c>
      <c r="L462" s="20" t="s">
        <v>6111</v>
      </c>
      <c r="M462" s="20" t="s">
        <v>5555</v>
      </c>
      <c r="N462" s="20" t="s">
        <v>51</v>
      </c>
      <c r="O462" s="20">
        <v>42379</v>
      </c>
      <c r="P462" s="20" t="s">
        <v>6112</v>
      </c>
      <c r="Q462" s="20" t="s">
        <v>69</v>
      </c>
      <c r="R462" s="20" t="s">
        <v>68</v>
      </c>
      <c r="S462" s="20">
        <v>17558</v>
      </c>
      <c r="T462" s="20">
        <v>8658</v>
      </c>
      <c r="U462" s="20">
        <v>42379</v>
      </c>
      <c r="V462" s="20">
        <v>51037</v>
      </c>
      <c r="W462" s="20">
        <v>17558</v>
      </c>
      <c r="X462" s="20">
        <v>19667</v>
      </c>
      <c r="Y462" s="21">
        <v>130641</v>
      </c>
    </row>
    <row r="463" spans="2:25" x14ac:dyDescent="0.9">
      <c r="B463" s="19" t="s">
        <v>2999</v>
      </c>
      <c r="C463" s="25">
        <f>_xlfn.XLOOKUP(Vote_History[[#This Row],[QID]],Constituency[qid],Constituency[Number])</f>
        <v>77</v>
      </c>
      <c r="D463" s="27" t="str">
        <f>_xlfn.XLOOKUP(Vote_History[[#This Row],[Number]],Constituency[Number],Constituency[Constituency])</f>
        <v>Kalamassery</v>
      </c>
      <c r="E463" s="20" t="s">
        <v>5473</v>
      </c>
      <c r="F463" s="20">
        <v>2019</v>
      </c>
      <c r="G463" s="20" t="s">
        <v>2895</v>
      </c>
      <c r="H463" s="20" t="s">
        <v>6113</v>
      </c>
      <c r="I463" s="20" t="s">
        <v>161</v>
      </c>
      <c r="J463" s="20" t="s">
        <v>38</v>
      </c>
      <c r="K463" s="20">
        <v>73745</v>
      </c>
      <c r="L463" s="20" t="s">
        <v>6114</v>
      </c>
      <c r="M463" s="20" t="s">
        <v>52</v>
      </c>
      <c r="N463" s="20" t="s">
        <v>51</v>
      </c>
      <c r="O463" s="20">
        <v>53056</v>
      </c>
      <c r="P463" s="20" t="s">
        <v>6115</v>
      </c>
      <c r="Q463" s="20" t="s">
        <v>69</v>
      </c>
      <c r="R463" s="20" t="s">
        <v>68</v>
      </c>
      <c r="S463" s="20">
        <v>21026</v>
      </c>
      <c r="T463" s="20">
        <v>20689</v>
      </c>
      <c r="U463" s="20">
        <v>53056</v>
      </c>
      <c r="V463" s="20">
        <v>73745</v>
      </c>
      <c r="W463" s="20">
        <v>21026</v>
      </c>
      <c r="X463" s="20">
        <v>2956</v>
      </c>
      <c r="Y463" s="21">
        <v>150783</v>
      </c>
    </row>
    <row r="464" spans="2:25" x14ac:dyDescent="0.9">
      <c r="B464" s="19" t="s">
        <v>2999</v>
      </c>
      <c r="C464" s="25">
        <f>_xlfn.XLOOKUP(Vote_History[[#This Row],[QID]],Constituency[qid],Constituency[Number])</f>
        <v>77</v>
      </c>
      <c r="D464" s="27" t="str">
        <f>_xlfn.XLOOKUP(Vote_History[[#This Row],[Number]],Constituency[Number],Constituency[Constituency])</f>
        <v>Kalamassery</v>
      </c>
      <c r="E464" s="20" t="s">
        <v>5473</v>
      </c>
      <c r="F464" s="20">
        <v>2024</v>
      </c>
      <c r="G464" s="20" t="s">
        <v>2895</v>
      </c>
      <c r="H464" s="20" t="s">
        <v>6113</v>
      </c>
      <c r="I464" s="20" t="s">
        <v>161</v>
      </c>
      <c r="J464" s="20" t="s">
        <v>38</v>
      </c>
      <c r="K464" s="20">
        <v>76227</v>
      </c>
      <c r="L464" s="20" t="s">
        <v>6116</v>
      </c>
      <c r="M464" s="20" t="s">
        <v>52</v>
      </c>
      <c r="N464" s="20" t="s">
        <v>51</v>
      </c>
      <c r="O464" s="20">
        <v>37780</v>
      </c>
      <c r="P464" s="20" t="s">
        <v>6117</v>
      </c>
      <c r="Q464" s="20" t="s">
        <v>69</v>
      </c>
      <c r="R464" s="20" t="s">
        <v>68</v>
      </c>
      <c r="S464" s="20">
        <v>21144</v>
      </c>
      <c r="T464" s="20">
        <v>38447</v>
      </c>
      <c r="U464" s="20">
        <v>37780</v>
      </c>
      <c r="V464" s="20">
        <v>76227</v>
      </c>
      <c r="W464" s="20">
        <v>21144</v>
      </c>
      <c r="X464" s="20">
        <v>6549</v>
      </c>
      <c r="Y464" s="21">
        <v>141700</v>
      </c>
    </row>
    <row r="465" spans="2:25" x14ac:dyDescent="0.9">
      <c r="B465" s="19" t="s">
        <v>3044</v>
      </c>
      <c r="C465" s="25">
        <f>_xlfn.XLOOKUP(Vote_History[[#This Row],[QID]],Constituency[qid],Constituency[Number])</f>
        <v>78</v>
      </c>
      <c r="D465" s="27" t="str">
        <f>_xlfn.XLOOKUP(Vote_History[[#This Row],[Number]],Constituency[Number],Constituency[Constituency])</f>
        <v>Paravur</v>
      </c>
      <c r="E465" s="20" t="s">
        <v>5467</v>
      </c>
      <c r="F465" s="20">
        <v>2011</v>
      </c>
      <c r="G465" s="20" t="s">
        <v>2895</v>
      </c>
      <c r="H465" s="20" t="s">
        <v>6118</v>
      </c>
      <c r="I465" s="20" t="s">
        <v>161</v>
      </c>
      <c r="J465" s="20" t="s">
        <v>38</v>
      </c>
      <c r="K465" s="20">
        <v>74632</v>
      </c>
      <c r="L465" s="20" t="s">
        <v>6119</v>
      </c>
      <c r="M465" s="20" t="s">
        <v>193</v>
      </c>
      <c r="N465" s="20" t="s">
        <v>51</v>
      </c>
      <c r="O465" s="20">
        <v>63283</v>
      </c>
      <c r="P465" s="20" t="s">
        <v>6120</v>
      </c>
      <c r="Q465" s="20" t="s">
        <v>69</v>
      </c>
      <c r="R465" s="20" t="s">
        <v>68</v>
      </c>
      <c r="S465" s="20">
        <v>3934</v>
      </c>
      <c r="T465" s="20">
        <v>11349</v>
      </c>
      <c r="U465" s="20">
        <v>63283</v>
      </c>
      <c r="V465" s="20">
        <v>74632</v>
      </c>
      <c r="W465" s="20">
        <v>3934</v>
      </c>
      <c r="X465" s="20">
        <v>2275</v>
      </c>
      <c r="Y465" s="21">
        <v>144124</v>
      </c>
    </row>
    <row r="466" spans="2:25" x14ac:dyDescent="0.9">
      <c r="B466" s="19" t="s">
        <v>3044</v>
      </c>
      <c r="C466" s="25">
        <f>_xlfn.XLOOKUP(Vote_History[[#This Row],[QID]],Constituency[qid],Constituency[Number])</f>
        <v>78</v>
      </c>
      <c r="D466" s="27" t="str">
        <f>_xlfn.XLOOKUP(Vote_History[[#This Row],[Number]],Constituency[Number],Constituency[Constituency])</f>
        <v>Paravur</v>
      </c>
      <c r="E466" s="20" t="s">
        <v>5467</v>
      </c>
      <c r="F466" s="20">
        <v>2016</v>
      </c>
      <c r="G466" s="20" t="s">
        <v>2895</v>
      </c>
      <c r="H466" s="20" t="s">
        <v>6121</v>
      </c>
      <c r="I466" s="20" t="s">
        <v>161</v>
      </c>
      <c r="J466" s="20" t="s">
        <v>38</v>
      </c>
      <c r="K466" s="20">
        <v>74985</v>
      </c>
      <c r="L466" s="20" t="s">
        <v>6122</v>
      </c>
      <c r="M466" s="20" t="s">
        <v>193</v>
      </c>
      <c r="N466" s="20" t="s">
        <v>51</v>
      </c>
      <c r="O466" s="20">
        <v>54351</v>
      </c>
      <c r="P466" s="20" t="s">
        <v>6123</v>
      </c>
      <c r="Q466" s="20" t="s">
        <v>698</v>
      </c>
      <c r="R466" s="20" t="s">
        <v>68</v>
      </c>
      <c r="S466" s="20">
        <v>28097</v>
      </c>
      <c r="T466" s="20">
        <v>20634</v>
      </c>
      <c r="U466" s="20">
        <v>54351</v>
      </c>
      <c r="V466" s="20">
        <v>74985</v>
      </c>
      <c r="W466" s="20">
        <v>28097</v>
      </c>
      <c r="X466" s="20">
        <v>2243</v>
      </c>
      <c r="Y466" s="21">
        <v>159676</v>
      </c>
    </row>
    <row r="467" spans="2:25" x14ac:dyDescent="0.9">
      <c r="B467" s="19" t="s">
        <v>3044</v>
      </c>
      <c r="C467" s="25">
        <f>_xlfn.XLOOKUP(Vote_History[[#This Row],[QID]],Constituency[qid],Constituency[Number])</f>
        <v>78</v>
      </c>
      <c r="D467" s="27" t="str">
        <f>_xlfn.XLOOKUP(Vote_History[[#This Row],[Number]],Constituency[Number],Constituency[Constituency])</f>
        <v>Paravur</v>
      </c>
      <c r="E467" s="20" t="s">
        <v>5467</v>
      </c>
      <c r="F467" s="20">
        <v>2021</v>
      </c>
      <c r="G467" s="20" t="s">
        <v>2895</v>
      </c>
      <c r="H467" s="20" t="s">
        <v>5408</v>
      </c>
      <c r="I467" s="20" t="s">
        <v>161</v>
      </c>
      <c r="J467" s="20" t="s">
        <v>38</v>
      </c>
      <c r="K467" s="20">
        <v>82264</v>
      </c>
      <c r="L467" s="20" t="s">
        <v>6124</v>
      </c>
      <c r="M467" s="20" t="s">
        <v>193</v>
      </c>
      <c r="N467" s="20" t="s">
        <v>51</v>
      </c>
      <c r="O467" s="20">
        <v>60963</v>
      </c>
      <c r="P467" s="20" t="s">
        <v>6125</v>
      </c>
      <c r="Q467" s="20" t="s">
        <v>698</v>
      </c>
      <c r="R467" s="20" t="s">
        <v>68</v>
      </c>
      <c r="S467" s="20">
        <v>12964</v>
      </c>
      <c r="T467" s="20">
        <v>21301</v>
      </c>
      <c r="U467" s="20">
        <v>60963</v>
      </c>
      <c r="V467" s="20">
        <v>82264</v>
      </c>
      <c r="W467" s="20">
        <v>12964</v>
      </c>
      <c r="X467" s="20">
        <v>1290</v>
      </c>
      <c r="Y467" s="21">
        <v>157481</v>
      </c>
    </row>
    <row r="468" spans="2:25" x14ac:dyDescent="0.9">
      <c r="B468" s="19" t="s">
        <v>3044</v>
      </c>
      <c r="C468" s="25">
        <f>_xlfn.XLOOKUP(Vote_History[[#This Row],[QID]],Constituency[qid],Constituency[Number])</f>
        <v>78</v>
      </c>
      <c r="D468" s="27" t="str">
        <f>_xlfn.XLOOKUP(Vote_History[[#This Row],[Number]],Constituency[Number],Constituency[Constituency])</f>
        <v>Paravur</v>
      </c>
      <c r="E468" s="20" t="s">
        <v>5473</v>
      </c>
      <c r="F468" s="20">
        <v>2014</v>
      </c>
      <c r="G468" s="20" t="s">
        <v>2895</v>
      </c>
      <c r="H468" s="20" t="s">
        <v>6110</v>
      </c>
      <c r="I468" s="20" t="s">
        <v>161</v>
      </c>
      <c r="J468" s="20" t="s">
        <v>38</v>
      </c>
      <c r="K468" s="20">
        <v>55471</v>
      </c>
      <c r="L468" s="20" t="s">
        <v>6111</v>
      </c>
      <c r="M468" s="20" t="s">
        <v>5555</v>
      </c>
      <c r="N468" s="20" t="s">
        <v>51</v>
      </c>
      <c r="O468" s="20">
        <v>47706</v>
      </c>
      <c r="P468" s="20" t="s">
        <v>6112</v>
      </c>
      <c r="Q468" s="20" t="s">
        <v>69</v>
      </c>
      <c r="R468" s="20" t="s">
        <v>68</v>
      </c>
      <c r="S468" s="20">
        <v>15917</v>
      </c>
      <c r="T468" s="20">
        <v>7765</v>
      </c>
      <c r="U468" s="20">
        <v>47706</v>
      </c>
      <c r="V468" s="20">
        <v>55471</v>
      </c>
      <c r="W468" s="20">
        <v>15917</v>
      </c>
      <c r="X468" s="20">
        <v>19562</v>
      </c>
      <c r="Y468" s="21">
        <v>138656</v>
      </c>
    </row>
    <row r="469" spans="2:25" x14ac:dyDescent="0.9">
      <c r="B469" s="19" t="s">
        <v>3044</v>
      </c>
      <c r="C469" s="25">
        <f>_xlfn.XLOOKUP(Vote_History[[#This Row],[QID]],Constituency[qid],Constituency[Number])</f>
        <v>78</v>
      </c>
      <c r="D469" s="27" t="str">
        <f>_xlfn.XLOOKUP(Vote_History[[#This Row],[Number]],Constituency[Number],Constituency[Constituency])</f>
        <v>Paravur</v>
      </c>
      <c r="E469" s="20" t="s">
        <v>5473</v>
      </c>
      <c r="F469" s="20">
        <v>2019</v>
      </c>
      <c r="G469" s="20" t="s">
        <v>2895</v>
      </c>
      <c r="H469" s="20" t="s">
        <v>6113</v>
      </c>
      <c r="I469" s="20" t="s">
        <v>161</v>
      </c>
      <c r="J469" s="20" t="s">
        <v>38</v>
      </c>
      <c r="K469" s="20">
        <v>71025</v>
      </c>
      <c r="L469" s="20" t="s">
        <v>6114</v>
      </c>
      <c r="M469" s="20" t="s">
        <v>52</v>
      </c>
      <c r="N469" s="20" t="s">
        <v>51</v>
      </c>
      <c r="O469" s="20">
        <v>56940</v>
      </c>
      <c r="P469" s="20" t="s">
        <v>6115</v>
      </c>
      <c r="Q469" s="20" t="s">
        <v>69</v>
      </c>
      <c r="R469" s="20" t="s">
        <v>68</v>
      </c>
      <c r="S469" s="20">
        <v>23035</v>
      </c>
      <c r="T469" s="20">
        <v>14085</v>
      </c>
      <c r="U469" s="20">
        <v>56940</v>
      </c>
      <c r="V469" s="20">
        <v>71025</v>
      </c>
      <c r="W469" s="20">
        <v>23035</v>
      </c>
      <c r="X469" s="20">
        <v>2151</v>
      </c>
      <c r="Y469" s="21">
        <v>153151</v>
      </c>
    </row>
    <row r="470" spans="2:25" x14ac:dyDescent="0.9">
      <c r="B470" s="19" t="s">
        <v>3044</v>
      </c>
      <c r="C470" s="25">
        <f>_xlfn.XLOOKUP(Vote_History[[#This Row],[QID]],Constituency[qid],Constituency[Number])</f>
        <v>78</v>
      </c>
      <c r="D470" s="27" t="str">
        <f>_xlfn.XLOOKUP(Vote_History[[#This Row],[Number]],Constituency[Number],Constituency[Constituency])</f>
        <v>Paravur</v>
      </c>
      <c r="E470" s="20" t="s">
        <v>5473</v>
      </c>
      <c r="F470" s="20">
        <v>2024</v>
      </c>
      <c r="G470" s="20" t="s">
        <v>2895</v>
      </c>
      <c r="H470" s="20" t="s">
        <v>6113</v>
      </c>
      <c r="I470" s="20" t="s">
        <v>161</v>
      </c>
      <c r="J470" s="20" t="s">
        <v>38</v>
      </c>
      <c r="K470" s="20">
        <v>68989</v>
      </c>
      <c r="L470" s="20" t="s">
        <v>6116</v>
      </c>
      <c r="M470" s="20" t="s">
        <v>52</v>
      </c>
      <c r="N470" s="20" t="s">
        <v>51</v>
      </c>
      <c r="O470" s="20">
        <v>42594</v>
      </c>
      <c r="P470" s="20" t="s">
        <v>6117</v>
      </c>
      <c r="Q470" s="20" t="s">
        <v>69</v>
      </c>
      <c r="R470" s="20" t="s">
        <v>68</v>
      </c>
      <c r="S470" s="20">
        <v>23737</v>
      </c>
      <c r="T470" s="20">
        <v>26395</v>
      </c>
      <c r="U470" s="20">
        <v>42594</v>
      </c>
      <c r="V470" s="20">
        <v>68989</v>
      </c>
      <c r="W470" s="20">
        <v>23737</v>
      </c>
      <c r="X470" s="20">
        <v>8171</v>
      </c>
      <c r="Y470" s="21">
        <v>143491</v>
      </c>
    </row>
    <row r="471" spans="2:25" x14ac:dyDescent="0.9">
      <c r="B471" s="19" t="s">
        <v>3086</v>
      </c>
      <c r="C471" s="25">
        <f>_xlfn.XLOOKUP(Vote_History[[#This Row],[QID]],Constituency[qid],Constituency[Number])</f>
        <v>79</v>
      </c>
      <c r="D471" s="27" t="str">
        <f>_xlfn.XLOOKUP(Vote_History[[#This Row],[Number]],Constituency[Number],Constituency[Constituency])</f>
        <v>Vypin</v>
      </c>
      <c r="E471" s="20" t="s">
        <v>5467</v>
      </c>
      <c r="F471" s="20">
        <v>2011</v>
      </c>
      <c r="G471" s="20" t="s">
        <v>2895</v>
      </c>
      <c r="H471" s="20" t="s">
        <v>6126</v>
      </c>
      <c r="I471" s="20" t="s">
        <v>52</v>
      </c>
      <c r="J471" s="20" t="s">
        <v>51</v>
      </c>
      <c r="K471" s="20">
        <v>60814</v>
      </c>
      <c r="L471" s="20" t="s">
        <v>6127</v>
      </c>
      <c r="M471" s="20" t="s">
        <v>161</v>
      </c>
      <c r="N471" s="20" t="s">
        <v>38</v>
      </c>
      <c r="O471" s="20">
        <v>55572</v>
      </c>
      <c r="P471" s="20" t="s">
        <v>6128</v>
      </c>
      <c r="Q471" s="20" t="s">
        <v>69</v>
      </c>
      <c r="R471" s="20" t="s">
        <v>68</v>
      </c>
      <c r="S471" s="20">
        <v>2930</v>
      </c>
      <c r="T471" s="20">
        <v>5242</v>
      </c>
      <c r="U471" s="20">
        <v>60814</v>
      </c>
      <c r="V471" s="20">
        <v>55572</v>
      </c>
      <c r="W471" s="20">
        <v>2930</v>
      </c>
      <c r="X471" s="20">
        <v>1410</v>
      </c>
      <c r="Y471" s="21">
        <v>120726</v>
      </c>
    </row>
    <row r="472" spans="2:25" x14ac:dyDescent="0.9">
      <c r="B472" s="19" t="s">
        <v>3086</v>
      </c>
      <c r="C472" s="25">
        <f>_xlfn.XLOOKUP(Vote_History[[#This Row],[QID]],Constituency[qid],Constituency[Number])</f>
        <v>79</v>
      </c>
      <c r="D472" s="27" t="str">
        <f>_xlfn.XLOOKUP(Vote_History[[#This Row],[Number]],Constituency[Number],Constituency[Constituency])</f>
        <v>Vypin</v>
      </c>
      <c r="E472" s="20" t="s">
        <v>5467</v>
      </c>
      <c r="F472" s="20">
        <v>2016</v>
      </c>
      <c r="G472" s="20" t="s">
        <v>2895</v>
      </c>
      <c r="H472" s="20" t="s">
        <v>6129</v>
      </c>
      <c r="I472" s="20" t="s">
        <v>52</v>
      </c>
      <c r="J472" s="20" t="s">
        <v>51</v>
      </c>
      <c r="K472" s="20">
        <v>68526</v>
      </c>
      <c r="L472" s="20" t="s">
        <v>6130</v>
      </c>
      <c r="M472" s="20" t="s">
        <v>161</v>
      </c>
      <c r="N472" s="20" t="s">
        <v>38</v>
      </c>
      <c r="O472" s="20">
        <v>49173</v>
      </c>
      <c r="P472" s="20" t="s">
        <v>6131</v>
      </c>
      <c r="Q472" s="20" t="s">
        <v>698</v>
      </c>
      <c r="R472" s="20" t="s">
        <v>68</v>
      </c>
      <c r="S472" s="20">
        <v>10051</v>
      </c>
      <c r="T472" s="20">
        <v>19353</v>
      </c>
      <c r="U472" s="20">
        <v>68526</v>
      </c>
      <c r="V472" s="20">
        <v>49173</v>
      </c>
      <c r="W472" s="20">
        <v>10051</v>
      </c>
      <c r="X472" s="20">
        <v>2509</v>
      </c>
      <c r="Y472" s="21">
        <v>130259</v>
      </c>
    </row>
    <row r="473" spans="2:25" x14ac:dyDescent="0.9">
      <c r="B473" s="19" t="s">
        <v>3086</v>
      </c>
      <c r="C473" s="25">
        <f>_xlfn.XLOOKUP(Vote_History[[#This Row],[QID]],Constituency[qid],Constituency[Number])</f>
        <v>79</v>
      </c>
      <c r="D473" s="27" t="str">
        <f>_xlfn.XLOOKUP(Vote_History[[#This Row],[Number]],Constituency[Number],Constituency[Constituency])</f>
        <v>Vypin</v>
      </c>
      <c r="E473" s="20" t="s">
        <v>5467</v>
      </c>
      <c r="F473" s="20">
        <v>2021</v>
      </c>
      <c r="G473" s="20" t="s">
        <v>2895</v>
      </c>
      <c r="H473" s="20" t="s">
        <v>5409</v>
      </c>
      <c r="I473" s="20" t="s">
        <v>52</v>
      </c>
      <c r="J473" s="20" t="s">
        <v>51</v>
      </c>
      <c r="K473" s="20">
        <v>53858</v>
      </c>
      <c r="L473" s="20" t="s">
        <v>3167</v>
      </c>
      <c r="M473" s="20" t="s">
        <v>161</v>
      </c>
      <c r="N473" s="20" t="s">
        <v>38</v>
      </c>
      <c r="O473" s="20">
        <v>45657</v>
      </c>
      <c r="P473" s="20" t="s">
        <v>6132</v>
      </c>
      <c r="Q473" s="20" t="s">
        <v>6087</v>
      </c>
      <c r="R473" s="20" t="s">
        <v>60</v>
      </c>
      <c r="S473" s="20">
        <v>16707</v>
      </c>
      <c r="T473" s="20">
        <v>8201</v>
      </c>
      <c r="U473" s="20">
        <v>53858</v>
      </c>
      <c r="V473" s="20">
        <v>45657</v>
      </c>
      <c r="W473" s="20">
        <v>13540</v>
      </c>
      <c r="X473" s="20">
        <v>17016</v>
      </c>
      <c r="Y473" s="21">
        <v>130071</v>
      </c>
    </row>
    <row r="474" spans="2:25" x14ac:dyDescent="0.9">
      <c r="B474" s="19" t="s">
        <v>3086</v>
      </c>
      <c r="C474" s="25">
        <f>_xlfn.XLOOKUP(Vote_History[[#This Row],[QID]],Constituency[qid],Constituency[Number])</f>
        <v>79</v>
      </c>
      <c r="D474" s="27" t="str">
        <f>_xlfn.XLOOKUP(Vote_History[[#This Row],[Number]],Constituency[Number],Constituency[Constituency])</f>
        <v>Vypin</v>
      </c>
      <c r="E474" s="20" t="s">
        <v>5473</v>
      </c>
      <c r="F474" s="20">
        <v>2014</v>
      </c>
      <c r="G474" s="20" t="s">
        <v>2895</v>
      </c>
      <c r="H474" s="20" t="s">
        <v>6110</v>
      </c>
      <c r="I474" s="20" t="s">
        <v>161</v>
      </c>
      <c r="J474" s="20" t="s">
        <v>38</v>
      </c>
      <c r="K474" s="20">
        <v>49165</v>
      </c>
      <c r="L474" s="20" t="s">
        <v>6111</v>
      </c>
      <c r="M474" s="20" t="s">
        <v>5555</v>
      </c>
      <c r="N474" s="20" t="s">
        <v>51</v>
      </c>
      <c r="O474" s="20">
        <v>39548</v>
      </c>
      <c r="P474" s="20" t="s">
        <v>6112</v>
      </c>
      <c r="Q474" s="20" t="s">
        <v>69</v>
      </c>
      <c r="R474" s="20" t="s">
        <v>68</v>
      </c>
      <c r="S474" s="20">
        <v>9324</v>
      </c>
      <c r="T474" s="20">
        <v>9617</v>
      </c>
      <c r="U474" s="20">
        <v>39548</v>
      </c>
      <c r="V474" s="20">
        <v>49165</v>
      </c>
      <c r="W474" s="20">
        <v>9324</v>
      </c>
      <c r="X474" s="20">
        <v>17442</v>
      </c>
      <c r="Y474" s="21">
        <v>115479</v>
      </c>
    </row>
    <row r="475" spans="2:25" x14ac:dyDescent="0.9">
      <c r="B475" s="19" t="s">
        <v>3086</v>
      </c>
      <c r="C475" s="25">
        <f>_xlfn.XLOOKUP(Vote_History[[#This Row],[QID]],Constituency[qid],Constituency[Number])</f>
        <v>79</v>
      </c>
      <c r="D475" s="27" t="str">
        <f>_xlfn.XLOOKUP(Vote_History[[#This Row],[Number]],Constituency[Number],Constituency[Constituency])</f>
        <v>Vypin</v>
      </c>
      <c r="E475" s="20" t="s">
        <v>5473</v>
      </c>
      <c r="F475" s="20">
        <v>2019</v>
      </c>
      <c r="G475" s="20" t="s">
        <v>2895</v>
      </c>
      <c r="H475" s="20" t="s">
        <v>6113</v>
      </c>
      <c r="I475" s="20" t="s">
        <v>161</v>
      </c>
      <c r="J475" s="20" t="s">
        <v>38</v>
      </c>
      <c r="K475" s="20">
        <v>68047</v>
      </c>
      <c r="L475" s="20" t="s">
        <v>6114</v>
      </c>
      <c r="M475" s="20" t="s">
        <v>52</v>
      </c>
      <c r="N475" s="20" t="s">
        <v>51</v>
      </c>
      <c r="O475" s="20">
        <v>44806</v>
      </c>
      <c r="P475" s="20" t="s">
        <v>6115</v>
      </c>
      <c r="Q475" s="20" t="s">
        <v>69</v>
      </c>
      <c r="R475" s="20" t="s">
        <v>68</v>
      </c>
      <c r="S475" s="20">
        <v>14940</v>
      </c>
      <c r="T475" s="20">
        <v>23241</v>
      </c>
      <c r="U475" s="20">
        <v>44806</v>
      </c>
      <c r="V475" s="20">
        <v>68047</v>
      </c>
      <c r="W475" s="20">
        <v>14940</v>
      </c>
      <c r="X475" s="20">
        <v>1197</v>
      </c>
      <c r="Y475" s="21">
        <v>128990</v>
      </c>
    </row>
    <row r="476" spans="2:25" x14ac:dyDescent="0.9">
      <c r="B476" s="19" t="s">
        <v>3086</v>
      </c>
      <c r="C476" s="25">
        <f>_xlfn.XLOOKUP(Vote_History[[#This Row],[QID]],Constituency[qid],Constituency[Number])</f>
        <v>79</v>
      </c>
      <c r="D476" s="27" t="str">
        <f>_xlfn.XLOOKUP(Vote_History[[#This Row],[Number]],Constituency[Number],Constituency[Constituency])</f>
        <v>Vypin</v>
      </c>
      <c r="E476" s="20" t="s">
        <v>5473</v>
      </c>
      <c r="F476" s="20">
        <v>2024</v>
      </c>
      <c r="G476" s="20" t="s">
        <v>2895</v>
      </c>
      <c r="H476" s="20" t="s">
        <v>6113</v>
      </c>
      <c r="I476" s="20" t="s">
        <v>161</v>
      </c>
      <c r="J476" s="20" t="s">
        <v>38</v>
      </c>
      <c r="K476" s="20">
        <v>63996</v>
      </c>
      <c r="L476" s="20" t="s">
        <v>6116</v>
      </c>
      <c r="M476" s="20" t="s">
        <v>52</v>
      </c>
      <c r="N476" s="20" t="s">
        <v>51</v>
      </c>
      <c r="O476" s="20">
        <v>34128</v>
      </c>
      <c r="P476" s="20" t="s">
        <v>6117</v>
      </c>
      <c r="Q476" s="20" t="s">
        <v>69</v>
      </c>
      <c r="R476" s="20" t="s">
        <v>68</v>
      </c>
      <c r="S476" s="20">
        <v>15145</v>
      </c>
      <c r="T476" s="20">
        <v>29868</v>
      </c>
      <c r="U476" s="20">
        <v>34128</v>
      </c>
      <c r="V476" s="20">
        <v>63996</v>
      </c>
      <c r="W476" s="20">
        <v>15145</v>
      </c>
      <c r="X476" s="20">
        <v>5385</v>
      </c>
      <c r="Y476" s="21">
        <v>118654</v>
      </c>
    </row>
    <row r="477" spans="2:25" x14ac:dyDescent="0.9">
      <c r="B477" s="19" t="s">
        <v>3119</v>
      </c>
      <c r="C477" s="25">
        <f>_xlfn.XLOOKUP(Vote_History[[#This Row],[QID]],Constituency[qid],Constituency[Number])</f>
        <v>80</v>
      </c>
      <c r="D477" s="27" t="str">
        <f>_xlfn.XLOOKUP(Vote_History[[#This Row],[Number]],Constituency[Number],Constituency[Constituency])</f>
        <v>Kochi</v>
      </c>
      <c r="E477" s="20" t="s">
        <v>5467</v>
      </c>
      <c r="F477" s="20">
        <v>2011</v>
      </c>
      <c r="G477" s="20" t="s">
        <v>2895</v>
      </c>
      <c r="H477" s="20" t="s">
        <v>6133</v>
      </c>
      <c r="I477" s="20" t="s">
        <v>161</v>
      </c>
      <c r="J477" s="20" t="s">
        <v>38</v>
      </c>
      <c r="K477" s="20">
        <v>56352</v>
      </c>
      <c r="L477" s="20" t="s">
        <v>6134</v>
      </c>
      <c r="M477" s="20" t="s">
        <v>52</v>
      </c>
      <c r="N477" s="20" t="s">
        <v>51</v>
      </c>
      <c r="O477" s="20">
        <v>39849</v>
      </c>
      <c r="P477" s="20" t="s">
        <v>6135</v>
      </c>
      <c r="Q477" s="20" t="s">
        <v>69</v>
      </c>
      <c r="R477" s="20" t="s">
        <v>68</v>
      </c>
      <c r="S477" s="20">
        <v>5480</v>
      </c>
      <c r="T477" s="20">
        <v>16503</v>
      </c>
      <c r="U477" s="20">
        <v>39849</v>
      </c>
      <c r="V477" s="20">
        <v>56352</v>
      </c>
      <c r="W477" s="20">
        <v>5480</v>
      </c>
      <c r="X477" s="20">
        <v>3911</v>
      </c>
      <c r="Y477" s="21">
        <v>105592</v>
      </c>
    </row>
    <row r="478" spans="2:25" x14ac:dyDescent="0.9">
      <c r="B478" s="19" t="s">
        <v>3119</v>
      </c>
      <c r="C478" s="25">
        <f>_xlfn.XLOOKUP(Vote_History[[#This Row],[QID]],Constituency[qid],Constituency[Number])</f>
        <v>80</v>
      </c>
      <c r="D478" s="27" t="str">
        <f>_xlfn.XLOOKUP(Vote_History[[#This Row],[Number]],Constituency[Number],Constituency[Constituency])</f>
        <v>Kochi</v>
      </c>
      <c r="E478" s="20" t="s">
        <v>5467</v>
      </c>
      <c r="F478" s="20">
        <v>2016</v>
      </c>
      <c r="G478" s="20" t="s">
        <v>2895</v>
      </c>
      <c r="H478" s="20" t="s">
        <v>6136</v>
      </c>
      <c r="I478" s="20" t="s">
        <v>52</v>
      </c>
      <c r="J478" s="20" t="s">
        <v>51</v>
      </c>
      <c r="K478" s="20">
        <v>47967</v>
      </c>
      <c r="L478" s="20" t="s">
        <v>6133</v>
      </c>
      <c r="M478" s="20" t="s">
        <v>161</v>
      </c>
      <c r="N478" s="20" t="s">
        <v>38</v>
      </c>
      <c r="O478" s="20">
        <v>46881</v>
      </c>
      <c r="P478" s="20" t="s">
        <v>6137</v>
      </c>
      <c r="Q478" s="20" t="s">
        <v>69</v>
      </c>
      <c r="R478" s="20" t="s">
        <v>68</v>
      </c>
      <c r="S478" s="20">
        <v>15212</v>
      </c>
      <c r="T478" s="20">
        <v>1086</v>
      </c>
      <c r="U478" s="20">
        <v>47967</v>
      </c>
      <c r="V478" s="20">
        <v>46881</v>
      </c>
      <c r="W478" s="20">
        <v>15212</v>
      </c>
      <c r="X478" s="20">
        <v>12892</v>
      </c>
      <c r="Y478" s="21">
        <v>122952</v>
      </c>
    </row>
    <row r="479" spans="2:25" x14ac:dyDescent="0.9">
      <c r="B479" s="19" t="s">
        <v>3119</v>
      </c>
      <c r="C479" s="25">
        <f>_xlfn.XLOOKUP(Vote_History[[#This Row],[QID]],Constituency[qid],Constituency[Number])</f>
        <v>80</v>
      </c>
      <c r="D479" s="27" t="str">
        <f>_xlfn.XLOOKUP(Vote_History[[#This Row],[Number]],Constituency[Number],Constituency[Constituency])</f>
        <v>Kochi</v>
      </c>
      <c r="E479" s="20" t="s">
        <v>5467</v>
      </c>
      <c r="F479" s="20">
        <v>2021</v>
      </c>
      <c r="G479" s="20" t="s">
        <v>2895</v>
      </c>
      <c r="H479" s="20" t="s">
        <v>5410</v>
      </c>
      <c r="I479" s="20" t="s">
        <v>52</v>
      </c>
      <c r="J479" s="20" t="s">
        <v>51</v>
      </c>
      <c r="K479" s="20">
        <v>54632</v>
      </c>
      <c r="L479" s="20" t="s">
        <v>3087</v>
      </c>
      <c r="M479" s="20" t="s">
        <v>161</v>
      </c>
      <c r="N479" s="20" t="s">
        <v>38</v>
      </c>
      <c r="O479" s="20">
        <v>40553</v>
      </c>
      <c r="P479" s="20" t="s">
        <v>6138</v>
      </c>
      <c r="Q479" s="20" t="s">
        <v>6087</v>
      </c>
      <c r="R479" s="20" t="s">
        <v>60</v>
      </c>
      <c r="S479" s="20">
        <v>19676</v>
      </c>
      <c r="T479" s="20">
        <v>14079</v>
      </c>
      <c r="U479" s="20">
        <v>54632</v>
      </c>
      <c r="V479" s="20">
        <v>40553</v>
      </c>
      <c r="W479" s="20">
        <v>10991</v>
      </c>
      <c r="X479" s="20">
        <v>22053</v>
      </c>
      <c r="Y479" s="21">
        <v>128229</v>
      </c>
    </row>
    <row r="480" spans="2:25" x14ac:dyDescent="0.9">
      <c r="B480" s="19" t="s">
        <v>3119</v>
      </c>
      <c r="C480" s="25">
        <f>_xlfn.XLOOKUP(Vote_History[[#This Row],[QID]],Constituency[qid],Constituency[Number])</f>
        <v>80</v>
      </c>
      <c r="D480" s="27" t="str">
        <f>_xlfn.XLOOKUP(Vote_History[[#This Row],[Number]],Constituency[Number],Constituency[Constituency])</f>
        <v>Kochi</v>
      </c>
      <c r="E480" s="20" t="s">
        <v>5473</v>
      </c>
      <c r="F480" s="20">
        <v>2014</v>
      </c>
      <c r="G480" s="20" t="s">
        <v>2895</v>
      </c>
      <c r="H480" s="20" t="s">
        <v>6110</v>
      </c>
      <c r="I480" s="20" t="s">
        <v>161</v>
      </c>
      <c r="J480" s="20" t="s">
        <v>38</v>
      </c>
      <c r="K480" s="20">
        <v>50548</v>
      </c>
      <c r="L480" s="20" t="s">
        <v>6111</v>
      </c>
      <c r="M480" s="20" t="s">
        <v>5555</v>
      </c>
      <c r="N480" s="20" t="s">
        <v>51</v>
      </c>
      <c r="O480" s="20">
        <v>30186</v>
      </c>
      <c r="P480" s="20" t="s">
        <v>6112</v>
      </c>
      <c r="Q480" s="20" t="s">
        <v>69</v>
      </c>
      <c r="R480" s="20" t="s">
        <v>68</v>
      </c>
      <c r="S480" s="20">
        <v>9984</v>
      </c>
      <c r="T480" s="20">
        <v>20362</v>
      </c>
      <c r="U480" s="20">
        <v>30186</v>
      </c>
      <c r="V480" s="20">
        <v>50548</v>
      </c>
      <c r="W480" s="20">
        <v>9984</v>
      </c>
      <c r="X480" s="20">
        <v>18380</v>
      </c>
      <c r="Y480" s="21">
        <v>109098</v>
      </c>
    </row>
    <row r="481" spans="2:25" x14ac:dyDescent="0.9">
      <c r="B481" s="19" t="s">
        <v>3119</v>
      </c>
      <c r="C481" s="25">
        <f>_xlfn.XLOOKUP(Vote_History[[#This Row],[QID]],Constituency[qid],Constituency[Number])</f>
        <v>80</v>
      </c>
      <c r="D481" s="27" t="str">
        <f>_xlfn.XLOOKUP(Vote_History[[#This Row],[Number]],Constituency[Number],Constituency[Constituency])</f>
        <v>Kochi</v>
      </c>
      <c r="E481" s="20" t="s">
        <v>5473</v>
      </c>
      <c r="F481" s="20">
        <v>2019</v>
      </c>
      <c r="G481" s="20" t="s">
        <v>2895</v>
      </c>
      <c r="H481" s="20" t="s">
        <v>6113</v>
      </c>
      <c r="I481" s="20" t="s">
        <v>161</v>
      </c>
      <c r="J481" s="20" t="s">
        <v>38</v>
      </c>
      <c r="K481" s="20">
        <v>71270</v>
      </c>
      <c r="L481" s="20" t="s">
        <v>6114</v>
      </c>
      <c r="M481" s="20" t="s">
        <v>52</v>
      </c>
      <c r="N481" s="20" t="s">
        <v>51</v>
      </c>
      <c r="O481" s="20">
        <v>41957</v>
      </c>
      <c r="P481" s="20" t="s">
        <v>6115</v>
      </c>
      <c r="Q481" s="20" t="s">
        <v>69</v>
      </c>
      <c r="R481" s="20" t="s">
        <v>68</v>
      </c>
      <c r="S481" s="20">
        <v>14747</v>
      </c>
      <c r="T481" s="20">
        <v>29313</v>
      </c>
      <c r="U481" s="20">
        <v>41957</v>
      </c>
      <c r="V481" s="20">
        <v>71270</v>
      </c>
      <c r="W481" s="20">
        <v>14747</v>
      </c>
      <c r="X481" s="20">
        <v>1182</v>
      </c>
      <c r="Y481" s="21">
        <v>129156</v>
      </c>
    </row>
    <row r="482" spans="2:25" x14ac:dyDescent="0.9">
      <c r="B482" s="19" t="s">
        <v>3119</v>
      </c>
      <c r="C482" s="25">
        <f>_xlfn.XLOOKUP(Vote_History[[#This Row],[QID]],Constituency[qid],Constituency[Number])</f>
        <v>80</v>
      </c>
      <c r="D482" s="27" t="str">
        <f>_xlfn.XLOOKUP(Vote_History[[#This Row],[Number]],Constituency[Number],Constituency[Constituency])</f>
        <v>Kochi</v>
      </c>
      <c r="E482" s="20" t="s">
        <v>5473</v>
      </c>
      <c r="F482" s="20">
        <v>2024</v>
      </c>
      <c r="G482" s="20" t="s">
        <v>2895</v>
      </c>
      <c r="H482" s="20" t="s">
        <v>6113</v>
      </c>
      <c r="I482" s="20" t="s">
        <v>161</v>
      </c>
      <c r="J482" s="20" t="s">
        <v>38</v>
      </c>
      <c r="K482" s="20">
        <v>68365</v>
      </c>
      <c r="L482" s="20" t="s">
        <v>6116</v>
      </c>
      <c r="M482" s="20" t="s">
        <v>52</v>
      </c>
      <c r="N482" s="20" t="s">
        <v>51</v>
      </c>
      <c r="O482" s="20">
        <v>28079</v>
      </c>
      <c r="P482" s="20" t="s">
        <v>6117</v>
      </c>
      <c r="Q482" s="20" t="s">
        <v>69</v>
      </c>
      <c r="R482" s="20" t="s">
        <v>68</v>
      </c>
      <c r="S482" s="20">
        <v>15072</v>
      </c>
      <c r="T482" s="20">
        <v>40286</v>
      </c>
      <c r="U482" s="20">
        <v>28079</v>
      </c>
      <c r="V482" s="20">
        <v>68365</v>
      </c>
      <c r="W482" s="20">
        <v>15072</v>
      </c>
      <c r="X482" s="20">
        <v>6476</v>
      </c>
      <c r="Y482" s="21">
        <v>117992</v>
      </c>
    </row>
    <row r="483" spans="2:25" x14ac:dyDescent="0.9">
      <c r="B483" s="19" t="s">
        <v>3149</v>
      </c>
      <c r="C483" s="25">
        <f>_xlfn.XLOOKUP(Vote_History[[#This Row],[QID]],Constituency[qid],Constituency[Number])</f>
        <v>81</v>
      </c>
      <c r="D483" s="27" t="str">
        <f>_xlfn.XLOOKUP(Vote_History[[#This Row],[Number]],Constituency[Number],Constituency[Constituency])</f>
        <v>Thrippunithura</v>
      </c>
      <c r="E483" s="20" t="s">
        <v>5467</v>
      </c>
      <c r="F483" s="20">
        <v>2011</v>
      </c>
      <c r="G483" s="20" t="s">
        <v>2895</v>
      </c>
      <c r="H483" s="20" t="s">
        <v>6139</v>
      </c>
      <c r="I483" s="20" t="s">
        <v>161</v>
      </c>
      <c r="J483" s="20" t="s">
        <v>38</v>
      </c>
      <c r="K483" s="20">
        <v>69886</v>
      </c>
      <c r="L483" s="20" t="s">
        <v>6140</v>
      </c>
      <c r="M483" s="20" t="s">
        <v>52</v>
      </c>
      <c r="N483" s="20" t="s">
        <v>51</v>
      </c>
      <c r="O483" s="20">
        <v>54108</v>
      </c>
      <c r="P483" s="20" t="s">
        <v>6141</v>
      </c>
      <c r="Q483" s="20" t="s">
        <v>69</v>
      </c>
      <c r="R483" s="20" t="s">
        <v>68</v>
      </c>
      <c r="S483" s="20">
        <v>4942</v>
      </c>
      <c r="T483" s="20">
        <v>15778</v>
      </c>
      <c r="U483" s="20">
        <v>54108</v>
      </c>
      <c r="V483" s="20">
        <v>69886</v>
      </c>
      <c r="W483" s="20">
        <v>4942</v>
      </c>
      <c r="X483" s="20">
        <v>2041</v>
      </c>
      <c r="Y483" s="21">
        <v>130977</v>
      </c>
    </row>
    <row r="484" spans="2:25" x14ac:dyDescent="0.9">
      <c r="B484" s="19" t="s">
        <v>3149</v>
      </c>
      <c r="C484" s="25">
        <f>_xlfn.XLOOKUP(Vote_History[[#This Row],[QID]],Constituency[qid],Constituency[Number])</f>
        <v>81</v>
      </c>
      <c r="D484" s="27" t="str">
        <f>_xlfn.XLOOKUP(Vote_History[[#This Row],[Number]],Constituency[Number],Constituency[Constituency])</f>
        <v>Thrippunithura</v>
      </c>
      <c r="E484" s="20" t="s">
        <v>5467</v>
      </c>
      <c r="F484" s="20">
        <v>2016</v>
      </c>
      <c r="G484" s="20" t="s">
        <v>2895</v>
      </c>
      <c r="H484" s="20" t="s">
        <v>6142</v>
      </c>
      <c r="I484" s="20" t="s">
        <v>52</v>
      </c>
      <c r="J484" s="20" t="s">
        <v>51</v>
      </c>
      <c r="K484" s="20">
        <v>62697</v>
      </c>
      <c r="L484" s="20" t="s">
        <v>6143</v>
      </c>
      <c r="M484" s="20" t="s">
        <v>161</v>
      </c>
      <c r="N484" s="20" t="s">
        <v>38</v>
      </c>
      <c r="O484" s="20">
        <v>58230</v>
      </c>
      <c r="P484" s="20" t="s">
        <v>6144</v>
      </c>
      <c r="Q484" s="20" t="s">
        <v>69</v>
      </c>
      <c r="R484" s="20" t="s">
        <v>68</v>
      </c>
      <c r="S484" s="20">
        <v>29843</v>
      </c>
      <c r="T484" s="20">
        <v>4467</v>
      </c>
      <c r="U484" s="20">
        <v>62697</v>
      </c>
      <c r="V484" s="20">
        <v>58230</v>
      </c>
      <c r="W484" s="20">
        <v>29843</v>
      </c>
      <c r="X484" s="20">
        <v>2887</v>
      </c>
      <c r="Y484" s="21">
        <v>153657</v>
      </c>
    </row>
    <row r="485" spans="2:25" x14ac:dyDescent="0.9">
      <c r="B485" s="19" t="s">
        <v>3149</v>
      </c>
      <c r="C485" s="25">
        <f>_xlfn.XLOOKUP(Vote_History[[#This Row],[QID]],Constituency[qid],Constituency[Number])</f>
        <v>81</v>
      </c>
      <c r="D485" s="27" t="str">
        <f>_xlfn.XLOOKUP(Vote_History[[#This Row],[Number]],Constituency[Number],Constituency[Constituency])</f>
        <v>Thrippunithura</v>
      </c>
      <c r="E485" s="20" t="s">
        <v>5467</v>
      </c>
      <c r="F485" s="20">
        <v>2021</v>
      </c>
      <c r="G485" s="20" t="s">
        <v>2895</v>
      </c>
      <c r="H485" s="20" t="s">
        <v>5391</v>
      </c>
      <c r="I485" s="20" t="s">
        <v>161</v>
      </c>
      <c r="J485" s="20" t="s">
        <v>38</v>
      </c>
      <c r="K485" s="20">
        <v>65875</v>
      </c>
      <c r="L485" s="20" t="s">
        <v>6145</v>
      </c>
      <c r="M485" s="20" t="s">
        <v>52</v>
      </c>
      <c r="N485" s="20" t="s">
        <v>51</v>
      </c>
      <c r="O485" s="20">
        <v>64883</v>
      </c>
      <c r="P485" s="20" t="s">
        <v>6117</v>
      </c>
      <c r="Q485" s="20" t="s">
        <v>69</v>
      </c>
      <c r="R485" s="20" t="s">
        <v>68</v>
      </c>
      <c r="S485" s="20">
        <v>23756</v>
      </c>
      <c r="T485" s="20">
        <v>992</v>
      </c>
      <c r="U485" s="20">
        <v>64883</v>
      </c>
      <c r="V485" s="20">
        <v>65875</v>
      </c>
      <c r="W485" s="20">
        <v>23756</v>
      </c>
      <c r="X485" s="20">
        <v>694</v>
      </c>
      <c r="Y485" s="21">
        <v>155208</v>
      </c>
    </row>
    <row r="486" spans="2:25" x14ac:dyDescent="0.9">
      <c r="B486" s="19" t="s">
        <v>3149</v>
      </c>
      <c r="C486" s="25">
        <f>_xlfn.XLOOKUP(Vote_History[[#This Row],[QID]],Constituency[qid],Constituency[Number])</f>
        <v>81</v>
      </c>
      <c r="D486" s="27" t="str">
        <f>_xlfn.XLOOKUP(Vote_History[[#This Row],[Number]],Constituency[Number],Constituency[Constituency])</f>
        <v>Thrippunithura</v>
      </c>
      <c r="E486" s="20" t="s">
        <v>5473</v>
      </c>
      <c r="F486" s="20">
        <v>2014</v>
      </c>
      <c r="G486" s="20" t="s">
        <v>2895</v>
      </c>
      <c r="H486" s="20" t="s">
        <v>6110</v>
      </c>
      <c r="I486" s="20" t="s">
        <v>161</v>
      </c>
      <c r="J486" s="20" t="s">
        <v>38</v>
      </c>
      <c r="K486" s="20">
        <v>51605</v>
      </c>
      <c r="L486" s="20" t="s">
        <v>6111</v>
      </c>
      <c r="M486" s="20" t="s">
        <v>5555</v>
      </c>
      <c r="N486" s="20" t="s">
        <v>51</v>
      </c>
      <c r="O486" s="20">
        <v>45034</v>
      </c>
      <c r="P486" s="20" t="s">
        <v>6112</v>
      </c>
      <c r="Q486" s="20" t="s">
        <v>69</v>
      </c>
      <c r="R486" s="20" t="s">
        <v>68</v>
      </c>
      <c r="S486" s="20">
        <v>16676</v>
      </c>
      <c r="T486" s="20">
        <v>6571</v>
      </c>
      <c r="U486" s="20">
        <v>45034</v>
      </c>
      <c r="V486" s="20">
        <v>51605</v>
      </c>
      <c r="W486" s="20">
        <v>16676</v>
      </c>
      <c r="X486" s="20">
        <v>17212</v>
      </c>
      <c r="Y486" s="21">
        <v>130527</v>
      </c>
    </row>
    <row r="487" spans="2:25" x14ac:dyDescent="0.9">
      <c r="B487" s="19" t="s">
        <v>3149</v>
      </c>
      <c r="C487" s="25">
        <f>_xlfn.XLOOKUP(Vote_History[[#This Row],[QID]],Constituency[qid],Constituency[Number])</f>
        <v>81</v>
      </c>
      <c r="D487" s="27" t="str">
        <f>_xlfn.XLOOKUP(Vote_History[[#This Row],[Number]],Constituency[Number],Constituency[Constituency])</f>
        <v>Thrippunithura</v>
      </c>
      <c r="E487" s="20" t="s">
        <v>5473</v>
      </c>
      <c r="F487" s="20">
        <v>2019</v>
      </c>
      <c r="G487" s="20" t="s">
        <v>2895</v>
      </c>
      <c r="H487" s="20" t="s">
        <v>6113</v>
      </c>
      <c r="I487" s="20" t="s">
        <v>161</v>
      </c>
      <c r="J487" s="20" t="s">
        <v>38</v>
      </c>
      <c r="K487" s="20">
        <v>71631</v>
      </c>
      <c r="L487" s="20" t="s">
        <v>6114</v>
      </c>
      <c r="M487" s="20" t="s">
        <v>52</v>
      </c>
      <c r="N487" s="20" t="s">
        <v>51</v>
      </c>
      <c r="O487" s="20">
        <v>52404</v>
      </c>
      <c r="P487" s="20" t="s">
        <v>6115</v>
      </c>
      <c r="Q487" s="20" t="s">
        <v>69</v>
      </c>
      <c r="R487" s="20" t="s">
        <v>68</v>
      </c>
      <c r="S487" s="20">
        <v>25304</v>
      </c>
      <c r="T487" s="20">
        <v>19227</v>
      </c>
      <c r="U487" s="20">
        <v>52404</v>
      </c>
      <c r="V487" s="20">
        <v>71631</v>
      </c>
      <c r="W487" s="20">
        <v>25304</v>
      </c>
      <c r="X487" s="20">
        <v>1336</v>
      </c>
      <c r="Y487" s="21">
        <v>150675</v>
      </c>
    </row>
    <row r="488" spans="2:25" x14ac:dyDescent="0.9">
      <c r="B488" s="19" t="s">
        <v>3149</v>
      </c>
      <c r="C488" s="25">
        <f>_xlfn.XLOOKUP(Vote_History[[#This Row],[QID]],Constituency[qid],Constituency[Number])</f>
        <v>81</v>
      </c>
      <c r="D488" s="27" t="str">
        <f>_xlfn.XLOOKUP(Vote_History[[#This Row],[Number]],Constituency[Number],Constituency[Constituency])</f>
        <v>Thrippunithura</v>
      </c>
      <c r="E488" s="20" t="s">
        <v>5473</v>
      </c>
      <c r="F488" s="20">
        <v>2024</v>
      </c>
      <c r="G488" s="20" t="s">
        <v>2895</v>
      </c>
      <c r="H488" s="20" t="s">
        <v>6113</v>
      </c>
      <c r="I488" s="20" t="s">
        <v>161</v>
      </c>
      <c r="J488" s="20" t="s">
        <v>38</v>
      </c>
      <c r="K488" s="20">
        <v>69661</v>
      </c>
      <c r="L488" s="20" t="s">
        <v>6116</v>
      </c>
      <c r="M488" s="20" t="s">
        <v>52</v>
      </c>
      <c r="N488" s="20" t="s">
        <v>51</v>
      </c>
      <c r="O488" s="20">
        <v>37696</v>
      </c>
      <c r="P488" s="20" t="s">
        <v>6117</v>
      </c>
      <c r="Q488" s="20" t="s">
        <v>69</v>
      </c>
      <c r="R488" s="20" t="s">
        <v>68</v>
      </c>
      <c r="S488" s="20">
        <v>27951</v>
      </c>
      <c r="T488" s="20">
        <v>31965</v>
      </c>
      <c r="U488" s="20">
        <v>37696</v>
      </c>
      <c r="V488" s="20">
        <v>69661</v>
      </c>
      <c r="W488" s="20">
        <v>27951</v>
      </c>
      <c r="X488" s="20">
        <v>6132</v>
      </c>
      <c r="Y488" s="21">
        <v>141440</v>
      </c>
    </row>
    <row r="489" spans="2:25" x14ac:dyDescent="0.9">
      <c r="B489" s="19" t="s">
        <v>3201</v>
      </c>
      <c r="C489" s="25">
        <f>_xlfn.XLOOKUP(Vote_History[[#This Row],[QID]],Constituency[qid],Constituency[Number])</f>
        <v>82</v>
      </c>
      <c r="D489" s="27" t="str">
        <f>_xlfn.XLOOKUP(Vote_History[[#This Row],[Number]],Constituency[Number],Constituency[Constituency])</f>
        <v>Ernakulam</v>
      </c>
      <c r="E489" s="20" t="s">
        <v>5467</v>
      </c>
      <c r="F489" s="20">
        <v>2011</v>
      </c>
      <c r="G489" s="20" t="s">
        <v>2895</v>
      </c>
      <c r="H489" s="20" t="s">
        <v>6113</v>
      </c>
      <c r="I489" s="20" t="s">
        <v>161</v>
      </c>
      <c r="J489" s="20" t="s">
        <v>38</v>
      </c>
      <c r="K489" s="20">
        <v>59919</v>
      </c>
      <c r="L489" s="20" t="s">
        <v>6146</v>
      </c>
      <c r="M489" s="20" t="s">
        <v>5555</v>
      </c>
      <c r="N489" s="20" t="s">
        <v>51</v>
      </c>
      <c r="O489" s="20">
        <v>27482</v>
      </c>
      <c r="P489" s="20" t="s">
        <v>6147</v>
      </c>
      <c r="Q489" s="20" t="s">
        <v>69</v>
      </c>
      <c r="R489" s="20" t="s">
        <v>68</v>
      </c>
      <c r="S489" s="20">
        <v>6362</v>
      </c>
      <c r="T489" s="20">
        <v>32437</v>
      </c>
      <c r="U489" s="20">
        <v>27482</v>
      </c>
      <c r="V489" s="20">
        <v>59919</v>
      </c>
      <c r="W489" s="20">
        <v>6362</v>
      </c>
      <c r="X489" s="20">
        <v>3534</v>
      </c>
      <c r="Y489" s="21">
        <v>97297</v>
      </c>
    </row>
    <row r="490" spans="2:25" x14ac:dyDescent="0.9">
      <c r="B490" s="19" t="s">
        <v>3201</v>
      </c>
      <c r="C490" s="25">
        <f>_xlfn.XLOOKUP(Vote_History[[#This Row],[QID]],Constituency[qid],Constituency[Number])</f>
        <v>82</v>
      </c>
      <c r="D490" s="27" t="str">
        <f>_xlfn.XLOOKUP(Vote_History[[#This Row],[Number]],Constituency[Number],Constituency[Constituency])</f>
        <v>Ernakulam</v>
      </c>
      <c r="E490" s="20" t="s">
        <v>5467</v>
      </c>
      <c r="F490" s="20">
        <v>2016</v>
      </c>
      <c r="G490" s="20" t="s">
        <v>2895</v>
      </c>
      <c r="H490" s="20" t="s">
        <v>6113</v>
      </c>
      <c r="I490" s="20" t="s">
        <v>161</v>
      </c>
      <c r="J490" s="20" t="s">
        <v>38</v>
      </c>
      <c r="K490" s="20">
        <v>57819</v>
      </c>
      <c r="L490" s="20" t="s">
        <v>6148</v>
      </c>
      <c r="M490" s="20" t="s">
        <v>52</v>
      </c>
      <c r="N490" s="20" t="s">
        <v>51</v>
      </c>
      <c r="O490" s="20">
        <v>35870</v>
      </c>
      <c r="P490" s="20" t="s">
        <v>6149</v>
      </c>
      <c r="Q490" s="20" t="s">
        <v>69</v>
      </c>
      <c r="R490" s="20" t="s">
        <v>68</v>
      </c>
      <c r="S490" s="20">
        <v>14878</v>
      </c>
      <c r="T490" s="20">
        <v>21949</v>
      </c>
      <c r="U490" s="20">
        <v>35870</v>
      </c>
      <c r="V490" s="20">
        <v>57819</v>
      </c>
      <c r="W490" s="20">
        <v>14878</v>
      </c>
      <c r="X490" s="20">
        <v>1001</v>
      </c>
      <c r="Y490" s="21">
        <v>109568</v>
      </c>
    </row>
    <row r="491" spans="2:25" x14ac:dyDescent="0.9">
      <c r="B491" s="19" t="s">
        <v>3201</v>
      </c>
      <c r="C491" s="25">
        <f>_xlfn.XLOOKUP(Vote_History[[#This Row],[QID]],Constituency[qid],Constituency[Number])</f>
        <v>82</v>
      </c>
      <c r="D491" s="27" t="str">
        <f>_xlfn.XLOOKUP(Vote_History[[#This Row],[Number]],Constituency[Number],Constituency[Constituency])</f>
        <v>Ernakulam</v>
      </c>
      <c r="E491" s="20" t="s">
        <v>5467</v>
      </c>
      <c r="F491" s="20">
        <v>2021</v>
      </c>
      <c r="G491" s="20" t="s">
        <v>2895</v>
      </c>
      <c r="H491" s="20" t="s">
        <v>3207</v>
      </c>
      <c r="I491" s="20" t="s">
        <v>161</v>
      </c>
      <c r="J491" s="20" t="s">
        <v>38</v>
      </c>
      <c r="K491" s="20">
        <v>45930</v>
      </c>
      <c r="L491" s="20" t="s">
        <v>6150</v>
      </c>
      <c r="M491" s="20" t="s">
        <v>5555</v>
      </c>
      <c r="N491" s="20" t="s">
        <v>51</v>
      </c>
      <c r="O491" s="20">
        <v>34960</v>
      </c>
      <c r="P491" s="20" t="s">
        <v>6151</v>
      </c>
      <c r="Q491" s="20" t="s">
        <v>69</v>
      </c>
      <c r="R491" s="20" t="s">
        <v>68</v>
      </c>
      <c r="S491" s="20">
        <v>16043</v>
      </c>
      <c r="T491" s="20">
        <v>10970</v>
      </c>
      <c r="U491" s="20">
        <v>34960</v>
      </c>
      <c r="V491" s="20">
        <v>45930</v>
      </c>
      <c r="W491" s="20">
        <v>16043</v>
      </c>
      <c r="X491" s="20">
        <v>12453</v>
      </c>
      <c r="Y491" s="21">
        <v>109386</v>
      </c>
    </row>
    <row r="492" spans="2:25" x14ac:dyDescent="0.9">
      <c r="B492" s="19" t="s">
        <v>3201</v>
      </c>
      <c r="C492" s="25">
        <f>_xlfn.XLOOKUP(Vote_History[[#This Row],[QID]],Constituency[qid],Constituency[Number])</f>
        <v>82</v>
      </c>
      <c r="D492" s="27" t="str">
        <f>_xlfn.XLOOKUP(Vote_History[[#This Row],[Number]],Constituency[Number],Constituency[Constituency])</f>
        <v>Ernakulam</v>
      </c>
      <c r="E492" s="20" t="s">
        <v>5473</v>
      </c>
      <c r="F492" s="20">
        <v>2014</v>
      </c>
      <c r="G492" s="20" t="s">
        <v>2895</v>
      </c>
      <c r="H492" s="20" t="s">
        <v>6110</v>
      </c>
      <c r="I492" s="20" t="s">
        <v>161</v>
      </c>
      <c r="J492" s="20" t="s">
        <v>38</v>
      </c>
      <c r="K492" s="20">
        <v>43516</v>
      </c>
      <c r="L492" s="20" t="s">
        <v>6111</v>
      </c>
      <c r="M492" s="20" t="s">
        <v>5555</v>
      </c>
      <c r="N492" s="20" t="s">
        <v>51</v>
      </c>
      <c r="O492" s="20">
        <v>26623</v>
      </c>
      <c r="P492" s="20" t="s">
        <v>6112</v>
      </c>
      <c r="Q492" s="20" t="s">
        <v>69</v>
      </c>
      <c r="R492" s="20" t="s">
        <v>68</v>
      </c>
      <c r="S492" s="20">
        <v>14375</v>
      </c>
      <c r="T492" s="20">
        <v>16893</v>
      </c>
      <c r="U492" s="20">
        <v>26623</v>
      </c>
      <c r="V492" s="20">
        <v>43516</v>
      </c>
      <c r="W492" s="20">
        <v>14375</v>
      </c>
      <c r="X492" s="20">
        <v>12727</v>
      </c>
      <c r="Y492" s="21">
        <v>97241</v>
      </c>
    </row>
    <row r="493" spans="2:25" x14ac:dyDescent="0.9">
      <c r="B493" s="19" t="s">
        <v>3201</v>
      </c>
      <c r="C493" s="25">
        <f>_xlfn.XLOOKUP(Vote_History[[#This Row],[QID]],Constituency[qid],Constituency[Number])</f>
        <v>82</v>
      </c>
      <c r="D493" s="27" t="str">
        <f>_xlfn.XLOOKUP(Vote_History[[#This Row],[Number]],Constituency[Number],Constituency[Constituency])</f>
        <v>Ernakulam</v>
      </c>
      <c r="E493" s="20" t="s">
        <v>5473</v>
      </c>
      <c r="F493" s="20">
        <v>2019</v>
      </c>
      <c r="G493" s="20" t="s">
        <v>2895</v>
      </c>
      <c r="H493" s="20" t="s">
        <v>6113</v>
      </c>
      <c r="I493" s="20" t="s">
        <v>161</v>
      </c>
      <c r="J493" s="20" t="s">
        <v>38</v>
      </c>
      <c r="K493" s="20">
        <v>61920</v>
      </c>
      <c r="L493" s="20" t="s">
        <v>6114</v>
      </c>
      <c r="M493" s="20" t="s">
        <v>52</v>
      </c>
      <c r="N493" s="20" t="s">
        <v>51</v>
      </c>
      <c r="O493" s="20">
        <v>30742</v>
      </c>
      <c r="P493" s="20" t="s">
        <v>6115</v>
      </c>
      <c r="Q493" s="20" t="s">
        <v>69</v>
      </c>
      <c r="R493" s="20" t="s">
        <v>68</v>
      </c>
      <c r="S493" s="20">
        <v>17769</v>
      </c>
      <c r="T493" s="20">
        <v>31178</v>
      </c>
      <c r="U493" s="20">
        <v>30742</v>
      </c>
      <c r="V493" s="20">
        <v>61920</v>
      </c>
      <c r="W493" s="20">
        <v>17769</v>
      </c>
      <c r="X493" s="20">
        <v>677</v>
      </c>
      <c r="Y493" s="21">
        <v>111108</v>
      </c>
    </row>
    <row r="494" spans="2:25" x14ac:dyDescent="0.9">
      <c r="B494" s="19" t="s">
        <v>3201</v>
      </c>
      <c r="C494" s="25">
        <f>_xlfn.XLOOKUP(Vote_History[[#This Row],[QID]],Constituency[qid],Constituency[Number])</f>
        <v>82</v>
      </c>
      <c r="D494" s="27" t="str">
        <f>_xlfn.XLOOKUP(Vote_History[[#This Row],[Number]],Constituency[Number],Constituency[Constituency])</f>
        <v>Ernakulam</v>
      </c>
      <c r="E494" s="20" t="s">
        <v>5473</v>
      </c>
      <c r="F494" s="20">
        <v>2024</v>
      </c>
      <c r="G494" s="20" t="s">
        <v>2895</v>
      </c>
      <c r="H494" s="20" t="s">
        <v>6113</v>
      </c>
      <c r="I494" s="20" t="s">
        <v>161</v>
      </c>
      <c r="J494" s="20" t="s">
        <v>38</v>
      </c>
      <c r="K494" s="20">
        <v>57962</v>
      </c>
      <c r="L494" s="20" t="s">
        <v>6116</v>
      </c>
      <c r="M494" s="20" t="s">
        <v>52</v>
      </c>
      <c r="N494" s="20" t="s">
        <v>51</v>
      </c>
      <c r="O494" s="20">
        <v>20893</v>
      </c>
      <c r="P494" s="20" t="s">
        <v>6117</v>
      </c>
      <c r="Q494" s="20" t="s">
        <v>69</v>
      </c>
      <c r="R494" s="20" t="s">
        <v>68</v>
      </c>
      <c r="S494" s="20">
        <v>18320</v>
      </c>
      <c r="T494" s="20">
        <v>37069</v>
      </c>
      <c r="U494" s="20">
        <v>20893</v>
      </c>
      <c r="V494" s="20">
        <v>57962</v>
      </c>
      <c r="W494" s="20">
        <v>18320</v>
      </c>
      <c r="X494" s="20">
        <v>4909</v>
      </c>
      <c r="Y494" s="21">
        <v>102084</v>
      </c>
    </row>
    <row r="495" spans="2:25" x14ac:dyDescent="0.9">
      <c r="B495" s="19" t="s">
        <v>3232</v>
      </c>
      <c r="C495" s="25">
        <f>_xlfn.XLOOKUP(Vote_History[[#This Row],[QID]],Constituency[qid],Constituency[Number])</f>
        <v>83</v>
      </c>
      <c r="D495" s="27" t="str">
        <f>_xlfn.XLOOKUP(Vote_History[[#This Row],[Number]],Constituency[Number],Constituency[Constituency])</f>
        <v>Thrikkakara</v>
      </c>
      <c r="E495" s="20" t="s">
        <v>5467</v>
      </c>
      <c r="F495" s="20">
        <v>2011</v>
      </c>
      <c r="G495" s="20" t="s">
        <v>2895</v>
      </c>
      <c r="H495" s="20" t="s">
        <v>6048</v>
      </c>
      <c r="I495" s="20" t="s">
        <v>161</v>
      </c>
      <c r="J495" s="20" t="s">
        <v>38</v>
      </c>
      <c r="K495" s="20">
        <v>65854</v>
      </c>
      <c r="L495" s="20" t="s">
        <v>6152</v>
      </c>
      <c r="M495" s="20" t="s">
        <v>52</v>
      </c>
      <c r="N495" s="20" t="s">
        <v>51</v>
      </c>
      <c r="O495" s="20">
        <v>43448</v>
      </c>
      <c r="P495" s="20" t="s">
        <v>6153</v>
      </c>
      <c r="Q495" s="20" t="s">
        <v>69</v>
      </c>
      <c r="R495" s="20" t="s">
        <v>68</v>
      </c>
      <c r="S495" s="20">
        <v>5935</v>
      </c>
      <c r="T495" s="20">
        <v>22406</v>
      </c>
      <c r="U495" s="20">
        <v>43448</v>
      </c>
      <c r="V495" s="20">
        <v>65854</v>
      </c>
      <c r="W495" s="20">
        <v>5935</v>
      </c>
      <c r="X495" s="20">
        <v>2616</v>
      </c>
      <c r="Y495" s="21">
        <v>117853</v>
      </c>
    </row>
    <row r="496" spans="2:25" x14ac:dyDescent="0.9">
      <c r="B496" s="19" t="s">
        <v>3232</v>
      </c>
      <c r="C496" s="25">
        <f>_xlfn.XLOOKUP(Vote_History[[#This Row],[QID]],Constituency[qid],Constituency[Number])</f>
        <v>83</v>
      </c>
      <c r="D496" s="27" t="str">
        <f>_xlfn.XLOOKUP(Vote_History[[#This Row],[Number]],Constituency[Number],Constituency[Constituency])</f>
        <v>Thrikkakara</v>
      </c>
      <c r="E496" s="20" t="s">
        <v>5467</v>
      </c>
      <c r="F496" s="20">
        <v>2016</v>
      </c>
      <c r="G496" s="20" t="s">
        <v>2895</v>
      </c>
      <c r="H496" s="20" t="s">
        <v>6154</v>
      </c>
      <c r="I496" s="20" t="s">
        <v>161</v>
      </c>
      <c r="J496" s="20" t="s">
        <v>38</v>
      </c>
      <c r="K496" s="20">
        <v>61451</v>
      </c>
      <c r="L496" s="20" t="s">
        <v>6155</v>
      </c>
      <c r="M496" s="20" t="s">
        <v>52</v>
      </c>
      <c r="N496" s="20" t="s">
        <v>51</v>
      </c>
      <c r="O496" s="20">
        <v>49455</v>
      </c>
      <c r="P496" s="20" t="s">
        <v>6156</v>
      </c>
      <c r="Q496" s="20" t="s">
        <v>69</v>
      </c>
      <c r="R496" s="20" t="s">
        <v>68</v>
      </c>
      <c r="S496" s="20">
        <v>21247</v>
      </c>
      <c r="T496" s="20">
        <v>11996</v>
      </c>
      <c r="U496" s="20">
        <v>49455</v>
      </c>
      <c r="V496" s="20">
        <v>61451</v>
      </c>
      <c r="W496" s="20">
        <v>21247</v>
      </c>
      <c r="X496" s="20">
        <v>1876</v>
      </c>
      <c r="Y496" s="21">
        <v>134029</v>
      </c>
    </row>
    <row r="497" spans="2:25" x14ac:dyDescent="0.9">
      <c r="B497" s="19" t="s">
        <v>3232</v>
      </c>
      <c r="C497" s="25">
        <f>_xlfn.XLOOKUP(Vote_History[[#This Row],[QID]],Constituency[qid],Constituency[Number])</f>
        <v>83</v>
      </c>
      <c r="D497" s="27" t="str">
        <f>_xlfn.XLOOKUP(Vote_History[[#This Row],[Number]],Constituency[Number],Constituency[Constituency])</f>
        <v>Thrikkakara</v>
      </c>
      <c r="E497" s="20" t="s">
        <v>5467</v>
      </c>
      <c r="F497" s="20">
        <v>2021</v>
      </c>
      <c r="G497" s="20" t="s">
        <v>2895</v>
      </c>
      <c r="H497" s="20" t="s">
        <v>6157</v>
      </c>
      <c r="I497" s="20" t="s">
        <v>161</v>
      </c>
      <c r="J497" s="20" t="s">
        <v>38</v>
      </c>
      <c r="K497" s="20">
        <v>59839</v>
      </c>
      <c r="L497" s="20" t="s">
        <v>6158</v>
      </c>
      <c r="M497" s="20" t="s">
        <v>5555</v>
      </c>
      <c r="N497" s="20" t="s">
        <v>51</v>
      </c>
      <c r="O497" s="20">
        <v>45510</v>
      </c>
      <c r="P497" s="20" t="s">
        <v>6156</v>
      </c>
      <c r="Q497" s="20" t="s">
        <v>69</v>
      </c>
      <c r="R497" s="20" t="s">
        <v>68</v>
      </c>
      <c r="S497" s="20">
        <v>15483</v>
      </c>
      <c r="T497" s="20">
        <v>14329</v>
      </c>
      <c r="U497" s="20">
        <v>45510</v>
      </c>
      <c r="V497" s="20">
        <v>59839</v>
      </c>
      <c r="W497" s="20">
        <v>15483</v>
      </c>
      <c r="X497" s="20">
        <v>15043</v>
      </c>
      <c r="Y497" s="21">
        <v>135875</v>
      </c>
    </row>
    <row r="498" spans="2:25" x14ac:dyDescent="0.9">
      <c r="B498" s="19" t="s">
        <v>3232</v>
      </c>
      <c r="C498" s="25">
        <f>_xlfn.XLOOKUP(Vote_History[[#This Row],[QID]],Constituency[qid],Constituency[Number])</f>
        <v>83</v>
      </c>
      <c r="D498" s="27" t="str">
        <f>_xlfn.XLOOKUP(Vote_History[[#This Row],[Number]],Constituency[Number],Constituency[Constituency])</f>
        <v>Thrikkakara</v>
      </c>
      <c r="E498" s="20" t="s">
        <v>5473</v>
      </c>
      <c r="F498" s="20">
        <v>2014</v>
      </c>
      <c r="G498" s="20" t="s">
        <v>2895</v>
      </c>
      <c r="H498" s="20" t="s">
        <v>6110</v>
      </c>
      <c r="I498" s="20" t="s">
        <v>161</v>
      </c>
      <c r="J498" s="20" t="s">
        <v>38</v>
      </c>
      <c r="K498" s="20">
        <v>52210</v>
      </c>
      <c r="L498" s="20" t="s">
        <v>6111</v>
      </c>
      <c r="M498" s="20" t="s">
        <v>5555</v>
      </c>
      <c r="N498" s="20" t="s">
        <v>51</v>
      </c>
      <c r="O498" s="20">
        <v>34896</v>
      </c>
      <c r="P498" s="20" t="s">
        <v>6112</v>
      </c>
      <c r="Q498" s="20" t="s">
        <v>69</v>
      </c>
      <c r="R498" s="20" t="s">
        <v>68</v>
      </c>
      <c r="S498" s="20">
        <v>15099</v>
      </c>
      <c r="T498" s="20">
        <v>17314</v>
      </c>
      <c r="U498" s="20">
        <v>34896</v>
      </c>
      <c r="V498" s="20">
        <v>52210</v>
      </c>
      <c r="W498" s="20">
        <v>15099</v>
      </c>
      <c r="X498" s="20">
        <v>16392</v>
      </c>
      <c r="Y498" s="21">
        <v>118597</v>
      </c>
    </row>
    <row r="499" spans="2:25" x14ac:dyDescent="0.9">
      <c r="B499" s="19" t="s">
        <v>3232</v>
      </c>
      <c r="C499" s="25">
        <f>_xlfn.XLOOKUP(Vote_History[[#This Row],[QID]],Constituency[qid],Constituency[Number])</f>
        <v>83</v>
      </c>
      <c r="D499" s="27" t="str">
        <f>_xlfn.XLOOKUP(Vote_History[[#This Row],[Number]],Constituency[Number],Constituency[Constituency])</f>
        <v>Thrikkakara</v>
      </c>
      <c r="E499" s="20" t="s">
        <v>5473</v>
      </c>
      <c r="F499" s="20">
        <v>2019</v>
      </c>
      <c r="G499" s="20" t="s">
        <v>2895</v>
      </c>
      <c r="H499" s="20" t="s">
        <v>6113</v>
      </c>
      <c r="I499" s="20" t="s">
        <v>161</v>
      </c>
      <c r="J499" s="20" t="s">
        <v>38</v>
      </c>
      <c r="K499" s="20">
        <v>73216</v>
      </c>
      <c r="L499" s="20" t="s">
        <v>6114</v>
      </c>
      <c r="M499" s="20" t="s">
        <v>52</v>
      </c>
      <c r="N499" s="20" t="s">
        <v>51</v>
      </c>
      <c r="O499" s="20">
        <v>41439</v>
      </c>
      <c r="P499" s="20" t="s">
        <v>6115</v>
      </c>
      <c r="Q499" s="20" t="s">
        <v>69</v>
      </c>
      <c r="R499" s="20" t="s">
        <v>68</v>
      </c>
      <c r="S499" s="20">
        <v>20710</v>
      </c>
      <c r="T499" s="20">
        <v>31777</v>
      </c>
      <c r="U499" s="20">
        <v>41439</v>
      </c>
      <c r="V499" s="20">
        <v>73216</v>
      </c>
      <c r="W499" s="20">
        <v>20710</v>
      </c>
      <c r="X499" s="20">
        <v>1202</v>
      </c>
      <c r="Y499" s="21">
        <v>136567</v>
      </c>
    </row>
    <row r="500" spans="2:25" x14ac:dyDescent="0.9">
      <c r="B500" s="19" t="s">
        <v>3232</v>
      </c>
      <c r="C500" s="25">
        <f>_xlfn.XLOOKUP(Vote_History[[#This Row],[QID]],Constituency[qid],Constituency[Number])</f>
        <v>83</v>
      </c>
      <c r="D500" s="27" t="str">
        <f>_xlfn.XLOOKUP(Vote_History[[#This Row],[Number]],Constituency[Number],Constituency[Constituency])</f>
        <v>Thrikkakara</v>
      </c>
      <c r="E500" s="20" t="s">
        <v>5473</v>
      </c>
      <c r="F500" s="20">
        <v>2024</v>
      </c>
      <c r="G500" s="20" t="s">
        <v>2895</v>
      </c>
      <c r="H500" s="20" t="s">
        <v>6113</v>
      </c>
      <c r="I500" s="20" t="s">
        <v>161</v>
      </c>
      <c r="J500" s="20" t="s">
        <v>38</v>
      </c>
      <c r="K500" s="20">
        <v>73789</v>
      </c>
      <c r="L500" s="20" t="s">
        <v>6116</v>
      </c>
      <c r="M500" s="20" t="s">
        <v>52</v>
      </c>
      <c r="N500" s="20" t="s">
        <v>51</v>
      </c>
      <c r="O500" s="20">
        <v>28889</v>
      </c>
      <c r="P500" s="20" t="s">
        <v>6117</v>
      </c>
      <c r="Q500" s="20" t="s">
        <v>69</v>
      </c>
      <c r="R500" s="20" t="s">
        <v>68</v>
      </c>
      <c r="S500" s="20">
        <v>22204</v>
      </c>
      <c r="T500" s="20">
        <v>44900</v>
      </c>
      <c r="U500" s="20">
        <v>28889</v>
      </c>
      <c r="V500" s="20">
        <v>73789</v>
      </c>
      <c r="W500" s="20">
        <v>22204</v>
      </c>
      <c r="X500" s="20">
        <v>6144</v>
      </c>
      <c r="Y500" s="21">
        <v>131026</v>
      </c>
    </row>
    <row r="501" spans="2:25" x14ac:dyDescent="0.9">
      <c r="B501" s="19" t="s">
        <v>3262</v>
      </c>
      <c r="C501" s="25">
        <f>_xlfn.XLOOKUP(Vote_History[[#This Row],[QID]],Constituency[qid],Constituency[Number])</f>
        <v>84</v>
      </c>
      <c r="D501" s="27" t="str">
        <f>_xlfn.XLOOKUP(Vote_History[[#This Row],[Number]],Constituency[Number],Constituency[Constituency])</f>
        <v>Kunnathunad</v>
      </c>
      <c r="E501" s="20" t="s">
        <v>5467</v>
      </c>
      <c r="F501" s="20">
        <v>2011</v>
      </c>
      <c r="G501" s="20" t="s">
        <v>2818</v>
      </c>
      <c r="H501" s="20" t="s">
        <v>6159</v>
      </c>
      <c r="I501" s="20" t="s">
        <v>161</v>
      </c>
      <c r="J501" s="20" t="s">
        <v>38</v>
      </c>
      <c r="K501" s="20">
        <v>63624</v>
      </c>
      <c r="L501" s="20" t="s">
        <v>6160</v>
      </c>
      <c r="M501" s="20" t="s">
        <v>52</v>
      </c>
      <c r="N501" s="20" t="s">
        <v>51</v>
      </c>
      <c r="O501" s="20">
        <v>54892</v>
      </c>
      <c r="P501" s="20" t="s">
        <v>6161</v>
      </c>
      <c r="Q501" s="20" t="s">
        <v>69</v>
      </c>
      <c r="R501" s="20" t="s">
        <v>68</v>
      </c>
      <c r="S501" s="20">
        <v>5862</v>
      </c>
      <c r="T501" s="20">
        <v>8732</v>
      </c>
      <c r="U501" s="20">
        <v>54892</v>
      </c>
      <c r="V501" s="20">
        <v>63624</v>
      </c>
      <c r="W501" s="20">
        <v>5862</v>
      </c>
      <c r="X501" s="20">
        <v>3594</v>
      </c>
      <c r="Y501" s="21">
        <v>127972</v>
      </c>
    </row>
    <row r="502" spans="2:25" x14ac:dyDescent="0.9">
      <c r="B502" s="19" t="s">
        <v>3262</v>
      </c>
      <c r="C502" s="25">
        <f>_xlfn.XLOOKUP(Vote_History[[#This Row],[QID]],Constituency[qid],Constituency[Number])</f>
        <v>84</v>
      </c>
      <c r="D502" s="27" t="str">
        <f>_xlfn.XLOOKUP(Vote_History[[#This Row],[Number]],Constituency[Number],Constituency[Constituency])</f>
        <v>Kunnathunad</v>
      </c>
      <c r="E502" s="20" t="s">
        <v>5467</v>
      </c>
      <c r="F502" s="20">
        <v>2016</v>
      </c>
      <c r="G502" s="20" t="s">
        <v>2818</v>
      </c>
      <c r="H502" s="20" t="s">
        <v>6162</v>
      </c>
      <c r="I502" s="20" t="s">
        <v>161</v>
      </c>
      <c r="J502" s="20" t="s">
        <v>38</v>
      </c>
      <c r="K502" s="20">
        <v>65445</v>
      </c>
      <c r="L502" s="20" t="s">
        <v>6163</v>
      </c>
      <c r="M502" s="20" t="s">
        <v>52</v>
      </c>
      <c r="N502" s="20" t="s">
        <v>51</v>
      </c>
      <c r="O502" s="20">
        <v>62766</v>
      </c>
      <c r="P502" s="20" t="s">
        <v>6164</v>
      </c>
      <c r="Q502" s="20" t="s">
        <v>698</v>
      </c>
      <c r="R502" s="20" t="s">
        <v>68</v>
      </c>
      <c r="S502" s="20">
        <v>16459</v>
      </c>
      <c r="T502" s="20">
        <v>2679</v>
      </c>
      <c r="U502" s="20">
        <v>62766</v>
      </c>
      <c r="V502" s="20">
        <v>65445</v>
      </c>
      <c r="W502" s="20">
        <v>16459</v>
      </c>
      <c r="X502" s="20">
        <v>2468</v>
      </c>
      <c r="Y502" s="21">
        <v>147138</v>
      </c>
    </row>
    <row r="503" spans="2:25" x14ac:dyDescent="0.9">
      <c r="B503" s="19" t="s">
        <v>3262</v>
      </c>
      <c r="C503" s="25">
        <f>_xlfn.XLOOKUP(Vote_History[[#This Row],[QID]],Constituency[qid],Constituency[Number])</f>
        <v>84</v>
      </c>
      <c r="D503" s="27" t="str">
        <f>_xlfn.XLOOKUP(Vote_History[[#This Row],[Number]],Constituency[Number],Constituency[Constituency])</f>
        <v>Kunnathunad</v>
      </c>
      <c r="E503" s="20" t="s">
        <v>5467</v>
      </c>
      <c r="F503" s="20">
        <v>2021</v>
      </c>
      <c r="G503" s="20" t="s">
        <v>2818</v>
      </c>
      <c r="H503" s="20" t="s">
        <v>5411</v>
      </c>
      <c r="I503" s="20" t="s">
        <v>52</v>
      </c>
      <c r="J503" s="20" t="s">
        <v>51</v>
      </c>
      <c r="K503" s="20">
        <v>52351</v>
      </c>
      <c r="L503" s="20" t="s">
        <v>6165</v>
      </c>
      <c r="M503" s="20" t="s">
        <v>161</v>
      </c>
      <c r="N503" s="20" t="s">
        <v>38</v>
      </c>
      <c r="O503" s="20">
        <v>49636</v>
      </c>
      <c r="P503" s="20" t="s">
        <v>6166</v>
      </c>
      <c r="Q503" s="20" t="s">
        <v>6087</v>
      </c>
      <c r="R503" s="20" t="s">
        <v>60</v>
      </c>
      <c r="S503" s="20">
        <v>42701</v>
      </c>
      <c r="T503" s="20">
        <v>2715</v>
      </c>
      <c r="U503" s="20">
        <v>52351</v>
      </c>
      <c r="V503" s="20">
        <v>49636</v>
      </c>
      <c r="W503" s="20">
        <v>7218</v>
      </c>
      <c r="X503" s="20">
        <v>45154</v>
      </c>
      <c r="Y503" s="21">
        <v>154359</v>
      </c>
    </row>
    <row r="504" spans="2:25" x14ac:dyDescent="0.9">
      <c r="B504" s="19" t="s">
        <v>3262</v>
      </c>
      <c r="C504" s="25">
        <f>_xlfn.XLOOKUP(Vote_History[[#This Row],[QID]],Constituency[qid],Constituency[Number])</f>
        <v>84</v>
      </c>
      <c r="D504" s="27" t="str">
        <f>_xlfn.XLOOKUP(Vote_History[[#This Row],[Number]],Constituency[Number],Constituency[Constituency])</f>
        <v>Kunnathunad</v>
      </c>
      <c r="E504" s="20" t="s">
        <v>5473</v>
      </c>
      <c r="F504" s="20">
        <v>2014</v>
      </c>
      <c r="G504" s="20" t="s">
        <v>2818</v>
      </c>
      <c r="H504" s="20" t="s">
        <v>6045</v>
      </c>
      <c r="I504" s="20" t="s">
        <v>5555</v>
      </c>
      <c r="J504" s="20" t="s">
        <v>51</v>
      </c>
      <c r="K504" s="20">
        <v>53518</v>
      </c>
      <c r="L504" s="20" t="s">
        <v>6046</v>
      </c>
      <c r="M504" s="20" t="s">
        <v>161</v>
      </c>
      <c r="N504" s="20" t="s">
        <v>38</v>
      </c>
      <c r="O504" s="20">
        <v>51133</v>
      </c>
      <c r="P504" s="20" t="s">
        <v>6047</v>
      </c>
      <c r="Q504" s="20" t="s">
        <v>69</v>
      </c>
      <c r="R504" s="20" t="s">
        <v>68</v>
      </c>
      <c r="S504" s="20">
        <v>10395</v>
      </c>
      <c r="T504" s="20">
        <v>2385</v>
      </c>
      <c r="U504" s="20">
        <v>53518</v>
      </c>
      <c r="V504" s="20">
        <v>51133</v>
      </c>
      <c r="W504" s="20">
        <v>10395</v>
      </c>
      <c r="X504" s="20">
        <v>13665</v>
      </c>
      <c r="Y504" s="21">
        <v>128711</v>
      </c>
    </row>
    <row r="505" spans="2:25" x14ac:dyDescent="0.9">
      <c r="B505" s="19" t="s">
        <v>3262</v>
      </c>
      <c r="C505" s="25">
        <f>_xlfn.XLOOKUP(Vote_History[[#This Row],[QID]],Constituency[qid],Constituency[Number])</f>
        <v>84</v>
      </c>
      <c r="D505" s="27" t="str">
        <f>_xlfn.XLOOKUP(Vote_History[[#This Row],[Number]],Constituency[Number],Constituency[Constituency])</f>
        <v>Kunnathunad</v>
      </c>
      <c r="E505" s="20" t="s">
        <v>5473</v>
      </c>
      <c r="F505" s="20">
        <v>2019</v>
      </c>
      <c r="G505" s="20" t="s">
        <v>2818</v>
      </c>
      <c r="H505" s="20" t="s">
        <v>6048</v>
      </c>
      <c r="I505" s="20" t="s">
        <v>161</v>
      </c>
      <c r="J505" s="20" t="s">
        <v>38</v>
      </c>
      <c r="K505" s="20">
        <v>72762</v>
      </c>
      <c r="L505" s="20" t="s">
        <v>6045</v>
      </c>
      <c r="M505" s="20" t="s">
        <v>52</v>
      </c>
      <c r="N505" s="20" t="s">
        <v>51</v>
      </c>
      <c r="O505" s="20">
        <v>55431</v>
      </c>
      <c r="P505" s="20" t="s">
        <v>6040</v>
      </c>
      <c r="Q505" s="20" t="s">
        <v>69</v>
      </c>
      <c r="R505" s="20" t="s">
        <v>68</v>
      </c>
      <c r="S505" s="20">
        <v>17581</v>
      </c>
      <c r="T505" s="20">
        <v>17331</v>
      </c>
      <c r="U505" s="20">
        <v>55431</v>
      </c>
      <c r="V505" s="20">
        <v>72762</v>
      </c>
      <c r="W505" s="20">
        <v>17581</v>
      </c>
      <c r="X505" s="20">
        <v>2319</v>
      </c>
      <c r="Y505" s="21">
        <v>148093</v>
      </c>
    </row>
    <row r="506" spans="2:25" x14ac:dyDescent="0.9">
      <c r="B506" s="19" t="s">
        <v>3262</v>
      </c>
      <c r="C506" s="25">
        <f>_xlfn.XLOOKUP(Vote_History[[#This Row],[QID]],Constituency[qid],Constituency[Number])</f>
        <v>84</v>
      </c>
      <c r="D506" s="27" t="str">
        <f>_xlfn.XLOOKUP(Vote_History[[#This Row],[Number]],Constituency[Number],Constituency[Constituency])</f>
        <v>Kunnathunad</v>
      </c>
      <c r="E506" s="20" t="s">
        <v>5473</v>
      </c>
      <c r="F506" s="20">
        <v>2024</v>
      </c>
      <c r="G506" s="20" t="s">
        <v>2818</v>
      </c>
      <c r="H506" s="20" t="s">
        <v>6048</v>
      </c>
      <c r="I506" s="20" t="s">
        <v>161</v>
      </c>
      <c r="J506" s="20" t="s">
        <v>38</v>
      </c>
      <c r="K506" s="20">
        <v>52523</v>
      </c>
      <c r="L506" s="20" t="s">
        <v>6088</v>
      </c>
      <c r="M506" s="20" t="s">
        <v>6089</v>
      </c>
      <c r="N506" s="20" t="s">
        <v>60</v>
      </c>
      <c r="O506" s="20">
        <v>46163</v>
      </c>
      <c r="P506" s="20" t="s">
        <v>6049</v>
      </c>
      <c r="Q506" s="20" t="s">
        <v>52</v>
      </c>
      <c r="R506" s="20" t="s">
        <v>51</v>
      </c>
      <c r="S506" s="20">
        <v>39089</v>
      </c>
      <c r="T506" s="20">
        <v>6360</v>
      </c>
      <c r="U506" s="20">
        <v>39089</v>
      </c>
      <c r="V506" s="20">
        <v>52523</v>
      </c>
      <c r="W506" s="20">
        <v>8145</v>
      </c>
      <c r="X506" s="20">
        <v>47099</v>
      </c>
      <c r="Y506" s="21">
        <v>146856</v>
      </c>
    </row>
    <row r="507" spans="2:25" x14ac:dyDescent="0.9">
      <c r="B507" s="19" t="s">
        <v>3294</v>
      </c>
      <c r="C507" s="25">
        <f>_xlfn.XLOOKUP(Vote_History[[#This Row],[QID]],Constituency[qid],Constituency[Number])</f>
        <v>85</v>
      </c>
      <c r="D507" s="27" t="str">
        <f>_xlfn.XLOOKUP(Vote_History[[#This Row],[Number]],Constituency[Number],Constituency[Constituency])</f>
        <v>Piravom</v>
      </c>
      <c r="E507" s="20" t="s">
        <v>5467</v>
      </c>
      <c r="F507" s="20">
        <v>2011</v>
      </c>
      <c r="G507" s="20" t="s">
        <v>3559</v>
      </c>
      <c r="H507" s="20" t="s">
        <v>6167</v>
      </c>
      <c r="I507" s="20" t="s">
        <v>5412</v>
      </c>
      <c r="J507" s="20" t="s">
        <v>38</v>
      </c>
      <c r="K507" s="20">
        <v>66503</v>
      </c>
      <c r="L507" s="20" t="s">
        <v>6168</v>
      </c>
      <c r="M507" s="20" t="s">
        <v>52</v>
      </c>
      <c r="N507" s="20" t="s">
        <v>51</v>
      </c>
      <c r="O507" s="20">
        <v>66346</v>
      </c>
      <c r="P507" s="20" t="s">
        <v>6169</v>
      </c>
      <c r="Q507" s="20" t="s">
        <v>69</v>
      </c>
      <c r="R507" s="20" t="s">
        <v>68</v>
      </c>
      <c r="S507" s="20">
        <v>4234</v>
      </c>
      <c r="T507" s="20">
        <v>157</v>
      </c>
      <c r="U507" s="20">
        <v>66346</v>
      </c>
      <c r="V507" s="20">
        <v>66503</v>
      </c>
      <c r="W507" s="20">
        <v>4234</v>
      </c>
      <c r="X507" s="20">
        <v>2845</v>
      </c>
      <c r="Y507" s="21">
        <v>139928</v>
      </c>
    </row>
    <row r="508" spans="2:25" x14ac:dyDescent="0.9">
      <c r="B508" s="19" t="s">
        <v>3294</v>
      </c>
      <c r="C508" s="25">
        <f>_xlfn.XLOOKUP(Vote_History[[#This Row],[QID]],Constituency[qid],Constituency[Number])</f>
        <v>85</v>
      </c>
      <c r="D508" s="27" t="str">
        <f>_xlfn.XLOOKUP(Vote_History[[#This Row],[Number]],Constituency[Number],Constituency[Constituency])</f>
        <v>Piravom</v>
      </c>
      <c r="E508" s="20" t="s">
        <v>5467</v>
      </c>
      <c r="F508" s="20">
        <v>2016</v>
      </c>
      <c r="G508" s="20" t="s">
        <v>3559</v>
      </c>
      <c r="H508" s="20" t="s">
        <v>3306</v>
      </c>
      <c r="I508" s="20" t="s">
        <v>5412</v>
      </c>
      <c r="J508" s="20" t="s">
        <v>38</v>
      </c>
      <c r="K508" s="20">
        <v>73770</v>
      </c>
      <c r="L508" s="20" t="s">
        <v>6168</v>
      </c>
      <c r="M508" s="20" t="s">
        <v>52</v>
      </c>
      <c r="N508" s="20" t="s">
        <v>51</v>
      </c>
      <c r="O508" s="20">
        <v>67575</v>
      </c>
      <c r="P508" s="20" t="s">
        <v>6170</v>
      </c>
      <c r="Q508" s="20" t="s">
        <v>698</v>
      </c>
      <c r="R508" s="20" t="s">
        <v>68</v>
      </c>
      <c r="S508" s="20">
        <v>17503</v>
      </c>
      <c r="T508" s="20">
        <v>6195</v>
      </c>
      <c r="U508" s="20">
        <v>67575</v>
      </c>
      <c r="V508" s="20">
        <v>73770</v>
      </c>
      <c r="W508" s="20">
        <v>17503</v>
      </c>
      <c r="X508" s="20">
        <v>1358</v>
      </c>
      <c r="Y508" s="21">
        <v>160206</v>
      </c>
    </row>
    <row r="509" spans="2:25" x14ac:dyDescent="0.9">
      <c r="B509" s="19" t="s">
        <v>3294</v>
      </c>
      <c r="C509" s="25">
        <f>_xlfn.XLOOKUP(Vote_History[[#This Row],[QID]],Constituency[qid],Constituency[Number])</f>
        <v>85</v>
      </c>
      <c r="D509" s="27" t="str">
        <f>_xlfn.XLOOKUP(Vote_History[[#This Row],[Number]],Constituency[Number],Constituency[Constituency])</f>
        <v>Piravom</v>
      </c>
      <c r="E509" s="20" t="s">
        <v>5467</v>
      </c>
      <c r="F509" s="20">
        <v>2021</v>
      </c>
      <c r="G509" s="20" t="s">
        <v>3559</v>
      </c>
      <c r="H509" s="20" t="s">
        <v>3306</v>
      </c>
      <c r="I509" s="20" t="s">
        <v>5412</v>
      </c>
      <c r="J509" s="20" t="s">
        <v>38</v>
      </c>
      <c r="K509" s="20">
        <v>85056</v>
      </c>
      <c r="L509" s="20" t="s">
        <v>6171</v>
      </c>
      <c r="M509" s="20" t="s">
        <v>5416</v>
      </c>
      <c r="N509" s="20" t="s">
        <v>51</v>
      </c>
      <c r="O509" s="20">
        <v>59692</v>
      </c>
      <c r="P509" s="20" t="s">
        <v>6172</v>
      </c>
      <c r="Q509" s="20" t="s">
        <v>69</v>
      </c>
      <c r="R509" s="20" t="s">
        <v>68</v>
      </c>
      <c r="S509" s="20">
        <v>11021</v>
      </c>
      <c r="T509" s="20">
        <v>25364</v>
      </c>
      <c r="U509" s="20">
        <v>59692</v>
      </c>
      <c r="V509" s="20">
        <v>85056</v>
      </c>
      <c r="W509" s="20">
        <v>11021</v>
      </c>
      <c r="X509" s="20">
        <v>1219</v>
      </c>
      <c r="Y509" s="21">
        <v>156988</v>
      </c>
    </row>
    <row r="510" spans="2:25" x14ac:dyDescent="0.9">
      <c r="B510" s="19" t="s">
        <v>3294</v>
      </c>
      <c r="C510" s="25">
        <f>_xlfn.XLOOKUP(Vote_History[[#This Row],[QID]],Constituency[qid],Constituency[Number])</f>
        <v>85</v>
      </c>
      <c r="D510" s="27" t="str">
        <f>_xlfn.XLOOKUP(Vote_History[[#This Row],[Number]],Constituency[Number],Constituency[Constituency])</f>
        <v>Piravom</v>
      </c>
      <c r="E510" s="20" t="s">
        <v>5473</v>
      </c>
      <c r="F510" s="20">
        <v>2014</v>
      </c>
      <c r="G510" s="20" t="s">
        <v>3559</v>
      </c>
      <c r="H510" s="20" t="s">
        <v>3563</v>
      </c>
      <c r="I510" s="20" t="s">
        <v>5416</v>
      </c>
      <c r="J510" s="20" t="s">
        <v>38</v>
      </c>
      <c r="K510" s="20">
        <v>63942</v>
      </c>
      <c r="L510" s="20" t="s">
        <v>6173</v>
      </c>
      <c r="M510" s="20" t="s">
        <v>5390</v>
      </c>
      <c r="N510" s="20" t="s">
        <v>51</v>
      </c>
      <c r="O510" s="20">
        <v>55611</v>
      </c>
      <c r="P510" s="20" t="s">
        <v>6174</v>
      </c>
      <c r="Q510" s="20" t="s">
        <v>322</v>
      </c>
      <c r="R510" s="20" t="s">
        <v>60</v>
      </c>
      <c r="S510" s="20">
        <v>5954</v>
      </c>
      <c r="T510" s="20">
        <v>8331</v>
      </c>
      <c r="U510" s="20">
        <v>55611</v>
      </c>
      <c r="V510" s="20">
        <v>63942</v>
      </c>
      <c r="W510" s="20">
        <v>4683</v>
      </c>
      <c r="X510" s="20">
        <v>8921</v>
      </c>
      <c r="Y510" s="21">
        <v>133157</v>
      </c>
    </row>
    <row r="511" spans="2:25" x14ac:dyDescent="0.9">
      <c r="B511" s="19" t="s">
        <v>3294</v>
      </c>
      <c r="C511" s="25">
        <f>_xlfn.XLOOKUP(Vote_History[[#This Row],[QID]],Constituency[qid],Constituency[Number])</f>
        <v>85</v>
      </c>
      <c r="D511" s="27" t="str">
        <f>_xlfn.XLOOKUP(Vote_History[[#This Row],[Number]],Constituency[Number],Constituency[Constituency])</f>
        <v>Piravom</v>
      </c>
      <c r="E511" s="20" t="s">
        <v>5473</v>
      </c>
      <c r="F511" s="20">
        <v>2019</v>
      </c>
      <c r="G511" s="20" t="s">
        <v>3559</v>
      </c>
      <c r="H511" s="20" t="s">
        <v>6175</v>
      </c>
      <c r="I511" s="20" t="s">
        <v>5416</v>
      </c>
      <c r="J511" s="20" t="s">
        <v>38</v>
      </c>
      <c r="K511" s="20">
        <v>66192</v>
      </c>
      <c r="L511" s="20" t="s">
        <v>6176</v>
      </c>
      <c r="M511" s="20" t="s">
        <v>52</v>
      </c>
      <c r="N511" s="20" t="s">
        <v>51</v>
      </c>
      <c r="O511" s="20">
        <v>57088</v>
      </c>
      <c r="P511" s="20" t="s">
        <v>6177</v>
      </c>
      <c r="Q511" s="20" t="s">
        <v>6178</v>
      </c>
      <c r="R511" s="20" t="s">
        <v>68</v>
      </c>
      <c r="S511" s="20">
        <v>22772</v>
      </c>
      <c r="T511" s="20">
        <v>9104</v>
      </c>
      <c r="U511" s="20">
        <v>57088</v>
      </c>
      <c r="V511" s="20">
        <v>66192</v>
      </c>
      <c r="W511" s="20">
        <v>22772</v>
      </c>
      <c r="X511" s="20">
        <v>1782</v>
      </c>
      <c r="Y511" s="21">
        <v>147834</v>
      </c>
    </row>
    <row r="512" spans="2:25" x14ac:dyDescent="0.9">
      <c r="B512" s="19" t="s">
        <v>3294</v>
      </c>
      <c r="C512" s="25">
        <f>_xlfn.XLOOKUP(Vote_History[[#This Row],[QID]],Constituency[qid],Constituency[Number])</f>
        <v>85</v>
      </c>
      <c r="D512" s="27" t="str">
        <f>_xlfn.XLOOKUP(Vote_History[[#This Row],[Number]],Constituency[Number],Constituency[Constituency])</f>
        <v>Piravom</v>
      </c>
      <c r="E512" s="20" t="s">
        <v>5473</v>
      </c>
      <c r="F512" s="20">
        <v>2024</v>
      </c>
      <c r="G512" s="20" t="s">
        <v>3559</v>
      </c>
      <c r="H512" s="20" t="s">
        <v>6179</v>
      </c>
      <c r="I512" s="20" t="s">
        <v>6180</v>
      </c>
      <c r="J512" s="20" t="s">
        <v>38</v>
      </c>
      <c r="K512" s="20">
        <v>61586</v>
      </c>
      <c r="L512" s="20" t="s">
        <v>6175</v>
      </c>
      <c r="M512" s="20" t="s">
        <v>5416</v>
      </c>
      <c r="N512" s="20" t="s">
        <v>51</v>
      </c>
      <c r="O512" s="20">
        <v>45931</v>
      </c>
      <c r="P512" s="20" t="s">
        <v>5618</v>
      </c>
      <c r="Q512" s="20" t="s">
        <v>698</v>
      </c>
      <c r="R512" s="20" t="s">
        <v>68</v>
      </c>
      <c r="S512" s="20">
        <v>21777</v>
      </c>
      <c r="T512" s="20">
        <v>15655</v>
      </c>
      <c r="U512" s="20">
        <v>45931</v>
      </c>
      <c r="V512" s="20">
        <v>61586</v>
      </c>
      <c r="W512" s="20">
        <v>21777</v>
      </c>
      <c r="X512" s="20">
        <v>3101</v>
      </c>
      <c r="Y512" s="21">
        <v>132395</v>
      </c>
    </row>
    <row r="513" spans="2:25" x14ac:dyDescent="0.9">
      <c r="B513" s="19" t="s">
        <v>3336</v>
      </c>
      <c r="C513" s="25">
        <f>_xlfn.XLOOKUP(Vote_History[[#This Row],[QID]],Constituency[qid],Constituency[Number])</f>
        <v>86</v>
      </c>
      <c r="D513" s="27" t="str">
        <f>_xlfn.XLOOKUP(Vote_History[[#This Row],[Number]],Constituency[Number],Constituency[Constituency])</f>
        <v>Muvattupuzha</v>
      </c>
      <c r="E513" s="20" t="s">
        <v>5467</v>
      </c>
      <c r="F513" s="20">
        <v>2011</v>
      </c>
      <c r="G513" s="20" t="s">
        <v>3402</v>
      </c>
      <c r="H513" s="20" t="s">
        <v>6181</v>
      </c>
      <c r="I513" s="20" t="s">
        <v>161</v>
      </c>
      <c r="J513" s="20" t="s">
        <v>38</v>
      </c>
      <c r="K513" s="20">
        <v>58012</v>
      </c>
      <c r="L513" s="20" t="s">
        <v>6182</v>
      </c>
      <c r="M513" s="20" t="s">
        <v>193</v>
      </c>
      <c r="N513" s="20" t="s">
        <v>51</v>
      </c>
      <c r="O513" s="20">
        <v>52849</v>
      </c>
      <c r="P513" s="20" t="s">
        <v>6183</v>
      </c>
      <c r="Q513" s="20" t="s">
        <v>69</v>
      </c>
      <c r="R513" s="20" t="s">
        <v>68</v>
      </c>
      <c r="S513" s="20">
        <v>4367</v>
      </c>
      <c r="T513" s="20">
        <v>5163</v>
      </c>
      <c r="U513" s="20">
        <v>52849</v>
      </c>
      <c r="V513" s="20">
        <v>58012</v>
      </c>
      <c r="W513" s="20">
        <v>4367</v>
      </c>
      <c r="X513" s="20">
        <v>1033</v>
      </c>
      <c r="Y513" s="21">
        <v>116261</v>
      </c>
    </row>
    <row r="514" spans="2:25" x14ac:dyDescent="0.9">
      <c r="B514" s="19" t="s">
        <v>3336</v>
      </c>
      <c r="C514" s="25">
        <f>_xlfn.XLOOKUP(Vote_History[[#This Row],[QID]],Constituency[qid],Constituency[Number])</f>
        <v>86</v>
      </c>
      <c r="D514" s="27" t="str">
        <f>_xlfn.XLOOKUP(Vote_History[[#This Row],[Number]],Constituency[Number],Constituency[Constituency])</f>
        <v>Muvattupuzha</v>
      </c>
      <c r="E514" s="20" t="s">
        <v>5467</v>
      </c>
      <c r="F514" s="20">
        <v>2016</v>
      </c>
      <c r="G514" s="20" t="s">
        <v>3402</v>
      </c>
      <c r="H514" s="20" t="s">
        <v>3295</v>
      </c>
      <c r="I514" s="20" t="s">
        <v>193</v>
      </c>
      <c r="J514" s="20" t="s">
        <v>51</v>
      </c>
      <c r="K514" s="20">
        <v>70269</v>
      </c>
      <c r="L514" s="20" t="s">
        <v>6184</v>
      </c>
      <c r="M514" s="20" t="s">
        <v>161</v>
      </c>
      <c r="N514" s="20" t="s">
        <v>38</v>
      </c>
      <c r="O514" s="20">
        <v>60894</v>
      </c>
      <c r="P514" s="20" t="s">
        <v>6185</v>
      </c>
      <c r="Q514" s="20" t="s">
        <v>69</v>
      </c>
      <c r="R514" s="20" t="s">
        <v>68</v>
      </c>
      <c r="S514" s="20">
        <v>9759</v>
      </c>
      <c r="T514" s="20">
        <v>9375</v>
      </c>
      <c r="U514" s="20">
        <v>70269</v>
      </c>
      <c r="V514" s="20">
        <v>60894</v>
      </c>
      <c r="W514" s="20">
        <v>9759</v>
      </c>
      <c r="X514" s="20">
        <v>1059</v>
      </c>
      <c r="Y514" s="21">
        <v>141981</v>
      </c>
    </row>
    <row r="515" spans="2:25" x14ac:dyDescent="0.9">
      <c r="B515" s="19" t="s">
        <v>3336</v>
      </c>
      <c r="C515" s="25">
        <f>_xlfn.XLOOKUP(Vote_History[[#This Row],[QID]],Constituency[qid],Constituency[Number])</f>
        <v>86</v>
      </c>
      <c r="D515" s="27" t="str">
        <f>_xlfn.XLOOKUP(Vote_History[[#This Row],[Number]],Constituency[Number],Constituency[Constituency])</f>
        <v>Muvattupuzha</v>
      </c>
      <c r="E515" s="20" t="s">
        <v>5467</v>
      </c>
      <c r="F515" s="20">
        <v>2021</v>
      </c>
      <c r="G515" s="20" t="s">
        <v>3402</v>
      </c>
      <c r="H515" s="20" t="s">
        <v>3342</v>
      </c>
      <c r="I515" s="20" t="s">
        <v>161</v>
      </c>
      <c r="J515" s="20" t="s">
        <v>38</v>
      </c>
      <c r="K515" s="20">
        <v>64425</v>
      </c>
      <c r="L515" s="20" t="s">
        <v>3295</v>
      </c>
      <c r="M515" s="20" t="s">
        <v>193</v>
      </c>
      <c r="N515" s="20" t="s">
        <v>51</v>
      </c>
      <c r="O515" s="20">
        <v>58264</v>
      </c>
      <c r="P515" s="20" t="s">
        <v>6186</v>
      </c>
      <c r="Q515" s="20" t="s">
        <v>6087</v>
      </c>
      <c r="R515" s="20" t="s">
        <v>60</v>
      </c>
      <c r="S515" s="20">
        <v>13535</v>
      </c>
      <c r="T515" s="20">
        <v>6161</v>
      </c>
      <c r="U515" s="20">
        <v>58264</v>
      </c>
      <c r="V515" s="20">
        <v>64425</v>
      </c>
      <c r="W515" s="20">
        <v>7527</v>
      </c>
      <c r="X515" s="20">
        <v>13711</v>
      </c>
      <c r="Y515" s="21">
        <v>143927</v>
      </c>
    </row>
    <row r="516" spans="2:25" x14ac:dyDescent="0.9">
      <c r="B516" s="19" t="s">
        <v>3336</v>
      </c>
      <c r="C516" s="25">
        <f>_xlfn.XLOOKUP(Vote_History[[#This Row],[QID]],Constituency[qid],Constituency[Number])</f>
        <v>86</v>
      </c>
      <c r="D516" s="27" t="str">
        <f>_xlfn.XLOOKUP(Vote_History[[#This Row],[Number]],Constituency[Number],Constituency[Constituency])</f>
        <v>Muvattupuzha</v>
      </c>
      <c r="E516" s="20" t="s">
        <v>5473</v>
      </c>
      <c r="F516" s="20">
        <v>2014</v>
      </c>
      <c r="G516" s="20" t="s">
        <v>3402</v>
      </c>
      <c r="H516" s="20" t="s">
        <v>6187</v>
      </c>
      <c r="I516" s="20" t="s">
        <v>161</v>
      </c>
      <c r="J516" s="20" t="s">
        <v>38</v>
      </c>
      <c r="K516" s="20">
        <v>52414</v>
      </c>
      <c r="L516" s="20" t="s">
        <v>6188</v>
      </c>
      <c r="M516" s="20" t="s">
        <v>5555</v>
      </c>
      <c r="N516" s="20" t="s">
        <v>51</v>
      </c>
      <c r="O516" s="20">
        <v>46842</v>
      </c>
      <c r="P516" s="20" t="s">
        <v>6189</v>
      </c>
      <c r="Q516" s="20" t="s">
        <v>69</v>
      </c>
      <c r="R516" s="20" t="s">
        <v>68</v>
      </c>
      <c r="S516" s="20">
        <v>8137</v>
      </c>
      <c r="T516" s="20">
        <v>5572</v>
      </c>
      <c r="U516" s="20">
        <v>46842</v>
      </c>
      <c r="V516" s="20">
        <v>52414</v>
      </c>
      <c r="W516" s="20">
        <v>8137</v>
      </c>
      <c r="X516" s="20">
        <v>9004</v>
      </c>
      <c r="Y516" s="21">
        <v>116397</v>
      </c>
    </row>
    <row r="517" spans="2:25" x14ac:dyDescent="0.9">
      <c r="B517" s="19" t="s">
        <v>3336</v>
      </c>
      <c r="C517" s="25">
        <f>_xlfn.XLOOKUP(Vote_History[[#This Row],[QID]],Constituency[qid],Constituency[Number])</f>
        <v>86</v>
      </c>
      <c r="D517" s="27" t="str">
        <f>_xlfn.XLOOKUP(Vote_History[[#This Row],[Number]],Constituency[Number],Constituency[Constituency])</f>
        <v>Muvattupuzha</v>
      </c>
      <c r="E517" s="20" t="s">
        <v>5473</v>
      </c>
      <c r="F517" s="20">
        <v>2019</v>
      </c>
      <c r="G517" s="20" t="s">
        <v>3402</v>
      </c>
      <c r="H517" s="20" t="s">
        <v>6190</v>
      </c>
      <c r="I517" s="20" t="s">
        <v>161</v>
      </c>
      <c r="J517" s="20" t="s">
        <v>38</v>
      </c>
      <c r="K517" s="20">
        <v>78799</v>
      </c>
      <c r="L517" s="20" t="s">
        <v>6191</v>
      </c>
      <c r="M517" s="20" t="s">
        <v>5555</v>
      </c>
      <c r="N517" s="20" t="s">
        <v>51</v>
      </c>
      <c r="O517" s="20">
        <v>46260</v>
      </c>
      <c r="P517" s="20" t="s">
        <v>6192</v>
      </c>
      <c r="Q517" s="20" t="s">
        <v>698</v>
      </c>
      <c r="R517" s="20" t="s">
        <v>68</v>
      </c>
      <c r="S517" s="20">
        <v>12867</v>
      </c>
      <c r="T517" s="20">
        <v>32539</v>
      </c>
      <c r="U517" s="20">
        <v>46260</v>
      </c>
      <c r="V517" s="20">
        <v>78799</v>
      </c>
      <c r="W517" s="20">
        <v>12867</v>
      </c>
      <c r="X517" s="20">
        <v>1125</v>
      </c>
      <c r="Y517" s="21">
        <v>139051</v>
      </c>
    </row>
    <row r="518" spans="2:25" x14ac:dyDescent="0.9">
      <c r="B518" s="19" t="s">
        <v>3336</v>
      </c>
      <c r="C518" s="25">
        <f>_xlfn.XLOOKUP(Vote_History[[#This Row],[QID]],Constituency[qid],Constituency[Number])</f>
        <v>86</v>
      </c>
      <c r="D518" s="27" t="str">
        <f>_xlfn.XLOOKUP(Vote_History[[#This Row],[Number]],Constituency[Number],Constituency[Constituency])</f>
        <v>Muvattupuzha</v>
      </c>
      <c r="E518" s="20" t="s">
        <v>5473</v>
      </c>
      <c r="F518" s="20">
        <v>2024</v>
      </c>
      <c r="G518" s="20" t="s">
        <v>3402</v>
      </c>
      <c r="H518" s="20" t="s">
        <v>6190</v>
      </c>
      <c r="I518" s="20" t="s">
        <v>161</v>
      </c>
      <c r="J518" s="20" t="s">
        <v>38</v>
      </c>
      <c r="K518" s="20">
        <v>69981</v>
      </c>
      <c r="L518" s="20" t="s">
        <v>6191</v>
      </c>
      <c r="M518" s="20" t="s">
        <v>52</v>
      </c>
      <c r="N518" s="20" t="s">
        <v>51</v>
      </c>
      <c r="O518" s="20">
        <v>42361</v>
      </c>
      <c r="P518" s="20" t="s">
        <v>6193</v>
      </c>
      <c r="Q518" s="20" t="s">
        <v>698</v>
      </c>
      <c r="R518" s="20" t="s">
        <v>68</v>
      </c>
      <c r="S518" s="20">
        <v>13248</v>
      </c>
      <c r="T518" s="20">
        <v>27620</v>
      </c>
      <c r="U518" s="20">
        <v>42361</v>
      </c>
      <c r="V518" s="20">
        <v>69981</v>
      </c>
      <c r="W518" s="20">
        <v>13248</v>
      </c>
      <c r="X518" s="20">
        <v>1168</v>
      </c>
      <c r="Y518" s="21">
        <v>126758</v>
      </c>
    </row>
    <row r="519" spans="2:25" x14ac:dyDescent="0.9">
      <c r="B519" s="19" t="s">
        <v>3361</v>
      </c>
      <c r="C519" s="25">
        <f>_xlfn.XLOOKUP(Vote_History[[#This Row],[QID]],Constituency[qid],Constituency[Number])</f>
        <v>87</v>
      </c>
      <c r="D519" s="27" t="str">
        <f>_xlfn.XLOOKUP(Vote_History[[#This Row],[Number]],Constituency[Number],Constituency[Constituency])</f>
        <v>Kothamangalam</v>
      </c>
      <c r="E519" s="20" t="s">
        <v>5467</v>
      </c>
      <c r="F519" s="20">
        <v>2011</v>
      </c>
      <c r="G519" s="20" t="s">
        <v>3402</v>
      </c>
      <c r="H519" s="20" t="s">
        <v>6194</v>
      </c>
      <c r="I519" s="20" t="s">
        <v>5416</v>
      </c>
      <c r="J519" s="20" t="s">
        <v>38</v>
      </c>
      <c r="K519" s="20">
        <v>52924</v>
      </c>
      <c r="L519" s="20" t="s">
        <v>6195</v>
      </c>
      <c r="M519" s="20" t="s">
        <v>5555</v>
      </c>
      <c r="N519" s="20" t="s">
        <v>51</v>
      </c>
      <c r="O519" s="20">
        <v>40702</v>
      </c>
      <c r="P519" s="20" t="s">
        <v>6196</v>
      </c>
      <c r="Q519" s="20" t="s">
        <v>69</v>
      </c>
      <c r="R519" s="20" t="s">
        <v>68</v>
      </c>
      <c r="S519" s="20">
        <v>5769</v>
      </c>
      <c r="T519" s="20">
        <v>12222</v>
      </c>
      <c r="U519" s="20">
        <v>40702</v>
      </c>
      <c r="V519" s="20">
        <v>52924</v>
      </c>
      <c r="W519" s="20">
        <v>5769</v>
      </c>
      <c r="X519" s="20">
        <v>8042</v>
      </c>
      <c r="Y519" s="21">
        <v>107437</v>
      </c>
    </row>
    <row r="520" spans="2:25" x14ac:dyDescent="0.9">
      <c r="B520" s="19" t="s">
        <v>3361</v>
      </c>
      <c r="C520" s="25">
        <f>_xlfn.XLOOKUP(Vote_History[[#This Row],[QID]],Constituency[qid],Constituency[Number])</f>
        <v>87</v>
      </c>
      <c r="D520" s="27" t="str">
        <f>_xlfn.XLOOKUP(Vote_History[[#This Row],[Number]],Constituency[Number],Constituency[Constituency])</f>
        <v>Kothamangalam</v>
      </c>
      <c r="E520" s="20" t="s">
        <v>5467</v>
      </c>
      <c r="F520" s="20">
        <v>2016</v>
      </c>
      <c r="G520" s="20" t="s">
        <v>3402</v>
      </c>
      <c r="H520" s="20" t="s">
        <v>3362</v>
      </c>
      <c r="I520" s="20" t="s">
        <v>52</v>
      </c>
      <c r="J520" s="20" t="s">
        <v>51</v>
      </c>
      <c r="K520" s="20">
        <v>65467</v>
      </c>
      <c r="L520" s="20" t="s">
        <v>6197</v>
      </c>
      <c r="M520" s="20" t="s">
        <v>5416</v>
      </c>
      <c r="N520" s="20" t="s">
        <v>38</v>
      </c>
      <c r="O520" s="20">
        <v>46185</v>
      </c>
      <c r="P520" s="20" t="s">
        <v>6198</v>
      </c>
      <c r="Q520" s="20" t="s">
        <v>5555</v>
      </c>
      <c r="R520" s="20" t="s">
        <v>68</v>
      </c>
      <c r="S520" s="20">
        <v>12926</v>
      </c>
      <c r="T520" s="20">
        <v>19282</v>
      </c>
      <c r="U520" s="20">
        <v>65467</v>
      </c>
      <c r="V520" s="20">
        <v>46185</v>
      </c>
      <c r="W520" s="20">
        <v>12926</v>
      </c>
      <c r="X520" s="20">
        <v>3046</v>
      </c>
      <c r="Y520" s="21">
        <v>127624</v>
      </c>
    </row>
    <row r="521" spans="2:25" x14ac:dyDescent="0.9">
      <c r="B521" s="19" t="s">
        <v>3361</v>
      </c>
      <c r="C521" s="25">
        <f>_xlfn.XLOOKUP(Vote_History[[#This Row],[QID]],Constituency[qid],Constituency[Number])</f>
        <v>87</v>
      </c>
      <c r="D521" s="27" t="str">
        <f>_xlfn.XLOOKUP(Vote_History[[#This Row],[Number]],Constituency[Number],Constituency[Constituency])</f>
        <v>Kothamangalam</v>
      </c>
      <c r="E521" s="20" t="s">
        <v>5467</v>
      </c>
      <c r="F521" s="20">
        <v>2021</v>
      </c>
      <c r="G521" s="20" t="s">
        <v>3402</v>
      </c>
      <c r="H521" s="20" t="s">
        <v>3362</v>
      </c>
      <c r="I521" s="20" t="s">
        <v>52</v>
      </c>
      <c r="J521" s="20" t="s">
        <v>51</v>
      </c>
      <c r="K521" s="20">
        <v>64234</v>
      </c>
      <c r="L521" s="20" t="s">
        <v>3369</v>
      </c>
      <c r="M521" s="20" t="s">
        <v>210</v>
      </c>
      <c r="N521" s="20" t="s">
        <v>38</v>
      </c>
      <c r="O521" s="20">
        <v>57629</v>
      </c>
      <c r="P521" s="20" t="s">
        <v>6199</v>
      </c>
      <c r="Q521" s="20" t="s">
        <v>6087</v>
      </c>
      <c r="R521" s="20" t="s">
        <v>60</v>
      </c>
      <c r="S521" s="20">
        <v>7978</v>
      </c>
      <c r="T521" s="20">
        <v>6605</v>
      </c>
      <c r="U521" s="20">
        <v>64234</v>
      </c>
      <c r="V521" s="20">
        <v>57629</v>
      </c>
      <c r="W521" s="20">
        <v>4638</v>
      </c>
      <c r="X521" s="20">
        <v>9782</v>
      </c>
      <c r="Y521" s="21">
        <v>136283</v>
      </c>
    </row>
    <row r="522" spans="2:25" x14ac:dyDescent="0.9">
      <c r="B522" s="19" t="s">
        <v>3361</v>
      </c>
      <c r="C522" s="25">
        <f>_xlfn.XLOOKUP(Vote_History[[#This Row],[QID]],Constituency[qid],Constituency[Number])</f>
        <v>87</v>
      </c>
      <c r="D522" s="27" t="str">
        <f>_xlfn.XLOOKUP(Vote_History[[#This Row],[Number]],Constituency[Number],Constituency[Constituency])</f>
        <v>Kothamangalam</v>
      </c>
      <c r="E522" s="20" t="s">
        <v>5473</v>
      </c>
      <c r="F522" s="20">
        <v>2014</v>
      </c>
      <c r="G522" s="20" t="s">
        <v>3402</v>
      </c>
      <c r="H522" s="20" t="s">
        <v>6187</v>
      </c>
      <c r="I522" s="20" t="s">
        <v>161</v>
      </c>
      <c r="J522" s="20" t="s">
        <v>38</v>
      </c>
      <c r="K522" s="20">
        <v>47578</v>
      </c>
      <c r="L522" s="20" t="s">
        <v>6188</v>
      </c>
      <c r="M522" s="20" t="s">
        <v>5555</v>
      </c>
      <c r="N522" s="20" t="s">
        <v>51</v>
      </c>
      <c r="O522" s="20">
        <v>45102</v>
      </c>
      <c r="P522" s="20" t="s">
        <v>6189</v>
      </c>
      <c r="Q522" s="20" t="s">
        <v>69</v>
      </c>
      <c r="R522" s="20" t="s">
        <v>68</v>
      </c>
      <c r="S522" s="20">
        <v>7349</v>
      </c>
      <c r="T522" s="20">
        <v>2476</v>
      </c>
      <c r="U522" s="20">
        <v>45102</v>
      </c>
      <c r="V522" s="20">
        <v>47578</v>
      </c>
      <c r="W522" s="20">
        <v>7349</v>
      </c>
      <c r="X522" s="20">
        <v>7704</v>
      </c>
      <c r="Y522" s="21">
        <v>107733</v>
      </c>
    </row>
    <row r="523" spans="2:25" x14ac:dyDescent="0.9">
      <c r="B523" s="19" t="s">
        <v>3361</v>
      </c>
      <c r="C523" s="25">
        <f>_xlfn.XLOOKUP(Vote_History[[#This Row],[QID]],Constituency[qid],Constituency[Number])</f>
        <v>87</v>
      </c>
      <c r="D523" s="27" t="str">
        <f>_xlfn.XLOOKUP(Vote_History[[#This Row],[Number]],Constituency[Number],Constituency[Constituency])</f>
        <v>Kothamangalam</v>
      </c>
      <c r="E523" s="20" t="s">
        <v>5473</v>
      </c>
      <c r="F523" s="20">
        <v>2019</v>
      </c>
      <c r="G523" s="20" t="s">
        <v>3402</v>
      </c>
      <c r="H523" s="20" t="s">
        <v>6190</v>
      </c>
      <c r="I523" s="20" t="s">
        <v>161</v>
      </c>
      <c r="J523" s="20" t="s">
        <v>38</v>
      </c>
      <c r="K523" s="20">
        <v>67942</v>
      </c>
      <c r="L523" s="20" t="s">
        <v>6191</v>
      </c>
      <c r="M523" s="20" t="s">
        <v>5555</v>
      </c>
      <c r="N523" s="20" t="s">
        <v>51</v>
      </c>
      <c r="O523" s="20">
        <v>47346</v>
      </c>
      <c r="P523" s="20" t="s">
        <v>6192</v>
      </c>
      <c r="Q523" s="20" t="s">
        <v>698</v>
      </c>
      <c r="R523" s="20" t="s">
        <v>68</v>
      </c>
      <c r="S523" s="20">
        <v>12092</v>
      </c>
      <c r="T523" s="20">
        <v>20596</v>
      </c>
      <c r="U523" s="20">
        <v>47346</v>
      </c>
      <c r="V523" s="20">
        <v>67942</v>
      </c>
      <c r="W523" s="20">
        <v>12092</v>
      </c>
      <c r="X523" s="20">
        <v>1038</v>
      </c>
      <c r="Y523" s="21">
        <v>128418</v>
      </c>
    </row>
    <row r="524" spans="2:25" x14ac:dyDescent="0.9">
      <c r="B524" s="19" t="s">
        <v>3361</v>
      </c>
      <c r="C524" s="25">
        <f>_xlfn.XLOOKUP(Vote_History[[#This Row],[QID]],Constituency[qid],Constituency[Number])</f>
        <v>87</v>
      </c>
      <c r="D524" s="27" t="str">
        <f>_xlfn.XLOOKUP(Vote_History[[#This Row],[Number]],Constituency[Number],Constituency[Constituency])</f>
        <v>Kothamangalam</v>
      </c>
      <c r="E524" s="20" t="s">
        <v>5473</v>
      </c>
      <c r="F524" s="20">
        <v>2024</v>
      </c>
      <c r="G524" s="20" t="s">
        <v>3402</v>
      </c>
      <c r="H524" s="20" t="s">
        <v>6190</v>
      </c>
      <c r="I524" s="20" t="s">
        <v>161</v>
      </c>
      <c r="J524" s="20" t="s">
        <v>38</v>
      </c>
      <c r="K524" s="20">
        <v>63391</v>
      </c>
      <c r="L524" s="20" t="s">
        <v>6191</v>
      </c>
      <c r="M524" s="20" t="s">
        <v>52</v>
      </c>
      <c r="N524" s="20" t="s">
        <v>51</v>
      </c>
      <c r="O524" s="20">
        <v>42910</v>
      </c>
      <c r="P524" s="20" t="s">
        <v>6193</v>
      </c>
      <c r="Q524" s="20" t="s">
        <v>698</v>
      </c>
      <c r="R524" s="20" t="s">
        <v>68</v>
      </c>
      <c r="S524" s="20">
        <v>11497</v>
      </c>
      <c r="T524" s="20">
        <v>20481</v>
      </c>
      <c r="U524" s="20">
        <v>42910</v>
      </c>
      <c r="V524" s="20">
        <v>63391</v>
      </c>
      <c r="W524" s="20">
        <v>11497</v>
      </c>
      <c r="X524" s="20">
        <v>913</v>
      </c>
      <c r="Y524" s="21">
        <v>118711</v>
      </c>
    </row>
    <row r="525" spans="2:25" x14ac:dyDescent="0.9">
      <c r="B525" s="19" t="s">
        <v>3405</v>
      </c>
      <c r="C525" s="25">
        <f>_xlfn.XLOOKUP(Vote_History[[#This Row],[QID]],Constituency[qid],Constituency[Number])</f>
        <v>88</v>
      </c>
      <c r="D525" s="27" t="str">
        <f>_xlfn.XLOOKUP(Vote_History[[#This Row],[Number]],Constituency[Number],Constituency[Constituency])</f>
        <v>Devikulam</v>
      </c>
      <c r="E525" s="20" t="s">
        <v>5467</v>
      </c>
      <c r="F525" s="20">
        <v>2011</v>
      </c>
      <c r="G525" s="20" t="s">
        <v>3402</v>
      </c>
      <c r="H525" s="20" t="s">
        <v>3417</v>
      </c>
      <c r="I525" s="20" t="s">
        <v>52</v>
      </c>
      <c r="J525" s="20" t="s">
        <v>51</v>
      </c>
      <c r="K525" s="20">
        <v>51849</v>
      </c>
      <c r="L525" s="20" t="s">
        <v>6200</v>
      </c>
      <c r="M525" s="20" t="s">
        <v>161</v>
      </c>
      <c r="N525" s="20" t="s">
        <v>38</v>
      </c>
      <c r="O525" s="20">
        <v>47771</v>
      </c>
      <c r="P525" s="20" t="s">
        <v>6201</v>
      </c>
      <c r="Q525" s="20" t="s">
        <v>69</v>
      </c>
      <c r="R525" s="20" t="s">
        <v>68</v>
      </c>
      <c r="S525" s="20">
        <v>3582</v>
      </c>
      <c r="T525" s="20">
        <v>4078</v>
      </c>
      <c r="U525" s="20">
        <v>51849</v>
      </c>
      <c r="V525" s="20">
        <v>47771</v>
      </c>
      <c r="W525" s="20">
        <v>3582</v>
      </c>
      <c r="X525" s="20">
        <v>3857</v>
      </c>
      <c r="Y525" s="21">
        <v>107059</v>
      </c>
    </row>
    <row r="526" spans="2:25" x14ac:dyDescent="0.9">
      <c r="B526" s="19" t="s">
        <v>3405</v>
      </c>
      <c r="C526" s="25">
        <f>_xlfn.XLOOKUP(Vote_History[[#This Row],[QID]],Constituency[qid],Constituency[Number])</f>
        <v>88</v>
      </c>
      <c r="D526" s="27" t="str">
        <f>_xlfn.XLOOKUP(Vote_History[[#This Row],[Number]],Constituency[Number],Constituency[Constituency])</f>
        <v>Devikulam</v>
      </c>
      <c r="E526" s="20" t="s">
        <v>5467</v>
      </c>
      <c r="F526" s="20">
        <v>2016</v>
      </c>
      <c r="G526" s="20" t="s">
        <v>3402</v>
      </c>
      <c r="H526" s="20" t="s">
        <v>6202</v>
      </c>
      <c r="I526" s="20" t="s">
        <v>52</v>
      </c>
      <c r="J526" s="20" t="s">
        <v>51</v>
      </c>
      <c r="K526" s="20">
        <v>49510</v>
      </c>
      <c r="L526" s="20" t="s">
        <v>6203</v>
      </c>
      <c r="M526" s="20" t="s">
        <v>161</v>
      </c>
      <c r="N526" s="20" t="s">
        <v>38</v>
      </c>
      <c r="O526" s="20">
        <v>43728</v>
      </c>
      <c r="P526" s="20" t="s">
        <v>6204</v>
      </c>
      <c r="Q526" s="20" t="s">
        <v>5923</v>
      </c>
      <c r="R526" s="20" t="s">
        <v>5640</v>
      </c>
      <c r="S526" s="20">
        <v>11613</v>
      </c>
      <c r="T526" s="20">
        <v>5782</v>
      </c>
      <c r="U526" s="20">
        <v>49510</v>
      </c>
      <c r="V526" s="20">
        <v>43728</v>
      </c>
      <c r="W526" s="20">
        <v>9592</v>
      </c>
      <c r="X526" s="20">
        <v>2018</v>
      </c>
      <c r="Y526" s="21">
        <v>116461</v>
      </c>
    </row>
    <row r="527" spans="2:25" x14ac:dyDescent="0.9">
      <c r="B527" s="19" t="s">
        <v>3405</v>
      </c>
      <c r="C527" s="25">
        <f>_xlfn.XLOOKUP(Vote_History[[#This Row],[QID]],Constituency[qid],Constituency[Number])</f>
        <v>88</v>
      </c>
      <c r="D527" s="27" t="str">
        <f>_xlfn.XLOOKUP(Vote_History[[#This Row],[Number]],Constituency[Number],Constituency[Constituency])</f>
        <v>Devikulam</v>
      </c>
      <c r="E527" s="20" t="s">
        <v>5467</v>
      </c>
      <c r="F527" s="20">
        <v>2021</v>
      </c>
      <c r="G527" s="20" t="s">
        <v>3402</v>
      </c>
      <c r="H527" s="20" t="s">
        <v>3406</v>
      </c>
      <c r="I527" s="20" t="s">
        <v>52</v>
      </c>
      <c r="J527" s="20" t="s">
        <v>51</v>
      </c>
      <c r="K527" s="20">
        <v>59049</v>
      </c>
      <c r="L527" s="20" t="s">
        <v>6205</v>
      </c>
      <c r="M527" s="20" t="s">
        <v>161</v>
      </c>
      <c r="N527" s="20" t="s">
        <v>38</v>
      </c>
      <c r="O527" s="20">
        <v>51201</v>
      </c>
      <c r="P527" s="20" t="s">
        <v>6206</v>
      </c>
      <c r="Q527" s="20" t="s">
        <v>5555</v>
      </c>
      <c r="R527" s="20" t="s">
        <v>68</v>
      </c>
      <c r="S527" s="20">
        <v>4717</v>
      </c>
      <c r="T527" s="20">
        <v>7848</v>
      </c>
      <c r="U527" s="20">
        <v>59049</v>
      </c>
      <c r="V527" s="20">
        <v>51201</v>
      </c>
      <c r="W527" s="20">
        <v>4717</v>
      </c>
      <c r="X527" s="20">
        <v>0</v>
      </c>
      <c r="Y527" s="21">
        <v>114967</v>
      </c>
    </row>
    <row r="528" spans="2:25" x14ac:dyDescent="0.9">
      <c r="B528" s="19" t="s">
        <v>3405</v>
      </c>
      <c r="C528" s="25">
        <f>_xlfn.XLOOKUP(Vote_History[[#This Row],[QID]],Constituency[qid],Constituency[Number])</f>
        <v>88</v>
      </c>
      <c r="D528" s="27" t="str">
        <f>_xlfn.XLOOKUP(Vote_History[[#This Row],[Number]],Constituency[Number],Constituency[Constituency])</f>
        <v>Devikulam</v>
      </c>
      <c r="E528" s="20" t="s">
        <v>5473</v>
      </c>
      <c r="F528" s="20">
        <v>2014</v>
      </c>
      <c r="G528" s="20" t="s">
        <v>3402</v>
      </c>
      <c r="H528" s="20" t="s">
        <v>6188</v>
      </c>
      <c r="I528" s="20" t="s">
        <v>5555</v>
      </c>
      <c r="J528" s="20" t="s">
        <v>51</v>
      </c>
      <c r="K528" s="20">
        <v>53647</v>
      </c>
      <c r="L528" s="20" t="s">
        <v>6187</v>
      </c>
      <c r="M528" s="20" t="s">
        <v>161</v>
      </c>
      <c r="N528" s="20" t="s">
        <v>38</v>
      </c>
      <c r="O528" s="20">
        <v>44526</v>
      </c>
      <c r="P528" s="20" t="s">
        <v>6189</v>
      </c>
      <c r="Q528" s="20" t="s">
        <v>69</v>
      </c>
      <c r="R528" s="20" t="s">
        <v>68</v>
      </c>
      <c r="S528" s="20">
        <v>5592</v>
      </c>
      <c r="T528" s="20">
        <v>9121</v>
      </c>
      <c r="U528" s="20">
        <v>53647</v>
      </c>
      <c r="V528" s="20">
        <v>44526</v>
      </c>
      <c r="W528" s="20">
        <v>5592</v>
      </c>
      <c r="X528" s="20">
        <v>4477</v>
      </c>
      <c r="Y528" s="21">
        <v>108242</v>
      </c>
    </row>
    <row r="529" spans="2:25" x14ac:dyDescent="0.9">
      <c r="B529" s="19" t="s">
        <v>3405</v>
      </c>
      <c r="C529" s="25">
        <f>_xlfn.XLOOKUP(Vote_History[[#This Row],[QID]],Constituency[qid],Constituency[Number])</f>
        <v>88</v>
      </c>
      <c r="D529" s="27" t="str">
        <f>_xlfn.XLOOKUP(Vote_History[[#This Row],[Number]],Constituency[Number],Constituency[Constituency])</f>
        <v>Devikulam</v>
      </c>
      <c r="E529" s="20" t="s">
        <v>5473</v>
      </c>
      <c r="F529" s="20">
        <v>2019</v>
      </c>
      <c r="G529" s="20" t="s">
        <v>3402</v>
      </c>
      <c r="H529" s="20" t="s">
        <v>6190</v>
      </c>
      <c r="I529" s="20" t="s">
        <v>161</v>
      </c>
      <c r="J529" s="20" t="s">
        <v>38</v>
      </c>
      <c r="K529" s="20">
        <v>66748</v>
      </c>
      <c r="L529" s="20" t="s">
        <v>6191</v>
      </c>
      <c r="M529" s="20" t="s">
        <v>5555</v>
      </c>
      <c r="N529" s="20" t="s">
        <v>51</v>
      </c>
      <c r="O529" s="20">
        <v>42712</v>
      </c>
      <c r="P529" s="20" t="s">
        <v>6192</v>
      </c>
      <c r="Q529" s="20" t="s">
        <v>698</v>
      </c>
      <c r="R529" s="20" t="s">
        <v>68</v>
      </c>
      <c r="S529" s="20">
        <v>7498</v>
      </c>
      <c r="T529" s="20">
        <v>24036</v>
      </c>
      <c r="U529" s="20">
        <v>42712</v>
      </c>
      <c r="V529" s="20">
        <v>66748</v>
      </c>
      <c r="W529" s="20">
        <v>7498</v>
      </c>
      <c r="X529" s="20">
        <v>1791</v>
      </c>
      <c r="Y529" s="21">
        <v>118749</v>
      </c>
    </row>
    <row r="530" spans="2:25" x14ac:dyDescent="0.9">
      <c r="B530" s="19" t="s">
        <v>3405</v>
      </c>
      <c r="C530" s="25">
        <f>_xlfn.XLOOKUP(Vote_History[[#This Row],[QID]],Constituency[qid],Constituency[Number])</f>
        <v>88</v>
      </c>
      <c r="D530" s="27" t="str">
        <f>_xlfn.XLOOKUP(Vote_History[[#This Row],[Number]],Constituency[Number],Constituency[Constituency])</f>
        <v>Devikulam</v>
      </c>
      <c r="E530" s="20" t="s">
        <v>5473</v>
      </c>
      <c r="F530" s="20">
        <v>2024</v>
      </c>
      <c r="G530" s="20" t="s">
        <v>3402</v>
      </c>
      <c r="H530" s="20" t="s">
        <v>6190</v>
      </c>
      <c r="I530" s="20" t="s">
        <v>161</v>
      </c>
      <c r="J530" s="20" t="s">
        <v>38</v>
      </c>
      <c r="K530" s="20">
        <v>54160</v>
      </c>
      <c r="L530" s="20" t="s">
        <v>6191</v>
      </c>
      <c r="M530" s="20" t="s">
        <v>52</v>
      </c>
      <c r="N530" s="20" t="s">
        <v>51</v>
      </c>
      <c r="O530" s="20">
        <v>41723</v>
      </c>
      <c r="P530" s="20" t="s">
        <v>6193</v>
      </c>
      <c r="Q530" s="20" t="s">
        <v>698</v>
      </c>
      <c r="R530" s="20" t="s">
        <v>68</v>
      </c>
      <c r="S530" s="20">
        <v>9205</v>
      </c>
      <c r="T530" s="20">
        <v>12437</v>
      </c>
      <c r="U530" s="20">
        <v>41723</v>
      </c>
      <c r="V530" s="20">
        <v>54160</v>
      </c>
      <c r="W530" s="20">
        <v>9205</v>
      </c>
      <c r="X530" s="20">
        <v>1216</v>
      </c>
      <c r="Y530" s="21">
        <v>106304</v>
      </c>
    </row>
    <row r="531" spans="2:25" x14ac:dyDescent="0.9">
      <c r="B531" s="19" t="s">
        <v>3440</v>
      </c>
      <c r="C531" s="25">
        <f>_xlfn.XLOOKUP(Vote_History[[#This Row],[QID]],Constituency[qid],Constituency[Number])</f>
        <v>89</v>
      </c>
      <c r="D531" s="27" t="str">
        <f>_xlfn.XLOOKUP(Vote_History[[#This Row],[Number]],Constituency[Number],Constituency[Constituency])</f>
        <v>Udumbanchola</v>
      </c>
      <c r="E531" s="20" t="s">
        <v>5467</v>
      </c>
      <c r="F531" s="20">
        <v>2011</v>
      </c>
      <c r="G531" s="20" t="s">
        <v>3402</v>
      </c>
      <c r="H531" s="20" t="s">
        <v>6207</v>
      </c>
      <c r="I531" s="20" t="s">
        <v>52</v>
      </c>
      <c r="J531" s="20" t="s">
        <v>51</v>
      </c>
      <c r="K531" s="20">
        <v>56923</v>
      </c>
      <c r="L531" s="20" t="s">
        <v>6208</v>
      </c>
      <c r="M531" s="20" t="s">
        <v>161</v>
      </c>
      <c r="N531" s="20" t="s">
        <v>38</v>
      </c>
      <c r="O531" s="20">
        <v>47090</v>
      </c>
      <c r="P531" s="20" t="s">
        <v>6209</v>
      </c>
      <c r="Q531" s="20" t="s">
        <v>69</v>
      </c>
      <c r="R531" s="20" t="s">
        <v>68</v>
      </c>
      <c r="S531" s="20">
        <v>3836</v>
      </c>
      <c r="T531" s="20">
        <v>9833</v>
      </c>
      <c r="U531" s="20">
        <v>56923</v>
      </c>
      <c r="V531" s="20">
        <v>47090</v>
      </c>
      <c r="W531" s="20">
        <v>3836</v>
      </c>
      <c r="X531" s="20">
        <v>2714</v>
      </c>
      <c r="Y531" s="21">
        <v>110563</v>
      </c>
    </row>
    <row r="532" spans="2:25" x14ac:dyDescent="0.9">
      <c r="B532" s="19" t="s">
        <v>3440</v>
      </c>
      <c r="C532" s="25">
        <f>_xlfn.XLOOKUP(Vote_History[[#This Row],[QID]],Constituency[qid],Constituency[Number])</f>
        <v>89</v>
      </c>
      <c r="D532" s="27" t="str">
        <f>_xlfn.XLOOKUP(Vote_History[[#This Row],[Number]],Constituency[Number],Constituency[Constituency])</f>
        <v>Udumbanchola</v>
      </c>
      <c r="E532" s="20" t="s">
        <v>5467</v>
      </c>
      <c r="F532" s="20">
        <v>2016</v>
      </c>
      <c r="G532" s="20" t="s">
        <v>3402</v>
      </c>
      <c r="H532" s="20" t="s">
        <v>6210</v>
      </c>
      <c r="I532" s="20" t="s">
        <v>52</v>
      </c>
      <c r="J532" s="20" t="s">
        <v>51</v>
      </c>
      <c r="K532" s="20">
        <v>50813</v>
      </c>
      <c r="L532" s="20" t="s">
        <v>6211</v>
      </c>
      <c r="M532" s="20" t="s">
        <v>161</v>
      </c>
      <c r="N532" s="20" t="s">
        <v>38</v>
      </c>
      <c r="O532" s="20">
        <v>49704</v>
      </c>
      <c r="P532" s="20" t="s">
        <v>6212</v>
      </c>
      <c r="Q532" s="20" t="s">
        <v>698</v>
      </c>
      <c r="R532" s="20" t="s">
        <v>68</v>
      </c>
      <c r="S532" s="20">
        <v>21799</v>
      </c>
      <c r="T532" s="20">
        <v>1109</v>
      </c>
      <c r="U532" s="20">
        <v>50813</v>
      </c>
      <c r="V532" s="20">
        <v>49704</v>
      </c>
      <c r="W532" s="20">
        <v>21799</v>
      </c>
      <c r="X532" s="20">
        <v>3100</v>
      </c>
      <c r="Y532" s="21">
        <v>125416</v>
      </c>
    </row>
    <row r="533" spans="2:25" x14ac:dyDescent="0.9">
      <c r="B533" s="19" t="s">
        <v>3440</v>
      </c>
      <c r="C533" s="25">
        <f>_xlfn.XLOOKUP(Vote_History[[#This Row],[QID]],Constituency[qid],Constituency[Number])</f>
        <v>89</v>
      </c>
      <c r="D533" s="27" t="str">
        <f>_xlfn.XLOOKUP(Vote_History[[#This Row],[Number]],Constituency[Number],Constituency[Constituency])</f>
        <v>Udumbanchola</v>
      </c>
      <c r="E533" s="20" t="s">
        <v>5467</v>
      </c>
      <c r="F533" s="20">
        <v>2021</v>
      </c>
      <c r="G533" s="20" t="s">
        <v>3402</v>
      </c>
      <c r="H533" s="20" t="s">
        <v>5413</v>
      </c>
      <c r="I533" s="20" t="s">
        <v>52</v>
      </c>
      <c r="J533" s="20" t="s">
        <v>51</v>
      </c>
      <c r="K533" s="20">
        <v>77381</v>
      </c>
      <c r="L533" s="20" t="s">
        <v>6213</v>
      </c>
      <c r="M533" s="20" t="s">
        <v>161</v>
      </c>
      <c r="N533" s="20" t="s">
        <v>38</v>
      </c>
      <c r="O533" s="20">
        <v>39076</v>
      </c>
      <c r="P533" s="20" t="s">
        <v>6214</v>
      </c>
      <c r="Q533" s="20" t="s">
        <v>698</v>
      </c>
      <c r="R533" s="20" t="s">
        <v>68</v>
      </c>
      <c r="S533" s="20">
        <v>7208</v>
      </c>
      <c r="T533" s="20">
        <v>38305</v>
      </c>
      <c r="U533" s="20">
        <v>77381</v>
      </c>
      <c r="V533" s="20">
        <v>39076</v>
      </c>
      <c r="W533" s="20">
        <v>7208</v>
      </c>
      <c r="X533" s="20">
        <v>867</v>
      </c>
      <c r="Y533" s="21">
        <v>124532</v>
      </c>
    </row>
    <row r="534" spans="2:25" x14ac:dyDescent="0.9">
      <c r="B534" s="19" t="s">
        <v>3440</v>
      </c>
      <c r="C534" s="25">
        <f>_xlfn.XLOOKUP(Vote_History[[#This Row],[QID]],Constituency[qid],Constituency[Number])</f>
        <v>89</v>
      </c>
      <c r="D534" s="27" t="str">
        <f>_xlfn.XLOOKUP(Vote_History[[#This Row],[Number]],Constituency[Number],Constituency[Constituency])</f>
        <v>Udumbanchola</v>
      </c>
      <c r="E534" s="20" t="s">
        <v>5473</v>
      </c>
      <c r="F534" s="20">
        <v>2014</v>
      </c>
      <c r="G534" s="20" t="s">
        <v>3402</v>
      </c>
      <c r="H534" s="20" t="s">
        <v>6188</v>
      </c>
      <c r="I534" s="20" t="s">
        <v>5555</v>
      </c>
      <c r="J534" s="20" t="s">
        <v>51</v>
      </c>
      <c r="K534" s="20">
        <v>62363</v>
      </c>
      <c r="L534" s="20" t="s">
        <v>6187</v>
      </c>
      <c r="M534" s="20" t="s">
        <v>161</v>
      </c>
      <c r="N534" s="20" t="s">
        <v>38</v>
      </c>
      <c r="O534" s="20">
        <v>39671</v>
      </c>
      <c r="P534" s="20" t="s">
        <v>6189</v>
      </c>
      <c r="Q534" s="20" t="s">
        <v>69</v>
      </c>
      <c r="R534" s="20" t="s">
        <v>68</v>
      </c>
      <c r="S534" s="20">
        <v>5896</v>
      </c>
      <c r="T534" s="20">
        <v>22692</v>
      </c>
      <c r="U534" s="20">
        <v>62363</v>
      </c>
      <c r="V534" s="20">
        <v>39671</v>
      </c>
      <c r="W534" s="20">
        <v>5896</v>
      </c>
      <c r="X534" s="20">
        <v>4968</v>
      </c>
      <c r="Y534" s="21">
        <v>112898</v>
      </c>
    </row>
    <row r="535" spans="2:25" x14ac:dyDescent="0.9">
      <c r="B535" s="19" t="s">
        <v>3440</v>
      </c>
      <c r="C535" s="25">
        <f>_xlfn.XLOOKUP(Vote_History[[#This Row],[QID]],Constituency[qid],Constituency[Number])</f>
        <v>89</v>
      </c>
      <c r="D535" s="27" t="str">
        <f>_xlfn.XLOOKUP(Vote_History[[#This Row],[Number]],Constituency[Number],Constituency[Constituency])</f>
        <v>Udumbanchola</v>
      </c>
      <c r="E535" s="20" t="s">
        <v>5473</v>
      </c>
      <c r="F535" s="20">
        <v>2019</v>
      </c>
      <c r="G535" s="20" t="s">
        <v>3402</v>
      </c>
      <c r="H535" s="20" t="s">
        <v>6190</v>
      </c>
      <c r="I535" s="20" t="s">
        <v>161</v>
      </c>
      <c r="J535" s="20" t="s">
        <v>38</v>
      </c>
      <c r="K535" s="20">
        <v>63550</v>
      </c>
      <c r="L535" s="20" t="s">
        <v>6191</v>
      </c>
      <c r="M535" s="20" t="s">
        <v>5555</v>
      </c>
      <c r="N535" s="20" t="s">
        <v>51</v>
      </c>
      <c r="O535" s="20">
        <v>51056</v>
      </c>
      <c r="P535" s="20" t="s">
        <v>6192</v>
      </c>
      <c r="Q535" s="20" t="s">
        <v>698</v>
      </c>
      <c r="R535" s="20" t="s">
        <v>68</v>
      </c>
      <c r="S535" s="20">
        <v>10863</v>
      </c>
      <c r="T535" s="20">
        <v>12494</v>
      </c>
      <c r="U535" s="20">
        <v>51056</v>
      </c>
      <c r="V535" s="20">
        <v>63550</v>
      </c>
      <c r="W535" s="20">
        <v>10863</v>
      </c>
      <c r="X535" s="20">
        <v>1524</v>
      </c>
      <c r="Y535" s="21">
        <v>126993</v>
      </c>
    </row>
    <row r="536" spans="2:25" x14ac:dyDescent="0.9">
      <c r="B536" s="19" t="s">
        <v>3440</v>
      </c>
      <c r="C536" s="25">
        <f>_xlfn.XLOOKUP(Vote_History[[#This Row],[QID]],Constituency[qid],Constituency[Number])</f>
        <v>89</v>
      </c>
      <c r="D536" s="27" t="str">
        <f>_xlfn.XLOOKUP(Vote_History[[#This Row],[Number]],Constituency[Number],Constituency[Constituency])</f>
        <v>Udumbanchola</v>
      </c>
      <c r="E536" s="20" t="s">
        <v>5473</v>
      </c>
      <c r="F536" s="20">
        <v>2024</v>
      </c>
      <c r="G536" s="20" t="s">
        <v>3402</v>
      </c>
      <c r="H536" s="20" t="s">
        <v>6190</v>
      </c>
      <c r="I536" s="20" t="s">
        <v>161</v>
      </c>
      <c r="J536" s="20" t="s">
        <v>38</v>
      </c>
      <c r="K536" s="20">
        <v>53085</v>
      </c>
      <c r="L536" s="20" t="s">
        <v>6191</v>
      </c>
      <c r="M536" s="20" t="s">
        <v>52</v>
      </c>
      <c r="N536" s="20" t="s">
        <v>51</v>
      </c>
      <c r="O536" s="20">
        <v>46325</v>
      </c>
      <c r="P536" s="20" t="s">
        <v>6193</v>
      </c>
      <c r="Q536" s="20" t="s">
        <v>698</v>
      </c>
      <c r="R536" s="20" t="s">
        <v>68</v>
      </c>
      <c r="S536" s="20">
        <v>14316</v>
      </c>
      <c r="T536" s="20">
        <v>6760</v>
      </c>
      <c r="U536" s="20">
        <v>46325</v>
      </c>
      <c r="V536" s="20">
        <v>53085</v>
      </c>
      <c r="W536" s="20">
        <v>14316</v>
      </c>
      <c r="X536" s="20">
        <v>1389</v>
      </c>
      <c r="Y536" s="21">
        <v>115115</v>
      </c>
    </row>
    <row r="537" spans="2:25" x14ac:dyDescent="0.9">
      <c r="B537" s="19" t="s">
        <v>3464</v>
      </c>
      <c r="C537" s="25">
        <f>_xlfn.XLOOKUP(Vote_History[[#This Row],[QID]],Constituency[qid],Constituency[Number])</f>
        <v>90</v>
      </c>
      <c r="D537" s="27" t="str">
        <f>_xlfn.XLOOKUP(Vote_History[[#This Row],[Number]],Constituency[Number],Constituency[Constituency])</f>
        <v>Thodupuzha</v>
      </c>
      <c r="E537" s="20" t="s">
        <v>5467</v>
      </c>
      <c r="F537" s="20">
        <v>2011</v>
      </c>
      <c r="G537" s="20" t="s">
        <v>3402</v>
      </c>
      <c r="H537" s="20" t="s">
        <v>6215</v>
      </c>
      <c r="I537" s="20" t="s">
        <v>5416</v>
      </c>
      <c r="J537" s="20" t="s">
        <v>38</v>
      </c>
      <c r="K537" s="20">
        <v>66325</v>
      </c>
      <c r="L537" s="20" t="s">
        <v>6216</v>
      </c>
      <c r="M537" s="20" t="s">
        <v>5555</v>
      </c>
      <c r="N537" s="20" t="s">
        <v>51</v>
      </c>
      <c r="O537" s="20">
        <v>43457</v>
      </c>
      <c r="P537" s="20" t="s">
        <v>6217</v>
      </c>
      <c r="Q537" s="20" t="s">
        <v>69</v>
      </c>
      <c r="R537" s="20" t="s">
        <v>68</v>
      </c>
      <c r="S537" s="20">
        <v>10049</v>
      </c>
      <c r="T537" s="20">
        <v>22868</v>
      </c>
      <c r="U537" s="20">
        <v>43457</v>
      </c>
      <c r="V537" s="20">
        <v>66325</v>
      </c>
      <c r="W537" s="20">
        <v>10049</v>
      </c>
      <c r="X537" s="20">
        <v>7907</v>
      </c>
      <c r="Y537" s="21">
        <v>127738</v>
      </c>
    </row>
    <row r="538" spans="2:25" x14ac:dyDescent="0.9">
      <c r="B538" s="19" t="s">
        <v>3464</v>
      </c>
      <c r="C538" s="25">
        <f>_xlfn.XLOOKUP(Vote_History[[#This Row],[QID]],Constituency[qid],Constituency[Number])</f>
        <v>90</v>
      </c>
      <c r="D538" s="27" t="str">
        <f>_xlfn.XLOOKUP(Vote_History[[#This Row],[Number]],Constituency[Number],Constituency[Constituency])</f>
        <v>Thodupuzha</v>
      </c>
      <c r="E538" s="20" t="s">
        <v>5467</v>
      </c>
      <c r="F538" s="20">
        <v>2016</v>
      </c>
      <c r="G538" s="20" t="s">
        <v>3402</v>
      </c>
      <c r="H538" s="20" t="s">
        <v>6218</v>
      </c>
      <c r="I538" s="20" t="s">
        <v>5416</v>
      </c>
      <c r="J538" s="20" t="s">
        <v>38</v>
      </c>
      <c r="K538" s="20">
        <v>76564</v>
      </c>
      <c r="L538" s="20" t="s">
        <v>6219</v>
      </c>
      <c r="M538" s="20" t="s">
        <v>5555</v>
      </c>
      <c r="N538" s="20" t="s">
        <v>51</v>
      </c>
      <c r="O538" s="20">
        <v>30977</v>
      </c>
      <c r="P538" s="20" t="s">
        <v>6220</v>
      </c>
      <c r="Q538" s="20" t="s">
        <v>698</v>
      </c>
      <c r="R538" s="20" t="s">
        <v>68</v>
      </c>
      <c r="S538" s="20">
        <v>28845</v>
      </c>
      <c r="T538" s="20">
        <v>45587</v>
      </c>
      <c r="U538" s="20">
        <v>30977</v>
      </c>
      <c r="V538" s="20">
        <v>76564</v>
      </c>
      <c r="W538" s="20">
        <v>28845</v>
      </c>
      <c r="X538" s="20">
        <v>3969</v>
      </c>
      <c r="Y538" s="21">
        <v>140355</v>
      </c>
    </row>
    <row r="539" spans="2:25" x14ac:dyDescent="0.9">
      <c r="B539" s="19" t="s">
        <v>3464</v>
      </c>
      <c r="C539" s="25">
        <f>_xlfn.XLOOKUP(Vote_History[[#This Row],[QID]],Constituency[qid],Constituency[Number])</f>
        <v>90</v>
      </c>
      <c r="D539" s="27" t="str">
        <f>_xlfn.XLOOKUP(Vote_History[[#This Row],[Number]],Constituency[Number],Constituency[Constituency])</f>
        <v>Thodupuzha</v>
      </c>
      <c r="E539" s="20" t="s">
        <v>5467</v>
      </c>
      <c r="F539" s="20">
        <v>2021</v>
      </c>
      <c r="G539" s="20" t="s">
        <v>3402</v>
      </c>
      <c r="H539" s="20" t="s">
        <v>5414</v>
      </c>
      <c r="I539" s="20" t="s">
        <v>210</v>
      </c>
      <c r="J539" s="20" t="s">
        <v>38</v>
      </c>
      <c r="K539" s="20">
        <v>67495</v>
      </c>
      <c r="L539" s="20" t="s">
        <v>6221</v>
      </c>
      <c r="M539" s="20" t="s">
        <v>5416</v>
      </c>
      <c r="N539" s="20" t="s">
        <v>51</v>
      </c>
      <c r="O539" s="20">
        <v>47236</v>
      </c>
      <c r="P539" s="20" t="s">
        <v>6222</v>
      </c>
      <c r="Q539" s="20" t="s">
        <v>69</v>
      </c>
      <c r="R539" s="20" t="s">
        <v>68</v>
      </c>
      <c r="S539" s="20">
        <v>21263</v>
      </c>
      <c r="T539" s="20">
        <v>20259</v>
      </c>
      <c r="U539" s="20">
        <v>47236</v>
      </c>
      <c r="V539" s="20">
        <v>67495</v>
      </c>
      <c r="W539" s="20">
        <v>21263</v>
      </c>
      <c r="X539" s="20">
        <v>2139</v>
      </c>
      <c r="Y539" s="21">
        <v>138133</v>
      </c>
    </row>
    <row r="540" spans="2:25" x14ac:dyDescent="0.9">
      <c r="B540" s="19" t="s">
        <v>3464</v>
      </c>
      <c r="C540" s="25">
        <f>_xlfn.XLOOKUP(Vote_History[[#This Row],[QID]],Constituency[qid],Constituency[Number])</f>
        <v>90</v>
      </c>
      <c r="D540" s="27" t="str">
        <f>_xlfn.XLOOKUP(Vote_History[[#This Row],[Number]],Constituency[Number],Constituency[Constituency])</f>
        <v>Thodupuzha</v>
      </c>
      <c r="E540" s="20" t="s">
        <v>5473</v>
      </c>
      <c r="F540" s="20">
        <v>2014</v>
      </c>
      <c r="G540" s="20" t="s">
        <v>3402</v>
      </c>
      <c r="H540" s="20" t="s">
        <v>6187</v>
      </c>
      <c r="I540" s="20" t="s">
        <v>161</v>
      </c>
      <c r="J540" s="20" t="s">
        <v>38</v>
      </c>
      <c r="K540" s="20">
        <v>54321</v>
      </c>
      <c r="L540" s="20" t="s">
        <v>6188</v>
      </c>
      <c r="M540" s="20" t="s">
        <v>5555</v>
      </c>
      <c r="N540" s="20" t="s">
        <v>51</v>
      </c>
      <c r="O540" s="20">
        <v>51233</v>
      </c>
      <c r="P540" s="20" t="s">
        <v>6189</v>
      </c>
      <c r="Q540" s="20" t="s">
        <v>69</v>
      </c>
      <c r="R540" s="20" t="s">
        <v>68</v>
      </c>
      <c r="S540" s="20">
        <v>12332</v>
      </c>
      <c r="T540" s="20">
        <v>3088</v>
      </c>
      <c r="U540" s="20">
        <v>51233</v>
      </c>
      <c r="V540" s="20">
        <v>54321</v>
      </c>
      <c r="W540" s="20">
        <v>12332</v>
      </c>
      <c r="X540" s="20">
        <v>8250</v>
      </c>
      <c r="Y540" s="21">
        <v>126136</v>
      </c>
    </row>
    <row r="541" spans="2:25" x14ac:dyDescent="0.9">
      <c r="B541" s="19" t="s">
        <v>3464</v>
      </c>
      <c r="C541" s="25">
        <f>_xlfn.XLOOKUP(Vote_History[[#This Row],[QID]],Constituency[qid],Constituency[Number])</f>
        <v>90</v>
      </c>
      <c r="D541" s="27" t="str">
        <f>_xlfn.XLOOKUP(Vote_History[[#This Row],[Number]],Constituency[Number],Constituency[Constituency])</f>
        <v>Thodupuzha</v>
      </c>
      <c r="E541" s="20" t="s">
        <v>5473</v>
      </c>
      <c r="F541" s="20">
        <v>2019</v>
      </c>
      <c r="G541" s="20" t="s">
        <v>3402</v>
      </c>
      <c r="H541" s="20" t="s">
        <v>6190</v>
      </c>
      <c r="I541" s="20" t="s">
        <v>161</v>
      </c>
      <c r="J541" s="20" t="s">
        <v>38</v>
      </c>
      <c r="K541" s="20">
        <v>79342</v>
      </c>
      <c r="L541" s="20" t="s">
        <v>6191</v>
      </c>
      <c r="M541" s="20" t="s">
        <v>5555</v>
      </c>
      <c r="N541" s="20" t="s">
        <v>51</v>
      </c>
      <c r="O541" s="20">
        <v>42319</v>
      </c>
      <c r="P541" s="20" t="s">
        <v>6192</v>
      </c>
      <c r="Q541" s="20" t="s">
        <v>698</v>
      </c>
      <c r="R541" s="20" t="s">
        <v>68</v>
      </c>
      <c r="S541" s="20">
        <v>15223</v>
      </c>
      <c r="T541" s="20">
        <v>37023</v>
      </c>
      <c r="U541" s="20">
        <v>42319</v>
      </c>
      <c r="V541" s="20">
        <v>79342</v>
      </c>
      <c r="W541" s="20">
        <v>15223</v>
      </c>
      <c r="X541" s="20">
        <v>1324</v>
      </c>
      <c r="Y541" s="21">
        <v>138208</v>
      </c>
    </row>
    <row r="542" spans="2:25" x14ac:dyDescent="0.9">
      <c r="B542" s="19" t="s">
        <v>3464</v>
      </c>
      <c r="C542" s="25">
        <f>_xlfn.XLOOKUP(Vote_History[[#This Row],[QID]],Constituency[qid],Constituency[Number])</f>
        <v>90</v>
      </c>
      <c r="D542" s="27" t="str">
        <f>_xlfn.XLOOKUP(Vote_History[[#This Row],[Number]],Constituency[Number],Constituency[Constituency])</f>
        <v>Thodupuzha</v>
      </c>
      <c r="E542" s="20" t="s">
        <v>5473</v>
      </c>
      <c r="F542" s="20">
        <v>2024</v>
      </c>
      <c r="G542" s="20" t="s">
        <v>3402</v>
      </c>
      <c r="H542" s="20" t="s">
        <v>6190</v>
      </c>
      <c r="I542" s="20" t="s">
        <v>161</v>
      </c>
      <c r="J542" s="20" t="s">
        <v>38</v>
      </c>
      <c r="K542" s="20">
        <v>69900</v>
      </c>
      <c r="L542" s="20" t="s">
        <v>6191</v>
      </c>
      <c r="M542" s="20" t="s">
        <v>52</v>
      </c>
      <c r="N542" s="20" t="s">
        <v>51</v>
      </c>
      <c r="O542" s="20">
        <v>36280</v>
      </c>
      <c r="P542" s="20" t="s">
        <v>6193</v>
      </c>
      <c r="Q542" s="20" t="s">
        <v>698</v>
      </c>
      <c r="R542" s="20" t="s">
        <v>68</v>
      </c>
      <c r="S542" s="20">
        <v>16413</v>
      </c>
      <c r="T542" s="20">
        <v>33620</v>
      </c>
      <c r="U542" s="20">
        <v>36280</v>
      </c>
      <c r="V542" s="20">
        <v>69900</v>
      </c>
      <c r="W542" s="20">
        <v>16413</v>
      </c>
      <c r="X542" s="20">
        <v>1509</v>
      </c>
      <c r="Y542" s="21">
        <v>124102</v>
      </c>
    </row>
    <row r="543" spans="2:25" x14ac:dyDescent="0.9">
      <c r="B543" s="19" t="s">
        <v>3506</v>
      </c>
      <c r="C543" s="25">
        <f>_xlfn.XLOOKUP(Vote_History[[#This Row],[QID]],Constituency[qid],Constituency[Number])</f>
        <v>91</v>
      </c>
      <c r="D543" s="27" t="str">
        <f>_xlfn.XLOOKUP(Vote_History[[#This Row],[Number]],Constituency[Number],Constituency[Constituency])</f>
        <v>Idukki</v>
      </c>
      <c r="E543" s="20" t="s">
        <v>5467</v>
      </c>
      <c r="F543" s="20">
        <v>2011</v>
      </c>
      <c r="G543" s="20" t="s">
        <v>3402</v>
      </c>
      <c r="H543" s="20" t="s">
        <v>5415</v>
      </c>
      <c r="I543" s="20" t="s">
        <v>5416</v>
      </c>
      <c r="J543" s="20" t="s">
        <v>38</v>
      </c>
      <c r="K543" s="20">
        <v>65734</v>
      </c>
      <c r="L543" s="20" t="s">
        <v>6223</v>
      </c>
      <c r="M543" s="20" t="s">
        <v>52</v>
      </c>
      <c r="N543" s="20" t="s">
        <v>51</v>
      </c>
      <c r="O543" s="20">
        <v>49928</v>
      </c>
      <c r="P543" s="20" t="s">
        <v>6224</v>
      </c>
      <c r="Q543" s="20" t="s">
        <v>69</v>
      </c>
      <c r="R543" s="20" t="s">
        <v>68</v>
      </c>
      <c r="S543" s="20">
        <v>3013</v>
      </c>
      <c r="T543" s="20">
        <v>15806</v>
      </c>
      <c r="U543" s="20">
        <v>49928</v>
      </c>
      <c r="V543" s="20">
        <v>65734</v>
      </c>
      <c r="W543" s="20">
        <v>3013</v>
      </c>
      <c r="X543" s="20">
        <v>1098</v>
      </c>
      <c r="Y543" s="21">
        <v>119773</v>
      </c>
    </row>
    <row r="544" spans="2:25" x14ac:dyDescent="0.9">
      <c r="B544" s="19" t="s">
        <v>3506</v>
      </c>
      <c r="C544" s="25">
        <f>_xlfn.XLOOKUP(Vote_History[[#This Row],[QID]],Constituency[qid],Constituency[Number])</f>
        <v>91</v>
      </c>
      <c r="D544" s="27" t="str">
        <f>_xlfn.XLOOKUP(Vote_History[[#This Row],[Number]],Constituency[Number],Constituency[Constituency])</f>
        <v>Idukki</v>
      </c>
      <c r="E544" s="20" t="s">
        <v>5467</v>
      </c>
      <c r="F544" s="20">
        <v>2016</v>
      </c>
      <c r="G544" s="20" t="s">
        <v>3402</v>
      </c>
      <c r="H544" s="20" t="s">
        <v>5415</v>
      </c>
      <c r="I544" s="20" t="s">
        <v>5416</v>
      </c>
      <c r="J544" s="20" t="s">
        <v>38</v>
      </c>
      <c r="K544" s="20">
        <v>60556</v>
      </c>
      <c r="L544" s="20" t="s">
        <v>6225</v>
      </c>
      <c r="M544" s="20" t="s">
        <v>5555</v>
      </c>
      <c r="N544" s="20" t="s">
        <v>51</v>
      </c>
      <c r="O544" s="20">
        <v>51223</v>
      </c>
      <c r="P544" s="20" t="s">
        <v>6226</v>
      </c>
      <c r="Q544" s="20" t="s">
        <v>698</v>
      </c>
      <c r="R544" s="20" t="s">
        <v>68</v>
      </c>
      <c r="S544" s="20">
        <v>27403</v>
      </c>
      <c r="T544" s="20">
        <v>9333</v>
      </c>
      <c r="U544" s="20">
        <v>51223</v>
      </c>
      <c r="V544" s="20">
        <v>60556</v>
      </c>
      <c r="W544" s="20">
        <v>27403</v>
      </c>
      <c r="X544" s="20">
        <v>1663</v>
      </c>
      <c r="Y544" s="21">
        <v>140845</v>
      </c>
    </row>
    <row r="545" spans="2:25" x14ac:dyDescent="0.9">
      <c r="B545" s="19" t="s">
        <v>3506</v>
      </c>
      <c r="C545" s="25">
        <f>_xlfn.XLOOKUP(Vote_History[[#This Row],[QID]],Constituency[qid],Constituency[Number])</f>
        <v>91</v>
      </c>
      <c r="D545" s="27" t="str">
        <f>_xlfn.XLOOKUP(Vote_History[[#This Row],[Number]],Constituency[Number],Constituency[Constituency])</f>
        <v>Idukki</v>
      </c>
      <c r="E545" s="20" t="s">
        <v>5467</v>
      </c>
      <c r="F545" s="20">
        <v>2021</v>
      </c>
      <c r="G545" s="20" t="s">
        <v>3402</v>
      </c>
      <c r="H545" s="20" t="s">
        <v>5415</v>
      </c>
      <c r="I545" s="20" t="s">
        <v>5416</v>
      </c>
      <c r="J545" s="20" t="s">
        <v>51</v>
      </c>
      <c r="K545" s="20">
        <v>62368</v>
      </c>
      <c r="L545" s="20" t="s">
        <v>6225</v>
      </c>
      <c r="M545" s="20" t="s">
        <v>210</v>
      </c>
      <c r="N545" s="20" t="s">
        <v>38</v>
      </c>
      <c r="O545" s="20">
        <v>56795</v>
      </c>
      <c r="P545" s="20" t="s">
        <v>6193</v>
      </c>
      <c r="Q545" s="20" t="s">
        <v>698</v>
      </c>
      <c r="R545" s="20" t="s">
        <v>68</v>
      </c>
      <c r="S545" s="20">
        <v>9286</v>
      </c>
      <c r="T545" s="20">
        <v>5573</v>
      </c>
      <c r="U545" s="20">
        <v>62368</v>
      </c>
      <c r="V545" s="20">
        <v>56795</v>
      </c>
      <c r="W545" s="20">
        <v>9286</v>
      </c>
      <c r="X545" s="20">
        <v>2225</v>
      </c>
      <c r="Y545" s="21">
        <v>130674</v>
      </c>
    </row>
    <row r="546" spans="2:25" x14ac:dyDescent="0.9">
      <c r="B546" s="19" t="s">
        <v>3506</v>
      </c>
      <c r="C546" s="25">
        <f>_xlfn.XLOOKUP(Vote_History[[#This Row],[QID]],Constituency[qid],Constituency[Number])</f>
        <v>91</v>
      </c>
      <c r="D546" s="27" t="str">
        <f>_xlfn.XLOOKUP(Vote_History[[#This Row],[Number]],Constituency[Number],Constituency[Constituency])</f>
        <v>Idukki</v>
      </c>
      <c r="E546" s="20" t="s">
        <v>5473</v>
      </c>
      <c r="F546" s="20">
        <v>2014</v>
      </c>
      <c r="G546" s="20" t="s">
        <v>3402</v>
      </c>
      <c r="H546" s="20" t="s">
        <v>6188</v>
      </c>
      <c r="I546" s="20" t="s">
        <v>5555</v>
      </c>
      <c r="J546" s="20" t="s">
        <v>51</v>
      </c>
      <c r="K546" s="20">
        <v>68100</v>
      </c>
      <c r="L546" s="20" t="s">
        <v>6187</v>
      </c>
      <c r="M546" s="20" t="s">
        <v>161</v>
      </c>
      <c r="N546" s="20" t="s">
        <v>38</v>
      </c>
      <c r="O546" s="20">
        <v>43873</v>
      </c>
      <c r="P546" s="20" t="s">
        <v>6189</v>
      </c>
      <c r="Q546" s="20" t="s">
        <v>69</v>
      </c>
      <c r="R546" s="20" t="s">
        <v>68</v>
      </c>
      <c r="S546" s="20">
        <v>4752</v>
      </c>
      <c r="T546" s="20">
        <v>24227</v>
      </c>
      <c r="U546" s="20">
        <v>68100</v>
      </c>
      <c r="V546" s="20">
        <v>43873</v>
      </c>
      <c r="W546" s="20">
        <v>4752</v>
      </c>
      <c r="X546" s="20">
        <v>4649</v>
      </c>
      <c r="Y546" s="21">
        <v>121374</v>
      </c>
    </row>
    <row r="547" spans="2:25" x14ac:dyDescent="0.9">
      <c r="B547" s="19" t="s">
        <v>3506</v>
      </c>
      <c r="C547" s="25">
        <f>_xlfn.XLOOKUP(Vote_History[[#This Row],[QID]],Constituency[qid],Constituency[Number])</f>
        <v>91</v>
      </c>
      <c r="D547" s="27" t="str">
        <f>_xlfn.XLOOKUP(Vote_History[[#This Row],[Number]],Constituency[Number],Constituency[Constituency])</f>
        <v>Idukki</v>
      </c>
      <c r="E547" s="20" t="s">
        <v>5473</v>
      </c>
      <c r="F547" s="20">
        <v>2019</v>
      </c>
      <c r="G547" s="20" t="s">
        <v>3402</v>
      </c>
      <c r="H547" s="20" t="s">
        <v>6190</v>
      </c>
      <c r="I547" s="20" t="s">
        <v>161</v>
      </c>
      <c r="J547" s="20" t="s">
        <v>38</v>
      </c>
      <c r="K547" s="20">
        <v>71218</v>
      </c>
      <c r="L547" s="20" t="s">
        <v>6191</v>
      </c>
      <c r="M547" s="20" t="s">
        <v>5555</v>
      </c>
      <c r="N547" s="20" t="s">
        <v>51</v>
      </c>
      <c r="O547" s="20">
        <v>50290</v>
      </c>
      <c r="P547" s="20" t="s">
        <v>6192</v>
      </c>
      <c r="Q547" s="20" t="s">
        <v>698</v>
      </c>
      <c r="R547" s="20" t="s">
        <v>68</v>
      </c>
      <c r="S547" s="20">
        <v>10891</v>
      </c>
      <c r="T547" s="20">
        <v>20928</v>
      </c>
      <c r="U547" s="20">
        <v>50290</v>
      </c>
      <c r="V547" s="20">
        <v>71218</v>
      </c>
      <c r="W547" s="20">
        <v>10891</v>
      </c>
      <c r="X547" s="20">
        <v>1212</v>
      </c>
      <c r="Y547" s="21">
        <v>133611</v>
      </c>
    </row>
    <row r="548" spans="2:25" x14ac:dyDescent="0.9">
      <c r="B548" s="19" t="s">
        <v>3506</v>
      </c>
      <c r="C548" s="25">
        <f>_xlfn.XLOOKUP(Vote_History[[#This Row],[QID]],Constituency[qid],Constituency[Number])</f>
        <v>91</v>
      </c>
      <c r="D548" s="27" t="str">
        <f>_xlfn.XLOOKUP(Vote_History[[#This Row],[Number]],Constituency[Number],Constituency[Constituency])</f>
        <v>Idukki</v>
      </c>
      <c r="E548" s="20" t="s">
        <v>5473</v>
      </c>
      <c r="F548" s="20">
        <v>2024</v>
      </c>
      <c r="G548" s="20" t="s">
        <v>3402</v>
      </c>
      <c r="H548" s="20" t="s">
        <v>6190</v>
      </c>
      <c r="I548" s="20" t="s">
        <v>161</v>
      </c>
      <c r="J548" s="20" t="s">
        <v>38</v>
      </c>
      <c r="K548" s="20">
        <v>58348</v>
      </c>
      <c r="L548" s="20" t="s">
        <v>6191</v>
      </c>
      <c r="M548" s="20" t="s">
        <v>52</v>
      </c>
      <c r="N548" s="20" t="s">
        <v>51</v>
      </c>
      <c r="O548" s="20">
        <v>42753</v>
      </c>
      <c r="P548" s="20" t="s">
        <v>6193</v>
      </c>
      <c r="Q548" s="20" t="s">
        <v>698</v>
      </c>
      <c r="R548" s="20" t="s">
        <v>68</v>
      </c>
      <c r="S548" s="20">
        <v>14680</v>
      </c>
      <c r="T548" s="20">
        <v>15595</v>
      </c>
      <c r="U548" s="20">
        <v>42753</v>
      </c>
      <c r="V548" s="20">
        <v>58348</v>
      </c>
      <c r="W548" s="20">
        <v>14680</v>
      </c>
      <c r="X548" s="20">
        <v>1123</v>
      </c>
      <c r="Y548" s="21">
        <v>116904</v>
      </c>
    </row>
    <row r="549" spans="2:25" x14ac:dyDescent="0.9">
      <c r="B549" s="19" t="s">
        <v>3531</v>
      </c>
      <c r="C549" s="25">
        <f>_xlfn.XLOOKUP(Vote_History[[#This Row],[QID]],Constituency[qid],Constituency[Number])</f>
        <v>92</v>
      </c>
      <c r="D549" s="27" t="str">
        <f>_xlfn.XLOOKUP(Vote_History[[#This Row],[Number]],Constituency[Number],Constituency[Constituency])</f>
        <v>Peerumade</v>
      </c>
      <c r="E549" s="20" t="s">
        <v>5467</v>
      </c>
      <c r="F549" s="20">
        <v>2011</v>
      </c>
      <c r="G549" s="20" t="s">
        <v>3402</v>
      </c>
      <c r="H549" s="20" t="s">
        <v>6227</v>
      </c>
      <c r="I549" s="20" t="s">
        <v>193</v>
      </c>
      <c r="J549" s="20" t="s">
        <v>51</v>
      </c>
      <c r="K549" s="20">
        <v>56748</v>
      </c>
      <c r="L549" s="20" t="s">
        <v>6228</v>
      </c>
      <c r="M549" s="20" t="s">
        <v>161</v>
      </c>
      <c r="N549" s="20" t="s">
        <v>38</v>
      </c>
      <c r="O549" s="20">
        <v>51971</v>
      </c>
      <c r="P549" s="20" t="s">
        <v>6229</v>
      </c>
      <c r="Q549" s="20" t="s">
        <v>69</v>
      </c>
      <c r="R549" s="20" t="s">
        <v>68</v>
      </c>
      <c r="S549" s="20">
        <v>3380</v>
      </c>
      <c r="T549" s="20">
        <v>4777</v>
      </c>
      <c r="U549" s="20">
        <v>56748</v>
      </c>
      <c r="V549" s="20">
        <v>51971</v>
      </c>
      <c r="W549" s="20">
        <v>3380</v>
      </c>
      <c r="X549" s="20">
        <v>3105</v>
      </c>
      <c r="Y549" s="21">
        <v>115204</v>
      </c>
    </row>
    <row r="550" spans="2:25" x14ac:dyDescent="0.9">
      <c r="B550" s="19" t="s">
        <v>3531</v>
      </c>
      <c r="C550" s="25">
        <f>_xlfn.XLOOKUP(Vote_History[[#This Row],[QID]],Constituency[qid],Constituency[Number])</f>
        <v>92</v>
      </c>
      <c r="D550" s="27" t="str">
        <f>_xlfn.XLOOKUP(Vote_History[[#This Row],[Number]],Constituency[Number],Constituency[Constituency])</f>
        <v>Peerumade</v>
      </c>
      <c r="E550" s="20" t="s">
        <v>5467</v>
      </c>
      <c r="F550" s="20">
        <v>2016</v>
      </c>
      <c r="G550" s="20" t="s">
        <v>3402</v>
      </c>
      <c r="H550" s="20" t="s">
        <v>6230</v>
      </c>
      <c r="I550" s="20" t="s">
        <v>193</v>
      </c>
      <c r="J550" s="20" t="s">
        <v>51</v>
      </c>
      <c r="K550" s="20">
        <v>56584</v>
      </c>
      <c r="L550" s="20" t="s">
        <v>3552</v>
      </c>
      <c r="M550" s="20" t="s">
        <v>161</v>
      </c>
      <c r="N550" s="20" t="s">
        <v>38</v>
      </c>
      <c r="O550" s="20">
        <v>56270</v>
      </c>
      <c r="P550" s="20" t="s">
        <v>4873</v>
      </c>
      <c r="Q550" s="20" t="s">
        <v>69</v>
      </c>
      <c r="R550" s="20" t="s">
        <v>68</v>
      </c>
      <c r="S550" s="20">
        <v>11833</v>
      </c>
      <c r="T550" s="20">
        <v>314</v>
      </c>
      <c r="U550" s="20">
        <v>56584</v>
      </c>
      <c r="V550" s="20">
        <v>56270</v>
      </c>
      <c r="W550" s="20">
        <v>11833</v>
      </c>
      <c r="X550" s="20">
        <v>3633</v>
      </c>
      <c r="Y550" s="21">
        <v>128320</v>
      </c>
    </row>
    <row r="551" spans="2:25" x14ac:dyDescent="0.9">
      <c r="B551" s="19" t="s">
        <v>3531</v>
      </c>
      <c r="C551" s="25">
        <f>_xlfn.XLOOKUP(Vote_History[[#This Row],[QID]],Constituency[qid],Constituency[Number])</f>
        <v>92</v>
      </c>
      <c r="D551" s="27" t="str">
        <f>_xlfn.XLOOKUP(Vote_History[[#This Row],[Number]],Constituency[Number],Constituency[Constituency])</f>
        <v>Peerumade</v>
      </c>
      <c r="E551" s="20" t="s">
        <v>5467</v>
      </c>
      <c r="F551" s="20">
        <v>2021</v>
      </c>
      <c r="G551" s="20" t="s">
        <v>3402</v>
      </c>
      <c r="H551" s="20" t="s">
        <v>5417</v>
      </c>
      <c r="I551" s="20" t="s">
        <v>193</v>
      </c>
      <c r="J551" s="20" t="s">
        <v>51</v>
      </c>
      <c r="K551" s="20">
        <v>60141</v>
      </c>
      <c r="L551" s="20" t="s">
        <v>6231</v>
      </c>
      <c r="M551" s="20" t="s">
        <v>161</v>
      </c>
      <c r="N551" s="20" t="s">
        <v>38</v>
      </c>
      <c r="O551" s="20">
        <v>58306</v>
      </c>
      <c r="P551" s="20" t="s">
        <v>6232</v>
      </c>
      <c r="Q551" s="20" t="s">
        <v>69</v>
      </c>
      <c r="R551" s="20" t="s">
        <v>68</v>
      </c>
      <c r="S551" s="20">
        <v>7126</v>
      </c>
      <c r="T551" s="20">
        <v>1835</v>
      </c>
      <c r="U551" s="20">
        <v>60141</v>
      </c>
      <c r="V551" s="20">
        <v>58306</v>
      </c>
      <c r="W551" s="20">
        <v>7126</v>
      </c>
      <c r="X551" s="20">
        <v>1317</v>
      </c>
      <c r="Y551" s="21">
        <v>126890</v>
      </c>
    </row>
    <row r="552" spans="2:25" x14ac:dyDescent="0.9">
      <c r="B552" s="19" t="s">
        <v>3531</v>
      </c>
      <c r="C552" s="25">
        <f>_xlfn.XLOOKUP(Vote_History[[#This Row],[QID]],Constituency[qid],Constituency[Number])</f>
        <v>92</v>
      </c>
      <c r="D552" s="27" t="str">
        <f>_xlfn.XLOOKUP(Vote_History[[#This Row],[Number]],Constituency[Number],Constituency[Constituency])</f>
        <v>Peerumade</v>
      </c>
      <c r="E552" s="20" t="s">
        <v>5473</v>
      </c>
      <c r="F552" s="20">
        <v>2014</v>
      </c>
      <c r="G552" s="20" t="s">
        <v>3402</v>
      </c>
      <c r="H552" s="20" t="s">
        <v>6188</v>
      </c>
      <c r="I552" s="20" t="s">
        <v>5555</v>
      </c>
      <c r="J552" s="20" t="s">
        <v>51</v>
      </c>
      <c r="K552" s="20">
        <v>54351</v>
      </c>
      <c r="L552" s="20" t="s">
        <v>6187</v>
      </c>
      <c r="M552" s="20" t="s">
        <v>161</v>
      </c>
      <c r="N552" s="20" t="s">
        <v>38</v>
      </c>
      <c r="O552" s="20">
        <v>48372</v>
      </c>
      <c r="P552" s="20" t="s">
        <v>6189</v>
      </c>
      <c r="Q552" s="20" t="s">
        <v>69</v>
      </c>
      <c r="R552" s="20" t="s">
        <v>68</v>
      </c>
      <c r="S552" s="20">
        <v>6347</v>
      </c>
      <c r="T552" s="20">
        <v>5979</v>
      </c>
      <c r="U552" s="20">
        <v>54351</v>
      </c>
      <c r="V552" s="20">
        <v>48372</v>
      </c>
      <c r="W552" s="20">
        <v>6347</v>
      </c>
      <c r="X552" s="20">
        <v>4422</v>
      </c>
      <c r="Y552" s="21">
        <v>113492</v>
      </c>
    </row>
    <row r="553" spans="2:25" x14ac:dyDescent="0.9">
      <c r="B553" s="19" t="s">
        <v>3531</v>
      </c>
      <c r="C553" s="25">
        <f>_xlfn.XLOOKUP(Vote_History[[#This Row],[QID]],Constituency[qid],Constituency[Number])</f>
        <v>92</v>
      </c>
      <c r="D553" s="27" t="str">
        <f>_xlfn.XLOOKUP(Vote_History[[#This Row],[Number]],Constituency[Number],Constituency[Constituency])</f>
        <v>Peerumade</v>
      </c>
      <c r="E553" s="20" t="s">
        <v>5473</v>
      </c>
      <c r="F553" s="20">
        <v>2019</v>
      </c>
      <c r="G553" s="20" t="s">
        <v>3402</v>
      </c>
      <c r="H553" s="20" t="s">
        <v>6190</v>
      </c>
      <c r="I553" s="20" t="s">
        <v>161</v>
      </c>
      <c r="J553" s="20" t="s">
        <v>38</v>
      </c>
      <c r="K553" s="20">
        <v>70098</v>
      </c>
      <c r="L553" s="20" t="s">
        <v>6191</v>
      </c>
      <c r="M553" s="20" t="s">
        <v>5555</v>
      </c>
      <c r="N553" s="20" t="s">
        <v>51</v>
      </c>
      <c r="O553" s="20">
        <v>46718</v>
      </c>
      <c r="P553" s="20" t="s">
        <v>6192</v>
      </c>
      <c r="Q553" s="20" t="s">
        <v>698</v>
      </c>
      <c r="R553" s="20" t="s">
        <v>68</v>
      </c>
      <c r="S553" s="20">
        <v>9070</v>
      </c>
      <c r="T553" s="20">
        <v>23380</v>
      </c>
      <c r="U553" s="20">
        <v>46718</v>
      </c>
      <c r="V553" s="20">
        <v>70098</v>
      </c>
      <c r="W553" s="20">
        <v>9070</v>
      </c>
      <c r="X553" s="20">
        <v>1355</v>
      </c>
      <c r="Y553" s="21">
        <v>127241</v>
      </c>
    </row>
    <row r="554" spans="2:25" x14ac:dyDescent="0.9">
      <c r="B554" s="19" t="s">
        <v>3531</v>
      </c>
      <c r="C554" s="25">
        <f>_xlfn.XLOOKUP(Vote_History[[#This Row],[QID]],Constituency[qid],Constituency[Number])</f>
        <v>92</v>
      </c>
      <c r="D554" s="27" t="str">
        <f>_xlfn.XLOOKUP(Vote_History[[#This Row],[Number]],Constituency[Number],Constituency[Constituency])</f>
        <v>Peerumade</v>
      </c>
      <c r="E554" s="20" t="s">
        <v>5473</v>
      </c>
      <c r="F554" s="20">
        <v>2024</v>
      </c>
      <c r="G554" s="20" t="s">
        <v>3402</v>
      </c>
      <c r="H554" s="20" t="s">
        <v>6190</v>
      </c>
      <c r="I554" s="20" t="s">
        <v>161</v>
      </c>
      <c r="J554" s="20" t="s">
        <v>38</v>
      </c>
      <c r="K554" s="20">
        <v>58264</v>
      </c>
      <c r="L554" s="20" t="s">
        <v>6191</v>
      </c>
      <c r="M554" s="20" t="s">
        <v>52</v>
      </c>
      <c r="N554" s="20" t="s">
        <v>51</v>
      </c>
      <c r="O554" s="20">
        <v>43623</v>
      </c>
      <c r="P554" s="20" t="s">
        <v>6193</v>
      </c>
      <c r="Q554" s="20" t="s">
        <v>698</v>
      </c>
      <c r="R554" s="20" t="s">
        <v>68</v>
      </c>
      <c r="S554" s="20">
        <v>11304</v>
      </c>
      <c r="T554" s="20">
        <v>14641</v>
      </c>
      <c r="U554" s="20">
        <v>43623</v>
      </c>
      <c r="V554" s="20">
        <v>58264</v>
      </c>
      <c r="W554" s="20">
        <v>11304</v>
      </c>
      <c r="X554" s="20">
        <v>1361</v>
      </c>
      <c r="Y554" s="21">
        <v>114552</v>
      </c>
    </row>
    <row r="555" spans="2:25" x14ac:dyDescent="0.9">
      <c r="B555" s="19" t="s">
        <v>3562</v>
      </c>
      <c r="C555" s="25">
        <f>_xlfn.XLOOKUP(Vote_History[[#This Row],[QID]],Constituency[qid],Constituency[Number])</f>
        <v>93</v>
      </c>
      <c r="D555" s="27" t="str">
        <f>_xlfn.XLOOKUP(Vote_History[[#This Row],[Number]],Constituency[Number],Constituency[Constituency])</f>
        <v>Pala</v>
      </c>
      <c r="E555" s="20" t="s">
        <v>5467</v>
      </c>
      <c r="F555" s="20">
        <v>2011</v>
      </c>
      <c r="G555" s="20" t="s">
        <v>3559</v>
      </c>
      <c r="H555" s="20" t="s">
        <v>6233</v>
      </c>
      <c r="I555" s="20" t="s">
        <v>5416</v>
      </c>
      <c r="J555" s="20" t="s">
        <v>38</v>
      </c>
      <c r="K555" s="20">
        <v>61239</v>
      </c>
      <c r="L555" s="20" t="s">
        <v>6234</v>
      </c>
      <c r="M555" s="20" t="s">
        <v>1139</v>
      </c>
      <c r="N555" s="20" t="s">
        <v>51</v>
      </c>
      <c r="O555" s="20">
        <v>55980</v>
      </c>
      <c r="P555" s="20" t="s">
        <v>6235</v>
      </c>
      <c r="Q555" s="20" t="s">
        <v>69</v>
      </c>
      <c r="R555" s="20" t="s">
        <v>68</v>
      </c>
      <c r="S555" s="20">
        <v>6359</v>
      </c>
      <c r="T555" s="20">
        <v>5259</v>
      </c>
      <c r="U555" s="20">
        <v>55980</v>
      </c>
      <c r="V555" s="20">
        <v>61239</v>
      </c>
      <c r="W555" s="20">
        <v>6359</v>
      </c>
      <c r="X555" s="20">
        <v>1041</v>
      </c>
      <c r="Y555" s="21">
        <v>124619</v>
      </c>
    </row>
    <row r="556" spans="2:25" x14ac:dyDescent="0.9">
      <c r="B556" s="19" t="s">
        <v>3562</v>
      </c>
      <c r="C556" s="25">
        <f>_xlfn.XLOOKUP(Vote_History[[#This Row],[QID]],Constituency[qid],Constituency[Number])</f>
        <v>93</v>
      </c>
      <c r="D556" s="27" t="str">
        <f>_xlfn.XLOOKUP(Vote_History[[#This Row],[Number]],Constituency[Number],Constituency[Constituency])</f>
        <v>Pala</v>
      </c>
      <c r="E556" s="20" t="s">
        <v>5467</v>
      </c>
      <c r="F556" s="20">
        <v>2016</v>
      </c>
      <c r="G556" s="20" t="s">
        <v>3559</v>
      </c>
      <c r="H556" s="20" t="s">
        <v>6236</v>
      </c>
      <c r="I556" s="20" t="s">
        <v>5416</v>
      </c>
      <c r="J556" s="20" t="s">
        <v>38</v>
      </c>
      <c r="K556" s="20">
        <v>58884</v>
      </c>
      <c r="L556" s="20" t="s">
        <v>5418</v>
      </c>
      <c r="M556" s="20" t="s">
        <v>1139</v>
      </c>
      <c r="N556" s="20" t="s">
        <v>51</v>
      </c>
      <c r="O556" s="20">
        <v>54181</v>
      </c>
      <c r="P556" s="20" t="s">
        <v>6237</v>
      </c>
      <c r="Q556" s="20" t="s">
        <v>69</v>
      </c>
      <c r="R556" s="20" t="s">
        <v>68</v>
      </c>
      <c r="S556" s="20">
        <v>24821</v>
      </c>
      <c r="T556" s="20">
        <v>4703</v>
      </c>
      <c r="U556" s="20">
        <v>54181</v>
      </c>
      <c r="V556" s="20">
        <v>58884</v>
      </c>
      <c r="W556" s="20">
        <v>24821</v>
      </c>
      <c r="X556" s="20">
        <v>982</v>
      </c>
      <c r="Y556" s="21">
        <v>138868</v>
      </c>
    </row>
    <row r="557" spans="2:25" x14ac:dyDescent="0.9">
      <c r="B557" s="19" t="s">
        <v>3562</v>
      </c>
      <c r="C557" s="25">
        <f>_xlfn.XLOOKUP(Vote_History[[#This Row],[QID]],Constituency[qid],Constituency[Number])</f>
        <v>93</v>
      </c>
      <c r="D557" s="27" t="str">
        <f>_xlfn.XLOOKUP(Vote_History[[#This Row],[Number]],Constituency[Number],Constituency[Constituency])</f>
        <v>Pala</v>
      </c>
      <c r="E557" s="20" t="s">
        <v>5467</v>
      </c>
      <c r="F557" s="20">
        <v>2021</v>
      </c>
      <c r="G557" s="20" t="s">
        <v>3559</v>
      </c>
      <c r="H557" s="20" t="s">
        <v>5418</v>
      </c>
      <c r="I557" s="20" t="s">
        <v>5555</v>
      </c>
      <c r="J557" s="20" t="s">
        <v>38</v>
      </c>
      <c r="K557" s="20">
        <v>69804</v>
      </c>
      <c r="L557" s="20" t="s">
        <v>3563</v>
      </c>
      <c r="M557" s="20" t="s">
        <v>5416</v>
      </c>
      <c r="N557" s="20" t="s">
        <v>51</v>
      </c>
      <c r="O557" s="20">
        <v>54426</v>
      </c>
      <c r="P557" s="20" t="s">
        <v>6238</v>
      </c>
      <c r="Q557" s="20" t="s">
        <v>69</v>
      </c>
      <c r="R557" s="20" t="s">
        <v>68</v>
      </c>
      <c r="S557" s="20">
        <v>10869</v>
      </c>
      <c r="T557" s="20">
        <v>15378</v>
      </c>
      <c r="U557" s="20">
        <v>54426</v>
      </c>
      <c r="V557" s="20">
        <v>69804</v>
      </c>
      <c r="W557" s="20">
        <v>10869</v>
      </c>
      <c r="X557" s="20">
        <v>2728</v>
      </c>
      <c r="Y557" s="21">
        <v>137827</v>
      </c>
    </row>
    <row r="558" spans="2:25" x14ac:dyDescent="0.9">
      <c r="B558" s="19" t="s">
        <v>3562</v>
      </c>
      <c r="C558" s="25">
        <f>_xlfn.XLOOKUP(Vote_History[[#This Row],[QID]],Constituency[qid],Constituency[Number])</f>
        <v>93</v>
      </c>
      <c r="D558" s="27" t="str">
        <f>_xlfn.XLOOKUP(Vote_History[[#This Row],[Number]],Constituency[Number],Constituency[Constituency])</f>
        <v>Pala</v>
      </c>
      <c r="E558" s="20" t="s">
        <v>5473</v>
      </c>
      <c r="F558" s="20">
        <v>2014</v>
      </c>
      <c r="G558" s="20" t="s">
        <v>3559</v>
      </c>
      <c r="H558" s="20" t="s">
        <v>3563</v>
      </c>
      <c r="I558" s="20" t="s">
        <v>5416</v>
      </c>
      <c r="J558" s="20" t="s">
        <v>38</v>
      </c>
      <c r="K558" s="20">
        <v>66968</v>
      </c>
      <c r="L558" s="20" t="s">
        <v>6173</v>
      </c>
      <c r="M558" s="20" t="s">
        <v>5390</v>
      </c>
      <c r="N558" s="20" t="s">
        <v>51</v>
      </c>
      <c r="O558" s="20">
        <v>35569</v>
      </c>
      <c r="P558" s="20" t="s">
        <v>6239</v>
      </c>
      <c r="Q558" s="20" t="s">
        <v>5555</v>
      </c>
      <c r="R558" s="20" t="s">
        <v>68</v>
      </c>
      <c r="S558" s="20">
        <v>8533</v>
      </c>
      <c r="T558" s="20">
        <v>31399</v>
      </c>
      <c r="U558" s="20">
        <v>35569</v>
      </c>
      <c r="V558" s="20">
        <v>66968</v>
      </c>
      <c r="W558" s="20">
        <v>8533</v>
      </c>
      <c r="X558" s="20">
        <v>5398</v>
      </c>
      <c r="Y558" s="21">
        <v>116468</v>
      </c>
    </row>
    <row r="559" spans="2:25" x14ac:dyDescent="0.9">
      <c r="B559" s="19" t="s">
        <v>3562</v>
      </c>
      <c r="C559" s="25">
        <f>_xlfn.XLOOKUP(Vote_History[[#This Row],[QID]],Constituency[qid],Constituency[Number])</f>
        <v>93</v>
      </c>
      <c r="D559" s="27" t="str">
        <f>_xlfn.XLOOKUP(Vote_History[[#This Row],[Number]],Constituency[Number],Constituency[Constituency])</f>
        <v>Pala</v>
      </c>
      <c r="E559" s="20" t="s">
        <v>5473</v>
      </c>
      <c r="F559" s="20">
        <v>2019</v>
      </c>
      <c r="G559" s="20" t="s">
        <v>3559</v>
      </c>
      <c r="H559" s="20" t="s">
        <v>6175</v>
      </c>
      <c r="I559" s="20" t="s">
        <v>5416</v>
      </c>
      <c r="J559" s="20" t="s">
        <v>38</v>
      </c>
      <c r="K559" s="20">
        <v>66971</v>
      </c>
      <c r="L559" s="20" t="s">
        <v>6176</v>
      </c>
      <c r="M559" s="20" t="s">
        <v>52</v>
      </c>
      <c r="N559" s="20" t="s">
        <v>51</v>
      </c>
      <c r="O559" s="20">
        <v>33499</v>
      </c>
      <c r="P559" s="20" t="s">
        <v>6177</v>
      </c>
      <c r="Q559" s="20" t="s">
        <v>6178</v>
      </c>
      <c r="R559" s="20" t="s">
        <v>68</v>
      </c>
      <c r="S559" s="20">
        <v>26533</v>
      </c>
      <c r="T559" s="20">
        <v>33472</v>
      </c>
      <c r="U559" s="20">
        <v>33499</v>
      </c>
      <c r="V559" s="20">
        <v>66971</v>
      </c>
      <c r="W559" s="20">
        <v>26533</v>
      </c>
      <c r="X559" s="20">
        <v>1163</v>
      </c>
      <c r="Y559" s="21">
        <v>128166</v>
      </c>
    </row>
    <row r="560" spans="2:25" x14ac:dyDescent="0.9">
      <c r="B560" s="19" t="s">
        <v>3562</v>
      </c>
      <c r="C560" s="25">
        <f>_xlfn.XLOOKUP(Vote_History[[#This Row],[QID]],Constituency[qid],Constituency[Number])</f>
        <v>93</v>
      </c>
      <c r="D560" s="27" t="str">
        <f>_xlfn.XLOOKUP(Vote_History[[#This Row],[Number]],Constituency[Number],Constituency[Constituency])</f>
        <v>Pala</v>
      </c>
      <c r="E560" s="20" t="s">
        <v>5473</v>
      </c>
      <c r="F560" s="20">
        <v>2024</v>
      </c>
      <c r="G560" s="20" t="s">
        <v>3559</v>
      </c>
      <c r="H560" s="20" t="s">
        <v>6179</v>
      </c>
      <c r="I560" s="20" t="s">
        <v>6180</v>
      </c>
      <c r="J560" s="20" t="s">
        <v>38</v>
      </c>
      <c r="K560" s="20">
        <v>52295</v>
      </c>
      <c r="L560" s="20" t="s">
        <v>6175</v>
      </c>
      <c r="M560" s="20" t="s">
        <v>5416</v>
      </c>
      <c r="N560" s="20" t="s">
        <v>51</v>
      </c>
      <c r="O560" s="20">
        <v>39830</v>
      </c>
      <c r="P560" s="20" t="s">
        <v>5618</v>
      </c>
      <c r="Q560" s="20" t="s">
        <v>698</v>
      </c>
      <c r="R560" s="20" t="s">
        <v>68</v>
      </c>
      <c r="S560" s="20">
        <v>22505</v>
      </c>
      <c r="T560" s="20">
        <v>12465</v>
      </c>
      <c r="U560" s="20">
        <v>39830</v>
      </c>
      <c r="V560" s="20">
        <v>52295</v>
      </c>
      <c r="W560" s="20">
        <v>22505</v>
      </c>
      <c r="X560" s="20">
        <v>2144</v>
      </c>
      <c r="Y560" s="21">
        <v>116774</v>
      </c>
    </row>
    <row r="561" spans="2:25" x14ac:dyDescent="0.9">
      <c r="B561" s="19" t="s">
        <v>3604</v>
      </c>
      <c r="C561" s="25">
        <f>_xlfn.XLOOKUP(Vote_History[[#This Row],[QID]],Constituency[qid],Constituency[Number])</f>
        <v>94</v>
      </c>
      <c r="D561" s="27" t="str">
        <f>_xlfn.XLOOKUP(Vote_History[[#This Row],[Number]],Constituency[Number],Constituency[Constituency])</f>
        <v>Kaduthuruthy</v>
      </c>
      <c r="E561" s="20" t="s">
        <v>5467</v>
      </c>
      <c r="F561" s="20">
        <v>2011</v>
      </c>
      <c r="G561" s="20" t="s">
        <v>3559</v>
      </c>
      <c r="H561" s="20" t="s">
        <v>6240</v>
      </c>
      <c r="I561" s="20" t="s">
        <v>5416</v>
      </c>
      <c r="J561" s="20" t="s">
        <v>38</v>
      </c>
      <c r="K561" s="20">
        <v>68787</v>
      </c>
      <c r="L561" s="20" t="s">
        <v>6241</v>
      </c>
      <c r="M561" s="20" t="s">
        <v>6242</v>
      </c>
      <c r="N561" s="20" t="s">
        <v>51</v>
      </c>
      <c r="O561" s="20">
        <v>45730</v>
      </c>
      <c r="P561" s="20" t="s">
        <v>6243</v>
      </c>
      <c r="Q561" s="20" t="s">
        <v>69</v>
      </c>
      <c r="R561" s="20" t="s">
        <v>68</v>
      </c>
      <c r="S561" s="20">
        <v>5340</v>
      </c>
      <c r="T561" s="20">
        <v>23057</v>
      </c>
      <c r="U561" s="20">
        <v>45730</v>
      </c>
      <c r="V561" s="20">
        <v>68787</v>
      </c>
      <c r="W561" s="20">
        <v>5340</v>
      </c>
      <c r="X561" s="20">
        <v>2169</v>
      </c>
      <c r="Y561" s="21">
        <v>122026</v>
      </c>
    </row>
    <row r="562" spans="2:25" x14ac:dyDescent="0.9">
      <c r="B562" s="19" t="s">
        <v>3604</v>
      </c>
      <c r="C562" s="25">
        <f>_xlfn.XLOOKUP(Vote_History[[#This Row],[QID]],Constituency[qid],Constituency[Number])</f>
        <v>94</v>
      </c>
      <c r="D562" s="27" t="str">
        <f>_xlfn.XLOOKUP(Vote_History[[#This Row],[Number]],Constituency[Number],Constituency[Constituency])</f>
        <v>Kaduthuruthy</v>
      </c>
      <c r="E562" s="20" t="s">
        <v>5467</v>
      </c>
      <c r="F562" s="20">
        <v>2016</v>
      </c>
      <c r="G562" s="20" t="s">
        <v>3559</v>
      </c>
      <c r="H562" s="20" t="s">
        <v>3620</v>
      </c>
      <c r="I562" s="20" t="s">
        <v>5416</v>
      </c>
      <c r="J562" s="20" t="s">
        <v>38</v>
      </c>
      <c r="K562" s="20">
        <v>73793</v>
      </c>
      <c r="L562" s="20" t="s">
        <v>6244</v>
      </c>
      <c r="M562" s="20" t="s">
        <v>6245</v>
      </c>
      <c r="N562" s="20" t="s">
        <v>51</v>
      </c>
      <c r="O562" s="20">
        <v>31537</v>
      </c>
      <c r="P562" s="20" t="s">
        <v>6246</v>
      </c>
      <c r="Q562" s="20" t="s">
        <v>210</v>
      </c>
      <c r="R562" s="20" t="s">
        <v>68</v>
      </c>
      <c r="S562" s="20">
        <v>17536</v>
      </c>
      <c r="T562" s="20">
        <v>42256</v>
      </c>
      <c r="U562" s="20">
        <v>31537</v>
      </c>
      <c r="V562" s="20">
        <v>73793</v>
      </c>
      <c r="W562" s="20">
        <v>17536</v>
      </c>
      <c r="X562" s="20">
        <v>2773</v>
      </c>
      <c r="Y562" s="21">
        <v>125639</v>
      </c>
    </row>
    <row r="563" spans="2:25" x14ac:dyDescent="0.9">
      <c r="B563" s="19" t="s">
        <v>3604</v>
      </c>
      <c r="C563" s="25">
        <f>_xlfn.XLOOKUP(Vote_History[[#This Row],[QID]],Constituency[qid],Constituency[Number])</f>
        <v>94</v>
      </c>
      <c r="D563" s="27" t="str">
        <f>_xlfn.XLOOKUP(Vote_History[[#This Row],[Number]],Constituency[Number],Constituency[Constituency])</f>
        <v>Kaduthuruthy</v>
      </c>
      <c r="E563" s="20" t="s">
        <v>5467</v>
      </c>
      <c r="F563" s="20">
        <v>2021</v>
      </c>
      <c r="G563" s="20" t="s">
        <v>3559</v>
      </c>
      <c r="H563" s="20" t="s">
        <v>3620</v>
      </c>
      <c r="I563" s="20" t="s">
        <v>210</v>
      </c>
      <c r="J563" s="20" t="s">
        <v>38</v>
      </c>
      <c r="K563" s="20">
        <v>59666</v>
      </c>
      <c r="L563" s="20" t="s">
        <v>6241</v>
      </c>
      <c r="M563" s="20" t="s">
        <v>5416</v>
      </c>
      <c r="N563" s="20" t="s">
        <v>51</v>
      </c>
      <c r="O563" s="20">
        <v>55410</v>
      </c>
      <c r="P563" s="20" t="s">
        <v>6247</v>
      </c>
      <c r="Q563" s="20" t="s">
        <v>69</v>
      </c>
      <c r="R563" s="20" t="s">
        <v>68</v>
      </c>
      <c r="S563" s="20">
        <v>11670</v>
      </c>
      <c r="T563" s="20">
        <v>4256</v>
      </c>
      <c r="U563" s="20">
        <v>55410</v>
      </c>
      <c r="V563" s="20">
        <v>59666</v>
      </c>
      <c r="W563" s="20">
        <v>11670</v>
      </c>
      <c r="X563" s="20">
        <v>3934</v>
      </c>
      <c r="Y563" s="21">
        <v>130680</v>
      </c>
    </row>
    <row r="564" spans="2:25" x14ac:dyDescent="0.9">
      <c r="B564" s="19" t="s">
        <v>3604</v>
      </c>
      <c r="C564" s="25">
        <f>_xlfn.XLOOKUP(Vote_History[[#This Row],[QID]],Constituency[qid],Constituency[Number])</f>
        <v>94</v>
      </c>
      <c r="D564" s="27" t="str">
        <f>_xlfn.XLOOKUP(Vote_History[[#This Row],[Number]],Constituency[Number],Constituency[Constituency])</f>
        <v>Kaduthuruthy</v>
      </c>
      <c r="E564" s="20" t="s">
        <v>5473</v>
      </c>
      <c r="F564" s="20">
        <v>2014</v>
      </c>
      <c r="G564" s="20" t="s">
        <v>3559</v>
      </c>
      <c r="H564" s="20" t="s">
        <v>3563</v>
      </c>
      <c r="I564" s="20" t="s">
        <v>5416</v>
      </c>
      <c r="J564" s="20" t="s">
        <v>38</v>
      </c>
      <c r="K564" s="20">
        <v>63554</v>
      </c>
      <c r="L564" s="20" t="s">
        <v>6173</v>
      </c>
      <c r="M564" s="20" t="s">
        <v>5390</v>
      </c>
      <c r="N564" s="20" t="s">
        <v>51</v>
      </c>
      <c r="O564" s="20">
        <v>38594</v>
      </c>
      <c r="P564" s="20" t="s">
        <v>6239</v>
      </c>
      <c r="Q564" s="20" t="s">
        <v>5555</v>
      </c>
      <c r="R564" s="20" t="s">
        <v>68</v>
      </c>
      <c r="S564" s="20">
        <v>6218</v>
      </c>
      <c r="T564" s="20">
        <v>24960</v>
      </c>
      <c r="U564" s="20">
        <v>38594</v>
      </c>
      <c r="V564" s="20">
        <v>63554</v>
      </c>
      <c r="W564" s="20">
        <v>6218</v>
      </c>
      <c r="X564" s="20">
        <v>6959</v>
      </c>
      <c r="Y564" s="21">
        <v>115325</v>
      </c>
    </row>
    <row r="565" spans="2:25" x14ac:dyDescent="0.9">
      <c r="B565" s="19" t="s">
        <v>3604</v>
      </c>
      <c r="C565" s="25">
        <f>_xlfn.XLOOKUP(Vote_History[[#This Row],[QID]],Constituency[qid],Constituency[Number])</f>
        <v>94</v>
      </c>
      <c r="D565" s="27" t="str">
        <f>_xlfn.XLOOKUP(Vote_History[[#This Row],[Number]],Constituency[Number],Constituency[Constituency])</f>
        <v>Kaduthuruthy</v>
      </c>
      <c r="E565" s="20" t="s">
        <v>5473</v>
      </c>
      <c r="F565" s="20">
        <v>2019</v>
      </c>
      <c r="G565" s="20" t="s">
        <v>3559</v>
      </c>
      <c r="H565" s="20" t="s">
        <v>6175</v>
      </c>
      <c r="I565" s="20" t="s">
        <v>5416</v>
      </c>
      <c r="J565" s="20" t="s">
        <v>38</v>
      </c>
      <c r="K565" s="20">
        <v>65877</v>
      </c>
      <c r="L565" s="20" t="s">
        <v>6176</v>
      </c>
      <c r="M565" s="20" t="s">
        <v>52</v>
      </c>
      <c r="N565" s="20" t="s">
        <v>51</v>
      </c>
      <c r="O565" s="20">
        <v>39170</v>
      </c>
      <c r="P565" s="20" t="s">
        <v>6177</v>
      </c>
      <c r="Q565" s="20" t="s">
        <v>6178</v>
      </c>
      <c r="R565" s="20" t="s">
        <v>68</v>
      </c>
      <c r="S565" s="20">
        <v>20895</v>
      </c>
      <c r="T565" s="20">
        <v>26707</v>
      </c>
      <c r="U565" s="20">
        <v>39170</v>
      </c>
      <c r="V565" s="20">
        <v>65877</v>
      </c>
      <c r="W565" s="20">
        <v>20895</v>
      </c>
      <c r="X565" s="20">
        <v>1824</v>
      </c>
      <c r="Y565" s="21">
        <v>127766</v>
      </c>
    </row>
    <row r="566" spans="2:25" x14ac:dyDescent="0.9">
      <c r="B566" s="19" t="s">
        <v>3604</v>
      </c>
      <c r="C566" s="25">
        <f>_xlfn.XLOOKUP(Vote_History[[#This Row],[QID]],Constituency[qid],Constituency[Number])</f>
        <v>94</v>
      </c>
      <c r="D566" s="27" t="str">
        <f>_xlfn.XLOOKUP(Vote_History[[#This Row],[Number]],Constituency[Number],Constituency[Constituency])</f>
        <v>Kaduthuruthy</v>
      </c>
      <c r="E566" s="20" t="s">
        <v>5473</v>
      </c>
      <c r="F566" s="20">
        <v>2024</v>
      </c>
      <c r="G566" s="20" t="s">
        <v>3559</v>
      </c>
      <c r="H566" s="20" t="s">
        <v>6179</v>
      </c>
      <c r="I566" s="20" t="s">
        <v>6180</v>
      </c>
      <c r="J566" s="20" t="s">
        <v>38</v>
      </c>
      <c r="K566" s="20">
        <v>51830</v>
      </c>
      <c r="L566" s="20" t="s">
        <v>6175</v>
      </c>
      <c r="M566" s="20" t="s">
        <v>5416</v>
      </c>
      <c r="N566" s="20" t="s">
        <v>51</v>
      </c>
      <c r="O566" s="20">
        <v>40356</v>
      </c>
      <c r="P566" s="20" t="s">
        <v>5618</v>
      </c>
      <c r="Q566" s="20" t="s">
        <v>698</v>
      </c>
      <c r="R566" s="20" t="s">
        <v>68</v>
      </c>
      <c r="S566" s="20">
        <v>20889</v>
      </c>
      <c r="T566" s="20">
        <v>11474</v>
      </c>
      <c r="U566" s="20">
        <v>40356</v>
      </c>
      <c r="V566" s="20">
        <v>51830</v>
      </c>
      <c r="W566" s="20">
        <v>20889</v>
      </c>
      <c r="X566" s="20">
        <v>2202</v>
      </c>
      <c r="Y566" s="21">
        <v>115277</v>
      </c>
    </row>
    <row r="567" spans="2:25" x14ac:dyDescent="0.9">
      <c r="B567" s="19" t="s">
        <v>3644</v>
      </c>
      <c r="C567" s="25">
        <f>_xlfn.XLOOKUP(Vote_History[[#This Row],[QID]],Constituency[qid],Constituency[Number])</f>
        <v>95</v>
      </c>
      <c r="D567" s="27" t="str">
        <f>_xlfn.XLOOKUP(Vote_History[[#This Row],[Number]],Constituency[Number],Constituency[Constituency])</f>
        <v>Vaikom</v>
      </c>
      <c r="E567" s="20" t="s">
        <v>5467</v>
      </c>
      <c r="F567" s="20">
        <v>2011</v>
      </c>
      <c r="G567" s="20" t="s">
        <v>3559</v>
      </c>
      <c r="H567" s="20" t="s">
        <v>3645</v>
      </c>
      <c r="I567" s="20" t="s">
        <v>193</v>
      </c>
      <c r="J567" s="20" t="s">
        <v>51</v>
      </c>
      <c r="K567" s="20">
        <v>62603</v>
      </c>
      <c r="L567" s="20" t="s">
        <v>6248</v>
      </c>
      <c r="M567" s="20" t="s">
        <v>161</v>
      </c>
      <c r="N567" s="20" t="s">
        <v>38</v>
      </c>
      <c r="O567" s="20">
        <v>52035</v>
      </c>
      <c r="P567" s="20" t="s">
        <v>6249</v>
      </c>
      <c r="Q567" s="20" t="s">
        <v>69</v>
      </c>
      <c r="R567" s="20" t="s">
        <v>68</v>
      </c>
      <c r="S567" s="20">
        <v>4512</v>
      </c>
      <c r="T567" s="20">
        <v>10568</v>
      </c>
      <c r="U567" s="20">
        <v>62603</v>
      </c>
      <c r="V567" s="20">
        <v>52035</v>
      </c>
      <c r="W567" s="20">
        <v>4512</v>
      </c>
      <c r="X567" s="20">
        <v>2115</v>
      </c>
      <c r="Y567" s="21">
        <v>121265</v>
      </c>
    </row>
    <row r="568" spans="2:25" x14ac:dyDescent="0.9">
      <c r="B568" s="19" t="s">
        <v>3644</v>
      </c>
      <c r="C568" s="25">
        <f>_xlfn.XLOOKUP(Vote_History[[#This Row],[QID]],Constituency[qid],Constituency[Number])</f>
        <v>95</v>
      </c>
      <c r="D568" s="27" t="str">
        <f>_xlfn.XLOOKUP(Vote_History[[#This Row],[Number]],Constituency[Number],Constituency[Constituency])</f>
        <v>Vaikom</v>
      </c>
      <c r="E568" s="20" t="s">
        <v>5467</v>
      </c>
      <c r="F568" s="20">
        <v>2016</v>
      </c>
      <c r="G568" s="20" t="s">
        <v>3559</v>
      </c>
      <c r="H568" s="20" t="s">
        <v>6250</v>
      </c>
      <c r="I568" s="20" t="s">
        <v>193</v>
      </c>
      <c r="J568" s="20" t="s">
        <v>51</v>
      </c>
      <c r="K568" s="20">
        <v>61997</v>
      </c>
      <c r="L568" s="20" t="s">
        <v>6251</v>
      </c>
      <c r="M568" s="20" t="s">
        <v>161</v>
      </c>
      <c r="N568" s="20" t="s">
        <v>38</v>
      </c>
      <c r="O568" s="20">
        <v>37413</v>
      </c>
      <c r="P568" s="20" t="s">
        <v>6252</v>
      </c>
      <c r="Q568" s="20" t="s">
        <v>698</v>
      </c>
      <c r="R568" s="20" t="s">
        <v>68</v>
      </c>
      <c r="S568" s="20">
        <v>30067</v>
      </c>
      <c r="T568" s="20">
        <v>24584</v>
      </c>
      <c r="U568" s="20">
        <v>61997</v>
      </c>
      <c r="V568" s="20">
        <v>37413</v>
      </c>
      <c r="W568" s="20">
        <v>30067</v>
      </c>
      <c r="X568" s="20">
        <v>1771</v>
      </c>
      <c r="Y568" s="21">
        <v>131248</v>
      </c>
    </row>
    <row r="569" spans="2:25" x14ac:dyDescent="0.9">
      <c r="B569" s="19" t="s">
        <v>3644</v>
      </c>
      <c r="C569" s="25">
        <f>_xlfn.XLOOKUP(Vote_History[[#This Row],[QID]],Constituency[qid],Constituency[Number])</f>
        <v>95</v>
      </c>
      <c r="D569" s="27" t="str">
        <f>_xlfn.XLOOKUP(Vote_History[[#This Row],[Number]],Constituency[Number],Constituency[Constituency])</f>
        <v>Vaikom</v>
      </c>
      <c r="E569" s="20" t="s">
        <v>5467</v>
      </c>
      <c r="F569" s="20">
        <v>2021</v>
      </c>
      <c r="G569" s="20" t="s">
        <v>3559</v>
      </c>
      <c r="H569" s="20" t="s">
        <v>5420</v>
      </c>
      <c r="I569" s="20" t="s">
        <v>193</v>
      </c>
      <c r="J569" s="20" t="s">
        <v>51</v>
      </c>
      <c r="K569" s="20">
        <v>71388</v>
      </c>
      <c r="L569" s="20" t="s">
        <v>6253</v>
      </c>
      <c r="M569" s="20" t="s">
        <v>161</v>
      </c>
      <c r="N569" s="20" t="s">
        <v>38</v>
      </c>
      <c r="O569" s="20">
        <v>42266</v>
      </c>
      <c r="P569" s="20" t="s">
        <v>6254</v>
      </c>
      <c r="Q569" s="20" t="s">
        <v>698</v>
      </c>
      <c r="R569" s="20" t="s">
        <v>68</v>
      </c>
      <c r="S569" s="20">
        <v>11953</v>
      </c>
      <c r="T569" s="20">
        <v>29122</v>
      </c>
      <c r="U569" s="20">
        <v>71388</v>
      </c>
      <c r="V569" s="20">
        <v>42266</v>
      </c>
      <c r="W569" s="20">
        <v>11953</v>
      </c>
      <c r="X569" s="20">
        <v>1299</v>
      </c>
      <c r="Y569" s="21">
        <v>126906</v>
      </c>
    </row>
    <row r="570" spans="2:25" x14ac:dyDescent="0.9">
      <c r="B570" s="19" t="s">
        <v>3644</v>
      </c>
      <c r="C570" s="25">
        <f>_xlfn.XLOOKUP(Vote_History[[#This Row],[QID]],Constituency[qid],Constituency[Number])</f>
        <v>95</v>
      </c>
      <c r="D570" s="27" t="str">
        <f>_xlfn.XLOOKUP(Vote_History[[#This Row],[Number]],Constituency[Number],Constituency[Constituency])</f>
        <v>Vaikom</v>
      </c>
      <c r="E570" s="20" t="s">
        <v>5473</v>
      </c>
      <c r="F570" s="20">
        <v>2014</v>
      </c>
      <c r="G570" s="20" t="s">
        <v>3559</v>
      </c>
      <c r="H570" s="20" t="s">
        <v>3563</v>
      </c>
      <c r="I570" s="20" t="s">
        <v>5416</v>
      </c>
      <c r="J570" s="20" t="s">
        <v>38</v>
      </c>
      <c r="K570" s="20">
        <v>54623</v>
      </c>
      <c r="L570" s="20" t="s">
        <v>6173</v>
      </c>
      <c r="M570" s="20" t="s">
        <v>5390</v>
      </c>
      <c r="N570" s="20" t="s">
        <v>51</v>
      </c>
      <c r="O570" s="20">
        <v>52550</v>
      </c>
      <c r="P570" s="20" t="s">
        <v>6239</v>
      </c>
      <c r="Q570" s="20" t="s">
        <v>5555</v>
      </c>
      <c r="R570" s="20" t="s">
        <v>68</v>
      </c>
      <c r="S570" s="20">
        <v>5184</v>
      </c>
      <c r="T570" s="20">
        <v>2073</v>
      </c>
      <c r="U570" s="20">
        <v>52550</v>
      </c>
      <c r="V570" s="20">
        <v>54623</v>
      </c>
      <c r="W570" s="20">
        <v>5184</v>
      </c>
      <c r="X570" s="20">
        <v>6137</v>
      </c>
      <c r="Y570" s="21">
        <v>118494</v>
      </c>
    </row>
    <row r="571" spans="2:25" x14ac:dyDescent="0.9">
      <c r="B571" s="19" t="s">
        <v>3644</v>
      </c>
      <c r="C571" s="25">
        <f>_xlfn.XLOOKUP(Vote_History[[#This Row],[QID]],Constituency[qid],Constituency[Number])</f>
        <v>95</v>
      </c>
      <c r="D571" s="27" t="str">
        <f>_xlfn.XLOOKUP(Vote_History[[#This Row],[Number]],Constituency[Number],Constituency[Constituency])</f>
        <v>Vaikom</v>
      </c>
      <c r="E571" s="20" t="s">
        <v>5473</v>
      </c>
      <c r="F571" s="20">
        <v>2019</v>
      </c>
      <c r="G571" s="20" t="s">
        <v>3559</v>
      </c>
      <c r="H571" s="20" t="s">
        <v>6176</v>
      </c>
      <c r="I571" s="20" t="s">
        <v>52</v>
      </c>
      <c r="J571" s="20" t="s">
        <v>51</v>
      </c>
      <c r="K571" s="20">
        <v>56476</v>
      </c>
      <c r="L571" s="20" t="s">
        <v>6175</v>
      </c>
      <c r="M571" s="20" t="s">
        <v>5416</v>
      </c>
      <c r="N571" s="20" t="s">
        <v>38</v>
      </c>
      <c r="O571" s="20">
        <v>47256</v>
      </c>
      <c r="P571" s="20" t="s">
        <v>6177</v>
      </c>
      <c r="Q571" s="20" t="s">
        <v>6178</v>
      </c>
      <c r="R571" s="20" t="s">
        <v>68</v>
      </c>
      <c r="S571" s="20">
        <v>21871</v>
      </c>
      <c r="T571" s="20">
        <v>9220</v>
      </c>
      <c r="U571" s="20">
        <v>56476</v>
      </c>
      <c r="V571" s="20">
        <v>47256</v>
      </c>
      <c r="W571" s="20">
        <v>21871</v>
      </c>
      <c r="X571" s="20">
        <v>1707</v>
      </c>
      <c r="Y571" s="21">
        <v>127310</v>
      </c>
    </row>
    <row r="572" spans="2:25" x14ac:dyDescent="0.9">
      <c r="B572" s="19" t="s">
        <v>3644</v>
      </c>
      <c r="C572" s="25">
        <f>_xlfn.XLOOKUP(Vote_History[[#This Row],[QID]],Constituency[qid],Constituency[Number])</f>
        <v>95</v>
      </c>
      <c r="D572" s="27" t="str">
        <f>_xlfn.XLOOKUP(Vote_History[[#This Row],[Number]],Constituency[Number],Constituency[Constituency])</f>
        <v>Vaikom</v>
      </c>
      <c r="E572" s="20" t="s">
        <v>5473</v>
      </c>
      <c r="F572" s="20">
        <v>2024</v>
      </c>
      <c r="G572" s="20" t="s">
        <v>3559</v>
      </c>
      <c r="H572" s="20" t="s">
        <v>6175</v>
      </c>
      <c r="I572" s="20" t="s">
        <v>5416</v>
      </c>
      <c r="J572" s="20" t="s">
        <v>51</v>
      </c>
      <c r="K572" s="20">
        <v>45262</v>
      </c>
      <c r="L572" s="20" t="s">
        <v>6179</v>
      </c>
      <c r="M572" s="20" t="s">
        <v>6180</v>
      </c>
      <c r="N572" s="20" t="s">
        <v>38</v>
      </c>
      <c r="O572" s="20">
        <v>40066</v>
      </c>
      <c r="P572" s="20" t="s">
        <v>5618</v>
      </c>
      <c r="Q572" s="20" t="s">
        <v>698</v>
      </c>
      <c r="R572" s="20" t="s">
        <v>68</v>
      </c>
      <c r="S572" s="20">
        <v>27515</v>
      </c>
      <c r="T572" s="20">
        <v>5196</v>
      </c>
      <c r="U572" s="20">
        <v>45262</v>
      </c>
      <c r="V572" s="20">
        <v>40066</v>
      </c>
      <c r="W572" s="20">
        <v>27515</v>
      </c>
      <c r="X572" s="20">
        <v>2709</v>
      </c>
      <c r="Y572" s="21">
        <v>115552</v>
      </c>
    </row>
    <row r="573" spans="2:25" x14ac:dyDescent="0.9">
      <c r="B573" s="19" t="s">
        <v>3683</v>
      </c>
      <c r="C573" s="25">
        <f>_xlfn.XLOOKUP(Vote_History[[#This Row],[QID]],Constituency[qid],Constituency[Number])</f>
        <v>96</v>
      </c>
      <c r="D573" s="27" t="str">
        <f>_xlfn.XLOOKUP(Vote_History[[#This Row],[Number]],Constituency[Number],Constituency[Constituency])</f>
        <v>Ettumanoor</v>
      </c>
      <c r="E573" s="20" t="s">
        <v>5467</v>
      </c>
      <c r="F573" s="20">
        <v>2011</v>
      </c>
      <c r="G573" s="20" t="s">
        <v>3559</v>
      </c>
      <c r="H573" s="20" t="s">
        <v>6255</v>
      </c>
      <c r="I573" s="20" t="s">
        <v>52</v>
      </c>
      <c r="J573" s="20" t="s">
        <v>51</v>
      </c>
      <c r="K573" s="20">
        <v>57381</v>
      </c>
      <c r="L573" s="20" t="s">
        <v>6175</v>
      </c>
      <c r="M573" s="20" t="s">
        <v>5416</v>
      </c>
      <c r="N573" s="20" t="s">
        <v>38</v>
      </c>
      <c r="O573" s="20">
        <v>55580</v>
      </c>
      <c r="P573" s="20" t="s">
        <v>6256</v>
      </c>
      <c r="Q573" s="20" t="s">
        <v>69</v>
      </c>
      <c r="R573" s="20" t="s">
        <v>68</v>
      </c>
      <c r="S573" s="20">
        <v>3385</v>
      </c>
      <c r="T573" s="20">
        <v>1801</v>
      </c>
      <c r="U573" s="20">
        <v>57381</v>
      </c>
      <c r="V573" s="20">
        <v>55580</v>
      </c>
      <c r="W573" s="20">
        <v>3385</v>
      </c>
      <c r="X573" s="20">
        <v>1911</v>
      </c>
      <c r="Y573" s="21">
        <v>118257</v>
      </c>
    </row>
    <row r="574" spans="2:25" x14ac:dyDescent="0.9">
      <c r="B574" s="19" t="s">
        <v>3683</v>
      </c>
      <c r="C574" s="25">
        <f>_xlfn.XLOOKUP(Vote_History[[#This Row],[QID]],Constituency[qid],Constituency[Number])</f>
        <v>96</v>
      </c>
      <c r="D574" s="27" t="str">
        <f>_xlfn.XLOOKUP(Vote_History[[#This Row],[Number]],Constituency[Number],Constituency[Constituency])</f>
        <v>Ettumanoor</v>
      </c>
      <c r="E574" s="20" t="s">
        <v>5467</v>
      </c>
      <c r="F574" s="20">
        <v>2016</v>
      </c>
      <c r="G574" s="20" t="s">
        <v>3559</v>
      </c>
      <c r="H574" s="20" t="s">
        <v>6257</v>
      </c>
      <c r="I574" s="20" t="s">
        <v>52</v>
      </c>
      <c r="J574" s="20" t="s">
        <v>51</v>
      </c>
      <c r="K574" s="20">
        <v>53805</v>
      </c>
      <c r="L574" s="20" t="s">
        <v>6175</v>
      </c>
      <c r="M574" s="20" t="s">
        <v>5416</v>
      </c>
      <c r="N574" s="20" t="s">
        <v>38</v>
      </c>
      <c r="O574" s="20">
        <v>44906</v>
      </c>
      <c r="P574" s="20" t="s">
        <v>6258</v>
      </c>
      <c r="Q574" s="20" t="s">
        <v>698</v>
      </c>
      <c r="R574" s="20" t="s">
        <v>68</v>
      </c>
      <c r="S574" s="20">
        <v>27540</v>
      </c>
      <c r="T574" s="20">
        <v>8899</v>
      </c>
      <c r="U574" s="20">
        <v>53805</v>
      </c>
      <c r="V574" s="20">
        <v>44906</v>
      </c>
      <c r="W574" s="20">
        <v>27540</v>
      </c>
      <c r="X574" s="20">
        <v>5453</v>
      </c>
      <c r="Y574" s="21">
        <v>131704</v>
      </c>
    </row>
    <row r="575" spans="2:25" x14ac:dyDescent="0.9">
      <c r="B575" s="19" t="s">
        <v>3683</v>
      </c>
      <c r="C575" s="25">
        <f>_xlfn.XLOOKUP(Vote_History[[#This Row],[QID]],Constituency[qid],Constituency[Number])</f>
        <v>96</v>
      </c>
      <c r="D575" s="27" t="str">
        <f>_xlfn.XLOOKUP(Vote_History[[#This Row],[Number]],Constituency[Number],Constituency[Constituency])</f>
        <v>Ettumanoor</v>
      </c>
      <c r="E575" s="20" t="s">
        <v>5467</v>
      </c>
      <c r="F575" s="20">
        <v>2021</v>
      </c>
      <c r="G575" s="20" t="s">
        <v>3559</v>
      </c>
      <c r="H575" s="20" t="s">
        <v>5421</v>
      </c>
      <c r="I575" s="20" t="s">
        <v>52</v>
      </c>
      <c r="J575" s="20" t="s">
        <v>51</v>
      </c>
      <c r="K575" s="20">
        <v>58289</v>
      </c>
      <c r="L575" s="20" t="s">
        <v>6259</v>
      </c>
      <c r="M575" s="20" t="s">
        <v>210</v>
      </c>
      <c r="N575" s="20" t="s">
        <v>38</v>
      </c>
      <c r="O575" s="20">
        <v>43986</v>
      </c>
      <c r="P575" s="20" t="s">
        <v>6260</v>
      </c>
      <c r="Q575" s="20" t="s">
        <v>69</v>
      </c>
      <c r="R575" s="20" t="s">
        <v>68</v>
      </c>
      <c r="S575" s="20">
        <v>13746</v>
      </c>
      <c r="T575" s="20">
        <v>14303</v>
      </c>
      <c r="U575" s="20">
        <v>58289</v>
      </c>
      <c r="V575" s="20">
        <v>43986</v>
      </c>
      <c r="W575" s="20">
        <v>13746</v>
      </c>
      <c r="X575" s="20">
        <v>9366</v>
      </c>
      <c r="Y575" s="21">
        <v>125387</v>
      </c>
    </row>
    <row r="576" spans="2:25" x14ac:dyDescent="0.9">
      <c r="B576" s="19" t="s">
        <v>3683</v>
      </c>
      <c r="C576" s="25">
        <f>_xlfn.XLOOKUP(Vote_History[[#This Row],[QID]],Constituency[qid],Constituency[Number])</f>
        <v>96</v>
      </c>
      <c r="D576" s="27" t="str">
        <f>_xlfn.XLOOKUP(Vote_History[[#This Row],[Number]],Constituency[Number],Constituency[Constituency])</f>
        <v>Ettumanoor</v>
      </c>
      <c r="E576" s="20" t="s">
        <v>5473</v>
      </c>
      <c r="F576" s="20">
        <v>2014</v>
      </c>
      <c r="G576" s="20" t="s">
        <v>3559</v>
      </c>
      <c r="H576" s="20" t="s">
        <v>3563</v>
      </c>
      <c r="I576" s="20" t="s">
        <v>5416</v>
      </c>
      <c r="J576" s="20" t="s">
        <v>38</v>
      </c>
      <c r="K576" s="20">
        <v>56429</v>
      </c>
      <c r="L576" s="20" t="s">
        <v>6173</v>
      </c>
      <c r="M576" s="20" t="s">
        <v>5390</v>
      </c>
      <c r="N576" s="20" t="s">
        <v>51</v>
      </c>
      <c r="O576" s="20">
        <v>43921</v>
      </c>
      <c r="P576" s="20" t="s">
        <v>6239</v>
      </c>
      <c r="Q576" s="20" t="s">
        <v>5555</v>
      </c>
      <c r="R576" s="20" t="s">
        <v>68</v>
      </c>
      <c r="S576" s="20">
        <v>5540</v>
      </c>
      <c r="T576" s="20">
        <v>12508</v>
      </c>
      <c r="U576" s="20">
        <v>43921</v>
      </c>
      <c r="V576" s="20">
        <v>56429</v>
      </c>
      <c r="W576" s="20">
        <v>5540</v>
      </c>
      <c r="X576" s="20">
        <v>5929</v>
      </c>
      <c r="Y576" s="21">
        <v>111819</v>
      </c>
    </row>
    <row r="577" spans="2:25" x14ac:dyDescent="0.9">
      <c r="B577" s="19" t="s">
        <v>3683</v>
      </c>
      <c r="C577" s="25">
        <f>_xlfn.XLOOKUP(Vote_History[[#This Row],[QID]],Constituency[qid],Constituency[Number])</f>
        <v>96</v>
      </c>
      <c r="D577" s="27" t="str">
        <f>_xlfn.XLOOKUP(Vote_History[[#This Row],[Number]],Constituency[Number],Constituency[Constituency])</f>
        <v>Ettumanoor</v>
      </c>
      <c r="E577" s="20" t="s">
        <v>5473</v>
      </c>
      <c r="F577" s="20">
        <v>2019</v>
      </c>
      <c r="G577" s="20" t="s">
        <v>3559</v>
      </c>
      <c r="H577" s="20" t="s">
        <v>6175</v>
      </c>
      <c r="I577" s="20" t="s">
        <v>5416</v>
      </c>
      <c r="J577" s="20" t="s">
        <v>38</v>
      </c>
      <c r="K577" s="20">
        <v>55356</v>
      </c>
      <c r="L577" s="20" t="s">
        <v>6176</v>
      </c>
      <c r="M577" s="20" t="s">
        <v>52</v>
      </c>
      <c r="N577" s="20" t="s">
        <v>51</v>
      </c>
      <c r="O577" s="20">
        <v>46911</v>
      </c>
      <c r="P577" s="20" t="s">
        <v>6177</v>
      </c>
      <c r="Q577" s="20" t="s">
        <v>6178</v>
      </c>
      <c r="R577" s="20" t="s">
        <v>68</v>
      </c>
      <c r="S577" s="20">
        <v>20112</v>
      </c>
      <c r="T577" s="20">
        <v>8445</v>
      </c>
      <c r="U577" s="20">
        <v>46911</v>
      </c>
      <c r="V577" s="20">
        <v>55356</v>
      </c>
      <c r="W577" s="20">
        <v>20112</v>
      </c>
      <c r="X577" s="20">
        <v>1580</v>
      </c>
      <c r="Y577" s="21">
        <v>123959</v>
      </c>
    </row>
    <row r="578" spans="2:25" x14ac:dyDescent="0.9">
      <c r="B578" s="19" t="s">
        <v>3683</v>
      </c>
      <c r="C578" s="25">
        <f>_xlfn.XLOOKUP(Vote_History[[#This Row],[QID]],Constituency[qid],Constituency[Number])</f>
        <v>96</v>
      </c>
      <c r="D578" s="27" t="str">
        <f>_xlfn.XLOOKUP(Vote_History[[#This Row],[Number]],Constituency[Number],Constituency[Constituency])</f>
        <v>Ettumanoor</v>
      </c>
      <c r="E578" s="20" t="s">
        <v>5473</v>
      </c>
      <c r="F578" s="20">
        <v>2024</v>
      </c>
      <c r="G578" s="20" t="s">
        <v>3559</v>
      </c>
      <c r="H578" s="20" t="s">
        <v>6179</v>
      </c>
      <c r="I578" s="20" t="s">
        <v>6180</v>
      </c>
      <c r="J578" s="20" t="s">
        <v>38</v>
      </c>
      <c r="K578" s="20">
        <v>46871</v>
      </c>
      <c r="L578" s="20" t="s">
        <v>6175</v>
      </c>
      <c r="M578" s="20" t="s">
        <v>5416</v>
      </c>
      <c r="N578" s="20" t="s">
        <v>51</v>
      </c>
      <c r="O578" s="20">
        <v>37261</v>
      </c>
      <c r="P578" s="20" t="s">
        <v>5618</v>
      </c>
      <c r="Q578" s="20" t="s">
        <v>698</v>
      </c>
      <c r="R578" s="20" t="s">
        <v>68</v>
      </c>
      <c r="S578" s="20">
        <v>24412</v>
      </c>
      <c r="T578" s="20">
        <v>9610</v>
      </c>
      <c r="U578" s="20">
        <v>37261</v>
      </c>
      <c r="V578" s="20">
        <v>46871</v>
      </c>
      <c r="W578" s="20">
        <v>24412</v>
      </c>
      <c r="X578" s="20">
        <v>2030</v>
      </c>
      <c r="Y578" s="21">
        <v>110574</v>
      </c>
    </row>
    <row r="579" spans="2:25" x14ac:dyDescent="0.9">
      <c r="B579" s="19" t="s">
        <v>3717</v>
      </c>
      <c r="C579" s="25">
        <f>_xlfn.XLOOKUP(Vote_History[[#This Row],[QID]],Constituency[qid],Constituency[Number])</f>
        <v>97</v>
      </c>
      <c r="D579" s="27" t="str">
        <f>_xlfn.XLOOKUP(Vote_History[[#This Row],[Number]],Constituency[Number],Constituency[Constituency])</f>
        <v>Kottayam</v>
      </c>
      <c r="E579" s="20" t="s">
        <v>5467</v>
      </c>
      <c r="F579" s="20">
        <v>2011</v>
      </c>
      <c r="G579" s="20" t="s">
        <v>3559</v>
      </c>
      <c r="H579" s="20" t="s">
        <v>3723</v>
      </c>
      <c r="I579" s="20" t="s">
        <v>161</v>
      </c>
      <c r="J579" s="20" t="s">
        <v>38</v>
      </c>
      <c r="K579" s="20">
        <v>53825</v>
      </c>
      <c r="L579" s="20" t="s">
        <v>6261</v>
      </c>
      <c r="M579" s="20" t="s">
        <v>52</v>
      </c>
      <c r="N579" s="20" t="s">
        <v>51</v>
      </c>
      <c r="O579" s="20">
        <v>53114</v>
      </c>
      <c r="P579" s="20" t="s">
        <v>6262</v>
      </c>
      <c r="Q579" s="20" t="s">
        <v>69</v>
      </c>
      <c r="R579" s="20" t="s">
        <v>68</v>
      </c>
      <c r="S579" s="20">
        <v>5449</v>
      </c>
      <c r="T579" s="20">
        <v>711</v>
      </c>
      <c r="U579" s="20">
        <v>53114</v>
      </c>
      <c r="V579" s="20">
        <v>53825</v>
      </c>
      <c r="W579" s="20">
        <v>5449</v>
      </c>
      <c r="X579" s="20">
        <v>2513</v>
      </c>
      <c r="Y579" s="21">
        <v>114901</v>
      </c>
    </row>
    <row r="580" spans="2:25" x14ac:dyDescent="0.9">
      <c r="B580" s="19" t="s">
        <v>3717</v>
      </c>
      <c r="C580" s="25">
        <f>_xlfn.XLOOKUP(Vote_History[[#This Row],[QID]],Constituency[qid],Constituency[Number])</f>
        <v>97</v>
      </c>
      <c r="D580" s="27" t="str">
        <f>_xlfn.XLOOKUP(Vote_History[[#This Row],[Number]],Constituency[Number],Constituency[Constituency])</f>
        <v>Kottayam</v>
      </c>
      <c r="E580" s="20" t="s">
        <v>5467</v>
      </c>
      <c r="F580" s="20">
        <v>2016</v>
      </c>
      <c r="G580" s="20" t="s">
        <v>3559</v>
      </c>
      <c r="H580" s="20" t="s">
        <v>3723</v>
      </c>
      <c r="I580" s="20" t="s">
        <v>161</v>
      </c>
      <c r="J580" s="20" t="s">
        <v>38</v>
      </c>
      <c r="K580" s="20">
        <v>73894</v>
      </c>
      <c r="L580" s="20" t="s">
        <v>6263</v>
      </c>
      <c r="M580" s="20" t="s">
        <v>52</v>
      </c>
      <c r="N580" s="20" t="s">
        <v>51</v>
      </c>
      <c r="O580" s="20">
        <v>40262</v>
      </c>
      <c r="P580" s="20" t="s">
        <v>6264</v>
      </c>
      <c r="Q580" s="20" t="s">
        <v>69</v>
      </c>
      <c r="R580" s="20" t="s">
        <v>68</v>
      </c>
      <c r="S580" s="20">
        <v>12582</v>
      </c>
      <c r="T580" s="20">
        <v>33632</v>
      </c>
      <c r="U580" s="20">
        <v>40262</v>
      </c>
      <c r="V580" s="20">
        <v>73894</v>
      </c>
      <c r="W580" s="20">
        <v>12582</v>
      </c>
      <c r="X580" s="20">
        <v>1382</v>
      </c>
      <c r="Y580" s="21">
        <v>128120</v>
      </c>
    </row>
    <row r="581" spans="2:25" x14ac:dyDescent="0.9">
      <c r="B581" s="19" t="s">
        <v>3717</v>
      </c>
      <c r="C581" s="25">
        <f>_xlfn.XLOOKUP(Vote_History[[#This Row],[QID]],Constituency[qid],Constituency[Number])</f>
        <v>97</v>
      </c>
      <c r="D581" s="27" t="str">
        <f>_xlfn.XLOOKUP(Vote_History[[#This Row],[Number]],Constituency[Number],Constituency[Constituency])</f>
        <v>Kottayam</v>
      </c>
      <c r="E581" s="20" t="s">
        <v>5467</v>
      </c>
      <c r="F581" s="20">
        <v>2021</v>
      </c>
      <c r="G581" s="20" t="s">
        <v>3559</v>
      </c>
      <c r="H581" s="20" t="s">
        <v>3723</v>
      </c>
      <c r="I581" s="20" t="s">
        <v>161</v>
      </c>
      <c r="J581" s="20" t="s">
        <v>38</v>
      </c>
      <c r="K581" s="20">
        <v>65401</v>
      </c>
      <c r="L581" s="20" t="s">
        <v>6265</v>
      </c>
      <c r="M581" s="20" t="s">
        <v>52</v>
      </c>
      <c r="N581" s="20" t="s">
        <v>51</v>
      </c>
      <c r="O581" s="20">
        <v>46658</v>
      </c>
      <c r="P581" s="20" t="s">
        <v>6266</v>
      </c>
      <c r="Q581" s="20" t="s">
        <v>69</v>
      </c>
      <c r="R581" s="20" t="s">
        <v>68</v>
      </c>
      <c r="S581" s="20">
        <v>8611</v>
      </c>
      <c r="T581" s="20">
        <v>18743</v>
      </c>
      <c r="U581" s="20">
        <v>46658</v>
      </c>
      <c r="V581" s="20">
        <v>65401</v>
      </c>
      <c r="W581" s="20">
        <v>8611</v>
      </c>
      <c r="X581" s="20">
        <v>595</v>
      </c>
      <c r="Y581" s="21">
        <v>121265</v>
      </c>
    </row>
    <row r="582" spans="2:25" x14ac:dyDescent="0.9">
      <c r="B582" s="19" t="s">
        <v>3717</v>
      </c>
      <c r="C582" s="25">
        <f>_xlfn.XLOOKUP(Vote_History[[#This Row],[QID]],Constituency[qid],Constituency[Number])</f>
        <v>97</v>
      </c>
      <c r="D582" s="27" t="str">
        <f>_xlfn.XLOOKUP(Vote_History[[#This Row],[Number]],Constituency[Number],Constituency[Constituency])</f>
        <v>Kottayam</v>
      </c>
      <c r="E582" s="20" t="s">
        <v>5473</v>
      </c>
      <c r="F582" s="20">
        <v>2014</v>
      </c>
      <c r="G582" s="20" t="s">
        <v>3559</v>
      </c>
      <c r="H582" s="20" t="s">
        <v>3563</v>
      </c>
      <c r="I582" s="20" t="s">
        <v>5416</v>
      </c>
      <c r="J582" s="20" t="s">
        <v>38</v>
      </c>
      <c r="K582" s="20">
        <v>56395</v>
      </c>
      <c r="L582" s="20" t="s">
        <v>6173</v>
      </c>
      <c r="M582" s="20" t="s">
        <v>5390</v>
      </c>
      <c r="N582" s="20" t="s">
        <v>51</v>
      </c>
      <c r="O582" s="20">
        <v>39943</v>
      </c>
      <c r="P582" s="20" t="s">
        <v>6239</v>
      </c>
      <c r="Q582" s="20" t="s">
        <v>5555</v>
      </c>
      <c r="R582" s="20" t="s">
        <v>68</v>
      </c>
      <c r="S582" s="20">
        <v>6783</v>
      </c>
      <c r="T582" s="20">
        <v>16452</v>
      </c>
      <c r="U582" s="20">
        <v>39943</v>
      </c>
      <c r="V582" s="20">
        <v>56395</v>
      </c>
      <c r="W582" s="20">
        <v>6783</v>
      </c>
      <c r="X582" s="20">
        <v>6162</v>
      </c>
      <c r="Y582" s="21">
        <v>109283</v>
      </c>
    </row>
    <row r="583" spans="2:25" x14ac:dyDescent="0.9">
      <c r="B583" s="19" t="s">
        <v>3717</v>
      </c>
      <c r="C583" s="25">
        <f>_xlfn.XLOOKUP(Vote_History[[#This Row],[QID]],Constituency[qid],Constituency[Number])</f>
        <v>97</v>
      </c>
      <c r="D583" s="27" t="str">
        <f>_xlfn.XLOOKUP(Vote_History[[#This Row],[Number]],Constituency[Number],Constituency[Constituency])</f>
        <v>Kottayam</v>
      </c>
      <c r="E583" s="20" t="s">
        <v>5473</v>
      </c>
      <c r="F583" s="20">
        <v>2019</v>
      </c>
      <c r="G583" s="20" t="s">
        <v>3559</v>
      </c>
      <c r="H583" s="20" t="s">
        <v>6175</v>
      </c>
      <c r="I583" s="20" t="s">
        <v>5416</v>
      </c>
      <c r="J583" s="20" t="s">
        <v>38</v>
      </c>
      <c r="K583" s="20">
        <v>54831</v>
      </c>
      <c r="L583" s="20" t="s">
        <v>6176</v>
      </c>
      <c r="M583" s="20" t="s">
        <v>52</v>
      </c>
      <c r="N583" s="20" t="s">
        <v>51</v>
      </c>
      <c r="O583" s="20">
        <v>40864</v>
      </c>
      <c r="P583" s="20" t="s">
        <v>6177</v>
      </c>
      <c r="Q583" s="20" t="s">
        <v>6178</v>
      </c>
      <c r="R583" s="20" t="s">
        <v>68</v>
      </c>
      <c r="S583" s="20">
        <v>21564</v>
      </c>
      <c r="T583" s="20">
        <v>13967</v>
      </c>
      <c r="U583" s="20">
        <v>40864</v>
      </c>
      <c r="V583" s="20">
        <v>54831</v>
      </c>
      <c r="W583" s="20">
        <v>21564</v>
      </c>
      <c r="X583" s="20">
        <v>1817</v>
      </c>
      <c r="Y583" s="21">
        <v>119076</v>
      </c>
    </row>
    <row r="584" spans="2:25" x14ac:dyDescent="0.9">
      <c r="B584" s="19" t="s">
        <v>3717</v>
      </c>
      <c r="C584" s="25">
        <f>_xlfn.XLOOKUP(Vote_History[[#This Row],[QID]],Constituency[qid],Constituency[Number])</f>
        <v>97</v>
      </c>
      <c r="D584" s="27" t="str">
        <f>_xlfn.XLOOKUP(Vote_History[[#This Row],[Number]],Constituency[Number],Constituency[Constituency])</f>
        <v>Kottayam</v>
      </c>
      <c r="E584" s="20" t="s">
        <v>5473</v>
      </c>
      <c r="F584" s="20">
        <v>2024</v>
      </c>
      <c r="G584" s="20" t="s">
        <v>3559</v>
      </c>
      <c r="H584" s="20" t="s">
        <v>6179</v>
      </c>
      <c r="I584" s="20" t="s">
        <v>6180</v>
      </c>
      <c r="J584" s="20" t="s">
        <v>38</v>
      </c>
      <c r="K584" s="20">
        <v>46644</v>
      </c>
      <c r="L584" s="20" t="s">
        <v>6175</v>
      </c>
      <c r="M584" s="20" t="s">
        <v>5416</v>
      </c>
      <c r="N584" s="20" t="s">
        <v>51</v>
      </c>
      <c r="O584" s="20">
        <v>31804</v>
      </c>
      <c r="P584" s="20" t="s">
        <v>5618</v>
      </c>
      <c r="Q584" s="20" t="s">
        <v>698</v>
      </c>
      <c r="R584" s="20" t="s">
        <v>68</v>
      </c>
      <c r="S584" s="20">
        <v>24214</v>
      </c>
      <c r="T584" s="20">
        <v>14840</v>
      </c>
      <c r="U584" s="20">
        <v>31804</v>
      </c>
      <c r="V584" s="20">
        <v>46644</v>
      </c>
      <c r="W584" s="20">
        <v>24214</v>
      </c>
      <c r="X584" s="20">
        <v>2173</v>
      </c>
      <c r="Y584" s="21">
        <v>104835</v>
      </c>
    </row>
    <row r="585" spans="2:25" x14ac:dyDescent="0.9">
      <c r="B585" s="19" t="s">
        <v>3752</v>
      </c>
      <c r="C585" s="25">
        <f>_xlfn.XLOOKUP(Vote_History[[#This Row],[QID]],Constituency[qid],Constituency[Number])</f>
        <v>98</v>
      </c>
      <c r="D585" s="27" t="str">
        <f>_xlfn.XLOOKUP(Vote_History[[#This Row],[Number]],Constituency[Number],Constituency[Constituency])</f>
        <v>Puthuppally</v>
      </c>
      <c r="E585" s="20" t="s">
        <v>5467</v>
      </c>
      <c r="F585" s="20">
        <v>2011</v>
      </c>
      <c r="G585" s="20" t="s">
        <v>3559</v>
      </c>
      <c r="H585" s="20" t="s">
        <v>6267</v>
      </c>
      <c r="I585" s="20" t="s">
        <v>161</v>
      </c>
      <c r="J585" s="20" t="s">
        <v>38</v>
      </c>
      <c r="K585" s="20">
        <v>69922</v>
      </c>
      <c r="L585" s="20" t="s">
        <v>6268</v>
      </c>
      <c r="M585" s="20" t="s">
        <v>52</v>
      </c>
      <c r="N585" s="20" t="s">
        <v>51</v>
      </c>
      <c r="O585" s="20">
        <v>36667</v>
      </c>
      <c r="P585" s="20" t="s">
        <v>6269</v>
      </c>
      <c r="Q585" s="20" t="s">
        <v>69</v>
      </c>
      <c r="R585" s="20" t="s">
        <v>68</v>
      </c>
      <c r="S585" s="20">
        <v>6679</v>
      </c>
      <c r="T585" s="20">
        <v>33255</v>
      </c>
      <c r="U585" s="20">
        <v>36667</v>
      </c>
      <c r="V585" s="20">
        <v>69922</v>
      </c>
      <c r="W585" s="20">
        <v>6679</v>
      </c>
      <c r="X585" s="20">
        <v>3767</v>
      </c>
      <c r="Y585" s="21">
        <v>117035</v>
      </c>
    </row>
    <row r="586" spans="2:25" x14ac:dyDescent="0.9">
      <c r="B586" s="19" t="s">
        <v>3752</v>
      </c>
      <c r="C586" s="25">
        <f>_xlfn.XLOOKUP(Vote_History[[#This Row],[QID]],Constituency[qid],Constituency[Number])</f>
        <v>98</v>
      </c>
      <c r="D586" s="27" t="str">
        <f>_xlfn.XLOOKUP(Vote_History[[#This Row],[Number]],Constituency[Number],Constituency[Constituency])</f>
        <v>Puthuppally</v>
      </c>
      <c r="E586" s="20" t="s">
        <v>5467</v>
      </c>
      <c r="F586" s="20">
        <v>2016</v>
      </c>
      <c r="G586" s="20" t="s">
        <v>3559</v>
      </c>
      <c r="H586" s="20" t="s">
        <v>6267</v>
      </c>
      <c r="I586" s="20" t="s">
        <v>161</v>
      </c>
      <c r="J586" s="20" t="s">
        <v>38</v>
      </c>
      <c r="K586" s="20">
        <v>71597</v>
      </c>
      <c r="L586" s="20" t="s">
        <v>6270</v>
      </c>
      <c r="M586" s="20" t="s">
        <v>52</v>
      </c>
      <c r="N586" s="20" t="s">
        <v>51</v>
      </c>
      <c r="O586" s="20">
        <v>44505</v>
      </c>
      <c r="P586" s="20" t="s">
        <v>3853</v>
      </c>
      <c r="Q586" s="20" t="s">
        <v>69</v>
      </c>
      <c r="R586" s="20" t="s">
        <v>68</v>
      </c>
      <c r="S586" s="20">
        <v>15993</v>
      </c>
      <c r="T586" s="20">
        <v>27092</v>
      </c>
      <c r="U586" s="20">
        <v>44505</v>
      </c>
      <c r="V586" s="20">
        <v>71597</v>
      </c>
      <c r="W586" s="20">
        <v>15993</v>
      </c>
      <c r="X586" s="20">
        <v>1309</v>
      </c>
      <c r="Y586" s="21">
        <v>133404</v>
      </c>
    </row>
    <row r="587" spans="2:25" x14ac:dyDescent="0.9">
      <c r="B587" s="19" t="s">
        <v>3752</v>
      </c>
      <c r="C587" s="25">
        <f>_xlfn.XLOOKUP(Vote_History[[#This Row],[QID]],Constituency[qid],Constituency[Number])</f>
        <v>98</v>
      </c>
      <c r="D587" s="27" t="str">
        <f>_xlfn.XLOOKUP(Vote_History[[#This Row],[Number]],Constituency[Number],Constituency[Constituency])</f>
        <v>Puthuppally</v>
      </c>
      <c r="E587" s="20" t="s">
        <v>5467</v>
      </c>
      <c r="F587" s="20">
        <v>2021</v>
      </c>
      <c r="G587" s="20" t="s">
        <v>3559</v>
      </c>
      <c r="H587" s="20" t="s">
        <v>6267</v>
      </c>
      <c r="I587" s="20" t="s">
        <v>161</v>
      </c>
      <c r="J587" s="20" t="s">
        <v>38</v>
      </c>
      <c r="K587" s="20">
        <v>63372</v>
      </c>
      <c r="L587" s="20" t="s">
        <v>6270</v>
      </c>
      <c r="M587" s="20" t="s">
        <v>52</v>
      </c>
      <c r="N587" s="20" t="s">
        <v>51</v>
      </c>
      <c r="O587" s="20">
        <v>54328</v>
      </c>
      <c r="P587" s="20" t="s">
        <v>6237</v>
      </c>
      <c r="Q587" s="20" t="s">
        <v>69</v>
      </c>
      <c r="R587" s="20" t="s">
        <v>68</v>
      </c>
      <c r="S587" s="20">
        <v>11694</v>
      </c>
      <c r="T587" s="20">
        <v>9044</v>
      </c>
      <c r="U587" s="20">
        <v>54328</v>
      </c>
      <c r="V587" s="20">
        <v>63372</v>
      </c>
      <c r="W587" s="20">
        <v>11694</v>
      </c>
      <c r="X587" s="20">
        <v>1906</v>
      </c>
      <c r="Y587" s="21">
        <v>131300</v>
      </c>
    </row>
    <row r="588" spans="2:25" x14ac:dyDescent="0.9">
      <c r="B588" s="19" t="s">
        <v>3752</v>
      </c>
      <c r="C588" s="25">
        <f>_xlfn.XLOOKUP(Vote_History[[#This Row],[QID]],Constituency[qid],Constituency[Number])</f>
        <v>98</v>
      </c>
      <c r="D588" s="27" t="str">
        <f>_xlfn.XLOOKUP(Vote_History[[#This Row],[Number]],Constituency[Number],Constituency[Constituency])</f>
        <v>Puthuppally</v>
      </c>
      <c r="E588" s="20" t="s">
        <v>5473</v>
      </c>
      <c r="F588" s="20">
        <v>2014</v>
      </c>
      <c r="G588" s="20" t="s">
        <v>3559</v>
      </c>
      <c r="H588" s="20" t="s">
        <v>3563</v>
      </c>
      <c r="I588" s="20" t="s">
        <v>5416</v>
      </c>
      <c r="J588" s="20" t="s">
        <v>38</v>
      </c>
      <c r="K588" s="20">
        <v>61552</v>
      </c>
      <c r="L588" s="20" t="s">
        <v>6173</v>
      </c>
      <c r="M588" s="20" t="s">
        <v>5390</v>
      </c>
      <c r="N588" s="20" t="s">
        <v>51</v>
      </c>
      <c r="O588" s="20">
        <v>36793</v>
      </c>
      <c r="P588" s="20" t="s">
        <v>6239</v>
      </c>
      <c r="Q588" s="20" t="s">
        <v>5555</v>
      </c>
      <c r="R588" s="20" t="s">
        <v>68</v>
      </c>
      <c r="S588" s="20">
        <v>7372</v>
      </c>
      <c r="T588" s="20">
        <v>24759</v>
      </c>
      <c r="U588" s="20">
        <v>36793</v>
      </c>
      <c r="V588" s="20">
        <v>61552</v>
      </c>
      <c r="W588" s="20">
        <v>7372</v>
      </c>
      <c r="X588" s="20">
        <v>5910</v>
      </c>
      <c r="Y588" s="21">
        <v>111627</v>
      </c>
    </row>
    <row r="589" spans="2:25" x14ac:dyDescent="0.9">
      <c r="B589" s="19" t="s">
        <v>3752</v>
      </c>
      <c r="C589" s="25">
        <f>_xlfn.XLOOKUP(Vote_History[[#This Row],[QID]],Constituency[qid],Constituency[Number])</f>
        <v>98</v>
      </c>
      <c r="D589" s="27" t="str">
        <f>_xlfn.XLOOKUP(Vote_History[[#This Row],[Number]],Constituency[Number],Constituency[Constituency])</f>
        <v>Puthuppally</v>
      </c>
      <c r="E589" s="20" t="s">
        <v>5473</v>
      </c>
      <c r="F589" s="20">
        <v>2019</v>
      </c>
      <c r="G589" s="20" t="s">
        <v>3559</v>
      </c>
      <c r="H589" s="20" t="s">
        <v>6175</v>
      </c>
      <c r="I589" s="20" t="s">
        <v>5416</v>
      </c>
      <c r="J589" s="20" t="s">
        <v>38</v>
      </c>
      <c r="K589" s="20">
        <v>63811</v>
      </c>
      <c r="L589" s="20" t="s">
        <v>6176</v>
      </c>
      <c r="M589" s="20" t="s">
        <v>52</v>
      </c>
      <c r="N589" s="20" t="s">
        <v>51</v>
      </c>
      <c r="O589" s="20">
        <v>39484</v>
      </c>
      <c r="P589" s="20" t="s">
        <v>6177</v>
      </c>
      <c r="Q589" s="20" t="s">
        <v>6178</v>
      </c>
      <c r="R589" s="20" t="s">
        <v>68</v>
      </c>
      <c r="S589" s="20">
        <v>20911</v>
      </c>
      <c r="T589" s="20">
        <v>24327</v>
      </c>
      <c r="U589" s="20">
        <v>39484</v>
      </c>
      <c r="V589" s="20">
        <v>63811</v>
      </c>
      <c r="W589" s="20">
        <v>20911</v>
      </c>
      <c r="X589" s="20">
        <v>2252</v>
      </c>
      <c r="Y589" s="21">
        <v>126458</v>
      </c>
    </row>
    <row r="590" spans="2:25" x14ac:dyDescent="0.9">
      <c r="B590" s="19" t="s">
        <v>3752</v>
      </c>
      <c r="C590" s="25">
        <f>_xlfn.XLOOKUP(Vote_History[[#This Row],[QID]],Constituency[qid],Constituency[Number])</f>
        <v>98</v>
      </c>
      <c r="D590" s="27" t="str">
        <f>_xlfn.XLOOKUP(Vote_History[[#This Row],[Number]],Constituency[Number],Constituency[Constituency])</f>
        <v>Puthuppally</v>
      </c>
      <c r="E590" s="20" t="s">
        <v>5473</v>
      </c>
      <c r="F590" s="20">
        <v>2024</v>
      </c>
      <c r="G590" s="20" t="s">
        <v>3559</v>
      </c>
      <c r="H590" s="20" t="s">
        <v>6179</v>
      </c>
      <c r="I590" s="20" t="s">
        <v>6180</v>
      </c>
      <c r="J590" s="20" t="s">
        <v>38</v>
      </c>
      <c r="K590" s="20">
        <v>59077</v>
      </c>
      <c r="L590" s="20" t="s">
        <v>6175</v>
      </c>
      <c r="M590" s="20" t="s">
        <v>5416</v>
      </c>
      <c r="N590" s="20" t="s">
        <v>51</v>
      </c>
      <c r="O590" s="20">
        <v>31974</v>
      </c>
      <c r="P590" s="20" t="s">
        <v>5618</v>
      </c>
      <c r="Q590" s="20" t="s">
        <v>698</v>
      </c>
      <c r="R590" s="20" t="s">
        <v>68</v>
      </c>
      <c r="S590" s="20">
        <v>21915</v>
      </c>
      <c r="T590" s="20">
        <v>27103</v>
      </c>
      <c r="U590" s="20">
        <v>31974</v>
      </c>
      <c r="V590" s="20">
        <v>59077</v>
      </c>
      <c r="W590" s="20">
        <v>21915</v>
      </c>
      <c r="X590" s="20">
        <v>2389</v>
      </c>
      <c r="Y590" s="21">
        <v>115355</v>
      </c>
    </row>
    <row r="591" spans="2:25" x14ac:dyDescent="0.9">
      <c r="B591" s="19" t="s">
        <v>3789</v>
      </c>
      <c r="C591" s="25">
        <f>_xlfn.XLOOKUP(Vote_History[[#This Row],[QID]],Constituency[qid],Constituency[Number])</f>
        <v>99</v>
      </c>
      <c r="D591" s="27" t="str">
        <f>_xlfn.XLOOKUP(Vote_History[[#This Row],[Number]],Constituency[Number],Constituency[Constituency])</f>
        <v>Changanassery</v>
      </c>
      <c r="E591" s="20" t="s">
        <v>5467</v>
      </c>
      <c r="F591" s="20">
        <v>2011</v>
      </c>
      <c r="G591" s="20" t="s">
        <v>4152</v>
      </c>
      <c r="H591" s="20" t="s">
        <v>6271</v>
      </c>
      <c r="I591" s="20" t="s">
        <v>5416</v>
      </c>
      <c r="J591" s="20" t="s">
        <v>38</v>
      </c>
      <c r="K591" s="20">
        <v>51019</v>
      </c>
      <c r="L591" s="20" t="s">
        <v>6272</v>
      </c>
      <c r="M591" s="20" t="s">
        <v>52</v>
      </c>
      <c r="N591" s="20" t="s">
        <v>51</v>
      </c>
      <c r="O591" s="20">
        <v>48465</v>
      </c>
      <c r="P591" s="20" t="s">
        <v>6273</v>
      </c>
      <c r="Q591" s="20" t="s">
        <v>69</v>
      </c>
      <c r="R591" s="20" t="s">
        <v>68</v>
      </c>
      <c r="S591" s="20">
        <v>6281</v>
      </c>
      <c r="T591" s="20">
        <v>2554</v>
      </c>
      <c r="U591" s="20">
        <v>48465</v>
      </c>
      <c r="V591" s="20">
        <v>51019</v>
      </c>
      <c r="W591" s="20">
        <v>6281</v>
      </c>
      <c r="X591" s="20">
        <v>2492</v>
      </c>
      <c r="Y591" s="21">
        <v>108257</v>
      </c>
    </row>
    <row r="592" spans="2:25" x14ac:dyDescent="0.9">
      <c r="B592" s="19" t="s">
        <v>3789</v>
      </c>
      <c r="C592" s="25">
        <f>_xlfn.XLOOKUP(Vote_History[[#This Row],[QID]],Constituency[qid],Constituency[Number])</f>
        <v>99</v>
      </c>
      <c r="D592" s="27" t="str">
        <f>_xlfn.XLOOKUP(Vote_History[[#This Row],[Number]],Constituency[Number],Constituency[Constituency])</f>
        <v>Changanassery</v>
      </c>
      <c r="E592" s="20" t="s">
        <v>5467</v>
      </c>
      <c r="F592" s="20">
        <v>2016</v>
      </c>
      <c r="G592" s="20" t="s">
        <v>4152</v>
      </c>
      <c r="H592" s="20" t="s">
        <v>6274</v>
      </c>
      <c r="I592" s="20" t="s">
        <v>5416</v>
      </c>
      <c r="J592" s="20" t="s">
        <v>38</v>
      </c>
      <c r="K592" s="20">
        <v>50371</v>
      </c>
      <c r="L592" s="20" t="s">
        <v>6275</v>
      </c>
      <c r="M592" s="20" t="s">
        <v>5555</v>
      </c>
      <c r="N592" s="20" t="s">
        <v>51</v>
      </c>
      <c r="O592" s="20">
        <v>48522</v>
      </c>
      <c r="P592" s="20" t="s">
        <v>6276</v>
      </c>
      <c r="Q592" s="20" t="s">
        <v>69</v>
      </c>
      <c r="R592" s="20" t="s">
        <v>68</v>
      </c>
      <c r="S592" s="20">
        <v>21455</v>
      </c>
      <c r="T592" s="20">
        <v>1849</v>
      </c>
      <c r="U592" s="20">
        <v>48522</v>
      </c>
      <c r="V592" s="20">
        <v>50371</v>
      </c>
      <c r="W592" s="20">
        <v>21455</v>
      </c>
      <c r="X592" s="20">
        <v>4874</v>
      </c>
      <c r="Y592" s="21">
        <v>125222</v>
      </c>
    </row>
    <row r="593" spans="2:25" x14ac:dyDescent="0.9">
      <c r="B593" s="19" t="s">
        <v>3789</v>
      </c>
      <c r="C593" s="25">
        <f>_xlfn.XLOOKUP(Vote_History[[#This Row],[QID]],Constituency[qid],Constituency[Number])</f>
        <v>99</v>
      </c>
      <c r="D593" s="27" t="str">
        <f>_xlfn.XLOOKUP(Vote_History[[#This Row],[Number]],Constituency[Number],Constituency[Constituency])</f>
        <v>Changanassery</v>
      </c>
      <c r="E593" s="20" t="s">
        <v>5467</v>
      </c>
      <c r="F593" s="20">
        <v>2021</v>
      </c>
      <c r="G593" s="20" t="s">
        <v>4152</v>
      </c>
      <c r="H593" s="20" t="s">
        <v>3795</v>
      </c>
      <c r="I593" s="20" t="s">
        <v>5416</v>
      </c>
      <c r="J593" s="20" t="s">
        <v>51</v>
      </c>
      <c r="K593" s="20">
        <v>55425</v>
      </c>
      <c r="L593" s="20" t="s">
        <v>6277</v>
      </c>
      <c r="M593" s="20" t="s">
        <v>210</v>
      </c>
      <c r="N593" s="20" t="s">
        <v>38</v>
      </c>
      <c r="O593" s="20">
        <v>49366</v>
      </c>
      <c r="P593" s="20" t="s">
        <v>6278</v>
      </c>
      <c r="Q593" s="20" t="s">
        <v>69</v>
      </c>
      <c r="R593" s="20" t="s">
        <v>68</v>
      </c>
      <c r="S593" s="20">
        <v>14491</v>
      </c>
      <c r="T593" s="20">
        <v>6059</v>
      </c>
      <c r="U593" s="20">
        <v>55425</v>
      </c>
      <c r="V593" s="20">
        <v>49366</v>
      </c>
      <c r="W593" s="20">
        <v>14491</v>
      </c>
      <c r="X593" s="20">
        <v>3869</v>
      </c>
      <c r="Y593" s="21">
        <v>123151</v>
      </c>
    </row>
    <row r="594" spans="2:25" x14ac:dyDescent="0.9">
      <c r="B594" s="19" t="s">
        <v>3789</v>
      </c>
      <c r="C594" s="25">
        <f>_xlfn.XLOOKUP(Vote_History[[#This Row],[QID]],Constituency[qid],Constituency[Number])</f>
        <v>99</v>
      </c>
      <c r="D594" s="27" t="str">
        <f>_xlfn.XLOOKUP(Vote_History[[#This Row],[Number]],Constituency[Number],Constituency[Constituency])</f>
        <v>Changanassery</v>
      </c>
      <c r="E594" s="20" t="s">
        <v>5473</v>
      </c>
      <c r="F594" s="20">
        <v>2014</v>
      </c>
      <c r="G594" s="20" t="s">
        <v>4152</v>
      </c>
      <c r="H594" s="20" t="s">
        <v>6279</v>
      </c>
      <c r="I594" s="20" t="s">
        <v>161</v>
      </c>
      <c r="J594" s="20" t="s">
        <v>38</v>
      </c>
      <c r="K594" s="20">
        <v>52020</v>
      </c>
      <c r="L594" s="20" t="s">
        <v>6280</v>
      </c>
      <c r="M594" s="20" t="s">
        <v>193</v>
      </c>
      <c r="N594" s="20" t="s">
        <v>51</v>
      </c>
      <c r="O594" s="20">
        <v>41624</v>
      </c>
      <c r="P594" s="20" t="s">
        <v>6281</v>
      </c>
      <c r="Q594" s="20" t="s">
        <v>69</v>
      </c>
      <c r="R594" s="20" t="s">
        <v>68</v>
      </c>
      <c r="S594" s="20">
        <v>9239</v>
      </c>
      <c r="T594" s="20">
        <v>10396</v>
      </c>
      <c r="U594" s="20">
        <v>41624</v>
      </c>
      <c r="V594" s="20">
        <v>52020</v>
      </c>
      <c r="W594" s="20">
        <v>9239</v>
      </c>
      <c r="X594" s="20">
        <v>4259</v>
      </c>
      <c r="Y594" s="21">
        <v>107142</v>
      </c>
    </row>
    <row r="595" spans="2:25" x14ac:dyDescent="0.9">
      <c r="B595" s="19" t="s">
        <v>3789</v>
      </c>
      <c r="C595" s="25">
        <f>_xlfn.XLOOKUP(Vote_History[[#This Row],[QID]],Constituency[qid],Constituency[Number])</f>
        <v>99</v>
      </c>
      <c r="D595" s="27" t="str">
        <f>_xlfn.XLOOKUP(Vote_History[[#This Row],[Number]],Constituency[Number],Constituency[Constituency])</f>
        <v>Changanassery</v>
      </c>
      <c r="E595" s="20" t="s">
        <v>5473</v>
      </c>
      <c r="F595" s="20">
        <v>2019</v>
      </c>
      <c r="G595" s="20" t="s">
        <v>4152</v>
      </c>
      <c r="H595" s="20" t="s">
        <v>6279</v>
      </c>
      <c r="I595" s="20" t="s">
        <v>161</v>
      </c>
      <c r="J595" s="20" t="s">
        <v>38</v>
      </c>
      <c r="K595" s="20">
        <v>64368</v>
      </c>
      <c r="L595" s="20" t="s">
        <v>5432</v>
      </c>
      <c r="M595" s="20" t="s">
        <v>193</v>
      </c>
      <c r="N595" s="20" t="s">
        <v>51</v>
      </c>
      <c r="O595" s="20">
        <v>40958</v>
      </c>
      <c r="P595" s="20" t="s">
        <v>6282</v>
      </c>
      <c r="Q595" s="20" t="s">
        <v>698</v>
      </c>
      <c r="R595" s="20" t="s">
        <v>68</v>
      </c>
      <c r="S595" s="20">
        <v>13884</v>
      </c>
      <c r="T595" s="20">
        <v>23410</v>
      </c>
      <c r="U595" s="20">
        <v>40958</v>
      </c>
      <c r="V595" s="20">
        <v>64368</v>
      </c>
      <c r="W595" s="20">
        <v>13884</v>
      </c>
      <c r="X595" s="20">
        <v>1193</v>
      </c>
      <c r="Y595" s="21">
        <v>120403</v>
      </c>
    </row>
    <row r="596" spans="2:25" x14ac:dyDescent="0.9">
      <c r="B596" s="19" t="s">
        <v>3789</v>
      </c>
      <c r="C596" s="25">
        <f>_xlfn.XLOOKUP(Vote_History[[#This Row],[QID]],Constituency[qid],Constituency[Number])</f>
        <v>99</v>
      </c>
      <c r="D596" s="27" t="str">
        <f>_xlfn.XLOOKUP(Vote_History[[#This Row],[Number]],Constituency[Number],Constituency[Constituency])</f>
        <v>Changanassery</v>
      </c>
      <c r="E596" s="20" t="s">
        <v>5473</v>
      </c>
      <c r="F596" s="20">
        <v>2024</v>
      </c>
      <c r="G596" s="20" t="s">
        <v>4152</v>
      </c>
      <c r="H596" s="20" t="s">
        <v>6279</v>
      </c>
      <c r="I596" s="20" t="s">
        <v>161</v>
      </c>
      <c r="J596" s="20" t="s">
        <v>38</v>
      </c>
      <c r="K596" s="20">
        <v>54843</v>
      </c>
      <c r="L596" s="20" t="s">
        <v>6283</v>
      </c>
      <c r="M596" s="20" t="s">
        <v>193</v>
      </c>
      <c r="N596" s="20" t="s">
        <v>51</v>
      </c>
      <c r="O596" s="20">
        <v>38393</v>
      </c>
      <c r="P596" s="20" t="s">
        <v>6284</v>
      </c>
      <c r="Q596" s="20" t="s">
        <v>698</v>
      </c>
      <c r="R596" s="20" t="s">
        <v>68</v>
      </c>
      <c r="S596" s="20">
        <v>14276</v>
      </c>
      <c r="T596" s="20">
        <v>16450</v>
      </c>
      <c r="U596" s="20">
        <v>38393</v>
      </c>
      <c r="V596" s="20">
        <v>54843</v>
      </c>
      <c r="W596" s="20">
        <v>14276</v>
      </c>
      <c r="X596" s="20">
        <v>1479</v>
      </c>
      <c r="Y596" s="21">
        <v>108991</v>
      </c>
    </row>
    <row r="597" spans="2:25" x14ac:dyDescent="0.9">
      <c r="B597" s="19" t="s">
        <v>3845</v>
      </c>
      <c r="C597" s="25">
        <f>_xlfn.XLOOKUP(Vote_History[[#This Row],[QID]],Constituency[qid],Constituency[Number])</f>
        <v>100</v>
      </c>
      <c r="D597" s="27" t="str">
        <f>_xlfn.XLOOKUP(Vote_History[[#This Row],[Number]],Constituency[Number],Constituency[Constituency])</f>
        <v>Kanjirappally</v>
      </c>
      <c r="E597" s="20" t="s">
        <v>5467</v>
      </c>
      <c r="F597" s="20">
        <v>2011</v>
      </c>
      <c r="G597" s="20" t="s">
        <v>4206</v>
      </c>
      <c r="H597" s="20" t="s">
        <v>6285</v>
      </c>
      <c r="I597" s="20" t="s">
        <v>5416</v>
      </c>
      <c r="J597" s="20" t="s">
        <v>38</v>
      </c>
      <c r="K597" s="20">
        <v>57021</v>
      </c>
      <c r="L597" s="20" t="s">
        <v>6286</v>
      </c>
      <c r="M597" s="20" t="s">
        <v>193</v>
      </c>
      <c r="N597" s="20" t="s">
        <v>51</v>
      </c>
      <c r="O597" s="20">
        <v>44815</v>
      </c>
      <c r="P597" s="20" t="s">
        <v>6287</v>
      </c>
      <c r="Q597" s="20" t="s">
        <v>69</v>
      </c>
      <c r="R597" s="20" t="s">
        <v>68</v>
      </c>
      <c r="S597" s="20">
        <v>8037</v>
      </c>
      <c r="T597" s="20">
        <v>12206</v>
      </c>
      <c r="U597" s="20">
        <v>44815</v>
      </c>
      <c r="V597" s="20">
        <v>57021</v>
      </c>
      <c r="W597" s="20">
        <v>8037</v>
      </c>
      <c r="X597" s="20">
        <v>3268</v>
      </c>
      <c r="Y597" s="21">
        <v>113141</v>
      </c>
    </row>
    <row r="598" spans="2:25" x14ac:dyDescent="0.9">
      <c r="B598" s="19" t="s">
        <v>3845</v>
      </c>
      <c r="C598" s="25">
        <f>_xlfn.XLOOKUP(Vote_History[[#This Row],[QID]],Constituency[qid],Constituency[Number])</f>
        <v>100</v>
      </c>
      <c r="D598" s="27" t="str">
        <f>_xlfn.XLOOKUP(Vote_History[[#This Row],[Number]],Constituency[Number],Constituency[Constituency])</f>
        <v>Kanjirappally</v>
      </c>
      <c r="E598" s="20" t="s">
        <v>5467</v>
      </c>
      <c r="F598" s="20">
        <v>2016</v>
      </c>
      <c r="G598" s="20" t="s">
        <v>4206</v>
      </c>
      <c r="H598" s="20" t="s">
        <v>6288</v>
      </c>
      <c r="I598" s="20" t="s">
        <v>5416</v>
      </c>
      <c r="J598" s="20" t="s">
        <v>38</v>
      </c>
      <c r="K598" s="20">
        <v>53126</v>
      </c>
      <c r="L598" s="20" t="s">
        <v>6289</v>
      </c>
      <c r="M598" s="20" t="s">
        <v>193</v>
      </c>
      <c r="N598" s="20" t="s">
        <v>51</v>
      </c>
      <c r="O598" s="20">
        <v>49236</v>
      </c>
      <c r="P598" s="20" t="s">
        <v>6290</v>
      </c>
      <c r="Q598" s="20" t="s">
        <v>69</v>
      </c>
      <c r="R598" s="20" t="s">
        <v>68</v>
      </c>
      <c r="S598" s="20">
        <v>31411</v>
      </c>
      <c r="T598" s="20">
        <v>3890</v>
      </c>
      <c r="U598" s="20">
        <v>49236</v>
      </c>
      <c r="V598" s="20">
        <v>53126</v>
      </c>
      <c r="W598" s="20">
        <v>31411</v>
      </c>
      <c r="X598" s="20">
        <v>2317</v>
      </c>
      <c r="Y598" s="21">
        <v>136090</v>
      </c>
    </row>
    <row r="599" spans="2:25" x14ac:dyDescent="0.9">
      <c r="B599" s="19" t="s">
        <v>3845</v>
      </c>
      <c r="C599" s="25">
        <f>_xlfn.XLOOKUP(Vote_History[[#This Row],[QID]],Constituency[qid],Constituency[Number])</f>
        <v>100</v>
      </c>
      <c r="D599" s="27" t="str">
        <f>_xlfn.XLOOKUP(Vote_History[[#This Row],[Number]],Constituency[Number],Constituency[Constituency])</f>
        <v>Kanjirappally</v>
      </c>
      <c r="E599" s="20" t="s">
        <v>5467</v>
      </c>
      <c r="F599" s="20">
        <v>2021</v>
      </c>
      <c r="G599" s="20" t="s">
        <v>4206</v>
      </c>
      <c r="H599" s="20" t="s">
        <v>5423</v>
      </c>
      <c r="I599" s="20" t="s">
        <v>5416</v>
      </c>
      <c r="J599" s="20" t="s">
        <v>51</v>
      </c>
      <c r="K599" s="20">
        <v>60299</v>
      </c>
      <c r="L599" s="20" t="s">
        <v>6184</v>
      </c>
      <c r="M599" s="20" t="s">
        <v>161</v>
      </c>
      <c r="N599" s="20" t="s">
        <v>38</v>
      </c>
      <c r="O599" s="20">
        <v>46596</v>
      </c>
      <c r="P599" s="20" t="s">
        <v>6115</v>
      </c>
      <c r="Q599" s="20" t="s">
        <v>69</v>
      </c>
      <c r="R599" s="20" t="s">
        <v>68</v>
      </c>
      <c r="S599" s="20">
        <v>29157</v>
      </c>
      <c r="T599" s="20">
        <v>13703</v>
      </c>
      <c r="U599" s="20">
        <v>60299</v>
      </c>
      <c r="V599" s="20">
        <v>46596</v>
      </c>
      <c r="W599" s="20">
        <v>29157</v>
      </c>
      <c r="X599" s="20">
        <v>1027</v>
      </c>
      <c r="Y599" s="21">
        <v>137079</v>
      </c>
    </row>
    <row r="600" spans="2:25" x14ac:dyDescent="0.9">
      <c r="B600" s="19" t="s">
        <v>3845</v>
      </c>
      <c r="C600" s="25">
        <f>_xlfn.XLOOKUP(Vote_History[[#This Row],[QID]],Constituency[qid],Constituency[Number])</f>
        <v>100</v>
      </c>
      <c r="D600" s="27" t="str">
        <f>_xlfn.XLOOKUP(Vote_History[[#This Row],[Number]],Constituency[Number],Constituency[Constituency])</f>
        <v>Kanjirappally</v>
      </c>
      <c r="E600" s="20" t="s">
        <v>5473</v>
      </c>
      <c r="F600" s="20">
        <v>2014</v>
      </c>
      <c r="G600" s="20" t="s">
        <v>4206</v>
      </c>
      <c r="H600" s="20" t="s">
        <v>6292</v>
      </c>
      <c r="I600" s="20" t="s">
        <v>161</v>
      </c>
      <c r="J600" s="20" t="s">
        <v>38</v>
      </c>
      <c r="K600" s="20">
        <v>45593</v>
      </c>
      <c r="L600" s="20" t="s">
        <v>6293</v>
      </c>
      <c r="M600" s="20" t="s">
        <v>5555</v>
      </c>
      <c r="N600" s="20" t="s">
        <v>51</v>
      </c>
      <c r="O600" s="20">
        <v>35867</v>
      </c>
      <c r="P600" s="20" t="s">
        <v>6294</v>
      </c>
      <c r="Q600" s="20" t="s">
        <v>69</v>
      </c>
      <c r="R600" s="20" t="s">
        <v>68</v>
      </c>
      <c r="S600" s="20">
        <v>20840</v>
      </c>
      <c r="T600" s="20">
        <v>9726</v>
      </c>
      <c r="U600" s="20">
        <v>35867</v>
      </c>
      <c r="V600" s="20">
        <v>45593</v>
      </c>
      <c r="W600" s="20">
        <v>20840</v>
      </c>
      <c r="X600" s="20">
        <v>8878</v>
      </c>
      <c r="Y600" s="21">
        <v>111178</v>
      </c>
    </row>
    <row r="601" spans="2:25" x14ac:dyDescent="0.9">
      <c r="B601" s="19" t="s">
        <v>3845</v>
      </c>
      <c r="C601" s="25">
        <f>_xlfn.XLOOKUP(Vote_History[[#This Row],[QID]],Constituency[qid],Constituency[Number])</f>
        <v>100</v>
      </c>
      <c r="D601" s="27" t="str">
        <f>_xlfn.XLOOKUP(Vote_History[[#This Row],[Number]],Constituency[Number],Constituency[Constituency])</f>
        <v>Kanjirappally</v>
      </c>
      <c r="E601" s="20" t="s">
        <v>5473</v>
      </c>
      <c r="F601" s="20">
        <v>2019</v>
      </c>
      <c r="G601" s="20" t="s">
        <v>4206</v>
      </c>
      <c r="H601" s="20" t="s">
        <v>6292</v>
      </c>
      <c r="I601" s="20" t="s">
        <v>161</v>
      </c>
      <c r="J601" s="20" t="s">
        <v>38</v>
      </c>
      <c r="K601" s="20">
        <v>55330</v>
      </c>
      <c r="L601" s="20" t="s">
        <v>4293</v>
      </c>
      <c r="M601" s="20" t="s">
        <v>52</v>
      </c>
      <c r="N601" s="20" t="s">
        <v>51</v>
      </c>
      <c r="O601" s="20">
        <v>45587</v>
      </c>
      <c r="P601" s="20" t="s">
        <v>5469</v>
      </c>
      <c r="Q601" s="20" t="s">
        <v>69</v>
      </c>
      <c r="R601" s="20" t="s">
        <v>68</v>
      </c>
      <c r="S601" s="20">
        <v>36628</v>
      </c>
      <c r="T601" s="20">
        <v>9743</v>
      </c>
      <c r="U601" s="20">
        <v>45587</v>
      </c>
      <c r="V601" s="20">
        <v>55330</v>
      </c>
      <c r="W601" s="20">
        <v>36628</v>
      </c>
      <c r="X601" s="20">
        <v>1291</v>
      </c>
      <c r="Y601" s="21">
        <v>138836</v>
      </c>
    </row>
    <row r="602" spans="2:25" x14ac:dyDescent="0.9">
      <c r="B602" s="19" t="s">
        <v>3845</v>
      </c>
      <c r="C602" s="25">
        <f>_xlfn.XLOOKUP(Vote_History[[#This Row],[QID]],Constituency[qid],Constituency[Number])</f>
        <v>100</v>
      </c>
      <c r="D602" s="27" t="str">
        <f>_xlfn.XLOOKUP(Vote_History[[#This Row],[Number]],Constituency[Number],Constituency[Constituency])</f>
        <v>Kanjirappally</v>
      </c>
      <c r="E602" s="20" t="s">
        <v>5473</v>
      </c>
      <c r="F602" s="20">
        <v>2024</v>
      </c>
      <c r="G602" s="20" t="s">
        <v>4206</v>
      </c>
      <c r="H602" s="20" t="s">
        <v>6292</v>
      </c>
      <c r="I602" s="20" t="s">
        <v>161</v>
      </c>
      <c r="J602" s="20" t="s">
        <v>38</v>
      </c>
      <c r="K602" s="20">
        <v>50705</v>
      </c>
      <c r="L602" s="20" t="s">
        <v>6295</v>
      </c>
      <c r="M602" s="20" t="s">
        <v>52</v>
      </c>
      <c r="N602" s="20" t="s">
        <v>51</v>
      </c>
      <c r="O602" s="20">
        <v>40905</v>
      </c>
      <c r="P602" s="20" t="s">
        <v>6296</v>
      </c>
      <c r="Q602" s="20" t="s">
        <v>69</v>
      </c>
      <c r="R602" s="20" t="s">
        <v>68</v>
      </c>
      <c r="S602" s="20">
        <v>30013</v>
      </c>
      <c r="T602" s="20">
        <v>9800</v>
      </c>
      <c r="U602" s="20">
        <v>40905</v>
      </c>
      <c r="V602" s="20">
        <v>50705</v>
      </c>
      <c r="W602" s="20">
        <v>30013</v>
      </c>
      <c r="X602" s="20">
        <v>1247</v>
      </c>
      <c r="Y602" s="21">
        <v>122870</v>
      </c>
    </row>
    <row r="603" spans="2:25" x14ac:dyDescent="0.9">
      <c r="B603" s="19" t="s">
        <v>3871</v>
      </c>
      <c r="C603" s="25">
        <f>_xlfn.XLOOKUP(Vote_History[[#This Row],[QID]],Constituency[qid],Constituency[Number])</f>
        <v>101</v>
      </c>
      <c r="D603" s="27" t="str">
        <f>_xlfn.XLOOKUP(Vote_History[[#This Row],[Number]],Constituency[Number],Constituency[Constituency])</f>
        <v>Poonjar</v>
      </c>
      <c r="E603" s="20" t="s">
        <v>5467</v>
      </c>
      <c r="F603" s="20">
        <v>2011</v>
      </c>
      <c r="G603" s="20" t="s">
        <v>4206</v>
      </c>
      <c r="H603" s="20" t="s">
        <v>6297</v>
      </c>
      <c r="I603" s="20" t="s">
        <v>5416</v>
      </c>
      <c r="J603" s="20" t="s">
        <v>38</v>
      </c>
      <c r="K603" s="20">
        <v>59809</v>
      </c>
      <c r="L603" s="20" t="s">
        <v>6298</v>
      </c>
      <c r="M603" s="20" t="s">
        <v>5555</v>
      </c>
      <c r="N603" s="20" t="s">
        <v>51</v>
      </c>
      <c r="O603" s="20">
        <v>44105</v>
      </c>
      <c r="P603" s="20" t="s">
        <v>6299</v>
      </c>
      <c r="Q603" s="20" t="s">
        <v>69</v>
      </c>
      <c r="R603" s="20" t="s">
        <v>68</v>
      </c>
      <c r="S603" s="20">
        <v>5010</v>
      </c>
      <c r="T603" s="20">
        <v>15704</v>
      </c>
      <c r="U603" s="20">
        <v>44105</v>
      </c>
      <c r="V603" s="20">
        <v>59809</v>
      </c>
      <c r="W603" s="20">
        <v>5010</v>
      </c>
      <c r="X603" s="20">
        <v>8885</v>
      </c>
      <c r="Y603" s="21">
        <v>117809</v>
      </c>
    </row>
    <row r="604" spans="2:25" x14ac:dyDescent="0.9">
      <c r="B604" s="19" t="s">
        <v>3871</v>
      </c>
      <c r="C604" s="25">
        <f>_xlfn.XLOOKUP(Vote_History[[#This Row],[QID]],Constituency[qid],Constituency[Number])</f>
        <v>101</v>
      </c>
      <c r="D604" s="27" t="str">
        <f>_xlfn.XLOOKUP(Vote_History[[#This Row],[Number]],Constituency[Number],Constituency[Constituency])</f>
        <v>Poonjar</v>
      </c>
      <c r="E604" s="20" t="s">
        <v>5467</v>
      </c>
      <c r="F604" s="20">
        <v>2016</v>
      </c>
      <c r="G604" s="20" t="s">
        <v>4206</v>
      </c>
      <c r="H604" s="20" t="s">
        <v>6297</v>
      </c>
      <c r="I604" s="20" t="s">
        <v>5555</v>
      </c>
      <c r="J604" s="20" t="s">
        <v>5640</v>
      </c>
      <c r="K604" s="20">
        <v>63621</v>
      </c>
      <c r="L604" s="20" t="s">
        <v>6300</v>
      </c>
      <c r="M604" s="20" t="s">
        <v>5416</v>
      </c>
      <c r="N604" s="20" t="s">
        <v>38</v>
      </c>
      <c r="O604" s="20">
        <v>35800</v>
      </c>
      <c r="P604" s="20" t="s">
        <v>6301</v>
      </c>
      <c r="Q604" s="20" t="s">
        <v>5555</v>
      </c>
      <c r="R604" s="20" t="s">
        <v>51</v>
      </c>
      <c r="S604" s="20">
        <v>22270</v>
      </c>
      <c r="T604" s="20">
        <v>27821</v>
      </c>
      <c r="U604" s="20">
        <v>22270</v>
      </c>
      <c r="V604" s="20">
        <v>35800</v>
      </c>
      <c r="W604" s="20">
        <v>19966</v>
      </c>
      <c r="X604" s="20">
        <v>3783</v>
      </c>
      <c r="Y604" s="21">
        <v>145440</v>
      </c>
    </row>
    <row r="605" spans="2:25" x14ac:dyDescent="0.9">
      <c r="B605" s="19" t="s">
        <v>3871</v>
      </c>
      <c r="C605" s="25">
        <f>_xlfn.XLOOKUP(Vote_History[[#This Row],[QID]],Constituency[qid],Constituency[Number])</f>
        <v>101</v>
      </c>
      <c r="D605" s="27" t="str">
        <f>_xlfn.XLOOKUP(Vote_History[[#This Row],[Number]],Constituency[Number],Constituency[Constituency])</f>
        <v>Poonjar</v>
      </c>
      <c r="E605" s="20" t="s">
        <v>5467</v>
      </c>
      <c r="F605" s="20">
        <v>2021</v>
      </c>
      <c r="G605" s="20" t="s">
        <v>4206</v>
      </c>
      <c r="H605" s="20" t="s">
        <v>3888</v>
      </c>
      <c r="I605" s="20" t="s">
        <v>5416</v>
      </c>
      <c r="J605" s="20" t="s">
        <v>51</v>
      </c>
      <c r="K605" s="20">
        <v>58668</v>
      </c>
      <c r="L605" s="20" t="s">
        <v>6302</v>
      </c>
      <c r="M605" s="20" t="s">
        <v>6303</v>
      </c>
      <c r="N605" s="20" t="s">
        <v>60</v>
      </c>
      <c r="O605" s="20">
        <v>41851</v>
      </c>
      <c r="P605" s="20" t="s">
        <v>6304</v>
      </c>
      <c r="Q605" s="20" t="s">
        <v>161</v>
      </c>
      <c r="R605" s="20" t="s">
        <v>38</v>
      </c>
      <c r="S605" s="20">
        <v>34633</v>
      </c>
      <c r="T605" s="20">
        <v>16817</v>
      </c>
      <c r="U605" s="20">
        <v>58668</v>
      </c>
      <c r="V605" s="20">
        <v>34633</v>
      </c>
      <c r="W605" s="20">
        <v>2965</v>
      </c>
      <c r="X605" s="20">
        <v>43283</v>
      </c>
      <c r="Y605" s="21">
        <v>139549</v>
      </c>
    </row>
    <row r="606" spans="2:25" x14ac:dyDescent="0.9">
      <c r="B606" s="19" t="s">
        <v>3871</v>
      </c>
      <c r="C606" s="25">
        <f>_xlfn.XLOOKUP(Vote_History[[#This Row],[QID]],Constituency[qid],Constituency[Number])</f>
        <v>101</v>
      </c>
      <c r="D606" s="27" t="str">
        <f>_xlfn.XLOOKUP(Vote_History[[#This Row],[Number]],Constituency[Number],Constituency[Constituency])</f>
        <v>Poonjar</v>
      </c>
      <c r="E606" s="20" t="s">
        <v>5473</v>
      </c>
      <c r="F606" s="20">
        <v>2014</v>
      </c>
      <c r="G606" s="20" t="s">
        <v>4206</v>
      </c>
      <c r="H606" s="20" t="s">
        <v>6292</v>
      </c>
      <c r="I606" s="20" t="s">
        <v>161</v>
      </c>
      <c r="J606" s="20" t="s">
        <v>38</v>
      </c>
      <c r="K606" s="20">
        <v>43614</v>
      </c>
      <c r="L606" s="20" t="s">
        <v>6293</v>
      </c>
      <c r="M606" s="20" t="s">
        <v>5555</v>
      </c>
      <c r="N606" s="20" t="s">
        <v>51</v>
      </c>
      <c r="O606" s="20">
        <v>40853</v>
      </c>
      <c r="P606" s="20" t="s">
        <v>6294</v>
      </c>
      <c r="Q606" s="20" t="s">
        <v>69</v>
      </c>
      <c r="R606" s="20" t="s">
        <v>68</v>
      </c>
      <c r="S606" s="20">
        <v>15099</v>
      </c>
      <c r="T606" s="20">
        <v>2761</v>
      </c>
      <c r="U606" s="20">
        <v>40853</v>
      </c>
      <c r="V606" s="20">
        <v>43614</v>
      </c>
      <c r="W606" s="20">
        <v>15099</v>
      </c>
      <c r="X606" s="20">
        <v>10061</v>
      </c>
      <c r="Y606" s="21">
        <v>109627</v>
      </c>
    </row>
    <row r="607" spans="2:25" x14ac:dyDescent="0.9">
      <c r="B607" s="19" t="s">
        <v>3871</v>
      </c>
      <c r="C607" s="25">
        <f>_xlfn.XLOOKUP(Vote_History[[#This Row],[QID]],Constituency[qid],Constituency[Number])</f>
        <v>101</v>
      </c>
      <c r="D607" s="27" t="str">
        <f>_xlfn.XLOOKUP(Vote_History[[#This Row],[Number]],Constituency[Number],Constituency[Constituency])</f>
        <v>Poonjar</v>
      </c>
      <c r="E607" s="20" t="s">
        <v>5473</v>
      </c>
      <c r="F607" s="20">
        <v>2019</v>
      </c>
      <c r="G607" s="20" t="s">
        <v>4206</v>
      </c>
      <c r="H607" s="20" t="s">
        <v>6292</v>
      </c>
      <c r="I607" s="20" t="s">
        <v>161</v>
      </c>
      <c r="J607" s="20" t="s">
        <v>38</v>
      </c>
      <c r="K607" s="20">
        <v>61530</v>
      </c>
      <c r="L607" s="20" t="s">
        <v>4293</v>
      </c>
      <c r="M607" s="20" t="s">
        <v>52</v>
      </c>
      <c r="N607" s="20" t="s">
        <v>51</v>
      </c>
      <c r="O607" s="20">
        <v>43601</v>
      </c>
      <c r="P607" s="20" t="s">
        <v>5469</v>
      </c>
      <c r="Q607" s="20" t="s">
        <v>69</v>
      </c>
      <c r="R607" s="20" t="s">
        <v>68</v>
      </c>
      <c r="S607" s="20">
        <v>30990</v>
      </c>
      <c r="T607" s="20">
        <v>17929</v>
      </c>
      <c r="U607" s="20">
        <v>43601</v>
      </c>
      <c r="V607" s="20">
        <v>61530</v>
      </c>
      <c r="W607" s="20">
        <v>30990</v>
      </c>
      <c r="X607" s="20">
        <v>1436</v>
      </c>
      <c r="Y607" s="21">
        <v>137557</v>
      </c>
    </row>
    <row r="608" spans="2:25" x14ac:dyDescent="0.9">
      <c r="B608" s="19" t="s">
        <v>3871</v>
      </c>
      <c r="C608" s="25">
        <f>_xlfn.XLOOKUP(Vote_History[[#This Row],[QID]],Constituency[qid],Constituency[Number])</f>
        <v>101</v>
      </c>
      <c r="D608" s="27" t="str">
        <f>_xlfn.XLOOKUP(Vote_History[[#This Row],[Number]],Constituency[Number],Constituency[Constituency])</f>
        <v>Poonjar</v>
      </c>
      <c r="E608" s="20" t="s">
        <v>5473</v>
      </c>
      <c r="F608" s="20">
        <v>2024</v>
      </c>
      <c r="G608" s="20" t="s">
        <v>4206</v>
      </c>
      <c r="H608" s="20" t="s">
        <v>6292</v>
      </c>
      <c r="I608" s="20" t="s">
        <v>161</v>
      </c>
      <c r="J608" s="20" t="s">
        <v>38</v>
      </c>
      <c r="K608" s="20">
        <v>51932</v>
      </c>
      <c r="L608" s="20" t="s">
        <v>6295</v>
      </c>
      <c r="M608" s="20" t="s">
        <v>52</v>
      </c>
      <c r="N608" s="20" t="s">
        <v>51</v>
      </c>
      <c r="O608" s="20">
        <v>39322</v>
      </c>
      <c r="P608" s="20" t="s">
        <v>6296</v>
      </c>
      <c r="Q608" s="20" t="s">
        <v>69</v>
      </c>
      <c r="R608" s="20" t="s">
        <v>68</v>
      </c>
      <c r="S608" s="20">
        <v>27053</v>
      </c>
      <c r="T608" s="20">
        <v>12610</v>
      </c>
      <c r="U608" s="20">
        <v>39322</v>
      </c>
      <c r="V608" s="20">
        <v>51932</v>
      </c>
      <c r="W608" s="20">
        <v>27053</v>
      </c>
      <c r="X608" s="20">
        <v>1241</v>
      </c>
      <c r="Y608" s="21">
        <v>119548</v>
      </c>
    </row>
    <row r="609" spans="2:25" x14ac:dyDescent="0.9">
      <c r="B609" s="19" t="s">
        <v>3915</v>
      </c>
      <c r="C609" s="25">
        <f>_xlfn.XLOOKUP(Vote_History[[#This Row],[QID]],Constituency[qid],Constituency[Number])</f>
        <v>102</v>
      </c>
      <c r="D609" s="27" t="str">
        <f>_xlfn.XLOOKUP(Vote_History[[#This Row],[Number]],Constituency[Number],Constituency[Constituency])</f>
        <v>Aroor</v>
      </c>
      <c r="E609" s="20" t="s">
        <v>5467</v>
      </c>
      <c r="F609" s="20">
        <v>2011</v>
      </c>
      <c r="G609" s="20" t="s">
        <v>3912</v>
      </c>
      <c r="H609" s="20" t="s">
        <v>6305</v>
      </c>
      <c r="I609" s="20" t="s">
        <v>52</v>
      </c>
      <c r="J609" s="20" t="s">
        <v>51</v>
      </c>
      <c r="K609" s="20">
        <v>76675</v>
      </c>
      <c r="L609" s="20" t="s">
        <v>6306</v>
      </c>
      <c r="M609" s="20" t="s">
        <v>161</v>
      </c>
      <c r="N609" s="20" t="s">
        <v>38</v>
      </c>
      <c r="O609" s="20">
        <v>59823</v>
      </c>
      <c r="P609" s="20" t="s">
        <v>6307</v>
      </c>
      <c r="Q609" s="20" t="s">
        <v>69</v>
      </c>
      <c r="R609" s="20" t="s">
        <v>68</v>
      </c>
      <c r="S609" s="20">
        <v>7486</v>
      </c>
      <c r="T609" s="20">
        <v>16852</v>
      </c>
      <c r="U609" s="20">
        <v>76675</v>
      </c>
      <c r="V609" s="20">
        <v>59823</v>
      </c>
      <c r="W609" s="20">
        <v>7486</v>
      </c>
      <c r="X609" s="20">
        <v>2692</v>
      </c>
      <c r="Y609" s="21">
        <v>146676</v>
      </c>
    </row>
    <row r="610" spans="2:25" x14ac:dyDescent="0.9">
      <c r="B610" s="19" t="s">
        <v>3915</v>
      </c>
      <c r="C610" s="25">
        <f>_xlfn.XLOOKUP(Vote_History[[#This Row],[QID]],Constituency[qid],Constituency[Number])</f>
        <v>102</v>
      </c>
      <c r="D610" s="27" t="str">
        <f>_xlfn.XLOOKUP(Vote_History[[#This Row],[Number]],Constituency[Number],Constituency[Constituency])</f>
        <v>Aroor</v>
      </c>
      <c r="E610" s="20" t="s">
        <v>5467</v>
      </c>
      <c r="F610" s="20">
        <v>2016</v>
      </c>
      <c r="G610" s="20" t="s">
        <v>3912</v>
      </c>
      <c r="H610" s="20" t="s">
        <v>6308</v>
      </c>
      <c r="I610" s="20" t="s">
        <v>52</v>
      </c>
      <c r="J610" s="20" t="s">
        <v>51</v>
      </c>
      <c r="K610" s="20">
        <v>84720</v>
      </c>
      <c r="L610" s="20" t="s">
        <v>6309</v>
      </c>
      <c r="M610" s="20" t="s">
        <v>161</v>
      </c>
      <c r="N610" s="20" t="s">
        <v>38</v>
      </c>
      <c r="O610" s="20">
        <v>46201</v>
      </c>
      <c r="P610" s="20" t="s">
        <v>6310</v>
      </c>
      <c r="Q610" s="20" t="s">
        <v>698</v>
      </c>
      <c r="R610" s="20" t="s">
        <v>68</v>
      </c>
      <c r="S610" s="20">
        <v>27753</v>
      </c>
      <c r="T610" s="20">
        <v>38519</v>
      </c>
      <c r="U610" s="20">
        <v>84720</v>
      </c>
      <c r="V610" s="20">
        <v>46201</v>
      </c>
      <c r="W610" s="20">
        <v>27753</v>
      </c>
      <c r="X610" s="20">
        <v>2465</v>
      </c>
      <c r="Y610" s="21">
        <v>161139</v>
      </c>
    </row>
    <row r="611" spans="2:25" x14ac:dyDescent="0.9">
      <c r="B611" s="19" t="s">
        <v>3915</v>
      </c>
      <c r="C611" s="25">
        <f>_xlfn.XLOOKUP(Vote_History[[#This Row],[QID]],Constituency[qid],Constituency[Number])</f>
        <v>102</v>
      </c>
      <c r="D611" s="27" t="str">
        <f>_xlfn.XLOOKUP(Vote_History[[#This Row],[Number]],Constituency[Number],Constituency[Constituency])</f>
        <v>Aroor</v>
      </c>
      <c r="E611" s="20" t="s">
        <v>5467</v>
      </c>
      <c r="F611" s="20">
        <v>2021</v>
      </c>
      <c r="G611" s="20" t="s">
        <v>3912</v>
      </c>
      <c r="H611" s="20" t="s">
        <v>5424</v>
      </c>
      <c r="I611" s="20" t="s">
        <v>52</v>
      </c>
      <c r="J611" s="20" t="s">
        <v>51</v>
      </c>
      <c r="K611" s="20">
        <v>75617</v>
      </c>
      <c r="L611" s="20" t="s">
        <v>3923</v>
      </c>
      <c r="M611" s="20" t="s">
        <v>161</v>
      </c>
      <c r="N611" s="20" t="s">
        <v>38</v>
      </c>
      <c r="O611" s="20">
        <v>68604</v>
      </c>
      <c r="P611" s="20" t="s">
        <v>6310</v>
      </c>
      <c r="Q611" s="20" t="s">
        <v>698</v>
      </c>
      <c r="R611" s="20" t="s">
        <v>68</v>
      </c>
      <c r="S611" s="20">
        <v>17479</v>
      </c>
      <c r="T611" s="20">
        <v>7013</v>
      </c>
      <c r="U611" s="20">
        <v>75617</v>
      </c>
      <c r="V611" s="20">
        <v>68604</v>
      </c>
      <c r="W611" s="20">
        <v>17479</v>
      </c>
      <c r="X611" s="20">
        <v>1945</v>
      </c>
      <c r="Y611" s="21">
        <v>163645</v>
      </c>
    </row>
    <row r="612" spans="2:25" x14ac:dyDescent="0.9">
      <c r="B612" s="19" t="s">
        <v>3915</v>
      </c>
      <c r="C612" s="25">
        <f>_xlfn.XLOOKUP(Vote_History[[#This Row],[QID]],Constituency[qid],Constituency[Number])</f>
        <v>102</v>
      </c>
      <c r="D612" s="27" t="str">
        <f>_xlfn.XLOOKUP(Vote_History[[#This Row],[Number]],Constituency[Number],Constituency[Constituency])</f>
        <v>Aroor</v>
      </c>
      <c r="E612" s="20" t="s">
        <v>5473</v>
      </c>
      <c r="F612" s="20">
        <v>2014</v>
      </c>
      <c r="G612" s="20" t="s">
        <v>3912</v>
      </c>
      <c r="H612" s="20" t="s">
        <v>6311</v>
      </c>
      <c r="I612" s="20" t="s">
        <v>161</v>
      </c>
      <c r="J612" s="20" t="s">
        <v>38</v>
      </c>
      <c r="K612" s="20">
        <v>66584</v>
      </c>
      <c r="L612" s="20" t="s">
        <v>6312</v>
      </c>
      <c r="M612" s="20" t="s">
        <v>52</v>
      </c>
      <c r="N612" s="20" t="s">
        <v>51</v>
      </c>
      <c r="O612" s="20">
        <v>65621</v>
      </c>
      <c r="P612" s="20" t="s">
        <v>6313</v>
      </c>
      <c r="Q612" s="20" t="s">
        <v>6314</v>
      </c>
      <c r="R612" s="20" t="s">
        <v>68</v>
      </c>
      <c r="S612" s="20">
        <v>6907</v>
      </c>
      <c r="T612" s="20">
        <v>963</v>
      </c>
      <c r="U612" s="20">
        <v>65621</v>
      </c>
      <c r="V612" s="20">
        <v>66584</v>
      </c>
      <c r="W612" s="20">
        <v>6907</v>
      </c>
      <c r="X612" s="20">
        <v>5688</v>
      </c>
      <c r="Y612" s="21">
        <v>144800</v>
      </c>
    </row>
    <row r="613" spans="2:25" x14ac:dyDescent="0.9">
      <c r="B613" s="19" t="s">
        <v>3915</v>
      </c>
      <c r="C613" s="25">
        <f>_xlfn.XLOOKUP(Vote_History[[#This Row],[QID]],Constituency[qid],Constituency[Number])</f>
        <v>102</v>
      </c>
      <c r="D613" s="27" t="str">
        <f>_xlfn.XLOOKUP(Vote_History[[#This Row],[Number]],Constituency[Number],Constituency[Constituency])</f>
        <v>Aroor</v>
      </c>
      <c r="E613" s="20" t="s">
        <v>5473</v>
      </c>
      <c r="F613" s="20">
        <v>2019</v>
      </c>
      <c r="G613" s="20" t="s">
        <v>3912</v>
      </c>
      <c r="H613" s="20" t="s">
        <v>3923</v>
      </c>
      <c r="I613" s="20" t="s">
        <v>161</v>
      </c>
      <c r="J613" s="20" t="s">
        <v>38</v>
      </c>
      <c r="K613" s="20">
        <v>65656</v>
      </c>
      <c r="L613" s="20" t="s">
        <v>6315</v>
      </c>
      <c r="M613" s="20" t="s">
        <v>52</v>
      </c>
      <c r="N613" s="20" t="s">
        <v>51</v>
      </c>
      <c r="O613" s="20">
        <v>65008</v>
      </c>
      <c r="P613" s="20" t="s">
        <v>6117</v>
      </c>
      <c r="Q613" s="20" t="s">
        <v>69</v>
      </c>
      <c r="R613" s="20" t="s">
        <v>68</v>
      </c>
      <c r="S613" s="20">
        <v>25250</v>
      </c>
      <c r="T613" s="20">
        <v>648</v>
      </c>
      <c r="U613" s="20">
        <v>65008</v>
      </c>
      <c r="V613" s="20">
        <v>65656</v>
      </c>
      <c r="W613" s="20">
        <v>25250</v>
      </c>
      <c r="X613" s="20">
        <v>2035</v>
      </c>
      <c r="Y613" s="21">
        <v>157949</v>
      </c>
    </row>
    <row r="614" spans="2:25" x14ac:dyDescent="0.9">
      <c r="B614" s="19" t="s">
        <v>3915</v>
      </c>
      <c r="C614" s="25">
        <f>_xlfn.XLOOKUP(Vote_History[[#This Row],[QID]],Constituency[qid],Constituency[Number])</f>
        <v>102</v>
      </c>
      <c r="D614" s="27" t="str">
        <f>_xlfn.XLOOKUP(Vote_History[[#This Row],[Number]],Constituency[Number],Constituency[Constituency])</f>
        <v>Aroor</v>
      </c>
      <c r="E614" s="20" t="s">
        <v>5473</v>
      </c>
      <c r="F614" s="20">
        <v>2024</v>
      </c>
      <c r="G614" s="20" t="s">
        <v>3912</v>
      </c>
      <c r="H614" s="20" t="s">
        <v>6316</v>
      </c>
      <c r="I614" s="20" t="s">
        <v>161</v>
      </c>
      <c r="J614" s="20" t="s">
        <v>38</v>
      </c>
      <c r="K614" s="20">
        <v>60978</v>
      </c>
      <c r="L614" s="20" t="s">
        <v>6317</v>
      </c>
      <c r="M614" s="20" t="s">
        <v>52</v>
      </c>
      <c r="N614" s="20" t="s">
        <v>51</v>
      </c>
      <c r="O614" s="20">
        <v>49962</v>
      </c>
      <c r="P614" s="20" t="s">
        <v>2294</v>
      </c>
      <c r="Q614" s="20" t="s">
        <v>69</v>
      </c>
      <c r="R614" s="20" t="s">
        <v>68</v>
      </c>
      <c r="S614" s="20">
        <v>37491</v>
      </c>
      <c r="T614" s="20">
        <v>11016</v>
      </c>
      <c r="U614" s="20">
        <v>49962</v>
      </c>
      <c r="V614" s="20">
        <v>60978</v>
      </c>
      <c r="W614" s="20">
        <v>37491</v>
      </c>
      <c r="X614" s="20">
        <v>965</v>
      </c>
      <c r="Y614" s="21">
        <v>149396</v>
      </c>
    </row>
    <row r="615" spans="2:25" x14ac:dyDescent="0.9">
      <c r="B615" s="19" t="s">
        <v>3952</v>
      </c>
      <c r="C615" s="25">
        <f>_xlfn.XLOOKUP(Vote_History[[#This Row],[QID]],Constituency[qid],Constituency[Number])</f>
        <v>103</v>
      </c>
      <c r="D615" s="27" t="str">
        <f>_xlfn.XLOOKUP(Vote_History[[#This Row],[Number]],Constituency[Number],Constituency[Constituency])</f>
        <v>Cherthala</v>
      </c>
      <c r="E615" s="20" t="s">
        <v>5467</v>
      </c>
      <c r="F615" s="20">
        <v>2011</v>
      </c>
      <c r="G615" s="20" t="s">
        <v>3912</v>
      </c>
      <c r="H615" s="20" t="s">
        <v>6318</v>
      </c>
      <c r="I615" s="20" t="s">
        <v>193</v>
      </c>
      <c r="J615" s="20" t="s">
        <v>51</v>
      </c>
      <c r="K615" s="20">
        <v>86193</v>
      </c>
      <c r="L615" s="20" t="s">
        <v>6319</v>
      </c>
      <c r="M615" s="20" t="s">
        <v>6039</v>
      </c>
      <c r="N615" s="20" t="s">
        <v>38</v>
      </c>
      <c r="O615" s="20">
        <v>67878</v>
      </c>
      <c r="P615" s="20" t="s">
        <v>6320</v>
      </c>
      <c r="Q615" s="20" t="s">
        <v>69</v>
      </c>
      <c r="R615" s="20" t="s">
        <v>68</v>
      </c>
      <c r="S615" s="20">
        <v>5933</v>
      </c>
      <c r="T615" s="20">
        <v>18315</v>
      </c>
      <c r="U615" s="20">
        <v>86193</v>
      </c>
      <c r="V615" s="20">
        <v>67878</v>
      </c>
      <c r="W615" s="20">
        <v>5933</v>
      </c>
      <c r="X615" s="20">
        <v>2279</v>
      </c>
      <c r="Y615" s="21">
        <v>162283</v>
      </c>
    </row>
    <row r="616" spans="2:25" x14ac:dyDescent="0.9">
      <c r="B616" s="19" t="s">
        <v>3952</v>
      </c>
      <c r="C616" s="25">
        <f>_xlfn.XLOOKUP(Vote_History[[#This Row],[QID]],Constituency[qid],Constituency[Number])</f>
        <v>103</v>
      </c>
      <c r="D616" s="27" t="str">
        <f>_xlfn.XLOOKUP(Vote_History[[#This Row],[Number]],Constituency[Number],Constituency[Constituency])</f>
        <v>Cherthala</v>
      </c>
      <c r="E616" s="20" t="s">
        <v>5467</v>
      </c>
      <c r="F616" s="20">
        <v>2016</v>
      </c>
      <c r="G616" s="20" t="s">
        <v>3912</v>
      </c>
      <c r="H616" s="20" t="s">
        <v>6318</v>
      </c>
      <c r="I616" s="20" t="s">
        <v>193</v>
      </c>
      <c r="J616" s="20" t="s">
        <v>51</v>
      </c>
      <c r="K616" s="20">
        <v>81197</v>
      </c>
      <c r="L616" s="20" t="s">
        <v>6321</v>
      </c>
      <c r="M616" s="20" t="s">
        <v>161</v>
      </c>
      <c r="N616" s="20" t="s">
        <v>38</v>
      </c>
      <c r="O616" s="20">
        <v>74001</v>
      </c>
      <c r="P616" s="20" t="s">
        <v>6322</v>
      </c>
      <c r="Q616" s="20" t="s">
        <v>698</v>
      </c>
      <c r="R616" s="20" t="s">
        <v>68</v>
      </c>
      <c r="S616" s="20">
        <v>19614</v>
      </c>
      <c r="T616" s="20">
        <v>7196</v>
      </c>
      <c r="U616" s="20">
        <v>81197</v>
      </c>
      <c r="V616" s="20">
        <v>74001</v>
      </c>
      <c r="W616" s="20">
        <v>19614</v>
      </c>
      <c r="X616" s="20">
        <v>2156</v>
      </c>
      <c r="Y616" s="21">
        <v>176968</v>
      </c>
    </row>
    <row r="617" spans="2:25" x14ac:dyDescent="0.9">
      <c r="B617" s="19" t="s">
        <v>3952</v>
      </c>
      <c r="C617" s="25">
        <f>_xlfn.XLOOKUP(Vote_History[[#This Row],[QID]],Constituency[qid],Constituency[Number])</f>
        <v>103</v>
      </c>
      <c r="D617" s="27" t="str">
        <f>_xlfn.XLOOKUP(Vote_History[[#This Row],[Number]],Constituency[Number],Constituency[Constituency])</f>
        <v>Cherthala</v>
      </c>
      <c r="E617" s="20" t="s">
        <v>5467</v>
      </c>
      <c r="F617" s="20">
        <v>2021</v>
      </c>
      <c r="G617" s="20" t="s">
        <v>3912</v>
      </c>
      <c r="H617" s="20" t="s">
        <v>5425</v>
      </c>
      <c r="I617" s="20" t="s">
        <v>193</v>
      </c>
      <c r="J617" s="20" t="s">
        <v>51</v>
      </c>
      <c r="K617" s="20">
        <v>83702</v>
      </c>
      <c r="L617" s="20" t="s">
        <v>6323</v>
      </c>
      <c r="M617" s="20" t="s">
        <v>161</v>
      </c>
      <c r="N617" s="20" t="s">
        <v>38</v>
      </c>
      <c r="O617" s="20">
        <v>77554</v>
      </c>
      <c r="P617" s="20" t="s">
        <v>6324</v>
      </c>
      <c r="Q617" s="20" t="s">
        <v>698</v>
      </c>
      <c r="R617" s="20" t="s">
        <v>68</v>
      </c>
      <c r="S617" s="20">
        <v>14562</v>
      </c>
      <c r="T617" s="20">
        <v>6148</v>
      </c>
      <c r="U617" s="20">
        <v>83702</v>
      </c>
      <c r="V617" s="20">
        <v>77554</v>
      </c>
      <c r="W617" s="20">
        <v>14562</v>
      </c>
      <c r="X617" s="20">
        <v>1677</v>
      </c>
      <c r="Y617" s="21">
        <v>177495</v>
      </c>
    </row>
    <row r="618" spans="2:25" x14ac:dyDescent="0.9">
      <c r="B618" s="19" t="s">
        <v>3952</v>
      </c>
      <c r="C618" s="25">
        <f>_xlfn.XLOOKUP(Vote_History[[#This Row],[QID]],Constituency[qid],Constituency[Number])</f>
        <v>103</v>
      </c>
      <c r="D618" s="27" t="str">
        <f>_xlfn.XLOOKUP(Vote_History[[#This Row],[Number]],Constituency[Number],Constituency[Constituency])</f>
        <v>Cherthala</v>
      </c>
      <c r="E618" s="20" t="s">
        <v>5473</v>
      </c>
      <c r="F618" s="20">
        <v>2014</v>
      </c>
      <c r="G618" s="20" t="s">
        <v>3912</v>
      </c>
      <c r="H618" s="20" t="s">
        <v>6311</v>
      </c>
      <c r="I618" s="20" t="s">
        <v>161</v>
      </c>
      <c r="J618" s="20" t="s">
        <v>38</v>
      </c>
      <c r="K618" s="20">
        <v>76747</v>
      </c>
      <c r="L618" s="20" t="s">
        <v>6312</v>
      </c>
      <c r="M618" s="20" t="s">
        <v>52</v>
      </c>
      <c r="N618" s="20" t="s">
        <v>51</v>
      </c>
      <c r="O618" s="20">
        <v>75398</v>
      </c>
      <c r="P618" s="20" t="s">
        <v>6313</v>
      </c>
      <c r="Q618" s="20" t="s">
        <v>6314</v>
      </c>
      <c r="R618" s="20" t="s">
        <v>68</v>
      </c>
      <c r="S618" s="20">
        <v>6149</v>
      </c>
      <c r="T618" s="20">
        <v>1349</v>
      </c>
      <c r="U618" s="20">
        <v>75398</v>
      </c>
      <c r="V618" s="20">
        <v>76747</v>
      </c>
      <c r="W618" s="20">
        <v>6149</v>
      </c>
      <c r="X618" s="20">
        <v>4448</v>
      </c>
      <c r="Y618" s="21">
        <v>162742</v>
      </c>
    </row>
    <row r="619" spans="2:25" x14ac:dyDescent="0.9">
      <c r="B619" s="19" t="s">
        <v>3952</v>
      </c>
      <c r="C619" s="25">
        <f>_xlfn.XLOOKUP(Vote_History[[#This Row],[QID]],Constituency[qid],Constituency[Number])</f>
        <v>103</v>
      </c>
      <c r="D619" s="27" t="str">
        <f>_xlfn.XLOOKUP(Vote_History[[#This Row],[Number]],Constituency[Number],Constituency[Constituency])</f>
        <v>Cherthala</v>
      </c>
      <c r="E619" s="20" t="s">
        <v>5473</v>
      </c>
      <c r="F619" s="20">
        <v>2019</v>
      </c>
      <c r="G619" s="20" t="s">
        <v>3912</v>
      </c>
      <c r="H619" s="20" t="s">
        <v>6315</v>
      </c>
      <c r="I619" s="20" t="s">
        <v>52</v>
      </c>
      <c r="J619" s="20" t="s">
        <v>51</v>
      </c>
      <c r="K619" s="20">
        <v>83221</v>
      </c>
      <c r="L619" s="20" t="s">
        <v>3923</v>
      </c>
      <c r="M619" s="20" t="s">
        <v>161</v>
      </c>
      <c r="N619" s="20" t="s">
        <v>38</v>
      </c>
      <c r="O619" s="20">
        <v>66326</v>
      </c>
      <c r="P619" s="20" t="s">
        <v>6117</v>
      </c>
      <c r="Q619" s="20" t="s">
        <v>69</v>
      </c>
      <c r="R619" s="20" t="s">
        <v>68</v>
      </c>
      <c r="S619" s="20">
        <v>22655</v>
      </c>
      <c r="T619" s="20">
        <v>16895</v>
      </c>
      <c r="U619" s="20">
        <v>83221</v>
      </c>
      <c r="V619" s="20">
        <v>66326</v>
      </c>
      <c r="W619" s="20">
        <v>22655</v>
      </c>
      <c r="X619" s="20">
        <v>1480</v>
      </c>
      <c r="Y619" s="21">
        <v>173682</v>
      </c>
    </row>
    <row r="620" spans="2:25" x14ac:dyDescent="0.9">
      <c r="B620" s="19" t="s">
        <v>3952</v>
      </c>
      <c r="C620" s="25">
        <f>_xlfn.XLOOKUP(Vote_History[[#This Row],[QID]],Constituency[qid],Constituency[Number])</f>
        <v>103</v>
      </c>
      <c r="D620" s="27" t="str">
        <f>_xlfn.XLOOKUP(Vote_History[[#This Row],[Number]],Constituency[Number],Constituency[Constituency])</f>
        <v>Cherthala</v>
      </c>
      <c r="E620" s="20" t="s">
        <v>5473</v>
      </c>
      <c r="F620" s="20">
        <v>2024</v>
      </c>
      <c r="G620" s="20" t="s">
        <v>3912</v>
      </c>
      <c r="H620" s="20" t="s">
        <v>6316</v>
      </c>
      <c r="I620" s="20" t="s">
        <v>161</v>
      </c>
      <c r="J620" s="20" t="s">
        <v>38</v>
      </c>
      <c r="K620" s="20">
        <v>62701</v>
      </c>
      <c r="L620" s="20" t="s">
        <v>6317</v>
      </c>
      <c r="M620" s="20" t="s">
        <v>52</v>
      </c>
      <c r="N620" s="20" t="s">
        <v>51</v>
      </c>
      <c r="O620" s="20">
        <v>61858</v>
      </c>
      <c r="P620" s="20" t="s">
        <v>2294</v>
      </c>
      <c r="Q620" s="20" t="s">
        <v>69</v>
      </c>
      <c r="R620" s="20" t="s">
        <v>68</v>
      </c>
      <c r="S620" s="20">
        <v>40474</v>
      </c>
      <c r="T620" s="20">
        <v>843</v>
      </c>
      <c r="U620" s="20">
        <v>61858</v>
      </c>
      <c r="V620" s="20">
        <v>62701</v>
      </c>
      <c r="W620" s="20">
        <v>40474</v>
      </c>
      <c r="X620" s="20">
        <v>976</v>
      </c>
      <c r="Y620" s="21">
        <v>166009</v>
      </c>
    </row>
    <row r="621" spans="2:25" x14ac:dyDescent="0.9">
      <c r="B621" s="19" t="s">
        <v>3992</v>
      </c>
      <c r="C621" s="25">
        <f>_xlfn.XLOOKUP(Vote_History[[#This Row],[QID]],Constituency[qid],Constituency[Number])</f>
        <v>104</v>
      </c>
      <c r="D621" s="27" t="str">
        <f>_xlfn.XLOOKUP(Vote_History[[#This Row],[Number]],Constituency[Number],Constituency[Constituency])</f>
        <v>Alappuzha</v>
      </c>
      <c r="E621" s="20" t="s">
        <v>5467</v>
      </c>
      <c r="F621" s="20">
        <v>2011</v>
      </c>
      <c r="G621" s="20" t="s">
        <v>3912</v>
      </c>
      <c r="H621" s="20" t="s">
        <v>6325</v>
      </c>
      <c r="I621" s="20" t="s">
        <v>52</v>
      </c>
      <c r="J621" s="20" t="s">
        <v>51</v>
      </c>
      <c r="K621" s="20">
        <v>75857</v>
      </c>
      <c r="L621" s="20" t="s">
        <v>6326</v>
      </c>
      <c r="M621" s="20" t="s">
        <v>161</v>
      </c>
      <c r="N621" s="20" t="s">
        <v>38</v>
      </c>
      <c r="O621" s="20">
        <v>59515</v>
      </c>
      <c r="P621" s="20" t="s">
        <v>6327</v>
      </c>
      <c r="Q621" s="20" t="s">
        <v>69</v>
      </c>
      <c r="R621" s="20" t="s">
        <v>68</v>
      </c>
      <c r="S621" s="20">
        <v>3540</v>
      </c>
      <c r="T621" s="20">
        <v>16342</v>
      </c>
      <c r="U621" s="20">
        <v>75857</v>
      </c>
      <c r="V621" s="20">
        <v>59515</v>
      </c>
      <c r="W621" s="20">
        <v>3540</v>
      </c>
      <c r="X621" s="20">
        <v>2331</v>
      </c>
      <c r="Y621" s="21">
        <v>141243</v>
      </c>
    </row>
    <row r="622" spans="2:25" x14ac:dyDescent="0.9">
      <c r="B622" s="19" t="s">
        <v>3992</v>
      </c>
      <c r="C622" s="25">
        <f>_xlfn.XLOOKUP(Vote_History[[#This Row],[QID]],Constituency[qid],Constituency[Number])</f>
        <v>104</v>
      </c>
      <c r="D622" s="27" t="str">
        <f>_xlfn.XLOOKUP(Vote_History[[#This Row],[Number]],Constituency[Number],Constituency[Constituency])</f>
        <v>Alappuzha</v>
      </c>
      <c r="E622" s="20" t="s">
        <v>5467</v>
      </c>
      <c r="F622" s="20">
        <v>2016</v>
      </c>
      <c r="G622" s="20" t="s">
        <v>3912</v>
      </c>
      <c r="H622" s="20" t="s">
        <v>6325</v>
      </c>
      <c r="I622" s="20" t="s">
        <v>52</v>
      </c>
      <c r="J622" s="20" t="s">
        <v>51</v>
      </c>
      <c r="K622" s="20">
        <v>83211</v>
      </c>
      <c r="L622" s="20" t="s">
        <v>6328</v>
      </c>
      <c r="M622" s="20" t="s">
        <v>161</v>
      </c>
      <c r="N622" s="20" t="s">
        <v>38</v>
      </c>
      <c r="O622" s="20">
        <v>52179</v>
      </c>
      <c r="P622" s="20" t="s">
        <v>6329</v>
      </c>
      <c r="Q622" s="20" t="s">
        <v>69</v>
      </c>
      <c r="R622" s="20" t="s">
        <v>68</v>
      </c>
      <c r="S622" s="20">
        <v>18214</v>
      </c>
      <c r="T622" s="20">
        <v>31032</v>
      </c>
      <c r="U622" s="20">
        <v>83211</v>
      </c>
      <c r="V622" s="20">
        <v>52179</v>
      </c>
      <c r="W622" s="20">
        <v>18214</v>
      </c>
      <c r="X622" s="20">
        <v>1690</v>
      </c>
      <c r="Y622" s="21">
        <v>155294</v>
      </c>
    </row>
    <row r="623" spans="2:25" x14ac:dyDescent="0.9">
      <c r="B623" s="19" t="s">
        <v>3992</v>
      </c>
      <c r="C623" s="25">
        <f>_xlfn.XLOOKUP(Vote_History[[#This Row],[QID]],Constituency[qid],Constituency[Number])</f>
        <v>104</v>
      </c>
      <c r="D623" s="27" t="str">
        <f>_xlfn.XLOOKUP(Vote_History[[#This Row],[Number]],Constituency[Number],Constituency[Constituency])</f>
        <v>Alappuzha</v>
      </c>
      <c r="E623" s="20" t="s">
        <v>5467</v>
      </c>
      <c r="F623" s="20">
        <v>2021</v>
      </c>
      <c r="G623" s="20" t="s">
        <v>3912</v>
      </c>
      <c r="H623" s="20" t="s">
        <v>5426</v>
      </c>
      <c r="I623" s="20" t="s">
        <v>52</v>
      </c>
      <c r="J623" s="20" t="s">
        <v>51</v>
      </c>
      <c r="K623" s="20">
        <v>73412</v>
      </c>
      <c r="L623" s="20" t="s">
        <v>6330</v>
      </c>
      <c r="M623" s="20" t="s">
        <v>161</v>
      </c>
      <c r="N623" s="20" t="s">
        <v>38</v>
      </c>
      <c r="O623" s="20">
        <v>61768</v>
      </c>
      <c r="P623" s="20" t="s">
        <v>4112</v>
      </c>
      <c r="Q623" s="20" t="s">
        <v>69</v>
      </c>
      <c r="R623" s="20" t="s">
        <v>68</v>
      </c>
      <c r="S623" s="20">
        <v>21650</v>
      </c>
      <c r="T623" s="20">
        <v>11644</v>
      </c>
      <c r="U623" s="20">
        <v>73412</v>
      </c>
      <c r="V623" s="20">
        <v>61768</v>
      </c>
      <c r="W623" s="20">
        <v>21650</v>
      </c>
      <c r="X623" s="20">
        <v>527</v>
      </c>
      <c r="Y623" s="21">
        <v>157357</v>
      </c>
    </row>
    <row r="624" spans="2:25" x14ac:dyDescent="0.9">
      <c r="B624" s="19" t="s">
        <v>3992</v>
      </c>
      <c r="C624" s="25">
        <f>_xlfn.XLOOKUP(Vote_History[[#This Row],[QID]],Constituency[qid],Constituency[Number])</f>
        <v>104</v>
      </c>
      <c r="D624" s="27" t="str">
        <f>_xlfn.XLOOKUP(Vote_History[[#This Row],[Number]],Constituency[Number],Constituency[Constituency])</f>
        <v>Alappuzha</v>
      </c>
      <c r="E624" s="20" t="s">
        <v>5473</v>
      </c>
      <c r="F624" s="20">
        <v>2014</v>
      </c>
      <c r="G624" s="20" t="s">
        <v>3912</v>
      </c>
      <c r="H624" s="20" t="s">
        <v>6311</v>
      </c>
      <c r="I624" s="20" t="s">
        <v>161</v>
      </c>
      <c r="J624" s="20" t="s">
        <v>38</v>
      </c>
      <c r="K624" s="20">
        <v>70206</v>
      </c>
      <c r="L624" s="20" t="s">
        <v>6312</v>
      </c>
      <c r="M624" s="20" t="s">
        <v>52</v>
      </c>
      <c r="N624" s="20" t="s">
        <v>51</v>
      </c>
      <c r="O624" s="20">
        <v>62507</v>
      </c>
      <c r="P624" s="20" t="s">
        <v>6313</v>
      </c>
      <c r="Q624" s="20" t="s">
        <v>6314</v>
      </c>
      <c r="R624" s="20" t="s">
        <v>68</v>
      </c>
      <c r="S624" s="20">
        <v>3827</v>
      </c>
      <c r="T624" s="20">
        <v>7699</v>
      </c>
      <c r="U624" s="20">
        <v>62507</v>
      </c>
      <c r="V624" s="20">
        <v>70206</v>
      </c>
      <c r="W624" s="20">
        <v>3827</v>
      </c>
      <c r="X624" s="20">
        <v>5121</v>
      </c>
      <c r="Y624" s="21">
        <v>141661</v>
      </c>
    </row>
    <row r="625" spans="2:25" x14ac:dyDescent="0.9">
      <c r="B625" s="19" t="s">
        <v>3992</v>
      </c>
      <c r="C625" s="25">
        <f>_xlfn.XLOOKUP(Vote_History[[#This Row],[QID]],Constituency[qid],Constituency[Number])</f>
        <v>104</v>
      </c>
      <c r="D625" s="27" t="str">
        <f>_xlfn.XLOOKUP(Vote_History[[#This Row],[Number]],Constituency[Number],Constituency[Constituency])</f>
        <v>Alappuzha</v>
      </c>
      <c r="E625" s="20" t="s">
        <v>5473</v>
      </c>
      <c r="F625" s="20">
        <v>2019</v>
      </c>
      <c r="G625" s="20" t="s">
        <v>3912</v>
      </c>
      <c r="H625" s="20" t="s">
        <v>3923</v>
      </c>
      <c r="I625" s="20" t="s">
        <v>161</v>
      </c>
      <c r="J625" s="20" t="s">
        <v>38</v>
      </c>
      <c r="K625" s="20">
        <v>65828</v>
      </c>
      <c r="L625" s="20" t="s">
        <v>6315</v>
      </c>
      <c r="M625" s="20" t="s">
        <v>52</v>
      </c>
      <c r="N625" s="20" t="s">
        <v>51</v>
      </c>
      <c r="O625" s="20">
        <v>65759</v>
      </c>
      <c r="P625" s="20" t="s">
        <v>6117</v>
      </c>
      <c r="Q625" s="20" t="s">
        <v>69</v>
      </c>
      <c r="R625" s="20" t="s">
        <v>68</v>
      </c>
      <c r="S625" s="20">
        <v>21303</v>
      </c>
      <c r="T625" s="20">
        <v>69</v>
      </c>
      <c r="U625" s="20">
        <v>65759</v>
      </c>
      <c r="V625" s="20">
        <v>65828</v>
      </c>
      <c r="W625" s="20">
        <v>21303</v>
      </c>
      <c r="X625" s="20">
        <v>1947</v>
      </c>
      <c r="Y625" s="21">
        <v>154837</v>
      </c>
    </row>
    <row r="626" spans="2:25" x14ac:dyDescent="0.9">
      <c r="B626" s="19" t="s">
        <v>3992</v>
      </c>
      <c r="C626" s="25">
        <f>_xlfn.XLOOKUP(Vote_History[[#This Row],[QID]],Constituency[qid],Constituency[Number])</f>
        <v>104</v>
      </c>
      <c r="D626" s="27" t="str">
        <f>_xlfn.XLOOKUP(Vote_History[[#This Row],[Number]],Constituency[Number],Constituency[Constituency])</f>
        <v>Alappuzha</v>
      </c>
      <c r="E626" s="20" t="s">
        <v>5473</v>
      </c>
      <c r="F626" s="20">
        <v>2024</v>
      </c>
      <c r="G626" s="20" t="s">
        <v>3912</v>
      </c>
      <c r="H626" s="20" t="s">
        <v>6316</v>
      </c>
      <c r="I626" s="20" t="s">
        <v>161</v>
      </c>
      <c r="J626" s="20" t="s">
        <v>38</v>
      </c>
      <c r="K626" s="20">
        <v>65718</v>
      </c>
      <c r="L626" s="20" t="s">
        <v>6317</v>
      </c>
      <c r="M626" s="20" t="s">
        <v>52</v>
      </c>
      <c r="N626" s="20" t="s">
        <v>51</v>
      </c>
      <c r="O626" s="20">
        <v>47300</v>
      </c>
      <c r="P626" s="20" t="s">
        <v>2294</v>
      </c>
      <c r="Q626" s="20" t="s">
        <v>69</v>
      </c>
      <c r="R626" s="20" t="s">
        <v>68</v>
      </c>
      <c r="S626" s="20">
        <v>35594</v>
      </c>
      <c r="T626" s="20">
        <v>18418</v>
      </c>
      <c r="U626" s="20">
        <v>47300</v>
      </c>
      <c r="V626" s="20">
        <v>65718</v>
      </c>
      <c r="W626" s="20">
        <v>35594</v>
      </c>
      <c r="X626" s="20">
        <v>842</v>
      </c>
      <c r="Y626" s="21">
        <v>149454</v>
      </c>
    </row>
    <row r="627" spans="2:25" x14ac:dyDescent="0.9">
      <c r="B627" s="19" t="s">
        <v>4028</v>
      </c>
      <c r="C627" s="25">
        <f>_xlfn.XLOOKUP(Vote_History[[#This Row],[QID]],Constituency[qid],Constituency[Number])</f>
        <v>105</v>
      </c>
      <c r="D627" s="27" t="str">
        <f>_xlfn.XLOOKUP(Vote_History[[#This Row],[Number]],Constituency[Number],Constituency[Constituency])</f>
        <v>Ambalappuzha</v>
      </c>
      <c r="E627" s="20" t="s">
        <v>5467</v>
      </c>
      <c r="F627" s="20">
        <v>2011</v>
      </c>
      <c r="G627" s="20" t="s">
        <v>3912</v>
      </c>
      <c r="H627" s="20" t="s">
        <v>6331</v>
      </c>
      <c r="I627" s="20" t="s">
        <v>52</v>
      </c>
      <c r="J627" s="20" t="s">
        <v>51</v>
      </c>
      <c r="K627" s="20">
        <v>63728</v>
      </c>
      <c r="L627" s="20" t="s">
        <v>6332</v>
      </c>
      <c r="M627" s="20" t="s">
        <v>161</v>
      </c>
      <c r="N627" s="20" t="s">
        <v>38</v>
      </c>
      <c r="O627" s="20">
        <v>47148</v>
      </c>
      <c r="P627" s="20" t="s">
        <v>6333</v>
      </c>
      <c r="Q627" s="20" t="s">
        <v>69</v>
      </c>
      <c r="R627" s="20" t="s">
        <v>68</v>
      </c>
      <c r="S627" s="20">
        <v>2668</v>
      </c>
      <c r="T627" s="20">
        <v>16580</v>
      </c>
      <c r="U627" s="20">
        <v>63728</v>
      </c>
      <c r="V627" s="20">
        <v>47148</v>
      </c>
      <c r="W627" s="20">
        <v>2668</v>
      </c>
      <c r="X627" s="20">
        <v>3422</v>
      </c>
      <c r="Y627" s="21">
        <v>116966</v>
      </c>
    </row>
    <row r="628" spans="2:25" x14ac:dyDescent="0.9">
      <c r="B628" s="19" t="s">
        <v>4028</v>
      </c>
      <c r="C628" s="25">
        <f>_xlfn.XLOOKUP(Vote_History[[#This Row],[QID]],Constituency[qid],Constituency[Number])</f>
        <v>105</v>
      </c>
      <c r="D628" s="27" t="str">
        <f>_xlfn.XLOOKUP(Vote_History[[#This Row],[Number]],Constituency[Number],Constituency[Constituency])</f>
        <v>Ambalappuzha</v>
      </c>
      <c r="E628" s="20" t="s">
        <v>5467</v>
      </c>
      <c r="F628" s="20">
        <v>2016</v>
      </c>
      <c r="G628" s="20" t="s">
        <v>3912</v>
      </c>
      <c r="H628" s="20" t="s">
        <v>6331</v>
      </c>
      <c r="I628" s="20" t="s">
        <v>52</v>
      </c>
      <c r="J628" s="20" t="s">
        <v>51</v>
      </c>
      <c r="K628" s="20">
        <v>63069</v>
      </c>
      <c r="L628" s="20" t="s">
        <v>6334</v>
      </c>
      <c r="M628" s="20" t="s">
        <v>5589</v>
      </c>
      <c r="N628" s="20" t="s">
        <v>38</v>
      </c>
      <c r="O628" s="20">
        <v>40448</v>
      </c>
      <c r="P628" s="20" t="s">
        <v>6335</v>
      </c>
      <c r="Q628" s="20" t="s">
        <v>69</v>
      </c>
      <c r="R628" s="20" t="s">
        <v>68</v>
      </c>
      <c r="S628" s="20">
        <v>22730</v>
      </c>
      <c r="T628" s="20">
        <v>22621</v>
      </c>
      <c r="U628" s="20">
        <v>63069</v>
      </c>
      <c r="V628" s="20">
        <v>40448</v>
      </c>
      <c r="W628" s="20">
        <v>22730</v>
      </c>
      <c r="X628" s="20">
        <v>6420</v>
      </c>
      <c r="Y628" s="21">
        <v>132667</v>
      </c>
    </row>
    <row r="629" spans="2:25" x14ac:dyDescent="0.9">
      <c r="B629" s="19" t="s">
        <v>4028</v>
      </c>
      <c r="C629" s="25">
        <f>_xlfn.XLOOKUP(Vote_History[[#This Row],[QID]],Constituency[qid],Constituency[Number])</f>
        <v>105</v>
      </c>
      <c r="D629" s="27" t="str">
        <f>_xlfn.XLOOKUP(Vote_History[[#This Row],[Number]],Constituency[Number],Constituency[Constituency])</f>
        <v>Ambalappuzha</v>
      </c>
      <c r="E629" s="20" t="s">
        <v>5467</v>
      </c>
      <c r="F629" s="20">
        <v>2021</v>
      </c>
      <c r="G629" s="20" t="s">
        <v>3912</v>
      </c>
      <c r="H629" s="20" t="s">
        <v>5427</v>
      </c>
      <c r="I629" s="20" t="s">
        <v>52</v>
      </c>
      <c r="J629" s="20" t="s">
        <v>51</v>
      </c>
      <c r="K629" s="20">
        <v>61365</v>
      </c>
      <c r="L629" s="20" t="s">
        <v>6332</v>
      </c>
      <c r="M629" s="20" t="s">
        <v>161</v>
      </c>
      <c r="N629" s="20" t="s">
        <v>38</v>
      </c>
      <c r="O629" s="20">
        <v>50240</v>
      </c>
      <c r="P629" s="20" t="s">
        <v>4210</v>
      </c>
      <c r="Q629" s="20" t="s">
        <v>69</v>
      </c>
      <c r="R629" s="20" t="s">
        <v>68</v>
      </c>
      <c r="S629" s="20">
        <v>22389</v>
      </c>
      <c r="T629" s="20">
        <v>11125</v>
      </c>
      <c r="U629" s="20">
        <v>61365</v>
      </c>
      <c r="V629" s="20">
        <v>50240</v>
      </c>
      <c r="W629" s="20">
        <v>22389</v>
      </c>
      <c r="X629" s="20">
        <v>2436</v>
      </c>
      <c r="Y629" s="21">
        <v>136430</v>
      </c>
    </row>
    <row r="630" spans="2:25" x14ac:dyDescent="0.9">
      <c r="B630" s="19" t="s">
        <v>4028</v>
      </c>
      <c r="C630" s="25">
        <f>_xlfn.XLOOKUP(Vote_History[[#This Row],[QID]],Constituency[qid],Constituency[Number])</f>
        <v>105</v>
      </c>
      <c r="D630" s="27" t="str">
        <f>_xlfn.XLOOKUP(Vote_History[[#This Row],[Number]],Constituency[Number],Constituency[Constituency])</f>
        <v>Ambalappuzha</v>
      </c>
      <c r="E630" s="20" t="s">
        <v>5473</v>
      </c>
      <c r="F630" s="20">
        <v>2014</v>
      </c>
      <c r="G630" s="20" t="s">
        <v>3912</v>
      </c>
      <c r="H630" s="20" t="s">
        <v>6311</v>
      </c>
      <c r="I630" s="20" t="s">
        <v>161</v>
      </c>
      <c r="J630" s="20" t="s">
        <v>38</v>
      </c>
      <c r="K630" s="20">
        <v>54553</v>
      </c>
      <c r="L630" s="20" t="s">
        <v>6312</v>
      </c>
      <c r="M630" s="20" t="s">
        <v>52</v>
      </c>
      <c r="N630" s="20" t="s">
        <v>51</v>
      </c>
      <c r="O630" s="20">
        <v>51316</v>
      </c>
      <c r="P630" s="20" t="s">
        <v>6313</v>
      </c>
      <c r="Q630" s="20" t="s">
        <v>6314</v>
      </c>
      <c r="R630" s="20" t="s">
        <v>68</v>
      </c>
      <c r="S630" s="20">
        <v>5454</v>
      </c>
      <c r="T630" s="20">
        <v>3237</v>
      </c>
      <c r="U630" s="20">
        <v>51316</v>
      </c>
      <c r="V630" s="20">
        <v>54553</v>
      </c>
      <c r="W630" s="20">
        <v>5454</v>
      </c>
      <c r="X630" s="20">
        <v>6801</v>
      </c>
      <c r="Y630" s="21">
        <v>118124</v>
      </c>
    </row>
    <row r="631" spans="2:25" x14ac:dyDescent="0.9">
      <c r="B631" s="19" t="s">
        <v>4028</v>
      </c>
      <c r="C631" s="25">
        <f>_xlfn.XLOOKUP(Vote_History[[#This Row],[QID]],Constituency[qid],Constituency[Number])</f>
        <v>105</v>
      </c>
      <c r="D631" s="27" t="str">
        <f>_xlfn.XLOOKUP(Vote_History[[#This Row],[Number]],Constituency[Number],Constituency[Constituency])</f>
        <v>Ambalappuzha</v>
      </c>
      <c r="E631" s="20" t="s">
        <v>5473</v>
      </c>
      <c r="F631" s="20">
        <v>2019</v>
      </c>
      <c r="G631" s="20" t="s">
        <v>3912</v>
      </c>
      <c r="H631" s="20" t="s">
        <v>3923</v>
      </c>
      <c r="I631" s="20" t="s">
        <v>161</v>
      </c>
      <c r="J631" s="20" t="s">
        <v>38</v>
      </c>
      <c r="K631" s="20">
        <v>53159</v>
      </c>
      <c r="L631" s="20" t="s">
        <v>6315</v>
      </c>
      <c r="M631" s="20" t="s">
        <v>52</v>
      </c>
      <c r="N631" s="20" t="s">
        <v>51</v>
      </c>
      <c r="O631" s="20">
        <v>52521</v>
      </c>
      <c r="P631" s="20" t="s">
        <v>6117</v>
      </c>
      <c r="Q631" s="20" t="s">
        <v>69</v>
      </c>
      <c r="R631" s="20" t="s">
        <v>68</v>
      </c>
      <c r="S631" s="20">
        <v>25061</v>
      </c>
      <c r="T631" s="20">
        <v>638</v>
      </c>
      <c r="U631" s="20">
        <v>52521</v>
      </c>
      <c r="V631" s="20">
        <v>53159</v>
      </c>
      <c r="W631" s="20">
        <v>25061</v>
      </c>
      <c r="X631" s="20">
        <v>2474</v>
      </c>
      <c r="Y631" s="21">
        <v>133215</v>
      </c>
    </row>
    <row r="632" spans="2:25" x14ac:dyDescent="0.9">
      <c r="B632" s="19" t="s">
        <v>4028</v>
      </c>
      <c r="C632" s="25">
        <f>_xlfn.XLOOKUP(Vote_History[[#This Row],[QID]],Constituency[qid],Constituency[Number])</f>
        <v>105</v>
      </c>
      <c r="D632" s="27" t="str">
        <f>_xlfn.XLOOKUP(Vote_History[[#This Row],[Number]],Constituency[Number],Constituency[Constituency])</f>
        <v>Ambalappuzha</v>
      </c>
      <c r="E632" s="20" t="s">
        <v>5473</v>
      </c>
      <c r="F632" s="20">
        <v>2024</v>
      </c>
      <c r="G632" s="20" t="s">
        <v>3912</v>
      </c>
      <c r="H632" s="20" t="s">
        <v>6316</v>
      </c>
      <c r="I632" s="20" t="s">
        <v>161</v>
      </c>
      <c r="J632" s="20" t="s">
        <v>38</v>
      </c>
      <c r="K632" s="20">
        <v>52212</v>
      </c>
      <c r="L632" s="20" t="s">
        <v>6317</v>
      </c>
      <c r="M632" s="20" t="s">
        <v>52</v>
      </c>
      <c r="N632" s="20" t="s">
        <v>51</v>
      </c>
      <c r="O632" s="20">
        <v>37657</v>
      </c>
      <c r="P632" s="20" t="s">
        <v>2294</v>
      </c>
      <c r="Q632" s="20" t="s">
        <v>69</v>
      </c>
      <c r="R632" s="20" t="s">
        <v>68</v>
      </c>
      <c r="S632" s="20">
        <v>37547</v>
      </c>
      <c r="T632" s="20">
        <v>14555</v>
      </c>
      <c r="U632" s="20">
        <v>37657</v>
      </c>
      <c r="V632" s="20">
        <v>52212</v>
      </c>
      <c r="W632" s="20">
        <v>37547</v>
      </c>
      <c r="X632" s="20">
        <v>771</v>
      </c>
      <c r="Y632" s="21">
        <v>128187</v>
      </c>
    </row>
    <row r="633" spans="2:25" x14ac:dyDescent="0.9">
      <c r="B633" s="19" t="s">
        <v>4054</v>
      </c>
      <c r="C633" s="25">
        <f>_xlfn.XLOOKUP(Vote_History[[#This Row],[QID]],Constituency[qid],Constituency[Number])</f>
        <v>106</v>
      </c>
      <c r="D633" s="27" t="str">
        <f>_xlfn.XLOOKUP(Vote_History[[#This Row],[Number]],Constituency[Number],Constituency[Constituency])</f>
        <v>Kuttanad</v>
      </c>
      <c r="E633" s="20" t="s">
        <v>5467</v>
      </c>
      <c r="F633" s="20">
        <v>2011</v>
      </c>
      <c r="G633" s="20" t="s">
        <v>4152</v>
      </c>
      <c r="H633" s="20" t="s">
        <v>6336</v>
      </c>
      <c r="I633" s="20" t="s">
        <v>1139</v>
      </c>
      <c r="J633" s="20" t="s">
        <v>51</v>
      </c>
      <c r="K633" s="20">
        <v>60010</v>
      </c>
      <c r="L633" s="20" t="s">
        <v>6337</v>
      </c>
      <c r="M633" s="20" t="s">
        <v>5416</v>
      </c>
      <c r="N633" s="20" t="s">
        <v>38</v>
      </c>
      <c r="O633" s="20">
        <v>52039</v>
      </c>
      <c r="P633" s="20" t="s">
        <v>6338</v>
      </c>
      <c r="Q633" s="20" t="s">
        <v>69</v>
      </c>
      <c r="R633" s="20" t="s">
        <v>68</v>
      </c>
      <c r="S633" s="20">
        <v>4395</v>
      </c>
      <c r="T633" s="20">
        <v>7971</v>
      </c>
      <c r="U633" s="20">
        <v>60010</v>
      </c>
      <c r="V633" s="20">
        <v>52039</v>
      </c>
      <c r="W633" s="20">
        <v>4395</v>
      </c>
      <c r="X633" s="20">
        <v>1666</v>
      </c>
      <c r="Y633" s="21">
        <v>118110</v>
      </c>
    </row>
    <row r="634" spans="2:25" x14ac:dyDescent="0.9">
      <c r="B634" s="19" t="s">
        <v>4054</v>
      </c>
      <c r="C634" s="25">
        <f>_xlfn.XLOOKUP(Vote_History[[#This Row],[QID]],Constituency[qid],Constituency[Number])</f>
        <v>106</v>
      </c>
      <c r="D634" s="27" t="str">
        <f>_xlfn.XLOOKUP(Vote_History[[#This Row],[Number]],Constituency[Number],Constituency[Constituency])</f>
        <v>Kuttanad</v>
      </c>
      <c r="E634" s="20" t="s">
        <v>5467</v>
      </c>
      <c r="F634" s="20">
        <v>2016</v>
      </c>
      <c r="G634" s="20" t="s">
        <v>4152</v>
      </c>
      <c r="H634" s="20" t="s">
        <v>6336</v>
      </c>
      <c r="I634" s="20" t="s">
        <v>1139</v>
      </c>
      <c r="J634" s="20" t="s">
        <v>51</v>
      </c>
      <c r="K634" s="20">
        <v>50114</v>
      </c>
      <c r="L634" s="20" t="s">
        <v>6339</v>
      </c>
      <c r="M634" s="20" t="s">
        <v>5416</v>
      </c>
      <c r="N634" s="20" t="s">
        <v>38</v>
      </c>
      <c r="O634" s="20">
        <v>45223</v>
      </c>
      <c r="P634" s="20" t="s">
        <v>6340</v>
      </c>
      <c r="Q634" s="20" t="s">
        <v>698</v>
      </c>
      <c r="R634" s="20" t="s">
        <v>68</v>
      </c>
      <c r="S634" s="20">
        <v>33044</v>
      </c>
      <c r="T634" s="20">
        <v>4891</v>
      </c>
      <c r="U634" s="20">
        <v>50114</v>
      </c>
      <c r="V634" s="20">
        <v>45223</v>
      </c>
      <c r="W634" s="20">
        <v>33044</v>
      </c>
      <c r="X634" s="20">
        <v>1355</v>
      </c>
      <c r="Y634" s="21">
        <v>129736</v>
      </c>
    </row>
    <row r="635" spans="2:25" x14ac:dyDescent="0.9">
      <c r="B635" s="19" t="s">
        <v>4054</v>
      </c>
      <c r="C635" s="25">
        <f>_xlfn.XLOOKUP(Vote_History[[#This Row],[QID]],Constituency[qid],Constituency[Number])</f>
        <v>106</v>
      </c>
      <c r="D635" s="27" t="str">
        <f>_xlfn.XLOOKUP(Vote_History[[#This Row],[Number]],Constituency[Number],Constituency[Constituency])</f>
        <v>Kuttanad</v>
      </c>
      <c r="E635" s="20" t="s">
        <v>5467</v>
      </c>
      <c r="F635" s="20">
        <v>2021</v>
      </c>
      <c r="G635" s="20" t="s">
        <v>4152</v>
      </c>
      <c r="H635" s="20" t="s">
        <v>5428</v>
      </c>
      <c r="I635" s="20" t="s">
        <v>1139</v>
      </c>
      <c r="J635" s="20" t="s">
        <v>51</v>
      </c>
      <c r="K635" s="20">
        <v>57379</v>
      </c>
      <c r="L635" s="20" t="s">
        <v>6341</v>
      </c>
      <c r="M635" s="20" t="s">
        <v>210</v>
      </c>
      <c r="N635" s="20" t="s">
        <v>38</v>
      </c>
      <c r="O635" s="20">
        <v>51863</v>
      </c>
      <c r="P635" s="20" t="s">
        <v>6342</v>
      </c>
      <c r="Q635" s="20" t="s">
        <v>698</v>
      </c>
      <c r="R635" s="20" t="s">
        <v>68</v>
      </c>
      <c r="S635" s="20">
        <v>14946</v>
      </c>
      <c r="T635" s="20">
        <v>5516</v>
      </c>
      <c r="U635" s="20">
        <v>57379</v>
      </c>
      <c r="V635" s="20">
        <v>51863</v>
      </c>
      <c r="W635" s="20">
        <v>14946</v>
      </c>
      <c r="X635" s="20">
        <v>925</v>
      </c>
      <c r="Y635" s="21">
        <v>125113</v>
      </c>
    </row>
    <row r="636" spans="2:25" x14ac:dyDescent="0.9">
      <c r="B636" s="19" t="s">
        <v>4054</v>
      </c>
      <c r="C636" s="25">
        <f>_xlfn.XLOOKUP(Vote_History[[#This Row],[QID]],Constituency[qid],Constituency[Number])</f>
        <v>106</v>
      </c>
      <c r="D636" s="27" t="str">
        <f>_xlfn.XLOOKUP(Vote_History[[#This Row],[Number]],Constituency[Number],Constituency[Constituency])</f>
        <v>Kuttanad</v>
      </c>
      <c r="E636" s="20" t="s">
        <v>5473</v>
      </c>
      <c r="F636" s="20">
        <v>2014</v>
      </c>
      <c r="G636" s="20" t="s">
        <v>4152</v>
      </c>
      <c r="H636" s="20" t="s">
        <v>6279</v>
      </c>
      <c r="I636" s="20" t="s">
        <v>161</v>
      </c>
      <c r="J636" s="20" t="s">
        <v>38</v>
      </c>
      <c r="K636" s="20">
        <v>51703</v>
      </c>
      <c r="L636" s="20" t="s">
        <v>6280</v>
      </c>
      <c r="M636" s="20" t="s">
        <v>193</v>
      </c>
      <c r="N636" s="20" t="s">
        <v>51</v>
      </c>
      <c r="O636" s="20">
        <v>50508</v>
      </c>
      <c r="P636" s="20" t="s">
        <v>6281</v>
      </c>
      <c r="Q636" s="20" t="s">
        <v>69</v>
      </c>
      <c r="R636" s="20" t="s">
        <v>68</v>
      </c>
      <c r="S636" s="20">
        <v>8739</v>
      </c>
      <c r="T636" s="20">
        <v>1195</v>
      </c>
      <c r="U636" s="20">
        <v>50508</v>
      </c>
      <c r="V636" s="20">
        <v>51703</v>
      </c>
      <c r="W636" s="20">
        <v>8739</v>
      </c>
      <c r="X636" s="20">
        <v>2443</v>
      </c>
      <c r="Y636" s="21">
        <v>113393</v>
      </c>
    </row>
    <row r="637" spans="2:25" x14ac:dyDescent="0.9">
      <c r="B637" s="19" t="s">
        <v>4054</v>
      </c>
      <c r="C637" s="25">
        <f>_xlfn.XLOOKUP(Vote_History[[#This Row],[QID]],Constituency[qid],Constituency[Number])</f>
        <v>106</v>
      </c>
      <c r="D637" s="27" t="str">
        <f>_xlfn.XLOOKUP(Vote_History[[#This Row],[Number]],Constituency[Number],Constituency[Constituency])</f>
        <v>Kuttanad</v>
      </c>
      <c r="E637" s="20" t="s">
        <v>5473</v>
      </c>
      <c r="F637" s="20">
        <v>2019</v>
      </c>
      <c r="G637" s="20" t="s">
        <v>4152</v>
      </c>
      <c r="H637" s="20" t="s">
        <v>6279</v>
      </c>
      <c r="I637" s="20" t="s">
        <v>161</v>
      </c>
      <c r="J637" s="20" t="s">
        <v>38</v>
      </c>
      <c r="K637" s="20">
        <v>55253</v>
      </c>
      <c r="L637" s="20" t="s">
        <v>5432</v>
      </c>
      <c r="M637" s="20" t="s">
        <v>193</v>
      </c>
      <c r="N637" s="20" t="s">
        <v>51</v>
      </c>
      <c r="O637" s="20">
        <v>52630</v>
      </c>
      <c r="P637" s="20" t="s">
        <v>6282</v>
      </c>
      <c r="Q637" s="20" t="s">
        <v>698</v>
      </c>
      <c r="R637" s="20" t="s">
        <v>68</v>
      </c>
      <c r="S637" s="20">
        <v>14476</v>
      </c>
      <c r="T637" s="20">
        <v>2623</v>
      </c>
      <c r="U637" s="20">
        <v>52630</v>
      </c>
      <c r="V637" s="20">
        <v>55253</v>
      </c>
      <c r="W637" s="20">
        <v>14476</v>
      </c>
      <c r="X637" s="20">
        <v>1323</v>
      </c>
      <c r="Y637" s="21">
        <v>123682</v>
      </c>
    </row>
    <row r="638" spans="2:25" x14ac:dyDescent="0.9">
      <c r="B638" s="19" t="s">
        <v>4054</v>
      </c>
      <c r="C638" s="25">
        <f>_xlfn.XLOOKUP(Vote_History[[#This Row],[QID]],Constituency[qid],Constituency[Number])</f>
        <v>106</v>
      </c>
      <c r="D638" s="27" t="str">
        <f>_xlfn.XLOOKUP(Vote_History[[#This Row],[Number]],Constituency[Number],Constituency[Constituency])</f>
        <v>Kuttanad</v>
      </c>
      <c r="E638" s="20" t="s">
        <v>5473</v>
      </c>
      <c r="F638" s="20">
        <v>2024</v>
      </c>
      <c r="G638" s="20" t="s">
        <v>4152</v>
      </c>
      <c r="H638" s="20" t="s">
        <v>6279</v>
      </c>
      <c r="I638" s="20" t="s">
        <v>161</v>
      </c>
      <c r="J638" s="20" t="s">
        <v>38</v>
      </c>
      <c r="K638" s="20">
        <v>45736</v>
      </c>
      <c r="L638" s="20" t="s">
        <v>6283</v>
      </c>
      <c r="M638" s="20" t="s">
        <v>193</v>
      </c>
      <c r="N638" s="20" t="s">
        <v>51</v>
      </c>
      <c r="O638" s="20">
        <v>44865</v>
      </c>
      <c r="P638" s="20" t="s">
        <v>6284</v>
      </c>
      <c r="Q638" s="20" t="s">
        <v>698</v>
      </c>
      <c r="R638" s="20" t="s">
        <v>68</v>
      </c>
      <c r="S638" s="20">
        <v>15553</v>
      </c>
      <c r="T638" s="20">
        <v>871</v>
      </c>
      <c r="U638" s="20">
        <v>44865</v>
      </c>
      <c r="V638" s="20">
        <v>45736</v>
      </c>
      <c r="W638" s="20">
        <v>15553</v>
      </c>
      <c r="X638" s="20">
        <v>1643</v>
      </c>
      <c r="Y638" s="21">
        <v>107797</v>
      </c>
    </row>
    <row r="639" spans="2:25" x14ac:dyDescent="0.9">
      <c r="B639" s="19" t="s">
        <v>4099</v>
      </c>
      <c r="C639" s="25">
        <f>_xlfn.XLOOKUP(Vote_History[[#This Row],[QID]],Constituency[qid],Constituency[Number])</f>
        <v>107</v>
      </c>
      <c r="D639" s="27" t="str">
        <f>_xlfn.XLOOKUP(Vote_History[[#This Row],[Number]],Constituency[Number],Constituency[Constituency])</f>
        <v>Haripad</v>
      </c>
      <c r="E639" s="20" t="s">
        <v>5467</v>
      </c>
      <c r="F639" s="20">
        <v>2011</v>
      </c>
      <c r="G639" s="20" t="s">
        <v>3912</v>
      </c>
      <c r="H639" s="20" t="s">
        <v>4105</v>
      </c>
      <c r="I639" s="20" t="s">
        <v>161</v>
      </c>
      <c r="J639" s="20" t="s">
        <v>38</v>
      </c>
      <c r="K639" s="20">
        <v>67378</v>
      </c>
      <c r="L639" s="20" t="s">
        <v>6343</v>
      </c>
      <c r="M639" s="20" t="s">
        <v>193</v>
      </c>
      <c r="N639" s="20" t="s">
        <v>51</v>
      </c>
      <c r="O639" s="20">
        <v>61858</v>
      </c>
      <c r="P639" s="20" t="s">
        <v>6344</v>
      </c>
      <c r="Q639" s="20" t="s">
        <v>69</v>
      </c>
      <c r="R639" s="20" t="s">
        <v>68</v>
      </c>
      <c r="S639" s="20">
        <v>3145</v>
      </c>
      <c r="T639" s="20">
        <v>5520</v>
      </c>
      <c r="U639" s="20">
        <v>61858</v>
      </c>
      <c r="V639" s="20">
        <v>67378</v>
      </c>
      <c r="W639" s="20">
        <v>3145</v>
      </c>
      <c r="X639" s="20">
        <v>2299</v>
      </c>
      <c r="Y639" s="21">
        <v>134680</v>
      </c>
    </row>
    <row r="640" spans="2:25" x14ac:dyDescent="0.9">
      <c r="B640" s="19" t="s">
        <v>4099</v>
      </c>
      <c r="C640" s="25">
        <f>_xlfn.XLOOKUP(Vote_History[[#This Row],[QID]],Constituency[qid],Constituency[Number])</f>
        <v>107</v>
      </c>
      <c r="D640" s="27" t="str">
        <f>_xlfn.XLOOKUP(Vote_History[[#This Row],[Number]],Constituency[Number],Constituency[Constituency])</f>
        <v>Haripad</v>
      </c>
      <c r="E640" s="20" t="s">
        <v>5467</v>
      </c>
      <c r="F640" s="20">
        <v>2016</v>
      </c>
      <c r="G640" s="20" t="s">
        <v>3912</v>
      </c>
      <c r="H640" s="20" t="s">
        <v>4105</v>
      </c>
      <c r="I640" s="20" t="s">
        <v>161</v>
      </c>
      <c r="J640" s="20" t="s">
        <v>38</v>
      </c>
      <c r="K640" s="20">
        <v>75980</v>
      </c>
      <c r="L640" s="20" t="s">
        <v>6345</v>
      </c>
      <c r="M640" s="20" t="s">
        <v>193</v>
      </c>
      <c r="N640" s="20" t="s">
        <v>51</v>
      </c>
      <c r="O640" s="20">
        <v>57359</v>
      </c>
      <c r="P640" s="20" t="s">
        <v>6346</v>
      </c>
      <c r="Q640" s="20" t="s">
        <v>69</v>
      </c>
      <c r="R640" s="20" t="s">
        <v>68</v>
      </c>
      <c r="S640" s="20">
        <v>12985</v>
      </c>
      <c r="T640" s="20">
        <v>18621</v>
      </c>
      <c r="U640" s="20">
        <v>57359</v>
      </c>
      <c r="V640" s="20">
        <v>75980</v>
      </c>
      <c r="W640" s="20">
        <v>12985</v>
      </c>
      <c r="X640" s="20">
        <v>2187</v>
      </c>
      <c r="Y640" s="21">
        <v>148511</v>
      </c>
    </row>
    <row r="641" spans="2:25" x14ac:dyDescent="0.9">
      <c r="B641" s="19" t="s">
        <v>4099</v>
      </c>
      <c r="C641" s="25">
        <f>_xlfn.XLOOKUP(Vote_History[[#This Row],[QID]],Constituency[qid],Constituency[Number])</f>
        <v>107</v>
      </c>
      <c r="D641" s="27" t="str">
        <f>_xlfn.XLOOKUP(Vote_History[[#This Row],[Number]],Constituency[Number],Constituency[Constituency])</f>
        <v>Haripad</v>
      </c>
      <c r="E641" s="20" t="s">
        <v>5467</v>
      </c>
      <c r="F641" s="20">
        <v>2021</v>
      </c>
      <c r="G641" s="20" t="s">
        <v>3912</v>
      </c>
      <c r="H641" s="20" t="s">
        <v>4105</v>
      </c>
      <c r="I641" s="20" t="s">
        <v>161</v>
      </c>
      <c r="J641" s="20" t="s">
        <v>38</v>
      </c>
      <c r="K641" s="20">
        <v>72768</v>
      </c>
      <c r="L641" s="20" t="s">
        <v>6347</v>
      </c>
      <c r="M641" s="20" t="s">
        <v>193</v>
      </c>
      <c r="N641" s="20" t="s">
        <v>51</v>
      </c>
      <c r="O641" s="20">
        <v>59102</v>
      </c>
      <c r="P641" s="20" t="s">
        <v>6348</v>
      </c>
      <c r="Q641" s="20" t="s">
        <v>69</v>
      </c>
      <c r="R641" s="20" t="s">
        <v>68</v>
      </c>
      <c r="S641" s="20">
        <v>17890</v>
      </c>
      <c r="T641" s="20">
        <v>13666</v>
      </c>
      <c r="U641" s="20">
        <v>59102</v>
      </c>
      <c r="V641" s="20">
        <v>72768</v>
      </c>
      <c r="W641" s="20">
        <v>17890</v>
      </c>
      <c r="X641" s="20">
        <v>327</v>
      </c>
      <c r="Y641" s="21">
        <v>150087</v>
      </c>
    </row>
    <row r="642" spans="2:25" x14ac:dyDescent="0.9">
      <c r="B642" s="19" t="s">
        <v>4099</v>
      </c>
      <c r="C642" s="25">
        <f>_xlfn.XLOOKUP(Vote_History[[#This Row],[QID]],Constituency[qid],Constituency[Number])</f>
        <v>107</v>
      </c>
      <c r="D642" s="27" t="str">
        <f>_xlfn.XLOOKUP(Vote_History[[#This Row],[Number]],Constituency[Number],Constituency[Constituency])</f>
        <v>Haripad</v>
      </c>
      <c r="E642" s="20" t="s">
        <v>5473</v>
      </c>
      <c r="F642" s="20">
        <v>2014</v>
      </c>
      <c r="G642" s="20" t="s">
        <v>3912</v>
      </c>
      <c r="H642" s="20" t="s">
        <v>6311</v>
      </c>
      <c r="I642" s="20" t="s">
        <v>161</v>
      </c>
      <c r="J642" s="20" t="s">
        <v>38</v>
      </c>
      <c r="K642" s="20">
        <v>66687</v>
      </c>
      <c r="L642" s="20" t="s">
        <v>6312</v>
      </c>
      <c r="M642" s="20" t="s">
        <v>52</v>
      </c>
      <c r="N642" s="20" t="s">
        <v>51</v>
      </c>
      <c r="O642" s="20">
        <v>57822</v>
      </c>
      <c r="P642" s="20" t="s">
        <v>6313</v>
      </c>
      <c r="Q642" s="20" t="s">
        <v>6314</v>
      </c>
      <c r="R642" s="20" t="s">
        <v>68</v>
      </c>
      <c r="S642" s="20">
        <v>4794</v>
      </c>
      <c r="T642" s="20">
        <v>8865</v>
      </c>
      <c r="U642" s="20">
        <v>57822</v>
      </c>
      <c r="V642" s="20">
        <v>66687</v>
      </c>
      <c r="W642" s="20">
        <v>4794</v>
      </c>
      <c r="X642" s="20">
        <v>3675</v>
      </c>
      <c r="Y642" s="21">
        <v>132978</v>
      </c>
    </row>
    <row r="643" spans="2:25" x14ac:dyDescent="0.9">
      <c r="B643" s="19" t="s">
        <v>4099</v>
      </c>
      <c r="C643" s="25">
        <f>_xlfn.XLOOKUP(Vote_History[[#This Row],[QID]],Constituency[qid],Constituency[Number])</f>
        <v>107</v>
      </c>
      <c r="D643" s="27" t="str">
        <f>_xlfn.XLOOKUP(Vote_History[[#This Row],[Number]],Constituency[Number],Constituency[Constituency])</f>
        <v>Haripad</v>
      </c>
      <c r="E643" s="20" t="s">
        <v>5473</v>
      </c>
      <c r="F643" s="20">
        <v>2019</v>
      </c>
      <c r="G643" s="20" t="s">
        <v>3912</v>
      </c>
      <c r="H643" s="20" t="s">
        <v>3923</v>
      </c>
      <c r="I643" s="20" t="s">
        <v>161</v>
      </c>
      <c r="J643" s="20" t="s">
        <v>38</v>
      </c>
      <c r="K643" s="20">
        <v>61445</v>
      </c>
      <c r="L643" s="20" t="s">
        <v>6315</v>
      </c>
      <c r="M643" s="20" t="s">
        <v>52</v>
      </c>
      <c r="N643" s="20" t="s">
        <v>51</v>
      </c>
      <c r="O643" s="20">
        <v>55601</v>
      </c>
      <c r="P643" s="20" t="s">
        <v>6117</v>
      </c>
      <c r="Q643" s="20" t="s">
        <v>69</v>
      </c>
      <c r="R643" s="20" t="s">
        <v>68</v>
      </c>
      <c r="S643" s="20">
        <v>26238</v>
      </c>
      <c r="T643" s="20">
        <v>5844</v>
      </c>
      <c r="U643" s="20">
        <v>55601</v>
      </c>
      <c r="V643" s="20">
        <v>61445</v>
      </c>
      <c r="W643" s="20">
        <v>26238</v>
      </c>
      <c r="X643" s="20">
        <v>1640</v>
      </c>
      <c r="Y643" s="21">
        <v>144924</v>
      </c>
    </row>
    <row r="644" spans="2:25" x14ac:dyDescent="0.9">
      <c r="B644" s="19" t="s">
        <v>4099</v>
      </c>
      <c r="C644" s="25">
        <f>_xlfn.XLOOKUP(Vote_History[[#This Row],[QID]],Constituency[qid],Constituency[Number])</f>
        <v>107</v>
      </c>
      <c r="D644" s="27" t="str">
        <f>_xlfn.XLOOKUP(Vote_History[[#This Row],[Number]],Constituency[Number],Constituency[Constituency])</f>
        <v>Haripad</v>
      </c>
      <c r="E644" s="20" t="s">
        <v>5473</v>
      </c>
      <c r="F644" s="20">
        <v>2024</v>
      </c>
      <c r="G644" s="20" t="s">
        <v>3912</v>
      </c>
      <c r="H644" s="20" t="s">
        <v>6316</v>
      </c>
      <c r="I644" s="20" t="s">
        <v>161</v>
      </c>
      <c r="J644" s="20" t="s">
        <v>38</v>
      </c>
      <c r="K644" s="20">
        <v>48466</v>
      </c>
      <c r="L644" s="20" t="s">
        <v>2294</v>
      </c>
      <c r="M644" s="20" t="s">
        <v>69</v>
      </c>
      <c r="N644" s="20" t="s">
        <v>68</v>
      </c>
      <c r="O644" s="20">
        <v>47121</v>
      </c>
      <c r="P644" s="20" t="s">
        <v>6317</v>
      </c>
      <c r="Q644" s="20" t="s">
        <v>52</v>
      </c>
      <c r="R644" s="20" t="s">
        <v>51</v>
      </c>
      <c r="S644" s="20">
        <v>41769</v>
      </c>
      <c r="T644" s="20">
        <v>1345</v>
      </c>
      <c r="U644" s="20">
        <v>41769</v>
      </c>
      <c r="V644" s="20">
        <v>48466</v>
      </c>
      <c r="W644" s="20">
        <v>47121</v>
      </c>
      <c r="X644" s="20">
        <v>751</v>
      </c>
      <c r="Y644" s="21">
        <v>138107</v>
      </c>
    </row>
    <row r="645" spans="2:25" x14ac:dyDescent="0.9">
      <c r="B645" s="19" t="s">
        <v>4134</v>
      </c>
      <c r="C645" s="25">
        <f>_xlfn.XLOOKUP(Vote_History[[#This Row],[QID]],Constituency[qid],Constituency[Number])</f>
        <v>108</v>
      </c>
      <c r="D645" s="27" t="str">
        <f>_xlfn.XLOOKUP(Vote_History[[#This Row],[Number]],Constituency[Number],Constituency[Constituency])</f>
        <v>Kayamkulam</v>
      </c>
      <c r="E645" s="20" t="s">
        <v>5467</v>
      </c>
      <c r="F645" s="20">
        <v>2011</v>
      </c>
      <c r="G645" s="20" t="s">
        <v>3912</v>
      </c>
      <c r="H645" s="20" t="s">
        <v>6349</v>
      </c>
      <c r="I645" s="20" t="s">
        <v>52</v>
      </c>
      <c r="J645" s="20" t="s">
        <v>51</v>
      </c>
      <c r="K645" s="20">
        <v>67409</v>
      </c>
      <c r="L645" s="20" t="s">
        <v>6350</v>
      </c>
      <c r="M645" s="20" t="s">
        <v>161</v>
      </c>
      <c r="N645" s="20" t="s">
        <v>38</v>
      </c>
      <c r="O645" s="20">
        <v>66094</v>
      </c>
      <c r="P645" s="20" t="s">
        <v>6351</v>
      </c>
      <c r="Q645" s="20" t="s">
        <v>69</v>
      </c>
      <c r="R645" s="20" t="s">
        <v>68</v>
      </c>
      <c r="S645" s="20">
        <v>3083</v>
      </c>
      <c r="T645" s="20">
        <v>1315</v>
      </c>
      <c r="U645" s="20">
        <v>67409</v>
      </c>
      <c r="V645" s="20">
        <v>66094</v>
      </c>
      <c r="W645" s="20">
        <v>3083</v>
      </c>
      <c r="X645" s="20">
        <v>3040</v>
      </c>
      <c r="Y645" s="21">
        <v>139626</v>
      </c>
    </row>
    <row r="646" spans="2:25" x14ac:dyDescent="0.9">
      <c r="B646" s="19" t="s">
        <v>4134</v>
      </c>
      <c r="C646" s="25">
        <f>_xlfn.XLOOKUP(Vote_History[[#This Row],[QID]],Constituency[qid],Constituency[Number])</f>
        <v>108</v>
      </c>
      <c r="D646" s="27" t="str">
        <f>_xlfn.XLOOKUP(Vote_History[[#This Row],[Number]],Constituency[Number],Constituency[Constituency])</f>
        <v>Kayamkulam</v>
      </c>
      <c r="E646" s="20" t="s">
        <v>5467</v>
      </c>
      <c r="F646" s="20">
        <v>2016</v>
      </c>
      <c r="G646" s="20" t="s">
        <v>3912</v>
      </c>
      <c r="H646" s="20" t="s">
        <v>6352</v>
      </c>
      <c r="I646" s="20" t="s">
        <v>52</v>
      </c>
      <c r="J646" s="20" t="s">
        <v>51</v>
      </c>
      <c r="K646" s="20">
        <v>72956</v>
      </c>
      <c r="L646" s="20" t="s">
        <v>6332</v>
      </c>
      <c r="M646" s="20" t="s">
        <v>161</v>
      </c>
      <c r="N646" s="20" t="s">
        <v>38</v>
      </c>
      <c r="O646" s="20">
        <v>61099</v>
      </c>
      <c r="P646" s="20" t="s">
        <v>6353</v>
      </c>
      <c r="Q646" s="20" t="s">
        <v>698</v>
      </c>
      <c r="R646" s="20" t="s">
        <v>68</v>
      </c>
      <c r="S646" s="20">
        <v>20000</v>
      </c>
      <c r="T646" s="20">
        <v>11857</v>
      </c>
      <c r="U646" s="20">
        <v>72956</v>
      </c>
      <c r="V646" s="20">
        <v>61099</v>
      </c>
      <c r="W646" s="20">
        <v>20000</v>
      </c>
      <c r="X646" s="20">
        <v>2293</v>
      </c>
      <c r="Y646" s="21">
        <v>156348</v>
      </c>
    </row>
    <row r="647" spans="2:25" x14ac:dyDescent="0.9">
      <c r="B647" s="19" t="s">
        <v>4134</v>
      </c>
      <c r="C647" s="25">
        <f>_xlfn.XLOOKUP(Vote_History[[#This Row],[QID]],Constituency[qid],Constituency[Number])</f>
        <v>108</v>
      </c>
      <c r="D647" s="27" t="str">
        <f>_xlfn.XLOOKUP(Vote_History[[#This Row],[Number]],Constituency[Number],Constituency[Constituency])</f>
        <v>Kayamkulam</v>
      </c>
      <c r="E647" s="20" t="s">
        <v>5467</v>
      </c>
      <c r="F647" s="20">
        <v>2021</v>
      </c>
      <c r="G647" s="20" t="s">
        <v>3912</v>
      </c>
      <c r="H647" s="20" t="s">
        <v>4135</v>
      </c>
      <c r="I647" s="20" t="s">
        <v>52</v>
      </c>
      <c r="J647" s="20" t="s">
        <v>51</v>
      </c>
      <c r="K647" s="20">
        <v>77348</v>
      </c>
      <c r="L647" s="20" t="s">
        <v>6354</v>
      </c>
      <c r="M647" s="20" t="s">
        <v>161</v>
      </c>
      <c r="N647" s="20" t="s">
        <v>38</v>
      </c>
      <c r="O647" s="20">
        <v>71050</v>
      </c>
      <c r="P647" s="20" t="s">
        <v>6355</v>
      </c>
      <c r="Q647" s="20" t="s">
        <v>698</v>
      </c>
      <c r="R647" s="20" t="s">
        <v>68</v>
      </c>
      <c r="S647" s="20">
        <v>11413</v>
      </c>
      <c r="T647" s="20">
        <v>6298</v>
      </c>
      <c r="U647" s="20">
        <v>77348</v>
      </c>
      <c r="V647" s="20">
        <v>71050</v>
      </c>
      <c r="W647" s="20">
        <v>11413</v>
      </c>
      <c r="X647" s="20">
        <v>1026</v>
      </c>
      <c r="Y647" s="21">
        <v>160837</v>
      </c>
    </row>
    <row r="648" spans="2:25" x14ac:dyDescent="0.9">
      <c r="B648" s="19" t="s">
        <v>4134</v>
      </c>
      <c r="C648" s="25">
        <f>_xlfn.XLOOKUP(Vote_History[[#This Row],[QID]],Constituency[qid],Constituency[Number])</f>
        <v>108</v>
      </c>
      <c r="D648" s="27" t="str">
        <f>_xlfn.XLOOKUP(Vote_History[[#This Row],[Number]],Constituency[Number],Constituency[Constituency])</f>
        <v>Kayamkulam</v>
      </c>
      <c r="E648" s="20" t="s">
        <v>5473</v>
      </c>
      <c r="F648" s="20">
        <v>2014</v>
      </c>
      <c r="G648" s="20" t="s">
        <v>3912</v>
      </c>
      <c r="H648" s="20" t="s">
        <v>6312</v>
      </c>
      <c r="I648" s="20" t="s">
        <v>52</v>
      </c>
      <c r="J648" s="20" t="s">
        <v>51</v>
      </c>
      <c r="K648" s="20">
        <v>65948</v>
      </c>
      <c r="L648" s="20" t="s">
        <v>6311</v>
      </c>
      <c r="M648" s="20" t="s">
        <v>161</v>
      </c>
      <c r="N648" s="20" t="s">
        <v>38</v>
      </c>
      <c r="O648" s="20">
        <v>62662</v>
      </c>
      <c r="P648" s="20" t="s">
        <v>6313</v>
      </c>
      <c r="Q648" s="20" t="s">
        <v>6314</v>
      </c>
      <c r="R648" s="20" t="s">
        <v>68</v>
      </c>
      <c r="S648" s="20">
        <v>6442</v>
      </c>
      <c r="T648" s="20">
        <v>3286</v>
      </c>
      <c r="U648" s="20">
        <v>65948</v>
      </c>
      <c r="V648" s="20">
        <v>62662</v>
      </c>
      <c r="W648" s="20">
        <v>6442</v>
      </c>
      <c r="X648" s="20">
        <v>4525</v>
      </c>
      <c r="Y648" s="21">
        <v>139577</v>
      </c>
    </row>
    <row r="649" spans="2:25" x14ac:dyDescent="0.9">
      <c r="B649" s="19" t="s">
        <v>4134</v>
      </c>
      <c r="C649" s="25">
        <f>_xlfn.XLOOKUP(Vote_History[[#This Row],[QID]],Constituency[qid],Constituency[Number])</f>
        <v>108</v>
      </c>
      <c r="D649" s="27" t="str">
        <f>_xlfn.XLOOKUP(Vote_History[[#This Row],[Number]],Constituency[Number],Constituency[Constituency])</f>
        <v>Kayamkulam</v>
      </c>
      <c r="E649" s="20" t="s">
        <v>5473</v>
      </c>
      <c r="F649" s="20">
        <v>2019</v>
      </c>
      <c r="G649" s="20" t="s">
        <v>3912</v>
      </c>
      <c r="H649" s="20" t="s">
        <v>6315</v>
      </c>
      <c r="I649" s="20" t="s">
        <v>52</v>
      </c>
      <c r="J649" s="20" t="s">
        <v>51</v>
      </c>
      <c r="K649" s="20">
        <v>62370</v>
      </c>
      <c r="L649" s="20" t="s">
        <v>3923</v>
      </c>
      <c r="M649" s="20" t="s">
        <v>161</v>
      </c>
      <c r="N649" s="20" t="s">
        <v>38</v>
      </c>
      <c r="O649" s="20">
        <v>58073</v>
      </c>
      <c r="P649" s="20" t="s">
        <v>6117</v>
      </c>
      <c r="Q649" s="20" t="s">
        <v>69</v>
      </c>
      <c r="R649" s="20" t="s">
        <v>68</v>
      </c>
      <c r="S649" s="20">
        <v>31660</v>
      </c>
      <c r="T649" s="20">
        <v>4297</v>
      </c>
      <c r="U649" s="20">
        <v>62370</v>
      </c>
      <c r="V649" s="20">
        <v>58073</v>
      </c>
      <c r="W649" s="20">
        <v>31660</v>
      </c>
      <c r="X649" s="20">
        <v>1684</v>
      </c>
      <c r="Y649" s="21">
        <v>153787</v>
      </c>
    </row>
    <row r="650" spans="2:25" x14ac:dyDescent="0.9">
      <c r="B650" s="19" t="s">
        <v>4134</v>
      </c>
      <c r="C650" s="25">
        <f>_xlfn.XLOOKUP(Vote_History[[#This Row],[QID]],Constituency[qid],Constituency[Number])</f>
        <v>108</v>
      </c>
      <c r="D650" s="27" t="str">
        <f>_xlfn.XLOOKUP(Vote_History[[#This Row],[Number]],Constituency[Number],Constituency[Constituency])</f>
        <v>Kayamkulam</v>
      </c>
      <c r="E650" s="20" t="s">
        <v>5473</v>
      </c>
      <c r="F650" s="20">
        <v>2024</v>
      </c>
      <c r="G650" s="20" t="s">
        <v>3912</v>
      </c>
      <c r="H650" s="20" t="s">
        <v>6316</v>
      </c>
      <c r="I650" s="20" t="s">
        <v>161</v>
      </c>
      <c r="J650" s="20" t="s">
        <v>38</v>
      </c>
      <c r="K650" s="20">
        <v>50216</v>
      </c>
      <c r="L650" s="20" t="s">
        <v>2294</v>
      </c>
      <c r="M650" s="20" t="s">
        <v>69</v>
      </c>
      <c r="N650" s="20" t="s">
        <v>68</v>
      </c>
      <c r="O650" s="20">
        <v>48775</v>
      </c>
      <c r="P650" s="20" t="s">
        <v>6317</v>
      </c>
      <c r="Q650" s="20" t="s">
        <v>52</v>
      </c>
      <c r="R650" s="20" t="s">
        <v>51</v>
      </c>
      <c r="S650" s="20">
        <v>48020</v>
      </c>
      <c r="T650" s="20">
        <v>1441</v>
      </c>
      <c r="U650" s="20">
        <v>48020</v>
      </c>
      <c r="V650" s="20">
        <v>50216</v>
      </c>
      <c r="W650" s="20">
        <v>48775</v>
      </c>
      <c r="X650" s="20">
        <v>725</v>
      </c>
      <c r="Y650" s="21">
        <v>147736</v>
      </c>
    </row>
    <row r="651" spans="2:25" x14ac:dyDescent="0.9">
      <c r="B651" s="19" t="s">
        <v>4154</v>
      </c>
      <c r="C651" s="25">
        <f>_xlfn.XLOOKUP(Vote_History[[#This Row],[QID]],Constituency[qid],Constituency[Number])</f>
        <v>109</v>
      </c>
      <c r="D651" s="27" t="str">
        <f>_xlfn.XLOOKUP(Vote_History[[#This Row],[Number]],Constituency[Number],Constituency[Constituency])</f>
        <v>Mavelikara</v>
      </c>
      <c r="E651" s="20" t="s">
        <v>5467</v>
      </c>
      <c r="F651" s="20">
        <v>2011</v>
      </c>
      <c r="G651" s="20" t="s">
        <v>4152</v>
      </c>
      <c r="H651" s="20" t="s">
        <v>6356</v>
      </c>
      <c r="I651" s="20" t="s">
        <v>52</v>
      </c>
      <c r="J651" s="20" t="s">
        <v>51</v>
      </c>
      <c r="K651" s="20">
        <v>65903</v>
      </c>
      <c r="L651" s="20" t="s">
        <v>6357</v>
      </c>
      <c r="M651" s="20" t="s">
        <v>6039</v>
      </c>
      <c r="N651" s="20" t="s">
        <v>38</v>
      </c>
      <c r="O651" s="20">
        <v>60754</v>
      </c>
      <c r="P651" s="20" t="s">
        <v>6358</v>
      </c>
      <c r="Q651" s="20" t="s">
        <v>69</v>
      </c>
      <c r="R651" s="20" t="s">
        <v>68</v>
      </c>
      <c r="S651" s="20">
        <v>4984</v>
      </c>
      <c r="T651" s="20">
        <v>5149</v>
      </c>
      <c r="U651" s="20">
        <v>65903</v>
      </c>
      <c r="V651" s="20">
        <v>60754</v>
      </c>
      <c r="W651" s="20">
        <v>4984</v>
      </c>
      <c r="X651" s="20">
        <v>2045</v>
      </c>
      <c r="Y651" s="21">
        <v>133686</v>
      </c>
    </row>
    <row r="652" spans="2:25" x14ac:dyDescent="0.9">
      <c r="B652" s="19" t="s">
        <v>4154</v>
      </c>
      <c r="C652" s="25">
        <f>_xlfn.XLOOKUP(Vote_History[[#This Row],[QID]],Constituency[qid],Constituency[Number])</f>
        <v>109</v>
      </c>
      <c r="D652" s="27" t="str">
        <f>_xlfn.XLOOKUP(Vote_History[[#This Row],[Number]],Constituency[Number],Constituency[Constituency])</f>
        <v>Mavelikara</v>
      </c>
      <c r="E652" s="20" t="s">
        <v>5467</v>
      </c>
      <c r="F652" s="20">
        <v>2016</v>
      </c>
      <c r="G652" s="20" t="s">
        <v>4152</v>
      </c>
      <c r="H652" s="20" t="s">
        <v>6359</v>
      </c>
      <c r="I652" s="20" t="s">
        <v>52</v>
      </c>
      <c r="J652" s="20" t="s">
        <v>51</v>
      </c>
      <c r="K652" s="20">
        <v>74555</v>
      </c>
      <c r="L652" s="20" t="s">
        <v>6284</v>
      </c>
      <c r="M652" s="20" t="s">
        <v>161</v>
      </c>
      <c r="N652" s="20" t="s">
        <v>38</v>
      </c>
      <c r="O652" s="20">
        <v>43013</v>
      </c>
      <c r="P652" s="20" t="s">
        <v>6217</v>
      </c>
      <c r="Q652" s="20" t="s">
        <v>69</v>
      </c>
      <c r="R652" s="20" t="s">
        <v>68</v>
      </c>
      <c r="S652" s="20">
        <v>30929</v>
      </c>
      <c r="T652" s="20">
        <v>31542</v>
      </c>
      <c r="U652" s="20">
        <v>74555</v>
      </c>
      <c r="V652" s="20">
        <v>43013</v>
      </c>
      <c r="W652" s="20">
        <v>30929</v>
      </c>
      <c r="X652" s="20">
        <v>668</v>
      </c>
      <c r="Y652" s="21">
        <v>149165</v>
      </c>
    </row>
    <row r="653" spans="2:25" x14ac:dyDescent="0.9">
      <c r="B653" s="19" t="s">
        <v>4154</v>
      </c>
      <c r="C653" s="25">
        <f>_xlfn.XLOOKUP(Vote_History[[#This Row],[QID]],Constituency[qid],Constituency[Number])</f>
        <v>109</v>
      </c>
      <c r="D653" s="27" t="str">
        <f>_xlfn.XLOOKUP(Vote_History[[#This Row],[Number]],Constituency[Number],Constituency[Constituency])</f>
        <v>Mavelikara</v>
      </c>
      <c r="E653" s="20" t="s">
        <v>5467</v>
      </c>
      <c r="F653" s="20">
        <v>2021</v>
      </c>
      <c r="G653" s="20" t="s">
        <v>4152</v>
      </c>
      <c r="H653" s="20" t="s">
        <v>5429</v>
      </c>
      <c r="I653" s="20" t="s">
        <v>52</v>
      </c>
      <c r="J653" s="20" t="s">
        <v>51</v>
      </c>
      <c r="K653" s="20">
        <v>71743</v>
      </c>
      <c r="L653" s="20" t="s">
        <v>6360</v>
      </c>
      <c r="M653" s="20" t="s">
        <v>161</v>
      </c>
      <c r="N653" s="20" t="s">
        <v>38</v>
      </c>
      <c r="O653" s="20">
        <v>47026</v>
      </c>
      <c r="P653" s="20" t="s">
        <v>6361</v>
      </c>
      <c r="Q653" s="20" t="s">
        <v>69</v>
      </c>
      <c r="R653" s="20" t="s">
        <v>68</v>
      </c>
      <c r="S653" s="20">
        <v>30955</v>
      </c>
      <c r="T653" s="20">
        <v>24717</v>
      </c>
      <c r="U653" s="20">
        <v>71743</v>
      </c>
      <c r="V653" s="20">
        <v>47026</v>
      </c>
      <c r="W653" s="20">
        <v>30955</v>
      </c>
      <c r="X653" s="20">
        <v>447</v>
      </c>
      <c r="Y653" s="21">
        <v>150171</v>
      </c>
    </row>
    <row r="654" spans="2:25" x14ac:dyDescent="0.9">
      <c r="B654" s="19" t="s">
        <v>4154</v>
      </c>
      <c r="C654" s="25">
        <f>_xlfn.XLOOKUP(Vote_History[[#This Row],[QID]],Constituency[qid],Constituency[Number])</f>
        <v>109</v>
      </c>
      <c r="D654" s="27" t="str">
        <f>_xlfn.XLOOKUP(Vote_History[[#This Row],[Number]],Constituency[Number],Constituency[Constituency])</f>
        <v>Mavelikara</v>
      </c>
      <c r="E654" s="20" t="s">
        <v>5473</v>
      </c>
      <c r="F654" s="20">
        <v>2014</v>
      </c>
      <c r="G654" s="20" t="s">
        <v>4152</v>
      </c>
      <c r="H654" s="20" t="s">
        <v>6280</v>
      </c>
      <c r="I654" s="20" t="s">
        <v>193</v>
      </c>
      <c r="J654" s="20" t="s">
        <v>51</v>
      </c>
      <c r="K654" s="20">
        <v>61350</v>
      </c>
      <c r="L654" s="20" t="s">
        <v>6279</v>
      </c>
      <c r="M654" s="20" t="s">
        <v>161</v>
      </c>
      <c r="N654" s="20" t="s">
        <v>38</v>
      </c>
      <c r="O654" s="20">
        <v>54883</v>
      </c>
      <c r="P654" s="20" t="s">
        <v>6281</v>
      </c>
      <c r="Q654" s="20" t="s">
        <v>69</v>
      </c>
      <c r="R654" s="20" t="s">
        <v>68</v>
      </c>
      <c r="S654" s="20">
        <v>13067</v>
      </c>
      <c r="T654" s="20">
        <v>6467</v>
      </c>
      <c r="U654" s="20">
        <v>61350</v>
      </c>
      <c r="V654" s="20">
        <v>54883</v>
      </c>
      <c r="W654" s="20">
        <v>13067</v>
      </c>
      <c r="X654" s="20">
        <v>4031</v>
      </c>
      <c r="Y654" s="21">
        <v>133331</v>
      </c>
    </row>
    <row r="655" spans="2:25" x14ac:dyDescent="0.9">
      <c r="B655" s="19" t="s">
        <v>4154</v>
      </c>
      <c r="C655" s="25">
        <f>_xlfn.XLOOKUP(Vote_History[[#This Row],[QID]],Constituency[qid],Constituency[Number])</f>
        <v>109</v>
      </c>
      <c r="D655" s="27" t="str">
        <f>_xlfn.XLOOKUP(Vote_History[[#This Row],[Number]],Constituency[Number],Constituency[Constituency])</f>
        <v>Mavelikara</v>
      </c>
      <c r="E655" s="20" t="s">
        <v>5473</v>
      </c>
      <c r="F655" s="20">
        <v>2019</v>
      </c>
      <c r="G655" s="20" t="s">
        <v>4152</v>
      </c>
      <c r="H655" s="20" t="s">
        <v>6279</v>
      </c>
      <c r="I655" s="20" t="s">
        <v>161</v>
      </c>
      <c r="J655" s="20" t="s">
        <v>38</v>
      </c>
      <c r="K655" s="20">
        <v>60392</v>
      </c>
      <c r="L655" s="20" t="s">
        <v>5432</v>
      </c>
      <c r="M655" s="20" t="s">
        <v>193</v>
      </c>
      <c r="N655" s="20" t="s">
        <v>51</v>
      </c>
      <c r="O655" s="20">
        <v>59423</v>
      </c>
      <c r="P655" s="20" t="s">
        <v>6282</v>
      </c>
      <c r="Q655" s="20" t="s">
        <v>698</v>
      </c>
      <c r="R655" s="20" t="s">
        <v>68</v>
      </c>
      <c r="S655" s="20">
        <v>23387</v>
      </c>
      <c r="T655" s="20">
        <v>969</v>
      </c>
      <c r="U655" s="20">
        <v>59423</v>
      </c>
      <c r="V655" s="20">
        <v>60392</v>
      </c>
      <c r="W655" s="20">
        <v>23387</v>
      </c>
      <c r="X655" s="20">
        <v>1628</v>
      </c>
      <c r="Y655" s="21">
        <v>144830</v>
      </c>
    </row>
    <row r="656" spans="2:25" x14ac:dyDescent="0.9">
      <c r="B656" s="19" t="s">
        <v>4154</v>
      </c>
      <c r="C656" s="25">
        <f>_xlfn.XLOOKUP(Vote_History[[#This Row],[QID]],Constituency[qid],Constituency[Number])</f>
        <v>109</v>
      </c>
      <c r="D656" s="27" t="str">
        <f>_xlfn.XLOOKUP(Vote_History[[#This Row],[Number]],Constituency[Number],Constituency[Constituency])</f>
        <v>Mavelikara</v>
      </c>
      <c r="E656" s="20" t="s">
        <v>5473</v>
      </c>
      <c r="F656" s="20">
        <v>2024</v>
      </c>
      <c r="G656" s="20" t="s">
        <v>4152</v>
      </c>
      <c r="H656" s="20" t="s">
        <v>6283</v>
      </c>
      <c r="I656" s="20" t="s">
        <v>193</v>
      </c>
      <c r="J656" s="20" t="s">
        <v>51</v>
      </c>
      <c r="K656" s="20">
        <v>55483</v>
      </c>
      <c r="L656" s="20" t="s">
        <v>6279</v>
      </c>
      <c r="M656" s="20" t="s">
        <v>161</v>
      </c>
      <c r="N656" s="20" t="s">
        <v>38</v>
      </c>
      <c r="O656" s="20">
        <v>49317</v>
      </c>
      <c r="P656" s="20" t="s">
        <v>6284</v>
      </c>
      <c r="Q656" s="20" t="s">
        <v>698</v>
      </c>
      <c r="R656" s="20" t="s">
        <v>68</v>
      </c>
      <c r="S656" s="20">
        <v>24844</v>
      </c>
      <c r="T656" s="20">
        <v>6166</v>
      </c>
      <c r="U656" s="20">
        <v>55483</v>
      </c>
      <c r="V656" s="20">
        <v>49317</v>
      </c>
      <c r="W656" s="20">
        <v>24844</v>
      </c>
      <c r="X656" s="20">
        <v>2151</v>
      </c>
      <c r="Y656" s="21">
        <v>131795</v>
      </c>
    </row>
    <row r="657" spans="2:25" x14ac:dyDescent="0.9">
      <c r="B657" s="19" t="s">
        <v>4181</v>
      </c>
      <c r="C657" s="25">
        <f>_xlfn.XLOOKUP(Vote_History[[#This Row],[QID]],Constituency[qid],Constituency[Number])</f>
        <v>110</v>
      </c>
      <c r="D657" s="27" t="str">
        <f>_xlfn.XLOOKUP(Vote_History[[#This Row],[Number]],Constituency[Number],Constituency[Constituency])</f>
        <v>Chengannur</v>
      </c>
      <c r="E657" s="20" t="s">
        <v>5467</v>
      </c>
      <c r="F657" s="20">
        <v>2011</v>
      </c>
      <c r="G657" s="20" t="s">
        <v>4152</v>
      </c>
      <c r="H657" s="20" t="s">
        <v>6362</v>
      </c>
      <c r="I657" s="20" t="s">
        <v>161</v>
      </c>
      <c r="J657" s="20" t="s">
        <v>38</v>
      </c>
      <c r="K657" s="20">
        <v>65156</v>
      </c>
      <c r="L657" s="20" t="s">
        <v>6363</v>
      </c>
      <c r="M657" s="20" t="s">
        <v>52</v>
      </c>
      <c r="N657" s="20" t="s">
        <v>51</v>
      </c>
      <c r="O657" s="20">
        <v>52656</v>
      </c>
      <c r="P657" s="20" t="s">
        <v>3802</v>
      </c>
      <c r="Q657" s="20" t="s">
        <v>69</v>
      </c>
      <c r="R657" s="20" t="s">
        <v>68</v>
      </c>
      <c r="S657" s="20">
        <v>6062</v>
      </c>
      <c r="T657" s="20">
        <v>12500</v>
      </c>
      <c r="U657" s="20">
        <v>52656</v>
      </c>
      <c r="V657" s="20">
        <v>65156</v>
      </c>
      <c r="W657" s="20">
        <v>6062</v>
      </c>
      <c r="X657" s="20">
        <v>1471</v>
      </c>
      <c r="Y657" s="21">
        <v>125345</v>
      </c>
    </row>
    <row r="658" spans="2:25" x14ac:dyDescent="0.9">
      <c r="B658" s="19" t="s">
        <v>4181</v>
      </c>
      <c r="C658" s="25">
        <f>_xlfn.XLOOKUP(Vote_History[[#This Row],[QID]],Constituency[qid],Constituency[Number])</f>
        <v>110</v>
      </c>
      <c r="D658" s="27" t="str">
        <f>_xlfn.XLOOKUP(Vote_History[[#This Row],[Number]],Constituency[Number],Constituency[Constituency])</f>
        <v>Chengannur</v>
      </c>
      <c r="E658" s="20" t="s">
        <v>5467</v>
      </c>
      <c r="F658" s="20">
        <v>2016</v>
      </c>
      <c r="G658" s="20" t="s">
        <v>4152</v>
      </c>
      <c r="H658" s="20" t="s">
        <v>6364</v>
      </c>
      <c r="I658" s="20" t="s">
        <v>52</v>
      </c>
      <c r="J658" s="20" t="s">
        <v>51</v>
      </c>
      <c r="K658" s="20">
        <v>52880</v>
      </c>
      <c r="L658" s="20" t="s">
        <v>6362</v>
      </c>
      <c r="M658" s="20" t="s">
        <v>161</v>
      </c>
      <c r="N658" s="20" t="s">
        <v>38</v>
      </c>
      <c r="O658" s="20">
        <v>44897</v>
      </c>
      <c r="P658" s="20" t="s">
        <v>6365</v>
      </c>
      <c r="Q658" s="20" t="s">
        <v>69</v>
      </c>
      <c r="R658" s="20" t="s">
        <v>68</v>
      </c>
      <c r="S658" s="20">
        <v>42682</v>
      </c>
      <c r="T658" s="20">
        <v>7983</v>
      </c>
      <c r="U658" s="20">
        <v>52880</v>
      </c>
      <c r="V658" s="20">
        <v>44897</v>
      </c>
      <c r="W658" s="20">
        <v>42682</v>
      </c>
      <c r="X658" s="20">
        <v>4696</v>
      </c>
      <c r="Y658" s="21">
        <v>145155</v>
      </c>
    </row>
    <row r="659" spans="2:25" x14ac:dyDescent="0.9">
      <c r="B659" s="19" t="s">
        <v>4181</v>
      </c>
      <c r="C659" s="25">
        <f>_xlfn.XLOOKUP(Vote_History[[#This Row],[QID]],Constituency[qid],Constituency[Number])</f>
        <v>110</v>
      </c>
      <c r="D659" s="27" t="str">
        <f>_xlfn.XLOOKUP(Vote_History[[#This Row],[Number]],Constituency[Number],Constituency[Constituency])</f>
        <v>Chengannur</v>
      </c>
      <c r="E659" s="20" t="s">
        <v>5467</v>
      </c>
      <c r="F659" s="20">
        <v>2021</v>
      </c>
      <c r="G659" s="20" t="s">
        <v>4152</v>
      </c>
      <c r="H659" s="20" t="s">
        <v>4192</v>
      </c>
      <c r="I659" s="20" t="s">
        <v>52</v>
      </c>
      <c r="J659" s="20" t="s">
        <v>51</v>
      </c>
      <c r="K659" s="20">
        <v>71502</v>
      </c>
      <c r="L659" s="20" t="s">
        <v>6366</v>
      </c>
      <c r="M659" s="20" t="s">
        <v>161</v>
      </c>
      <c r="N659" s="20" t="s">
        <v>38</v>
      </c>
      <c r="O659" s="20">
        <v>39409</v>
      </c>
      <c r="P659" s="20" t="s">
        <v>4187</v>
      </c>
      <c r="Q659" s="20" t="s">
        <v>69</v>
      </c>
      <c r="R659" s="20" t="s">
        <v>68</v>
      </c>
      <c r="S659" s="20">
        <v>34620</v>
      </c>
      <c r="T659" s="20">
        <v>32093</v>
      </c>
      <c r="U659" s="20">
        <v>71502</v>
      </c>
      <c r="V659" s="20">
        <v>39409</v>
      </c>
      <c r="W659" s="20">
        <v>34620</v>
      </c>
      <c r="X659" s="20">
        <v>1149</v>
      </c>
      <c r="Y659" s="21">
        <v>146680</v>
      </c>
    </row>
    <row r="660" spans="2:25" x14ac:dyDescent="0.9">
      <c r="B660" s="19" t="s">
        <v>4181</v>
      </c>
      <c r="C660" s="25">
        <f>_xlfn.XLOOKUP(Vote_History[[#This Row],[QID]],Constituency[qid],Constituency[Number])</f>
        <v>110</v>
      </c>
      <c r="D660" s="27" t="str">
        <f>_xlfn.XLOOKUP(Vote_History[[#This Row],[Number]],Constituency[Number],Constituency[Constituency])</f>
        <v>Chengannur</v>
      </c>
      <c r="E660" s="20" t="s">
        <v>5473</v>
      </c>
      <c r="F660" s="20">
        <v>2014</v>
      </c>
      <c r="G660" s="20" t="s">
        <v>4152</v>
      </c>
      <c r="H660" s="20" t="s">
        <v>6279</v>
      </c>
      <c r="I660" s="20" t="s">
        <v>161</v>
      </c>
      <c r="J660" s="20" t="s">
        <v>38</v>
      </c>
      <c r="K660" s="20">
        <v>55769</v>
      </c>
      <c r="L660" s="20" t="s">
        <v>6280</v>
      </c>
      <c r="M660" s="20" t="s">
        <v>193</v>
      </c>
      <c r="N660" s="20" t="s">
        <v>51</v>
      </c>
      <c r="O660" s="20">
        <v>47951</v>
      </c>
      <c r="P660" s="20" t="s">
        <v>6281</v>
      </c>
      <c r="Q660" s="20" t="s">
        <v>69</v>
      </c>
      <c r="R660" s="20" t="s">
        <v>68</v>
      </c>
      <c r="S660" s="20">
        <v>15716</v>
      </c>
      <c r="T660" s="20">
        <v>7818</v>
      </c>
      <c r="U660" s="20">
        <v>47951</v>
      </c>
      <c r="V660" s="20">
        <v>55769</v>
      </c>
      <c r="W660" s="20">
        <v>15716</v>
      </c>
      <c r="X660" s="20">
        <v>3093</v>
      </c>
      <c r="Y660" s="21">
        <v>122529</v>
      </c>
    </row>
    <row r="661" spans="2:25" x14ac:dyDescent="0.9">
      <c r="B661" s="19" t="s">
        <v>4181</v>
      </c>
      <c r="C661" s="25">
        <f>_xlfn.XLOOKUP(Vote_History[[#This Row],[QID]],Constituency[qid],Constituency[Number])</f>
        <v>110</v>
      </c>
      <c r="D661" s="27" t="str">
        <f>_xlfn.XLOOKUP(Vote_History[[#This Row],[Number]],Constituency[Number],Constituency[Constituency])</f>
        <v>Chengannur</v>
      </c>
      <c r="E661" s="20" t="s">
        <v>5473</v>
      </c>
      <c r="F661" s="20">
        <v>2019</v>
      </c>
      <c r="G661" s="20" t="s">
        <v>4152</v>
      </c>
      <c r="H661" s="20" t="s">
        <v>6279</v>
      </c>
      <c r="I661" s="20" t="s">
        <v>161</v>
      </c>
      <c r="J661" s="20" t="s">
        <v>38</v>
      </c>
      <c r="K661" s="20">
        <v>61242</v>
      </c>
      <c r="L661" s="20" t="s">
        <v>5432</v>
      </c>
      <c r="M661" s="20" t="s">
        <v>193</v>
      </c>
      <c r="N661" s="20" t="s">
        <v>51</v>
      </c>
      <c r="O661" s="20">
        <v>51403</v>
      </c>
      <c r="P661" s="20" t="s">
        <v>6282</v>
      </c>
      <c r="Q661" s="20" t="s">
        <v>698</v>
      </c>
      <c r="R661" s="20" t="s">
        <v>68</v>
      </c>
      <c r="S661" s="20">
        <v>24854</v>
      </c>
      <c r="T661" s="20">
        <v>9839</v>
      </c>
      <c r="U661" s="20">
        <v>51403</v>
      </c>
      <c r="V661" s="20">
        <v>61242</v>
      </c>
      <c r="W661" s="20">
        <v>24854</v>
      </c>
      <c r="X661" s="20">
        <v>1449</v>
      </c>
      <c r="Y661" s="21">
        <v>138948</v>
      </c>
    </row>
    <row r="662" spans="2:25" x14ac:dyDescent="0.9">
      <c r="B662" s="19" t="s">
        <v>4181</v>
      </c>
      <c r="C662" s="25">
        <f>_xlfn.XLOOKUP(Vote_History[[#This Row],[QID]],Constituency[qid],Constituency[Number])</f>
        <v>110</v>
      </c>
      <c r="D662" s="27" t="str">
        <f>_xlfn.XLOOKUP(Vote_History[[#This Row],[Number]],Constituency[Number],Constituency[Constituency])</f>
        <v>Chengannur</v>
      </c>
      <c r="E662" s="20" t="s">
        <v>5473</v>
      </c>
      <c r="F662" s="20">
        <v>2024</v>
      </c>
      <c r="G662" s="20" t="s">
        <v>4152</v>
      </c>
      <c r="H662" s="20" t="s">
        <v>6279</v>
      </c>
      <c r="I662" s="20" t="s">
        <v>161</v>
      </c>
      <c r="J662" s="20" t="s">
        <v>38</v>
      </c>
      <c r="K662" s="20">
        <v>49031</v>
      </c>
      <c r="L662" s="20" t="s">
        <v>6283</v>
      </c>
      <c r="M662" s="20" t="s">
        <v>193</v>
      </c>
      <c r="N662" s="20" t="s">
        <v>51</v>
      </c>
      <c r="O662" s="20">
        <v>47393</v>
      </c>
      <c r="P662" s="20" t="s">
        <v>6284</v>
      </c>
      <c r="Q662" s="20" t="s">
        <v>698</v>
      </c>
      <c r="R662" s="20" t="s">
        <v>68</v>
      </c>
      <c r="S662" s="20">
        <v>25424</v>
      </c>
      <c r="T662" s="20">
        <v>1638</v>
      </c>
      <c r="U662" s="20">
        <v>47393</v>
      </c>
      <c r="V662" s="20">
        <v>49031</v>
      </c>
      <c r="W662" s="20">
        <v>25424</v>
      </c>
      <c r="X662" s="20">
        <v>1874</v>
      </c>
      <c r="Y662" s="21">
        <v>123722</v>
      </c>
    </row>
    <row r="663" spans="2:25" x14ac:dyDescent="0.9">
      <c r="B663" s="19" t="s">
        <v>4209</v>
      </c>
      <c r="C663" s="25">
        <f>_xlfn.XLOOKUP(Vote_History[[#This Row],[QID]],Constituency[qid],Constituency[Number])</f>
        <v>111</v>
      </c>
      <c r="D663" s="27" t="str">
        <f>_xlfn.XLOOKUP(Vote_History[[#This Row],[Number]],Constituency[Number],Constituency[Constituency])</f>
        <v>Thiruvalla</v>
      </c>
      <c r="E663" s="20" t="s">
        <v>5467</v>
      </c>
      <c r="F663" s="20">
        <v>2011</v>
      </c>
      <c r="G663" s="20" t="s">
        <v>4206</v>
      </c>
      <c r="H663" s="20" t="s">
        <v>6367</v>
      </c>
      <c r="I663" s="20" t="s">
        <v>5390</v>
      </c>
      <c r="J663" s="20" t="s">
        <v>51</v>
      </c>
      <c r="K663" s="20">
        <v>63289</v>
      </c>
      <c r="L663" s="20" t="s">
        <v>6368</v>
      </c>
      <c r="M663" s="20" t="s">
        <v>5416</v>
      </c>
      <c r="N663" s="20" t="s">
        <v>38</v>
      </c>
      <c r="O663" s="20">
        <v>52522</v>
      </c>
      <c r="P663" s="20" t="s">
        <v>6369</v>
      </c>
      <c r="Q663" s="20" t="s">
        <v>69</v>
      </c>
      <c r="R663" s="20" t="s">
        <v>68</v>
      </c>
      <c r="S663" s="20">
        <v>7656</v>
      </c>
      <c r="T663" s="20">
        <v>10767</v>
      </c>
      <c r="U663" s="20">
        <v>63289</v>
      </c>
      <c r="V663" s="20">
        <v>52522</v>
      </c>
      <c r="W663" s="20">
        <v>7656</v>
      </c>
      <c r="X663" s="20">
        <v>3175</v>
      </c>
      <c r="Y663" s="21">
        <v>126642</v>
      </c>
    </row>
    <row r="664" spans="2:25" x14ac:dyDescent="0.9">
      <c r="B664" s="19" t="s">
        <v>4209</v>
      </c>
      <c r="C664" s="25">
        <f>_xlfn.XLOOKUP(Vote_History[[#This Row],[QID]],Constituency[qid],Constituency[Number])</f>
        <v>111</v>
      </c>
      <c r="D664" s="27" t="str">
        <f>_xlfn.XLOOKUP(Vote_History[[#This Row],[Number]],Constituency[Number],Constituency[Constituency])</f>
        <v>Thiruvalla</v>
      </c>
      <c r="E664" s="20" t="s">
        <v>5467</v>
      </c>
      <c r="F664" s="20">
        <v>2016</v>
      </c>
      <c r="G664" s="20" t="s">
        <v>4206</v>
      </c>
      <c r="H664" s="20" t="s">
        <v>6370</v>
      </c>
      <c r="I664" s="20" t="s">
        <v>5390</v>
      </c>
      <c r="J664" s="20" t="s">
        <v>51</v>
      </c>
      <c r="K664" s="20">
        <v>59660</v>
      </c>
      <c r="L664" s="20" t="s">
        <v>6371</v>
      </c>
      <c r="M664" s="20" t="s">
        <v>5416</v>
      </c>
      <c r="N664" s="20" t="s">
        <v>38</v>
      </c>
      <c r="O664" s="20">
        <v>51398</v>
      </c>
      <c r="P664" s="20" t="s">
        <v>6372</v>
      </c>
      <c r="Q664" s="20" t="s">
        <v>698</v>
      </c>
      <c r="R664" s="20" t="s">
        <v>68</v>
      </c>
      <c r="S664" s="20">
        <v>31439</v>
      </c>
      <c r="T664" s="20">
        <v>8262</v>
      </c>
      <c r="U664" s="20">
        <v>59660</v>
      </c>
      <c r="V664" s="20">
        <v>51398</v>
      </c>
      <c r="W664" s="20">
        <v>31439</v>
      </c>
      <c r="X664" s="20">
        <v>1566</v>
      </c>
      <c r="Y664" s="21">
        <v>144063</v>
      </c>
    </row>
    <row r="665" spans="2:25" x14ac:dyDescent="0.9">
      <c r="B665" s="19" t="s">
        <v>4209</v>
      </c>
      <c r="C665" s="25">
        <f>_xlfn.XLOOKUP(Vote_History[[#This Row],[QID]],Constituency[qid],Constituency[Number])</f>
        <v>111</v>
      </c>
      <c r="D665" s="27" t="str">
        <f>_xlfn.XLOOKUP(Vote_History[[#This Row],[Number]],Constituency[Number],Constituency[Constituency])</f>
        <v>Thiruvalla</v>
      </c>
      <c r="E665" s="20" t="s">
        <v>5467</v>
      </c>
      <c r="F665" s="20">
        <v>2021</v>
      </c>
      <c r="G665" s="20" t="s">
        <v>4206</v>
      </c>
      <c r="H665" s="20" t="s">
        <v>5430</v>
      </c>
      <c r="I665" s="20" t="s">
        <v>5390</v>
      </c>
      <c r="J665" s="20" t="s">
        <v>51</v>
      </c>
      <c r="K665" s="20">
        <v>62178</v>
      </c>
      <c r="L665" s="20" t="s">
        <v>6373</v>
      </c>
      <c r="M665" s="20" t="s">
        <v>210</v>
      </c>
      <c r="N665" s="20" t="s">
        <v>38</v>
      </c>
      <c r="O665" s="20">
        <v>50757</v>
      </c>
      <c r="P665" s="20" t="s">
        <v>6374</v>
      </c>
      <c r="Q665" s="20" t="s">
        <v>69</v>
      </c>
      <c r="R665" s="20" t="s">
        <v>68</v>
      </c>
      <c r="S665" s="20">
        <v>22674</v>
      </c>
      <c r="T665" s="20">
        <v>11421</v>
      </c>
      <c r="U665" s="20">
        <v>62178</v>
      </c>
      <c r="V665" s="20">
        <v>50757</v>
      </c>
      <c r="W665" s="20">
        <v>22674</v>
      </c>
      <c r="X665" s="20">
        <v>3327</v>
      </c>
      <c r="Y665" s="21">
        <v>138936</v>
      </c>
    </row>
    <row r="666" spans="2:25" x14ac:dyDescent="0.9">
      <c r="B666" s="19" t="s">
        <v>4209</v>
      </c>
      <c r="C666" s="25">
        <f>_xlfn.XLOOKUP(Vote_History[[#This Row],[QID]],Constituency[qid],Constituency[Number])</f>
        <v>111</v>
      </c>
      <c r="D666" s="27" t="str">
        <f>_xlfn.XLOOKUP(Vote_History[[#This Row],[Number]],Constituency[Number],Constituency[Constituency])</f>
        <v>Thiruvalla</v>
      </c>
      <c r="E666" s="20" t="s">
        <v>5473</v>
      </c>
      <c r="F666" s="20">
        <v>2014</v>
      </c>
      <c r="G666" s="20" t="s">
        <v>4206</v>
      </c>
      <c r="H666" s="20" t="s">
        <v>6292</v>
      </c>
      <c r="I666" s="20" t="s">
        <v>161</v>
      </c>
      <c r="J666" s="20" t="s">
        <v>38</v>
      </c>
      <c r="K666" s="20">
        <v>55701</v>
      </c>
      <c r="L666" s="20" t="s">
        <v>6293</v>
      </c>
      <c r="M666" s="20" t="s">
        <v>5555</v>
      </c>
      <c r="N666" s="20" t="s">
        <v>51</v>
      </c>
      <c r="O666" s="20">
        <v>42420</v>
      </c>
      <c r="P666" s="20" t="s">
        <v>6294</v>
      </c>
      <c r="Q666" s="20" t="s">
        <v>69</v>
      </c>
      <c r="R666" s="20" t="s">
        <v>68</v>
      </c>
      <c r="S666" s="20">
        <v>19526</v>
      </c>
      <c r="T666" s="20">
        <v>13281</v>
      </c>
      <c r="U666" s="20">
        <v>42420</v>
      </c>
      <c r="V666" s="20">
        <v>55701</v>
      </c>
      <c r="W666" s="20">
        <v>19526</v>
      </c>
      <c r="X666" s="20">
        <v>5249</v>
      </c>
      <c r="Y666" s="21">
        <v>122896</v>
      </c>
    </row>
    <row r="667" spans="2:25" x14ac:dyDescent="0.9">
      <c r="B667" s="19" t="s">
        <v>4209</v>
      </c>
      <c r="C667" s="25">
        <f>_xlfn.XLOOKUP(Vote_History[[#This Row],[QID]],Constituency[qid],Constituency[Number])</f>
        <v>111</v>
      </c>
      <c r="D667" s="27" t="str">
        <f>_xlfn.XLOOKUP(Vote_History[[#This Row],[Number]],Constituency[Number],Constituency[Constituency])</f>
        <v>Thiruvalla</v>
      </c>
      <c r="E667" s="20" t="s">
        <v>5473</v>
      </c>
      <c r="F667" s="20">
        <v>2019</v>
      </c>
      <c r="G667" s="20" t="s">
        <v>4206</v>
      </c>
      <c r="H667" s="20" t="s">
        <v>6292</v>
      </c>
      <c r="I667" s="20" t="s">
        <v>161</v>
      </c>
      <c r="J667" s="20" t="s">
        <v>38</v>
      </c>
      <c r="K667" s="20">
        <v>54250</v>
      </c>
      <c r="L667" s="20" t="s">
        <v>4293</v>
      </c>
      <c r="M667" s="20" t="s">
        <v>52</v>
      </c>
      <c r="N667" s="20" t="s">
        <v>51</v>
      </c>
      <c r="O667" s="20">
        <v>50511</v>
      </c>
      <c r="P667" s="20" t="s">
        <v>5469</v>
      </c>
      <c r="Q667" s="20" t="s">
        <v>69</v>
      </c>
      <c r="R667" s="20" t="s">
        <v>68</v>
      </c>
      <c r="S667" s="20">
        <v>40186</v>
      </c>
      <c r="T667" s="20">
        <v>3739</v>
      </c>
      <c r="U667" s="20">
        <v>50511</v>
      </c>
      <c r="V667" s="20">
        <v>54250</v>
      </c>
      <c r="W667" s="20">
        <v>40186</v>
      </c>
      <c r="X667" s="20">
        <v>1059</v>
      </c>
      <c r="Y667" s="21">
        <v>146006</v>
      </c>
    </row>
    <row r="668" spans="2:25" x14ac:dyDescent="0.9">
      <c r="B668" s="19" t="s">
        <v>4209</v>
      </c>
      <c r="C668" s="25">
        <f>_xlfn.XLOOKUP(Vote_History[[#This Row],[QID]],Constituency[qid],Constituency[Number])</f>
        <v>111</v>
      </c>
      <c r="D668" s="27" t="str">
        <f>_xlfn.XLOOKUP(Vote_History[[#This Row],[Number]],Constituency[Number],Constituency[Constituency])</f>
        <v>Thiruvalla</v>
      </c>
      <c r="E668" s="20" t="s">
        <v>5473</v>
      </c>
      <c r="F668" s="20">
        <v>2024</v>
      </c>
      <c r="G668" s="20" t="s">
        <v>4206</v>
      </c>
      <c r="H668" s="20" t="s">
        <v>6292</v>
      </c>
      <c r="I668" s="20" t="s">
        <v>161</v>
      </c>
      <c r="J668" s="20" t="s">
        <v>38</v>
      </c>
      <c r="K668" s="20">
        <v>53299</v>
      </c>
      <c r="L668" s="20" t="s">
        <v>6295</v>
      </c>
      <c r="M668" s="20" t="s">
        <v>52</v>
      </c>
      <c r="N668" s="20" t="s">
        <v>51</v>
      </c>
      <c r="O668" s="20">
        <v>41769</v>
      </c>
      <c r="P668" s="20" t="s">
        <v>6296</v>
      </c>
      <c r="Q668" s="20" t="s">
        <v>69</v>
      </c>
      <c r="R668" s="20" t="s">
        <v>68</v>
      </c>
      <c r="S668" s="20">
        <v>31444</v>
      </c>
      <c r="T668" s="20">
        <v>11530</v>
      </c>
      <c r="U668" s="20">
        <v>41769</v>
      </c>
      <c r="V668" s="20">
        <v>53299</v>
      </c>
      <c r="W668" s="20">
        <v>31444</v>
      </c>
      <c r="X668" s="20">
        <v>1009</v>
      </c>
      <c r="Y668" s="21">
        <v>127521</v>
      </c>
    </row>
    <row r="669" spans="2:25" x14ac:dyDescent="0.9">
      <c r="B669" s="19" t="s">
        <v>4250</v>
      </c>
      <c r="C669" s="25">
        <f>_xlfn.XLOOKUP(Vote_History[[#This Row],[QID]],Constituency[qid],Constituency[Number])</f>
        <v>112</v>
      </c>
      <c r="D669" s="27" t="str">
        <f>_xlfn.XLOOKUP(Vote_History[[#This Row],[Number]],Constituency[Number],Constituency[Constituency])</f>
        <v>Ranni</v>
      </c>
      <c r="E669" s="20" t="s">
        <v>5467</v>
      </c>
      <c r="F669" s="20">
        <v>2011</v>
      </c>
      <c r="G669" s="20" t="s">
        <v>4206</v>
      </c>
      <c r="H669" s="20" t="s">
        <v>6375</v>
      </c>
      <c r="I669" s="20" t="s">
        <v>52</v>
      </c>
      <c r="J669" s="20" t="s">
        <v>51</v>
      </c>
      <c r="K669" s="20">
        <v>58391</v>
      </c>
      <c r="L669" s="20" t="s">
        <v>6376</v>
      </c>
      <c r="M669" s="20" t="s">
        <v>161</v>
      </c>
      <c r="N669" s="20" t="s">
        <v>38</v>
      </c>
      <c r="O669" s="20">
        <v>51777</v>
      </c>
      <c r="P669" s="20" t="s">
        <v>6377</v>
      </c>
      <c r="Q669" s="20" t="s">
        <v>69</v>
      </c>
      <c r="R669" s="20" t="s">
        <v>68</v>
      </c>
      <c r="S669" s="20">
        <v>7442</v>
      </c>
      <c r="T669" s="20">
        <v>6614</v>
      </c>
      <c r="U669" s="20">
        <v>58391</v>
      </c>
      <c r="V669" s="20">
        <v>51777</v>
      </c>
      <c r="W669" s="20">
        <v>7442</v>
      </c>
      <c r="X669" s="20">
        <v>2751</v>
      </c>
      <c r="Y669" s="21">
        <v>120361</v>
      </c>
    </row>
    <row r="670" spans="2:25" x14ac:dyDescent="0.9">
      <c r="B670" s="19" t="s">
        <v>4250</v>
      </c>
      <c r="C670" s="25">
        <f>_xlfn.XLOOKUP(Vote_History[[#This Row],[QID]],Constituency[qid],Constituency[Number])</f>
        <v>112</v>
      </c>
      <c r="D670" s="27" t="str">
        <f>_xlfn.XLOOKUP(Vote_History[[#This Row],[Number]],Constituency[Number],Constituency[Constituency])</f>
        <v>Ranni</v>
      </c>
      <c r="E670" s="20" t="s">
        <v>5467</v>
      </c>
      <c r="F670" s="20">
        <v>2016</v>
      </c>
      <c r="G670" s="20" t="s">
        <v>4206</v>
      </c>
      <c r="H670" s="20" t="s">
        <v>6378</v>
      </c>
      <c r="I670" s="20" t="s">
        <v>52</v>
      </c>
      <c r="J670" s="20" t="s">
        <v>51</v>
      </c>
      <c r="K670" s="20">
        <v>58749</v>
      </c>
      <c r="L670" s="20" t="s">
        <v>6379</v>
      </c>
      <c r="M670" s="20" t="s">
        <v>161</v>
      </c>
      <c r="N670" s="20" t="s">
        <v>38</v>
      </c>
      <c r="O670" s="20">
        <v>44153</v>
      </c>
      <c r="P670" s="20" t="s">
        <v>6380</v>
      </c>
      <c r="Q670" s="20" t="s">
        <v>698</v>
      </c>
      <c r="R670" s="20" t="s">
        <v>68</v>
      </c>
      <c r="S670" s="20">
        <v>28201</v>
      </c>
      <c r="T670" s="20">
        <v>14596</v>
      </c>
      <c r="U670" s="20">
        <v>58749</v>
      </c>
      <c r="V670" s="20">
        <v>44153</v>
      </c>
      <c r="W670" s="20">
        <v>28201</v>
      </c>
      <c r="X670" s="20">
        <v>2386</v>
      </c>
      <c r="Y670" s="21">
        <v>133489</v>
      </c>
    </row>
    <row r="671" spans="2:25" x14ac:dyDescent="0.9">
      <c r="B671" s="19" t="s">
        <v>4250</v>
      </c>
      <c r="C671" s="25">
        <f>_xlfn.XLOOKUP(Vote_History[[#This Row],[QID]],Constituency[qid],Constituency[Number])</f>
        <v>112</v>
      </c>
      <c r="D671" s="27" t="str">
        <f>_xlfn.XLOOKUP(Vote_History[[#This Row],[Number]],Constituency[Number],Constituency[Constituency])</f>
        <v>Ranni</v>
      </c>
      <c r="E671" s="20" t="s">
        <v>5467</v>
      </c>
      <c r="F671" s="20">
        <v>2021</v>
      </c>
      <c r="G671" s="20" t="s">
        <v>4206</v>
      </c>
      <c r="H671" s="20" t="s">
        <v>4251</v>
      </c>
      <c r="I671" s="20" t="s">
        <v>5416</v>
      </c>
      <c r="J671" s="20" t="s">
        <v>51</v>
      </c>
      <c r="K671" s="20">
        <v>52669</v>
      </c>
      <c r="L671" s="20" t="s">
        <v>6381</v>
      </c>
      <c r="M671" s="20" t="s">
        <v>161</v>
      </c>
      <c r="N671" s="20" t="s">
        <v>38</v>
      </c>
      <c r="O671" s="20">
        <v>51384</v>
      </c>
      <c r="P671" s="20" t="s">
        <v>6382</v>
      </c>
      <c r="Q671" s="20" t="s">
        <v>698</v>
      </c>
      <c r="R671" s="20" t="s">
        <v>68</v>
      </c>
      <c r="S671" s="20">
        <v>19587</v>
      </c>
      <c r="T671" s="20">
        <v>1285</v>
      </c>
      <c r="U671" s="20">
        <v>52669</v>
      </c>
      <c r="V671" s="20">
        <v>51384</v>
      </c>
      <c r="W671" s="20">
        <v>19587</v>
      </c>
      <c r="X671" s="20">
        <v>3706</v>
      </c>
      <c r="Y671" s="21">
        <v>127346</v>
      </c>
    </row>
    <row r="672" spans="2:25" x14ac:dyDescent="0.9">
      <c r="B672" s="19" t="s">
        <v>4250</v>
      </c>
      <c r="C672" s="25">
        <f>_xlfn.XLOOKUP(Vote_History[[#This Row],[QID]],Constituency[qid],Constituency[Number])</f>
        <v>112</v>
      </c>
      <c r="D672" s="27" t="str">
        <f>_xlfn.XLOOKUP(Vote_History[[#This Row],[Number]],Constituency[Number],Constituency[Constituency])</f>
        <v>Ranni</v>
      </c>
      <c r="E672" s="20" t="s">
        <v>5473</v>
      </c>
      <c r="F672" s="20">
        <v>2014</v>
      </c>
      <c r="G672" s="20" t="s">
        <v>4206</v>
      </c>
      <c r="H672" s="20" t="s">
        <v>6292</v>
      </c>
      <c r="I672" s="20" t="s">
        <v>161</v>
      </c>
      <c r="J672" s="20" t="s">
        <v>38</v>
      </c>
      <c r="K672" s="20">
        <v>48909</v>
      </c>
      <c r="L672" s="20" t="s">
        <v>6293</v>
      </c>
      <c r="M672" s="20" t="s">
        <v>5555</v>
      </c>
      <c r="N672" s="20" t="s">
        <v>51</v>
      </c>
      <c r="O672" s="20">
        <v>39818</v>
      </c>
      <c r="P672" s="20" t="s">
        <v>6294</v>
      </c>
      <c r="Q672" s="20" t="s">
        <v>69</v>
      </c>
      <c r="R672" s="20" t="s">
        <v>68</v>
      </c>
      <c r="S672" s="20">
        <v>18531</v>
      </c>
      <c r="T672" s="20">
        <v>9091</v>
      </c>
      <c r="U672" s="20">
        <v>39818</v>
      </c>
      <c r="V672" s="20">
        <v>48909</v>
      </c>
      <c r="W672" s="20">
        <v>18531</v>
      </c>
      <c r="X672" s="20">
        <v>6517</v>
      </c>
      <c r="Y672" s="21">
        <v>113775</v>
      </c>
    </row>
    <row r="673" spans="2:25" x14ac:dyDescent="0.9">
      <c r="B673" s="19" t="s">
        <v>4250</v>
      </c>
      <c r="C673" s="25">
        <f>_xlfn.XLOOKUP(Vote_History[[#This Row],[QID]],Constituency[qid],Constituency[Number])</f>
        <v>112</v>
      </c>
      <c r="D673" s="27" t="str">
        <f>_xlfn.XLOOKUP(Vote_History[[#This Row],[Number]],Constituency[Number],Constituency[Constituency])</f>
        <v>Ranni</v>
      </c>
      <c r="E673" s="20" t="s">
        <v>5473</v>
      </c>
      <c r="F673" s="20">
        <v>2019</v>
      </c>
      <c r="G673" s="20" t="s">
        <v>4206</v>
      </c>
      <c r="H673" s="20" t="s">
        <v>6292</v>
      </c>
      <c r="I673" s="20" t="s">
        <v>161</v>
      </c>
      <c r="J673" s="20" t="s">
        <v>38</v>
      </c>
      <c r="K673" s="20">
        <v>50755</v>
      </c>
      <c r="L673" s="20" t="s">
        <v>4293</v>
      </c>
      <c r="M673" s="20" t="s">
        <v>52</v>
      </c>
      <c r="N673" s="20" t="s">
        <v>51</v>
      </c>
      <c r="O673" s="20">
        <v>42931</v>
      </c>
      <c r="P673" s="20" t="s">
        <v>5469</v>
      </c>
      <c r="Q673" s="20" t="s">
        <v>69</v>
      </c>
      <c r="R673" s="20" t="s">
        <v>68</v>
      </c>
      <c r="S673" s="20">
        <v>39560</v>
      </c>
      <c r="T673" s="20">
        <v>7824</v>
      </c>
      <c r="U673" s="20">
        <v>42931</v>
      </c>
      <c r="V673" s="20">
        <v>50755</v>
      </c>
      <c r="W673" s="20">
        <v>39560</v>
      </c>
      <c r="X673" s="20">
        <v>1129</v>
      </c>
      <c r="Y673" s="21">
        <v>134375</v>
      </c>
    </row>
    <row r="674" spans="2:25" x14ac:dyDescent="0.9">
      <c r="B674" s="19" t="s">
        <v>4250</v>
      </c>
      <c r="C674" s="25">
        <f>_xlfn.XLOOKUP(Vote_History[[#This Row],[QID]],Constituency[qid],Constituency[Number])</f>
        <v>112</v>
      </c>
      <c r="D674" s="27" t="str">
        <f>_xlfn.XLOOKUP(Vote_History[[#This Row],[Number]],Constituency[Number],Constituency[Constituency])</f>
        <v>Ranni</v>
      </c>
      <c r="E674" s="20" t="s">
        <v>5473</v>
      </c>
      <c r="F674" s="20">
        <v>2024</v>
      </c>
      <c r="G674" s="20" t="s">
        <v>4206</v>
      </c>
      <c r="H674" s="20" t="s">
        <v>6292</v>
      </c>
      <c r="I674" s="20" t="s">
        <v>161</v>
      </c>
      <c r="J674" s="20" t="s">
        <v>38</v>
      </c>
      <c r="K674" s="20">
        <v>46594</v>
      </c>
      <c r="L674" s="20" t="s">
        <v>6295</v>
      </c>
      <c r="M674" s="20" t="s">
        <v>52</v>
      </c>
      <c r="N674" s="20" t="s">
        <v>51</v>
      </c>
      <c r="O674" s="20">
        <v>36997</v>
      </c>
      <c r="P674" s="20" t="s">
        <v>6296</v>
      </c>
      <c r="Q674" s="20" t="s">
        <v>69</v>
      </c>
      <c r="R674" s="20" t="s">
        <v>68</v>
      </c>
      <c r="S674" s="20">
        <v>30758</v>
      </c>
      <c r="T674" s="20">
        <v>9597</v>
      </c>
      <c r="U674" s="20">
        <v>36997</v>
      </c>
      <c r="V674" s="20">
        <v>46594</v>
      </c>
      <c r="W674" s="20">
        <v>30758</v>
      </c>
      <c r="X674" s="20">
        <v>1049</v>
      </c>
      <c r="Y674" s="21">
        <v>115398</v>
      </c>
    </row>
    <row r="675" spans="2:25" x14ac:dyDescent="0.9">
      <c r="B675" s="19" t="s">
        <v>4276</v>
      </c>
      <c r="C675" s="25">
        <f>_xlfn.XLOOKUP(Vote_History[[#This Row],[QID]],Constituency[qid],Constituency[Number])</f>
        <v>113</v>
      </c>
      <c r="D675" s="27" t="str">
        <f>_xlfn.XLOOKUP(Vote_History[[#This Row],[Number]],Constituency[Number],Constituency[Constituency])</f>
        <v>Aranmula</v>
      </c>
      <c r="E675" s="20" t="s">
        <v>5467</v>
      </c>
      <c r="F675" s="20">
        <v>2011</v>
      </c>
      <c r="G675" s="20" t="s">
        <v>4206</v>
      </c>
      <c r="H675" s="20" t="s">
        <v>6383</v>
      </c>
      <c r="I675" s="20" t="s">
        <v>161</v>
      </c>
      <c r="J675" s="20" t="s">
        <v>38</v>
      </c>
      <c r="K675" s="20">
        <v>64845</v>
      </c>
      <c r="L675" s="20" t="s">
        <v>6384</v>
      </c>
      <c r="M675" s="20" t="s">
        <v>52</v>
      </c>
      <c r="N675" s="20" t="s">
        <v>51</v>
      </c>
      <c r="O675" s="20">
        <v>58334</v>
      </c>
      <c r="P675" s="20" t="s">
        <v>6385</v>
      </c>
      <c r="Q675" s="20" t="s">
        <v>69</v>
      </c>
      <c r="R675" s="20" t="s">
        <v>68</v>
      </c>
      <c r="S675" s="20">
        <v>10227</v>
      </c>
      <c r="T675" s="20">
        <v>6511</v>
      </c>
      <c r="U675" s="20">
        <v>58334</v>
      </c>
      <c r="V675" s="20">
        <v>64845</v>
      </c>
      <c r="W675" s="20">
        <v>10227</v>
      </c>
      <c r="X675" s="20">
        <v>2569</v>
      </c>
      <c r="Y675" s="21">
        <v>135975</v>
      </c>
    </row>
    <row r="676" spans="2:25" x14ac:dyDescent="0.9">
      <c r="B676" s="19" t="s">
        <v>4276</v>
      </c>
      <c r="C676" s="25">
        <f>_xlfn.XLOOKUP(Vote_History[[#This Row],[QID]],Constituency[qid],Constituency[Number])</f>
        <v>113</v>
      </c>
      <c r="D676" s="27" t="str">
        <f>_xlfn.XLOOKUP(Vote_History[[#This Row],[Number]],Constituency[Number],Constituency[Constituency])</f>
        <v>Aranmula</v>
      </c>
      <c r="E676" s="20" t="s">
        <v>5467</v>
      </c>
      <c r="F676" s="20">
        <v>2016</v>
      </c>
      <c r="G676" s="20" t="s">
        <v>4206</v>
      </c>
      <c r="H676" s="20" t="s">
        <v>4293</v>
      </c>
      <c r="I676" s="20" t="s">
        <v>52</v>
      </c>
      <c r="J676" s="20" t="s">
        <v>51</v>
      </c>
      <c r="K676" s="20">
        <v>64523</v>
      </c>
      <c r="L676" s="20" t="s">
        <v>6386</v>
      </c>
      <c r="M676" s="20" t="s">
        <v>161</v>
      </c>
      <c r="N676" s="20" t="s">
        <v>38</v>
      </c>
      <c r="O676" s="20">
        <v>56877</v>
      </c>
      <c r="P676" s="20" t="s">
        <v>5701</v>
      </c>
      <c r="Q676" s="20" t="s">
        <v>69</v>
      </c>
      <c r="R676" s="20" t="s">
        <v>68</v>
      </c>
      <c r="S676" s="20">
        <v>37906</v>
      </c>
      <c r="T676" s="20">
        <v>7646</v>
      </c>
      <c r="U676" s="20">
        <v>64523</v>
      </c>
      <c r="V676" s="20">
        <v>56877</v>
      </c>
      <c r="W676" s="20">
        <v>37906</v>
      </c>
      <c r="X676" s="20">
        <v>1557</v>
      </c>
      <c r="Y676" s="21">
        <v>160863</v>
      </c>
    </row>
    <row r="677" spans="2:25" x14ac:dyDescent="0.9">
      <c r="B677" s="19" t="s">
        <v>4276</v>
      </c>
      <c r="C677" s="25">
        <f>_xlfn.XLOOKUP(Vote_History[[#This Row],[QID]],Constituency[qid],Constituency[Number])</f>
        <v>113</v>
      </c>
      <c r="D677" s="27" t="str">
        <f>_xlfn.XLOOKUP(Vote_History[[#This Row],[Number]],Constituency[Number],Constituency[Constituency])</f>
        <v>Aranmula</v>
      </c>
      <c r="E677" s="20" t="s">
        <v>5467</v>
      </c>
      <c r="F677" s="20">
        <v>2021</v>
      </c>
      <c r="G677" s="20" t="s">
        <v>4206</v>
      </c>
      <c r="H677" s="20" t="s">
        <v>4293</v>
      </c>
      <c r="I677" s="20" t="s">
        <v>52</v>
      </c>
      <c r="J677" s="20" t="s">
        <v>51</v>
      </c>
      <c r="K677" s="20">
        <v>74950</v>
      </c>
      <c r="L677" s="20" t="s">
        <v>6387</v>
      </c>
      <c r="M677" s="20" t="s">
        <v>161</v>
      </c>
      <c r="N677" s="20" t="s">
        <v>38</v>
      </c>
      <c r="O677" s="20">
        <v>55947</v>
      </c>
      <c r="P677" s="20" t="s">
        <v>6388</v>
      </c>
      <c r="Q677" s="20" t="s">
        <v>69</v>
      </c>
      <c r="R677" s="20" t="s">
        <v>68</v>
      </c>
      <c r="S677" s="20">
        <v>29099</v>
      </c>
      <c r="T677" s="20">
        <v>19003</v>
      </c>
      <c r="U677" s="20">
        <v>74950</v>
      </c>
      <c r="V677" s="20">
        <v>55947</v>
      </c>
      <c r="W677" s="20">
        <v>29099</v>
      </c>
      <c r="X677" s="20">
        <v>1295</v>
      </c>
      <c r="Y677" s="21">
        <v>161291</v>
      </c>
    </row>
    <row r="678" spans="2:25" x14ac:dyDescent="0.9">
      <c r="B678" s="19" t="s">
        <v>4276</v>
      </c>
      <c r="C678" s="25">
        <f>_xlfn.XLOOKUP(Vote_History[[#This Row],[QID]],Constituency[qid],Constituency[Number])</f>
        <v>113</v>
      </c>
      <c r="D678" s="27" t="str">
        <f>_xlfn.XLOOKUP(Vote_History[[#This Row],[Number]],Constituency[Number],Constituency[Constituency])</f>
        <v>Aranmula</v>
      </c>
      <c r="E678" s="20" t="s">
        <v>5473</v>
      </c>
      <c r="F678" s="20">
        <v>2014</v>
      </c>
      <c r="G678" s="20" t="s">
        <v>4206</v>
      </c>
      <c r="H678" s="20" t="s">
        <v>6292</v>
      </c>
      <c r="I678" s="20" t="s">
        <v>161</v>
      </c>
      <c r="J678" s="20" t="s">
        <v>38</v>
      </c>
      <c r="K678" s="20">
        <v>58826</v>
      </c>
      <c r="L678" s="20" t="s">
        <v>6293</v>
      </c>
      <c r="M678" s="20" t="s">
        <v>5555</v>
      </c>
      <c r="N678" s="20" t="s">
        <v>51</v>
      </c>
      <c r="O678" s="20">
        <v>47477</v>
      </c>
      <c r="P678" s="20" t="s">
        <v>6294</v>
      </c>
      <c r="Q678" s="20" t="s">
        <v>69</v>
      </c>
      <c r="R678" s="20" t="s">
        <v>68</v>
      </c>
      <c r="S678" s="20">
        <v>23771</v>
      </c>
      <c r="T678" s="20">
        <v>11349</v>
      </c>
      <c r="U678" s="20">
        <v>47477</v>
      </c>
      <c r="V678" s="20">
        <v>58826</v>
      </c>
      <c r="W678" s="20">
        <v>23771</v>
      </c>
      <c r="X678" s="20">
        <v>5890</v>
      </c>
      <c r="Y678" s="21">
        <v>135964</v>
      </c>
    </row>
    <row r="679" spans="2:25" x14ac:dyDescent="0.9">
      <c r="B679" s="19" t="s">
        <v>4276</v>
      </c>
      <c r="C679" s="25">
        <f>_xlfn.XLOOKUP(Vote_History[[#This Row],[QID]],Constituency[qid],Constituency[Number])</f>
        <v>113</v>
      </c>
      <c r="D679" s="27" t="str">
        <f>_xlfn.XLOOKUP(Vote_History[[#This Row],[Number]],Constituency[Number],Constituency[Constituency])</f>
        <v>Aranmula</v>
      </c>
      <c r="E679" s="20" t="s">
        <v>5473</v>
      </c>
      <c r="F679" s="20">
        <v>2019</v>
      </c>
      <c r="G679" s="20" t="s">
        <v>4206</v>
      </c>
      <c r="H679" s="20" t="s">
        <v>6292</v>
      </c>
      <c r="I679" s="20" t="s">
        <v>161</v>
      </c>
      <c r="J679" s="20" t="s">
        <v>38</v>
      </c>
      <c r="K679" s="20">
        <v>59277</v>
      </c>
      <c r="L679" s="20" t="s">
        <v>4293</v>
      </c>
      <c r="M679" s="20" t="s">
        <v>52</v>
      </c>
      <c r="N679" s="20" t="s">
        <v>51</v>
      </c>
      <c r="O679" s="20">
        <v>52684</v>
      </c>
      <c r="P679" s="20" t="s">
        <v>5469</v>
      </c>
      <c r="Q679" s="20" t="s">
        <v>69</v>
      </c>
      <c r="R679" s="20" t="s">
        <v>68</v>
      </c>
      <c r="S679" s="20">
        <v>50497</v>
      </c>
      <c r="T679" s="20">
        <v>6593</v>
      </c>
      <c r="U679" s="20">
        <v>52684</v>
      </c>
      <c r="V679" s="20">
        <v>59277</v>
      </c>
      <c r="W679" s="20">
        <v>50497</v>
      </c>
      <c r="X679" s="20">
        <v>992</v>
      </c>
      <c r="Y679" s="21">
        <v>163450</v>
      </c>
    </row>
    <row r="680" spans="2:25" x14ac:dyDescent="0.9">
      <c r="B680" s="19" t="s">
        <v>4276</v>
      </c>
      <c r="C680" s="25">
        <f>_xlfn.XLOOKUP(Vote_History[[#This Row],[QID]],Constituency[qid],Constituency[Number])</f>
        <v>113</v>
      </c>
      <c r="D680" s="27" t="str">
        <f>_xlfn.XLOOKUP(Vote_History[[#This Row],[Number]],Constituency[Number],Constituency[Constituency])</f>
        <v>Aranmula</v>
      </c>
      <c r="E680" s="20" t="s">
        <v>5473</v>
      </c>
      <c r="F680" s="20">
        <v>2024</v>
      </c>
      <c r="G680" s="20" t="s">
        <v>4206</v>
      </c>
      <c r="H680" s="20" t="s">
        <v>6292</v>
      </c>
      <c r="I680" s="20" t="s">
        <v>161</v>
      </c>
      <c r="J680" s="20" t="s">
        <v>38</v>
      </c>
      <c r="K680" s="20">
        <v>59626</v>
      </c>
      <c r="L680" s="20" t="s">
        <v>6295</v>
      </c>
      <c r="M680" s="20" t="s">
        <v>52</v>
      </c>
      <c r="N680" s="20" t="s">
        <v>51</v>
      </c>
      <c r="O680" s="20">
        <v>44939</v>
      </c>
      <c r="P680" s="20" t="s">
        <v>6296</v>
      </c>
      <c r="Q680" s="20" t="s">
        <v>69</v>
      </c>
      <c r="R680" s="20" t="s">
        <v>68</v>
      </c>
      <c r="S680" s="20">
        <v>38545</v>
      </c>
      <c r="T680" s="20">
        <v>14687</v>
      </c>
      <c r="U680" s="20">
        <v>44939</v>
      </c>
      <c r="V680" s="20">
        <v>59626</v>
      </c>
      <c r="W680" s="20">
        <v>38545</v>
      </c>
      <c r="X680" s="20">
        <v>924</v>
      </c>
      <c r="Y680" s="21">
        <v>144034</v>
      </c>
    </row>
    <row r="681" spans="2:25" x14ac:dyDescent="0.9">
      <c r="B681" s="19" t="s">
        <v>4312</v>
      </c>
      <c r="C681" s="25">
        <f>_xlfn.XLOOKUP(Vote_History[[#This Row],[QID]],Constituency[qid],Constituency[Number])</f>
        <v>114</v>
      </c>
      <c r="D681" s="27" t="str">
        <f>_xlfn.XLOOKUP(Vote_History[[#This Row],[Number]],Constituency[Number],Constituency[Constituency])</f>
        <v>Konni</v>
      </c>
      <c r="E681" s="20" t="s">
        <v>5467</v>
      </c>
      <c r="F681" s="20">
        <v>2011</v>
      </c>
      <c r="G681" s="20" t="s">
        <v>4206</v>
      </c>
      <c r="H681" s="20" t="s">
        <v>6389</v>
      </c>
      <c r="I681" s="20" t="s">
        <v>161</v>
      </c>
      <c r="J681" s="20" t="s">
        <v>38</v>
      </c>
      <c r="K681" s="20">
        <v>65724</v>
      </c>
      <c r="L681" s="20" t="s">
        <v>6390</v>
      </c>
      <c r="M681" s="20" t="s">
        <v>52</v>
      </c>
      <c r="N681" s="20" t="s">
        <v>51</v>
      </c>
      <c r="O681" s="20">
        <v>57950</v>
      </c>
      <c r="P681" s="20" t="s">
        <v>6391</v>
      </c>
      <c r="Q681" s="20" t="s">
        <v>69</v>
      </c>
      <c r="R681" s="20" t="s">
        <v>68</v>
      </c>
      <c r="S681" s="20">
        <v>5994</v>
      </c>
      <c r="T681" s="20">
        <v>7774</v>
      </c>
      <c r="U681" s="20">
        <v>57950</v>
      </c>
      <c r="V681" s="20">
        <v>65724</v>
      </c>
      <c r="W681" s="20">
        <v>5994</v>
      </c>
      <c r="X681" s="20">
        <v>1385</v>
      </c>
      <c r="Y681" s="21">
        <v>131053</v>
      </c>
    </row>
    <row r="682" spans="2:25" x14ac:dyDescent="0.9">
      <c r="B682" s="19" t="s">
        <v>4312</v>
      </c>
      <c r="C682" s="25">
        <f>_xlfn.XLOOKUP(Vote_History[[#This Row],[QID]],Constituency[qid],Constituency[Number])</f>
        <v>114</v>
      </c>
      <c r="D682" s="27" t="str">
        <f>_xlfn.XLOOKUP(Vote_History[[#This Row],[Number]],Constituency[Number],Constituency[Constituency])</f>
        <v>Konni</v>
      </c>
      <c r="E682" s="20" t="s">
        <v>5467</v>
      </c>
      <c r="F682" s="20">
        <v>2016</v>
      </c>
      <c r="G682" s="20" t="s">
        <v>4206</v>
      </c>
      <c r="H682" s="20" t="s">
        <v>6392</v>
      </c>
      <c r="I682" s="20" t="s">
        <v>161</v>
      </c>
      <c r="J682" s="20" t="s">
        <v>38</v>
      </c>
      <c r="K682" s="20">
        <v>72800</v>
      </c>
      <c r="L682" s="20" t="s">
        <v>6393</v>
      </c>
      <c r="M682" s="20" t="s">
        <v>52</v>
      </c>
      <c r="N682" s="20" t="s">
        <v>51</v>
      </c>
      <c r="O682" s="20">
        <v>52052</v>
      </c>
      <c r="P682" s="20" t="s">
        <v>6394</v>
      </c>
      <c r="Q682" s="20" t="s">
        <v>69</v>
      </c>
      <c r="R682" s="20" t="s">
        <v>68</v>
      </c>
      <c r="S682" s="20">
        <v>16713</v>
      </c>
      <c r="T682" s="20">
        <v>20748</v>
      </c>
      <c r="U682" s="20">
        <v>52052</v>
      </c>
      <c r="V682" s="20">
        <v>72800</v>
      </c>
      <c r="W682" s="20">
        <v>16713</v>
      </c>
      <c r="X682" s="20">
        <v>1244</v>
      </c>
      <c r="Y682" s="21">
        <v>142809</v>
      </c>
    </row>
    <row r="683" spans="2:25" x14ac:dyDescent="0.9">
      <c r="B683" s="19" t="s">
        <v>4312</v>
      </c>
      <c r="C683" s="25">
        <f>_xlfn.XLOOKUP(Vote_History[[#This Row],[QID]],Constituency[qid],Constituency[Number])</f>
        <v>114</v>
      </c>
      <c r="D683" s="27" t="str">
        <f>_xlfn.XLOOKUP(Vote_History[[#This Row],[Number]],Constituency[Number],Constituency[Constituency])</f>
        <v>Konni</v>
      </c>
      <c r="E683" s="20" t="s">
        <v>5467</v>
      </c>
      <c r="F683" s="20">
        <v>2021</v>
      </c>
      <c r="G683" s="20" t="s">
        <v>4206</v>
      </c>
      <c r="H683" s="20" t="s">
        <v>5431</v>
      </c>
      <c r="I683" s="20" t="s">
        <v>52</v>
      </c>
      <c r="J683" s="20" t="s">
        <v>51</v>
      </c>
      <c r="K683" s="20">
        <v>62318</v>
      </c>
      <c r="L683" s="20" t="s">
        <v>6395</v>
      </c>
      <c r="M683" s="20" t="s">
        <v>161</v>
      </c>
      <c r="N683" s="20" t="s">
        <v>38</v>
      </c>
      <c r="O683" s="20">
        <v>53810</v>
      </c>
      <c r="P683" s="20" t="s">
        <v>70</v>
      </c>
      <c r="Q683" s="20" t="s">
        <v>69</v>
      </c>
      <c r="R683" s="20" t="s">
        <v>68</v>
      </c>
      <c r="S683" s="20">
        <v>32811</v>
      </c>
      <c r="T683" s="20">
        <v>8508</v>
      </c>
      <c r="U683" s="20">
        <v>62318</v>
      </c>
      <c r="V683" s="20">
        <v>53810</v>
      </c>
      <c r="W683" s="20">
        <v>32811</v>
      </c>
      <c r="X683" s="20">
        <v>411</v>
      </c>
      <c r="Y683" s="21">
        <v>149350</v>
      </c>
    </row>
    <row r="684" spans="2:25" x14ac:dyDescent="0.9">
      <c r="B684" s="19" t="s">
        <v>4312</v>
      </c>
      <c r="C684" s="25">
        <f>_xlfn.XLOOKUP(Vote_History[[#This Row],[QID]],Constituency[qid],Constituency[Number])</f>
        <v>114</v>
      </c>
      <c r="D684" s="27" t="str">
        <f>_xlfn.XLOOKUP(Vote_History[[#This Row],[Number]],Constituency[Number],Constituency[Constituency])</f>
        <v>Konni</v>
      </c>
      <c r="E684" s="20" t="s">
        <v>5473</v>
      </c>
      <c r="F684" s="20">
        <v>2014</v>
      </c>
      <c r="G684" s="20" t="s">
        <v>4206</v>
      </c>
      <c r="H684" s="20" t="s">
        <v>6292</v>
      </c>
      <c r="I684" s="20" t="s">
        <v>161</v>
      </c>
      <c r="J684" s="20" t="s">
        <v>38</v>
      </c>
      <c r="K684" s="20">
        <v>53480</v>
      </c>
      <c r="L684" s="20" t="s">
        <v>6293</v>
      </c>
      <c r="M684" s="20" t="s">
        <v>5555</v>
      </c>
      <c r="N684" s="20" t="s">
        <v>51</v>
      </c>
      <c r="O684" s="20">
        <v>45384</v>
      </c>
      <c r="P684" s="20" t="s">
        <v>6294</v>
      </c>
      <c r="Q684" s="20" t="s">
        <v>69</v>
      </c>
      <c r="R684" s="20" t="s">
        <v>68</v>
      </c>
      <c r="S684" s="20">
        <v>18222</v>
      </c>
      <c r="T684" s="20">
        <v>8096</v>
      </c>
      <c r="U684" s="20">
        <v>45384</v>
      </c>
      <c r="V684" s="20">
        <v>53480</v>
      </c>
      <c r="W684" s="20">
        <v>18222</v>
      </c>
      <c r="X684" s="20">
        <v>7596</v>
      </c>
      <c r="Y684" s="21">
        <v>124682</v>
      </c>
    </row>
    <row r="685" spans="2:25" x14ac:dyDescent="0.9">
      <c r="B685" s="19" t="s">
        <v>4312</v>
      </c>
      <c r="C685" s="25">
        <f>_xlfn.XLOOKUP(Vote_History[[#This Row],[QID]],Constituency[qid],Constituency[Number])</f>
        <v>114</v>
      </c>
      <c r="D685" s="27" t="str">
        <f>_xlfn.XLOOKUP(Vote_History[[#This Row],[Number]],Constituency[Number],Constituency[Constituency])</f>
        <v>Konni</v>
      </c>
      <c r="E685" s="20" t="s">
        <v>5473</v>
      </c>
      <c r="F685" s="20">
        <v>2019</v>
      </c>
      <c r="G685" s="20" t="s">
        <v>4206</v>
      </c>
      <c r="H685" s="20" t="s">
        <v>6292</v>
      </c>
      <c r="I685" s="20" t="s">
        <v>161</v>
      </c>
      <c r="J685" s="20" t="s">
        <v>38</v>
      </c>
      <c r="K685" s="20">
        <v>49667</v>
      </c>
      <c r="L685" s="20" t="s">
        <v>4293</v>
      </c>
      <c r="M685" s="20" t="s">
        <v>52</v>
      </c>
      <c r="N685" s="20" t="s">
        <v>51</v>
      </c>
      <c r="O685" s="20">
        <v>46946</v>
      </c>
      <c r="P685" s="20" t="s">
        <v>5469</v>
      </c>
      <c r="Q685" s="20" t="s">
        <v>69</v>
      </c>
      <c r="R685" s="20" t="s">
        <v>68</v>
      </c>
      <c r="S685" s="20">
        <v>46506</v>
      </c>
      <c r="T685" s="20">
        <v>2721</v>
      </c>
      <c r="U685" s="20">
        <v>46946</v>
      </c>
      <c r="V685" s="20">
        <v>49667</v>
      </c>
      <c r="W685" s="20">
        <v>46506</v>
      </c>
      <c r="X685" s="20">
        <v>964</v>
      </c>
      <c r="Y685" s="21">
        <v>144083</v>
      </c>
    </row>
    <row r="686" spans="2:25" x14ac:dyDescent="0.9">
      <c r="B686" s="19" t="s">
        <v>4312</v>
      </c>
      <c r="C686" s="25">
        <f>_xlfn.XLOOKUP(Vote_History[[#This Row],[QID]],Constituency[qid],Constituency[Number])</f>
        <v>114</v>
      </c>
      <c r="D686" s="27" t="str">
        <f>_xlfn.XLOOKUP(Vote_History[[#This Row],[Number]],Constituency[Number],Constituency[Constituency])</f>
        <v>Konni</v>
      </c>
      <c r="E686" s="20" t="s">
        <v>5473</v>
      </c>
      <c r="F686" s="20">
        <v>2024</v>
      </c>
      <c r="G686" s="20" t="s">
        <v>4206</v>
      </c>
      <c r="H686" s="20" t="s">
        <v>6292</v>
      </c>
      <c r="I686" s="20" t="s">
        <v>161</v>
      </c>
      <c r="J686" s="20" t="s">
        <v>38</v>
      </c>
      <c r="K686" s="20">
        <v>47488</v>
      </c>
      <c r="L686" s="20" t="s">
        <v>6295</v>
      </c>
      <c r="M686" s="20" t="s">
        <v>52</v>
      </c>
      <c r="N686" s="20" t="s">
        <v>51</v>
      </c>
      <c r="O686" s="20">
        <v>44909</v>
      </c>
      <c r="P686" s="20" t="s">
        <v>6296</v>
      </c>
      <c r="Q686" s="20" t="s">
        <v>69</v>
      </c>
      <c r="R686" s="20" t="s">
        <v>68</v>
      </c>
      <c r="S686" s="20">
        <v>34619</v>
      </c>
      <c r="T686" s="20">
        <v>2579</v>
      </c>
      <c r="U686" s="20">
        <v>44909</v>
      </c>
      <c r="V686" s="20">
        <v>47488</v>
      </c>
      <c r="W686" s="20">
        <v>34619</v>
      </c>
      <c r="X686" s="20">
        <v>903</v>
      </c>
      <c r="Y686" s="21">
        <v>127919</v>
      </c>
    </row>
    <row r="687" spans="2:25" x14ac:dyDescent="0.9">
      <c r="B687" s="19" t="s">
        <v>4337</v>
      </c>
      <c r="C687" s="25">
        <f>_xlfn.XLOOKUP(Vote_History[[#This Row],[QID]],Constituency[qid],Constituency[Number])</f>
        <v>115</v>
      </c>
      <c r="D687" s="27" t="str">
        <f>_xlfn.XLOOKUP(Vote_History[[#This Row],[Number]],Constituency[Number],Constituency[Constituency])</f>
        <v>Adoor</v>
      </c>
      <c r="E687" s="20" t="s">
        <v>5467</v>
      </c>
      <c r="F687" s="20">
        <v>2011</v>
      </c>
      <c r="G687" s="20" t="s">
        <v>4206</v>
      </c>
      <c r="H687" s="20" t="s">
        <v>5432</v>
      </c>
      <c r="I687" s="20" t="s">
        <v>193</v>
      </c>
      <c r="J687" s="20" t="s">
        <v>51</v>
      </c>
      <c r="K687" s="20">
        <v>63501</v>
      </c>
      <c r="L687" s="20" t="s">
        <v>5912</v>
      </c>
      <c r="M687" s="20" t="s">
        <v>161</v>
      </c>
      <c r="N687" s="20" t="s">
        <v>38</v>
      </c>
      <c r="O687" s="20">
        <v>62894</v>
      </c>
      <c r="P687" s="20" t="s">
        <v>6396</v>
      </c>
      <c r="Q687" s="20" t="s">
        <v>69</v>
      </c>
      <c r="R687" s="20" t="s">
        <v>68</v>
      </c>
      <c r="S687" s="20">
        <v>6210</v>
      </c>
      <c r="T687" s="20">
        <v>607</v>
      </c>
      <c r="U687" s="20">
        <v>63501</v>
      </c>
      <c r="V687" s="20">
        <v>62894</v>
      </c>
      <c r="W687" s="20">
        <v>6210</v>
      </c>
      <c r="X687" s="20">
        <v>2452</v>
      </c>
      <c r="Y687" s="21">
        <v>135057</v>
      </c>
    </row>
    <row r="688" spans="2:25" x14ac:dyDescent="0.9">
      <c r="B688" s="19" t="s">
        <v>4337</v>
      </c>
      <c r="C688" s="25">
        <f>_xlfn.XLOOKUP(Vote_History[[#This Row],[QID]],Constituency[qid],Constituency[Number])</f>
        <v>115</v>
      </c>
      <c r="D688" s="27" t="str">
        <f>_xlfn.XLOOKUP(Vote_History[[#This Row],[Number]],Constituency[Number],Constituency[Constituency])</f>
        <v>Adoor</v>
      </c>
      <c r="E688" s="20" t="s">
        <v>5467</v>
      </c>
      <c r="F688" s="20">
        <v>2016</v>
      </c>
      <c r="G688" s="20" t="s">
        <v>4206</v>
      </c>
      <c r="H688" s="20" t="s">
        <v>5432</v>
      </c>
      <c r="I688" s="20" t="s">
        <v>193</v>
      </c>
      <c r="J688" s="20" t="s">
        <v>51</v>
      </c>
      <c r="K688" s="20">
        <v>76034</v>
      </c>
      <c r="L688" s="20" t="s">
        <v>6360</v>
      </c>
      <c r="M688" s="20" t="s">
        <v>161</v>
      </c>
      <c r="N688" s="20" t="s">
        <v>38</v>
      </c>
      <c r="O688" s="20">
        <v>50574</v>
      </c>
      <c r="P688" s="20" t="s">
        <v>6397</v>
      </c>
      <c r="Q688" s="20" t="s">
        <v>69</v>
      </c>
      <c r="R688" s="20" t="s">
        <v>68</v>
      </c>
      <c r="S688" s="20">
        <v>25940</v>
      </c>
      <c r="T688" s="20">
        <v>25460</v>
      </c>
      <c r="U688" s="20">
        <v>76034</v>
      </c>
      <c r="V688" s="20">
        <v>50574</v>
      </c>
      <c r="W688" s="20">
        <v>25940</v>
      </c>
      <c r="X688" s="20">
        <v>1798</v>
      </c>
      <c r="Y688" s="21">
        <v>154346</v>
      </c>
    </row>
    <row r="689" spans="2:25" x14ac:dyDescent="0.9">
      <c r="B689" s="19" t="s">
        <v>4337</v>
      </c>
      <c r="C689" s="25">
        <f>_xlfn.XLOOKUP(Vote_History[[#This Row],[QID]],Constituency[qid],Constituency[Number])</f>
        <v>115</v>
      </c>
      <c r="D689" s="27" t="str">
        <f>_xlfn.XLOOKUP(Vote_History[[#This Row],[Number]],Constituency[Number],Constituency[Constituency])</f>
        <v>Adoor</v>
      </c>
      <c r="E689" s="20" t="s">
        <v>5467</v>
      </c>
      <c r="F689" s="20">
        <v>2021</v>
      </c>
      <c r="G689" s="20" t="s">
        <v>4206</v>
      </c>
      <c r="H689" s="20" t="s">
        <v>5432</v>
      </c>
      <c r="I689" s="20" t="s">
        <v>193</v>
      </c>
      <c r="J689" s="20" t="s">
        <v>51</v>
      </c>
      <c r="K689" s="20">
        <v>66569</v>
      </c>
      <c r="L689" s="20" t="s">
        <v>6398</v>
      </c>
      <c r="M689" s="20" t="s">
        <v>161</v>
      </c>
      <c r="N689" s="20" t="s">
        <v>38</v>
      </c>
      <c r="O689" s="20">
        <v>63650</v>
      </c>
      <c r="P689" s="20" t="s">
        <v>4338</v>
      </c>
      <c r="Q689" s="20" t="s">
        <v>69</v>
      </c>
      <c r="R689" s="20" t="s">
        <v>68</v>
      </c>
      <c r="S689" s="20">
        <v>23980</v>
      </c>
      <c r="T689" s="20">
        <v>2919</v>
      </c>
      <c r="U689" s="20">
        <v>66569</v>
      </c>
      <c r="V689" s="20">
        <v>63650</v>
      </c>
      <c r="W689" s="20">
        <v>23980</v>
      </c>
      <c r="X689" s="20">
        <v>618</v>
      </c>
      <c r="Y689" s="21">
        <v>154817</v>
      </c>
    </row>
    <row r="690" spans="2:25" x14ac:dyDescent="0.9">
      <c r="B690" s="19" t="s">
        <v>4337</v>
      </c>
      <c r="C690" s="25">
        <f>_xlfn.XLOOKUP(Vote_History[[#This Row],[QID]],Constituency[qid],Constituency[Number])</f>
        <v>115</v>
      </c>
      <c r="D690" s="27" t="str">
        <f>_xlfn.XLOOKUP(Vote_History[[#This Row],[Number]],Constituency[Number],Constituency[Constituency])</f>
        <v>Adoor</v>
      </c>
      <c r="E690" s="20" t="s">
        <v>5473</v>
      </c>
      <c r="F690" s="20">
        <v>2014</v>
      </c>
      <c r="G690" s="20" t="s">
        <v>4206</v>
      </c>
      <c r="H690" s="20" t="s">
        <v>6292</v>
      </c>
      <c r="I690" s="20" t="s">
        <v>161</v>
      </c>
      <c r="J690" s="20" t="s">
        <v>38</v>
      </c>
      <c r="K690" s="20">
        <v>52312</v>
      </c>
      <c r="L690" s="20" t="s">
        <v>6293</v>
      </c>
      <c r="M690" s="20" t="s">
        <v>5555</v>
      </c>
      <c r="N690" s="20" t="s">
        <v>51</v>
      </c>
      <c r="O690" s="20">
        <v>50354</v>
      </c>
      <c r="P690" s="20" t="s">
        <v>6294</v>
      </c>
      <c r="Q690" s="20" t="s">
        <v>69</v>
      </c>
      <c r="R690" s="20" t="s">
        <v>68</v>
      </c>
      <c r="S690" s="20">
        <v>22796</v>
      </c>
      <c r="T690" s="20">
        <v>1958</v>
      </c>
      <c r="U690" s="20">
        <v>50354</v>
      </c>
      <c r="V690" s="20">
        <v>52312</v>
      </c>
      <c r="W690" s="20">
        <v>22796</v>
      </c>
      <c r="X690" s="20">
        <v>8264</v>
      </c>
      <c r="Y690" s="21">
        <v>133726</v>
      </c>
    </row>
    <row r="691" spans="2:25" x14ac:dyDescent="0.9">
      <c r="B691" s="19" t="s">
        <v>4337</v>
      </c>
      <c r="C691" s="25">
        <f>_xlfn.XLOOKUP(Vote_History[[#This Row],[QID]],Constituency[qid],Constituency[Number])</f>
        <v>115</v>
      </c>
      <c r="D691" s="27" t="str">
        <f>_xlfn.XLOOKUP(Vote_History[[#This Row],[Number]],Constituency[Number],Constituency[Constituency])</f>
        <v>Adoor</v>
      </c>
      <c r="E691" s="20" t="s">
        <v>5473</v>
      </c>
      <c r="F691" s="20">
        <v>2019</v>
      </c>
      <c r="G691" s="20" t="s">
        <v>4206</v>
      </c>
      <c r="H691" s="20" t="s">
        <v>4293</v>
      </c>
      <c r="I691" s="20" t="s">
        <v>52</v>
      </c>
      <c r="J691" s="20" t="s">
        <v>51</v>
      </c>
      <c r="K691" s="20">
        <v>53216</v>
      </c>
      <c r="L691" s="20" t="s">
        <v>5469</v>
      </c>
      <c r="M691" s="20" t="s">
        <v>69</v>
      </c>
      <c r="N691" s="20" t="s">
        <v>68</v>
      </c>
      <c r="O691" s="20">
        <v>51260</v>
      </c>
      <c r="P691" s="20" t="s">
        <v>6292</v>
      </c>
      <c r="Q691" s="20" t="s">
        <v>161</v>
      </c>
      <c r="R691" s="20" t="s">
        <v>38</v>
      </c>
      <c r="S691" s="20">
        <v>49280</v>
      </c>
      <c r="T691" s="20">
        <v>1956</v>
      </c>
      <c r="U691" s="20">
        <v>53216</v>
      </c>
      <c r="V691" s="20">
        <v>49280</v>
      </c>
      <c r="W691" s="20">
        <v>51260</v>
      </c>
      <c r="X691" s="20">
        <v>1296</v>
      </c>
      <c r="Y691" s="21">
        <v>155052</v>
      </c>
    </row>
    <row r="692" spans="2:25" x14ac:dyDescent="0.9">
      <c r="B692" s="19" t="s">
        <v>4337</v>
      </c>
      <c r="C692" s="25">
        <f>_xlfn.XLOOKUP(Vote_History[[#This Row],[QID]],Constituency[qid],Constituency[Number])</f>
        <v>115</v>
      </c>
      <c r="D692" s="27" t="str">
        <f>_xlfn.XLOOKUP(Vote_History[[#This Row],[Number]],Constituency[Number],Constituency[Constituency])</f>
        <v>Adoor</v>
      </c>
      <c r="E692" s="20" t="s">
        <v>5473</v>
      </c>
      <c r="F692" s="20">
        <v>2024</v>
      </c>
      <c r="G692" s="20" t="s">
        <v>4206</v>
      </c>
      <c r="H692" s="20" t="s">
        <v>6292</v>
      </c>
      <c r="I692" s="20" t="s">
        <v>161</v>
      </c>
      <c r="J692" s="20" t="s">
        <v>38</v>
      </c>
      <c r="K692" s="20">
        <v>51313</v>
      </c>
      <c r="L692" s="20" t="s">
        <v>6295</v>
      </c>
      <c r="M692" s="20" t="s">
        <v>52</v>
      </c>
      <c r="N692" s="20" t="s">
        <v>51</v>
      </c>
      <c r="O692" s="20">
        <v>49047</v>
      </c>
      <c r="P692" s="20" t="s">
        <v>6296</v>
      </c>
      <c r="Q692" s="20" t="s">
        <v>69</v>
      </c>
      <c r="R692" s="20" t="s">
        <v>68</v>
      </c>
      <c r="S692" s="20">
        <v>38740</v>
      </c>
      <c r="T692" s="20">
        <v>2266</v>
      </c>
      <c r="U692" s="20">
        <v>49047</v>
      </c>
      <c r="V692" s="20">
        <v>51313</v>
      </c>
      <c r="W692" s="20">
        <v>38740</v>
      </c>
      <c r="X692" s="20">
        <v>1090</v>
      </c>
      <c r="Y692" s="21">
        <v>140190</v>
      </c>
    </row>
    <row r="693" spans="2:25" x14ac:dyDescent="0.9">
      <c r="B693" s="19" t="s">
        <v>4363</v>
      </c>
      <c r="C693" s="25">
        <f>_xlfn.XLOOKUP(Vote_History[[#This Row],[QID]],Constituency[qid],Constituency[Number])</f>
        <v>116</v>
      </c>
      <c r="D693" s="27" t="str">
        <f>_xlfn.XLOOKUP(Vote_History[[#This Row],[Number]],Constituency[Number],Constituency[Constituency])</f>
        <v>Karunagappally</v>
      </c>
      <c r="E693" s="20" t="s">
        <v>5467</v>
      </c>
      <c r="F693" s="20">
        <v>2011</v>
      </c>
      <c r="G693" s="20" t="s">
        <v>3912</v>
      </c>
      <c r="H693" s="20" t="s">
        <v>6399</v>
      </c>
      <c r="I693" s="20" t="s">
        <v>193</v>
      </c>
      <c r="J693" s="20" t="s">
        <v>51</v>
      </c>
      <c r="K693" s="20">
        <v>69086</v>
      </c>
      <c r="L693" s="20" t="s">
        <v>6400</v>
      </c>
      <c r="M693" s="20" t="s">
        <v>6039</v>
      </c>
      <c r="N693" s="20" t="s">
        <v>38</v>
      </c>
      <c r="O693" s="20">
        <v>54564</v>
      </c>
      <c r="P693" s="20" t="s">
        <v>6401</v>
      </c>
      <c r="Q693" s="20" t="s">
        <v>307</v>
      </c>
      <c r="R693" s="20" t="s">
        <v>60</v>
      </c>
      <c r="S693" s="20">
        <v>7645</v>
      </c>
      <c r="T693" s="20">
        <v>14522</v>
      </c>
      <c r="U693" s="20">
        <v>69086</v>
      </c>
      <c r="V693" s="20">
        <v>54564</v>
      </c>
      <c r="W693" s="20">
        <v>5097</v>
      </c>
      <c r="X693" s="20">
        <v>9060</v>
      </c>
      <c r="Y693" s="21">
        <v>137807</v>
      </c>
    </row>
    <row r="694" spans="2:25" x14ac:dyDescent="0.9">
      <c r="B694" s="19" t="s">
        <v>4363</v>
      </c>
      <c r="C694" s="25">
        <f>_xlfn.XLOOKUP(Vote_History[[#This Row],[QID]],Constituency[qid],Constituency[Number])</f>
        <v>116</v>
      </c>
      <c r="D694" s="27" t="str">
        <f>_xlfn.XLOOKUP(Vote_History[[#This Row],[Number]],Constituency[Number],Constituency[Constituency])</f>
        <v>Karunagappally</v>
      </c>
      <c r="E694" s="20" t="s">
        <v>5467</v>
      </c>
      <c r="F694" s="20">
        <v>2016</v>
      </c>
      <c r="G694" s="20" t="s">
        <v>3912</v>
      </c>
      <c r="H694" s="20" t="s">
        <v>6402</v>
      </c>
      <c r="I694" s="20" t="s">
        <v>193</v>
      </c>
      <c r="J694" s="20" t="s">
        <v>51</v>
      </c>
      <c r="K694" s="20">
        <v>69902</v>
      </c>
      <c r="L694" s="20" t="s">
        <v>6403</v>
      </c>
      <c r="M694" s="20" t="s">
        <v>161</v>
      </c>
      <c r="N694" s="20" t="s">
        <v>38</v>
      </c>
      <c r="O694" s="20">
        <v>68143</v>
      </c>
      <c r="P694" s="20" t="s">
        <v>6404</v>
      </c>
      <c r="Q694" s="20" t="s">
        <v>698</v>
      </c>
      <c r="R694" s="20" t="s">
        <v>68</v>
      </c>
      <c r="S694" s="20">
        <v>19115</v>
      </c>
      <c r="T694" s="20">
        <v>1759</v>
      </c>
      <c r="U694" s="20">
        <v>69902</v>
      </c>
      <c r="V694" s="20">
        <v>68143</v>
      </c>
      <c r="W694" s="20">
        <v>19115</v>
      </c>
      <c r="X694" s="20">
        <v>4601</v>
      </c>
      <c r="Y694" s="21">
        <v>161761</v>
      </c>
    </row>
    <row r="695" spans="2:25" x14ac:dyDescent="0.9">
      <c r="B695" s="19" t="s">
        <v>4363</v>
      </c>
      <c r="C695" s="25">
        <f>_xlfn.XLOOKUP(Vote_History[[#This Row],[QID]],Constituency[qid],Constituency[Number])</f>
        <v>116</v>
      </c>
      <c r="D695" s="27" t="str">
        <f>_xlfn.XLOOKUP(Vote_History[[#This Row],[Number]],Constituency[Number],Constituency[Constituency])</f>
        <v>Karunagappally</v>
      </c>
      <c r="E695" s="20" t="s">
        <v>5467</v>
      </c>
      <c r="F695" s="20">
        <v>2021</v>
      </c>
      <c r="G695" s="20" t="s">
        <v>3912</v>
      </c>
      <c r="H695" s="20" t="s">
        <v>5433</v>
      </c>
      <c r="I695" s="20" t="s">
        <v>161</v>
      </c>
      <c r="J695" s="20" t="s">
        <v>38</v>
      </c>
      <c r="K695" s="20">
        <v>94225</v>
      </c>
      <c r="L695" s="20" t="s">
        <v>6405</v>
      </c>
      <c r="M695" s="20" t="s">
        <v>193</v>
      </c>
      <c r="N695" s="20" t="s">
        <v>51</v>
      </c>
      <c r="O695" s="20">
        <v>65017</v>
      </c>
      <c r="P695" s="20" t="s">
        <v>6406</v>
      </c>
      <c r="Q695" s="20" t="s">
        <v>69</v>
      </c>
      <c r="R695" s="20" t="s">
        <v>68</v>
      </c>
      <c r="S695" s="20">
        <v>12144</v>
      </c>
      <c r="T695" s="20">
        <v>29208</v>
      </c>
      <c r="U695" s="20">
        <v>65017</v>
      </c>
      <c r="V695" s="20">
        <v>94225</v>
      </c>
      <c r="W695" s="20">
        <v>12144</v>
      </c>
      <c r="X695" s="20">
        <v>1448</v>
      </c>
      <c r="Y695" s="21">
        <v>172834</v>
      </c>
    </row>
    <row r="696" spans="2:25" x14ac:dyDescent="0.9">
      <c r="B696" s="19" t="s">
        <v>4363</v>
      </c>
      <c r="C696" s="25">
        <f>_xlfn.XLOOKUP(Vote_History[[#This Row],[QID]],Constituency[qid],Constituency[Number])</f>
        <v>116</v>
      </c>
      <c r="D696" s="27" t="str">
        <f>_xlfn.XLOOKUP(Vote_History[[#This Row],[Number]],Constituency[Number],Constituency[Constituency])</f>
        <v>Karunagappally</v>
      </c>
      <c r="E696" s="20" t="s">
        <v>5473</v>
      </c>
      <c r="F696" s="20">
        <v>2014</v>
      </c>
      <c r="G696" s="20" t="s">
        <v>3912</v>
      </c>
      <c r="H696" s="20" t="s">
        <v>6311</v>
      </c>
      <c r="I696" s="20" t="s">
        <v>161</v>
      </c>
      <c r="J696" s="20" t="s">
        <v>38</v>
      </c>
      <c r="K696" s="20">
        <v>63662</v>
      </c>
      <c r="L696" s="20" t="s">
        <v>6312</v>
      </c>
      <c r="M696" s="20" t="s">
        <v>52</v>
      </c>
      <c r="N696" s="20" t="s">
        <v>51</v>
      </c>
      <c r="O696" s="20">
        <v>62959</v>
      </c>
      <c r="P696" s="20" t="s">
        <v>6313</v>
      </c>
      <c r="Q696" s="20" t="s">
        <v>6314</v>
      </c>
      <c r="R696" s="20" t="s">
        <v>68</v>
      </c>
      <c r="S696" s="20">
        <v>9433</v>
      </c>
      <c r="T696" s="20">
        <v>703</v>
      </c>
      <c r="U696" s="20">
        <v>62959</v>
      </c>
      <c r="V696" s="20">
        <v>63662</v>
      </c>
      <c r="W696" s="20">
        <v>9433</v>
      </c>
      <c r="X696" s="20">
        <v>7122</v>
      </c>
      <c r="Y696" s="21">
        <v>143176</v>
      </c>
    </row>
    <row r="697" spans="2:25" x14ac:dyDescent="0.9">
      <c r="B697" s="19" t="s">
        <v>4363</v>
      </c>
      <c r="C697" s="25">
        <f>_xlfn.XLOOKUP(Vote_History[[#This Row],[QID]],Constituency[qid],Constituency[Number])</f>
        <v>116</v>
      </c>
      <c r="D697" s="27" t="str">
        <f>_xlfn.XLOOKUP(Vote_History[[#This Row],[Number]],Constituency[Number],Constituency[Constituency])</f>
        <v>Karunagappally</v>
      </c>
      <c r="E697" s="20" t="s">
        <v>5473</v>
      </c>
      <c r="F697" s="20">
        <v>2019</v>
      </c>
      <c r="G697" s="20" t="s">
        <v>3912</v>
      </c>
      <c r="H697" s="20" t="s">
        <v>3923</v>
      </c>
      <c r="I697" s="20" t="s">
        <v>161</v>
      </c>
      <c r="J697" s="20" t="s">
        <v>38</v>
      </c>
      <c r="K697" s="20">
        <v>63303</v>
      </c>
      <c r="L697" s="20" t="s">
        <v>6315</v>
      </c>
      <c r="M697" s="20" t="s">
        <v>52</v>
      </c>
      <c r="N697" s="20" t="s">
        <v>51</v>
      </c>
      <c r="O697" s="20">
        <v>58523</v>
      </c>
      <c r="P697" s="20" t="s">
        <v>6117</v>
      </c>
      <c r="Q697" s="20" t="s">
        <v>69</v>
      </c>
      <c r="R697" s="20" t="s">
        <v>68</v>
      </c>
      <c r="S697" s="20">
        <v>34111</v>
      </c>
      <c r="T697" s="20">
        <v>4780</v>
      </c>
      <c r="U697" s="20">
        <v>58523</v>
      </c>
      <c r="V697" s="20">
        <v>63303</v>
      </c>
      <c r="W697" s="20">
        <v>34111</v>
      </c>
      <c r="X697" s="20">
        <v>2126</v>
      </c>
      <c r="Y697" s="21">
        <v>158063</v>
      </c>
    </row>
    <row r="698" spans="2:25" x14ac:dyDescent="0.9">
      <c r="B698" s="19" t="s">
        <v>4363</v>
      </c>
      <c r="C698" s="25">
        <f>_xlfn.XLOOKUP(Vote_History[[#This Row],[QID]],Constituency[qid],Constituency[Number])</f>
        <v>116</v>
      </c>
      <c r="D698" s="27" t="str">
        <f>_xlfn.XLOOKUP(Vote_History[[#This Row],[Number]],Constituency[Number],Constituency[Constituency])</f>
        <v>Karunagappally</v>
      </c>
      <c r="E698" s="20" t="s">
        <v>5473</v>
      </c>
      <c r="F698" s="20">
        <v>2024</v>
      </c>
      <c r="G698" s="20" t="s">
        <v>3912</v>
      </c>
      <c r="H698" s="20" t="s">
        <v>6316</v>
      </c>
      <c r="I698" s="20" t="s">
        <v>161</v>
      </c>
      <c r="J698" s="20" t="s">
        <v>38</v>
      </c>
      <c r="K698" s="20">
        <v>57955</v>
      </c>
      <c r="L698" s="20" t="s">
        <v>6317</v>
      </c>
      <c r="M698" s="20" t="s">
        <v>52</v>
      </c>
      <c r="N698" s="20" t="s">
        <v>51</v>
      </c>
      <c r="O698" s="20">
        <v>49030</v>
      </c>
      <c r="P698" s="20" t="s">
        <v>2294</v>
      </c>
      <c r="Q698" s="20" t="s">
        <v>69</v>
      </c>
      <c r="R698" s="20" t="s">
        <v>68</v>
      </c>
      <c r="S698" s="20">
        <v>48839</v>
      </c>
      <c r="T698" s="20">
        <v>8925</v>
      </c>
      <c r="U698" s="20">
        <v>49030</v>
      </c>
      <c r="V698" s="20">
        <v>57955</v>
      </c>
      <c r="W698" s="20">
        <v>48839</v>
      </c>
      <c r="X698" s="20">
        <v>833</v>
      </c>
      <c r="Y698" s="21">
        <v>156657</v>
      </c>
    </row>
    <row r="699" spans="2:25" x14ac:dyDescent="0.9">
      <c r="B699" s="19" t="s">
        <v>4393</v>
      </c>
      <c r="C699" s="25">
        <f>_xlfn.XLOOKUP(Vote_History[[#This Row],[QID]],Constituency[qid],Constituency[Number])</f>
        <v>117</v>
      </c>
      <c r="D699" s="27" t="str">
        <f>_xlfn.XLOOKUP(Vote_History[[#This Row],[Number]],Constituency[Number],Constituency[Constituency])</f>
        <v>Chavara</v>
      </c>
      <c r="E699" s="20" t="s">
        <v>5467</v>
      </c>
      <c r="F699" s="20">
        <v>2011</v>
      </c>
      <c r="G699" s="20" t="s">
        <v>4360</v>
      </c>
      <c r="H699" s="20" t="s">
        <v>4400</v>
      </c>
      <c r="I699" s="20" t="s">
        <v>6407</v>
      </c>
      <c r="J699" s="20" t="s">
        <v>38</v>
      </c>
      <c r="K699" s="20">
        <v>65002</v>
      </c>
      <c r="L699" s="20" t="s">
        <v>6408</v>
      </c>
      <c r="M699" s="20" t="s">
        <v>4399</v>
      </c>
      <c r="N699" s="20" t="s">
        <v>51</v>
      </c>
      <c r="O699" s="20">
        <v>58941</v>
      </c>
      <c r="P699" s="20" t="s">
        <v>6409</v>
      </c>
      <c r="Q699" s="20" t="s">
        <v>69</v>
      </c>
      <c r="R699" s="20" t="s">
        <v>68</v>
      </c>
      <c r="S699" s="20">
        <v>2026</v>
      </c>
      <c r="T699" s="20">
        <v>6061</v>
      </c>
      <c r="U699" s="20">
        <v>58941</v>
      </c>
      <c r="V699" s="20">
        <v>65002</v>
      </c>
      <c r="W699" s="20">
        <v>2026</v>
      </c>
      <c r="X699" s="20">
        <v>1099</v>
      </c>
      <c r="Y699" s="21">
        <v>127068</v>
      </c>
    </row>
    <row r="700" spans="2:25" x14ac:dyDescent="0.9">
      <c r="B700" s="19" t="s">
        <v>4393</v>
      </c>
      <c r="C700" s="25">
        <f>_xlfn.XLOOKUP(Vote_History[[#This Row],[QID]],Constituency[qid],Constituency[Number])</f>
        <v>117</v>
      </c>
      <c r="D700" s="27" t="str">
        <f>_xlfn.XLOOKUP(Vote_History[[#This Row],[Number]],Constituency[Number],Constituency[Constituency])</f>
        <v>Chavara</v>
      </c>
      <c r="E700" s="20" t="s">
        <v>5467</v>
      </c>
      <c r="F700" s="20">
        <v>2016</v>
      </c>
      <c r="G700" s="20" t="s">
        <v>4360</v>
      </c>
      <c r="H700" s="20" t="s">
        <v>6410</v>
      </c>
      <c r="I700" s="20" t="s">
        <v>5961</v>
      </c>
      <c r="J700" s="20" t="s">
        <v>51</v>
      </c>
      <c r="K700" s="20">
        <v>64666</v>
      </c>
      <c r="L700" s="20" t="s">
        <v>6411</v>
      </c>
      <c r="M700" s="20" t="s">
        <v>4399</v>
      </c>
      <c r="N700" s="20" t="s">
        <v>38</v>
      </c>
      <c r="O700" s="20">
        <v>58477</v>
      </c>
      <c r="P700" s="20" t="s">
        <v>6412</v>
      </c>
      <c r="Q700" s="20" t="s">
        <v>69</v>
      </c>
      <c r="R700" s="20" t="s">
        <v>68</v>
      </c>
      <c r="S700" s="20">
        <v>10276</v>
      </c>
      <c r="T700" s="20">
        <v>6189</v>
      </c>
      <c r="U700" s="20">
        <v>64666</v>
      </c>
      <c r="V700" s="20">
        <v>58477</v>
      </c>
      <c r="W700" s="20">
        <v>10276</v>
      </c>
      <c r="X700" s="20">
        <v>4100</v>
      </c>
      <c r="Y700" s="21">
        <v>137519</v>
      </c>
    </row>
    <row r="701" spans="2:25" x14ac:dyDescent="0.9">
      <c r="B701" s="19" t="s">
        <v>4393</v>
      </c>
      <c r="C701" s="25">
        <f>_xlfn.XLOOKUP(Vote_History[[#This Row],[QID]],Constituency[qid],Constituency[Number])</f>
        <v>117</v>
      </c>
      <c r="D701" s="27" t="str">
        <f>_xlfn.XLOOKUP(Vote_History[[#This Row],[Number]],Constituency[Number],Constituency[Constituency])</f>
        <v>Chavara</v>
      </c>
      <c r="E701" s="20" t="s">
        <v>5467</v>
      </c>
      <c r="F701" s="20">
        <v>2021</v>
      </c>
      <c r="G701" s="20" t="s">
        <v>4360</v>
      </c>
      <c r="H701" s="20" t="s">
        <v>5434</v>
      </c>
      <c r="I701" s="20" t="s">
        <v>5555</v>
      </c>
      <c r="J701" s="20" t="s">
        <v>51</v>
      </c>
      <c r="K701" s="20">
        <v>63282</v>
      </c>
      <c r="L701" s="20" t="s">
        <v>4400</v>
      </c>
      <c r="M701" s="20" t="s">
        <v>4399</v>
      </c>
      <c r="N701" s="20" t="s">
        <v>38</v>
      </c>
      <c r="O701" s="20">
        <v>62186</v>
      </c>
      <c r="P701" s="20" t="s">
        <v>5124</v>
      </c>
      <c r="Q701" s="20" t="s">
        <v>69</v>
      </c>
      <c r="R701" s="20" t="s">
        <v>68</v>
      </c>
      <c r="S701" s="20">
        <v>14211</v>
      </c>
      <c r="T701" s="20">
        <v>1096</v>
      </c>
      <c r="U701" s="20">
        <v>63282</v>
      </c>
      <c r="V701" s="20">
        <v>62186</v>
      </c>
      <c r="W701" s="20">
        <v>14211</v>
      </c>
      <c r="X701" s="20">
        <v>2500</v>
      </c>
      <c r="Y701" s="21">
        <v>142179</v>
      </c>
    </row>
    <row r="702" spans="2:25" x14ac:dyDescent="0.9">
      <c r="B702" s="19" t="s">
        <v>4393</v>
      </c>
      <c r="C702" s="25">
        <f>_xlfn.XLOOKUP(Vote_History[[#This Row],[QID]],Constituency[qid],Constituency[Number])</f>
        <v>117</v>
      </c>
      <c r="D702" s="27" t="str">
        <f>_xlfn.XLOOKUP(Vote_History[[#This Row],[Number]],Constituency[Number],Constituency[Constituency])</f>
        <v>Chavara</v>
      </c>
      <c r="E702" s="20" t="s">
        <v>5473</v>
      </c>
      <c r="F702" s="20">
        <v>2014</v>
      </c>
      <c r="G702" s="20" t="s">
        <v>4360</v>
      </c>
      <c r="H702" s="20" t="s">
        <v>6408</v>
      </c>
      <c r="I702" s="20" t="s">
        <v>4399</v>
      </c>
      <c r="J702" s="20" t="s">
        <v>38</v>
      </c>
      <c r="K702" s="20">
        <v>68878</v>
      </c>
      <c r="L702" s="20" t="s">
        <v>6413</v>
      </c>
      <c r="M702" s="20" t="s">
        <v>52</v>
      </c>
      <c r="N702" s="20" t="s">
        <v>51</v>
      </c>
      <c r="O702" s="20">
        <v>44437</v>
      </c>
      <c r="P702" s="20" t="s">
        <v>6414</v>
      </c>
      <c r="Q702" s="20" t="s">
        <v>69</v>
      </c>
      <c r="R702" s="20" t="s">
        <v>68</v>
      </c>
      <c r="S702" s="20">
        <v>6739</v>
      </c>
      <c r="T702" s="20">
        <v>24441</v>
      </c>
      <c r="U702" s="20">
        <v>44437</v>
      </c>
      <c r="V702" s="20">
        <v>68878</v>
      </c>
      <c r="W702" s="20">
        <v>6739</v>
      </c>
      <c r="X702" s="20">
        <v>4167</v>
      </c>
      <c r="Y702" s="21">
        <v>124221</v>
      </c>
    </row>
    <row r="703" spans="2:25" x14ac:dyDescent="0.9">
      <c r="B703" s="19" t="s">
        <v>4393</v>
      </c>
      <c r="C703" s="25">
        <f>_xlfn.XLOOKUP(Vote_History[[#This Row],[QID]],Constituency[qid],Constituency[Number])</f>
        <v>117</v>
      </c>
      <c r="D703" s="27" t="str">
        <f>_xlfn.XLOOKUP(Vote_History[[#This Row],[Number]],Constituency[Number],Constituency[Constituency])</f>
        <v>Chavara</v>
      </c>
      <c r="E703" s="20" t="s">
        <v>5473</v>
      </c>
      <c r="F703" s="20">
        <v>2019</v>
      </c>
      <c r="G703" s="20" t="s">
        <v>4360</v>
      </c>
      <c r="H703" s="20" t="s">
        <v>6408</v>
      </c>
      <c r="I703" s="20" t="s">
        <v>4399</v>
      </c>
      <c r="J703" s="20" t="s">
        <v>38</v>
      </c>
      <c r="K703" s="20">
        <v>74562</v>
      </c>
      <c r="L703" s="20" t="s">
        <v>6415</v>
      </c>
      <c r="M703" s="20" t="s">
        <v>52</v>
      </c>
      <c r="N703" s="20" t="s">
        <v>51</v>
      </c>
      <c r="O703" s="20">
        <v>46994</v>
      </c>
      <c r="P703" s="20" t="s">
        <v>6416</v>
      </c>
      <c r="Q703" s="20" t="s">
        <v>69</v>
      </c>
      <c r="R703" s="20" t="s">
        <v>68</v>
      </c>
      <c r="S703" s="20">
        <v>11655</v>
      </c>
      <c r="T703" s="20">
        <v>27568</v>
      </c>
      <c r="U703" s="20">
        <v>46994</v>
      </c>
      <c r="V703" s="20">
        <v>74562</v>
      </c>
      <c r="W703" s="20">
        <v>11655</v>
      </c>
      <c r="X703" s="20">
        <v>637</v>
      </c>
      <c r="Y703" s="21">
        <v>133848</v>
      </c>
    </row>
    <row r="704" spans="2:25" x14ac:dyDescent="0.9">
      <c r="B704" s="19" t="s">
        <v>4393</v>
      </c>
      <c r="C704" s="25">
        <f>_xlfn.XLOOKUP(Vote_History[[#This Row],[QID]],Constituency[qid],Constituency[Number])</f>
        <v>117</v>
      </c>
      <c r="D704" s="27" t="str">
        <f>_xlfn.XLOOKUP(Vote_History[[#This Row],[Number]],Constituency[Number],Constituency[Constituency])</f>
        <v>Chavara</v>
      </c>
      <c r="E704" s="20" t="s">
        <v>5473</v>
      </c>
      <c r="F704" s="20">
        <v>2024</v>
      </c>
      <c r="G704" s="20" t="s">
        <v>4360</v>
      </c>
      <c r="H704" s="20" t="s">
        <v>6417</v>
      </c>
      <c r="I704" s="20" t="s">
        <v>4399</v>
      </c>
      <c r="J704" s="20" t="s">
        <v>38</v>
      </c>
      <c r="K704" s="20">
        <v>64842</v>
      </c>
      <c r="L704" s="20" t="s">
        <v>5441</v>
      </c>
      <c r="M704" s="20" t="s">
        <v>52</v>
      </c>
      <c r="N704" s="20" t="s">
        <v>51</v>
      </c>
      <c r="O704" s="20">
        <v>38996</v>
      </c>
      <c r="P704" s="20" t="s">
        <v>6418</v>
      </c>
      <c r="Q704" s="20" t="s">
        <v>69</v>
      </c>
      <c r="R704" s="20" t="s">
        <v>68</v>
      </c>
      <c r="S704" s="20">
        <v>18985</v>
      </c>
      <c r="T704" s="20">
        <v>25846</v>
      </c>
      <c r="U704" s="20">
        <v>38996</v>
      </c>
      <c r="V704" s="20">
        <v>64842</v>
      </c>
      <c r="W704" s="20">
        <v>18985</v>
      </c>
      <c r="X704" s="20">
        <v>873</v>
      </c>
      <c r="Y704" s="21">
        <v>123696</v>
      </c>
    </row>
    <row r="705" spans="2:25" x14ac:dyDescent="0.9">
      <c r="B705" s="19" t="s">
        <v>4416</v>
      </c>
      <c r="C705" s="25">
        <f>_xlfn.XLOOKUP(Vote_History[[#This Row],[QID]],Constituency[qid],Constituency[Number])</f>
        <v>118</v>
      </c>
      <c r="D705" s="27" t="str">
        <f>_xlfn.XLOOKUP(Vote_History[[#This Row],[Number]],Constituency[Number],Constituency[Constituency])</f>
        <v>Kunnathur</v>
      </c>
      <c r="E705" s="20" t="s">
        <v>5467</v>
      </c>
      <c r="F705" s="20">
        <v>2011</v>
      </c>
      <c r="G705" s="20" t="s">
        <v>4152</v>
      </c>
      <c r="H705" s="20" t="s">
        <v>4428</v>
      </c>
      <c r="I705" s="20" t="s">
        <v>4399</v>
      </c>
      <c r="J705" s="20" t="s">
        <v>51</v>
      </c>
      <c r="K705" s="20">
        <v>71923</v>
      </c>
      <c r="L705" s="20" t="s">
        <v>6419</v>
      </c>
      <c r="M705" s="20" t="s">
        <v>161</v>
      </c>
      <c r="N705" s="20" t="s">
        <v>38</v>
      </c>
      <c r="O705" s="20">
        <v>59835</v>
      </c>
      <c r="P705" s="20" t="s">
        <v>4422</v>
      </c>
      <c r="Q705" s="20" t="s">
        <v>69</v>
      </c>
      <c r="R705" s="20" t="s">
        <v>68</v>
      </c>
      <c r="S705" s="20">
        <v>5949</v>
      </c>
      <c r="T705" s="20">
        <v>12088</v>
      </c>
      <c r="U705" s="20">
        <v>71923</v>
      </c>
      <c r="V705" s="20">
        <v>59835</v>
      </c>
      <c r="W705" s="20">
        <v>5949</v>
      </c>
      <c r="X705" s="20">
        <v>6211</v>
      </c>
      <c r="Y705" s="21">
        <v>143918</v>
      </c>
    </row>
    <row r="706" spans="2:25" x14ac:dyDescent="0.9">
      <c r="B706" s="19" t="s">
        <v>4416</v>
      </c>
      <c r="C706" s="25">
        <f>_xlfn.XLOOKUP(Vote_History[[#This Row],[QID]],Constituency[qid],Constituency[Number])</f>
        <v>118</v>
      </c>
      <c r="D706" s="27" t="str">
        <f>_xlfn.XLOOKUP(Vote_History[[#This Row],[Number]],Constituency[Number],Constituency[Constituency])</f>
        <v>Kunnathur</v>
      </c>
      <c r="E706" s="20" t="s">
        <v>5467</v>
      </c>
      <c r="F706" s="20">
        <v>2016</v>
      </c>
      <c r="G706" s="20" t="s">
        <v>4152</v>
      </c>
      <c r="H706" s="20" t="s">
        <v>4428</v>
      </c>
      <c r="I706" s="20" t="s">
        <v>5555</v>
      </c>
      <c r="J706" s="20" t="s">
        <v>51</v>
      </c>
      <c r="K706" s="20">
        <v>75725</v>
      </c>
      <c r="L706" s="20" t="s">
        <v>6420</v>
      </c>
      <c r="M706" s="20" t="s">
        <v>4399</v>
      </c>
      <c r="N706" s="20" t="s">
        <v>38</v>
      </c>
      <c r="O706" s="20">
        <v>55196</v>
      </c>
      <c r="P706" s="20" t="s">
        <v>6282</v>
      </c>
      <c r="Q706" s="20" t="s">
        <v>698</v>
      </c>
      <c r="R706" s="20" t="s">
        <v>68</v>
      </c>
      <c r="S706" s="20">
        <v>21742</v>
      </c>
      <c r="T706" s="20">
        <v>20529</v>
      </c>
      <c r="U706" s="20">
        <v>75725</v>
      </c>
      <c r="V706" s="20">
        <v>55196</v>
      </c>
      <c r="W706" s="20">
        <v>21742</v>
      </c>
      <c r="X706" s="20">
        <v>6094</v>
      </c>
      <c r="Y706" s="21">
        <v>158757</v>
      </c>
    </row>
    <row r="707" spans="2:25" x14ac:dyDescent="0.9">
      <c r="B707" s="19" t="s">
        <v>4416</v>
      </c>
      <c r="C707" s="25">
        <f>_xlfn.XLOOKUP(Vote_History[[#This Row],[QID]],Constituency[qid],Constituency[Number])</f>
        <v>118</v>
      </c>
      <c r="D707" s="27" t="str">
        <f>_xlfn.XLOOKUP(Vote_History[[#This Row],[Number]],Constituency[Number],Constituency[Constituency])</f>
        <v>Kunnathur</v>
      </c>
      <c r="E707" s="20" t="s">
        <v>5467</v>
      </c>
      <c r="F707" s="20">
        <v>2021</v>
      </c>
      <c r="G707" s="20" t="s">
        <v>4152</v>
      </c>
      <c r="H707" s="20" t="s">
        <v>4428</v>
      </c>
      <c r="I707" s="20" t="s">
        <v>5555</v>
      </c>
      <c r="J707" s="20" t="s">
        <v>51</v>
      </c>
      <c r="K707" s="20">
        <v>69436</v>
      </c>
      <c r="L707" s="20" t="s">
        <v>4417</v>
      </c>
      <c r="M707" s="20" t="s">
        <v>4399</v>
      </c>
      <c r="N707" s="20" t="s">
        <v>38</v>
      </c>
      <c r="O707" s="20">
        <v>66646</v>
      </c>
      <c r="P707" s="20" t="s">
        <v>6421</v>
      </c>
      <c r="Q707" s="20" t="s">
        <v>69</v>
      </c>
      <c r="R707" s="20" t="s">
        <v>68</v>
      </c>
      <c r="S707" s="20">
        <v>21760</v>
      </c>
      <c r="T707" s="20">
        <v>2790</v>
      </c>
      <c r="U707" s="20">
        <v>69436</v>
      </c>
      <c r="V707" s="20">
        <v>66646</v>
      </c>
      <c r="W707" s="20">
        <v>21760</v>
      </c>
      <c r="X707" s="20">
        <v>2220</v>
      </c>
      <c r="Y707" s="21">
        <v>160062</v>
      </c>
    </row>
    <row r="708" spans="2:25" x14ac:dyDescent="0.9">
      <c r="B708" s="19" t="s">
        <v>4416</v>
      </c>
      <c r="C708" s="25">
        <f>_xlfn.XLOOKUP(Vote_History[[#This Row],[QID]],Constituency[qid],Constituency[Number])</f>
        <v>118</v>
      </c>
      <c r="D708" s="27" t="str">
        <f>_xlfn.XLOOKUP(Vote_History[[#This Row],[Number]],Constituency[Number],Constituency[Constituency])</f>
        <v>Kunnathur</v>
      </c>
      <c r="E708" s="20" t="s">
        <v>5473</v>
      </c>
      <c r="F708" s="20">
        <v>2014</v>
      </c>
      <c r="G708" s="20" t="s">
        <v>4152</v>
      </c>
      <c r="H708" s="20" t="s">
        <v>6279</v>
      </c>
      <c r="I708" s="20" t="s">
        <v>161</v>
      </c>
      <c r="J708" s="20" t="s">
        <v>38</v>
      </c>
      <c r="K708" s="20">
        <v>63686</v>
      </c>
      <c r="L708" s="20" t="s">
        <v>6280</v>
      </c>
      <c r="M708" s="20" t="s">
        <v>193</v>
      </c>
      <c r="N708" s="20" t="s">
        <v>51</v>
      </c>
      <c r="O708" s="20">
        <v>63599</v>
      </c>
      <c r="P708" s="20" t="s">
        <v>6281</v>
      </c>
      <c r="Q708" s="20" t="s">
        <v>69</v>
      </c>
      <c r="R708" s="20" t="s">
        <v>68</v>
      </c>
      <c r="S708" s="20">
        <v>11902</v>
      </c>
      <c r="T708" s="20">
        <v>87</v>
      </c>
      <c r="U708" s="20">
        <v>63599</v>
      </c>
      <c r="V708" s="20">
        <v>63686</v>
      </c>
      <c r="W708" s="20">
        <v>11902</v>
      </c>
      <c r="X708" s="20">
        <v>6718</v>
      </c>
      <c r="Y708" s="21">
        <v>145905</v>
      </c>
    </row>
    <row r="709" spans="2:25" x14ac:dyDescent="0.9">
      <c r="B709" s="19" t="s">
        <v>4416</v>
      </c>
      <c r="C709" s="25">
        <f>_xlfn.XLOOKUP(Vote_History[[#This Row],[QID]],Constituency[qid],Constituency[Number])</f>
        <v>118</v>
      </c>
      <c r="D709" s="27" t="str">
        <f>_xlfn.XLOOKUP(Vote_History[[#This Row],[Number]],Constituency[Number],Constituency[Constituency])</f>
        <v>Kunnathur</v>
      </c>
      <c r="E709" s="20" t="s">
        <v>5473</v>
      </c>
      <c r="F709" s="20">
        <v>2019</v>
      </c>
      <c r="G709" s="20" t="s">
        <v>4152</v>
      </c>
      <c r="H709" s="20" t="s">
        <v>6279</v>
      </c>
      <c r="I709" s="20" t="s">
        <v>161</v>
      </c>
      <c r="J709" s="20" t="s">
        <v>38</v>
      </c>
      <c r="K709" s="20">
        <v>69500</v>
      </c>
      <c r="L709" s="20" t="s">
        <v>5432</v>
      </c>
      <c r="M709" s="20" t="s">
        <v>193</v>
      </c>
      <c r="N709" s="20" t="s">
        <v>51</v>
      </c>
      <c r="O709" s="20">
        <v>62327</v>
      </c>
      <c r="P709" s="20" t="s">
        <v>6282</v>
      </c>
      <c r="Q709" s="20" t="s">
        <v>698</v>
      </c>
      <c r="R709" s="20" t="s">
        <v>68</v>
      </c>
      <c r="S709" s="20">
        <v>21136</v>
      </c>
      <c r="T709" s="20">
        <v>7173</v>
      </c>
      <c r="U709" s="20">
        <v>62327</v>
      </c>
      <c r="V709" s="20">
        <v>69500</v>
      </c>
      <c r="W709" s="20">
        <v>21136</v>
      </c>
      <c r="X709" s="20">
        <v>1999</v>
      </c>
      <c r="Y709" s="21">
        <v>154962</v>
      </c>
    </row>
    <row r="710" spans="2:25" x14ac:dyDescent="0.9">
      <c r="B710" s="19" t="s">
        <v>4416</v>
      </c>
      <c r="C710" s="25">
        <f>_xlfn.XLOOKUP(Vote_History[[#This Row],[QID]],Constituency[qid],Constituency[Number])</f>
        <v>118</v>
      </c>
      <c r="D710" s="27" t="str">
        <f>_xlfn.XLOOKUP(Vote_History[[#This Row],[Number]],Constituency[Number],Constituency[Constituency])</f>
        <v>Kunnathur</v>
      </c>
      <c r="E710" s="20" t="s">
        <v>5473</v>
      </c>
      <c r="F710" s="20">
        <v>2024</v>
      </c>
      <c r="G710" s="20" t="s">
        <v>4152</v>
      </c>
      <c r="H710" s="20" t="s">
        <v>6283</v>
      </c>
      <c r="I710" s="20" t="s">
        <v>193</v>
      </c>
      <c r="J710" s="20" t="s">
        <v>51</v>
      </c>
      <c r="K710" s="20">
        <v>60502</v>
      </c>
      <c r="L710" s="20" t="s">
        <v>6279</v>
      </c>
      <c r="M710" s="20" t="s">
        <v>161</v>
      </c>
      <c r="N710" s="20" t="s">
        <v>38</v>
      </c>
      <c r="O710" s="20">
        <v>59155</v>
      </c>
      <c r="P710" s="20" t="s">
        <v>6284</v>
      </c>
      <c r="Q710" s="20" t="s">
        <v>698</v>
      </c>
      <c r="R710" s="20" t="s">
        <v>68</v>
      </c>
      <c r="S710" s="20">
        <v>22473</v>
      </c>
      <c r="T710" s="20">
        <v>1347</v>
      </c>
      <c r="U710" s="20">
        <v>60502</v>
      </c>
      <c r="V710" s="20">
        <v>59155</v>
      </c>
      <c r="W710" s="20">
        <v>22473</v>
      </c>
      <c r="X710" s="20">
        <v>2292</v>
      </c>
      <c r="Y710" s="21">
        <v>144422</v>
      </c>
    </row>
    <row r="711" spans="2:25" x14ac:dyDescent="0.9">
      <c r="B711" s="19" t="s">
        <v>4447</v>
      </c>
      <c r="C711" s="25">
        <f>_xlfn.XLOOKUP(Vote_History[[#This Row],[QID]],Constituency[qid],Constituency[Number])</f>
        <v>119</v>
      </c>
      <c r="D711" s="27" t="str">
        <f>_xlfn.XLOOKUP(Vote_History[[#This Row],[Number]],Constituency[Number],Constituency[Constituency])</f>
        <v>Kottarakkara</v>
      </c>
      <c r="E711" s="20" t="s">
        <v>5467</v>
      </c>
      <c r="F711" s="20">
        <v>2011</v>
      </c>
      <c r="G711" s="20" t="s">
        <v>4152</v>
      </c>
      <c r="H711" s="20" t="s">
        <v>6422</v>
      </c>
      <c r="I711" s="20" t="s">
        <v>52</v>
      </c>
      <c r="J711" s="20" t="s">
        <v>51</v>
      </c>
      <c r="K711" s="20">
        <v>74069</v>
      </c>
      <c r="L711" s="20" t="s">
        <v>6423</v>
      </c>
      <c r="M711" s="20" t="s">
        <v>5437</v>
      </c>
      <c r="N711" s="20" t="s">
        <v>38</v>
      </c>
      <c r="O711" s="20">
        <v>53477</v>
      </c>
      <c r="P711" s="20" t="s">
        <v>6424</v>
      </c>
      <c r="Q711" s="20" t="s">
        <v>69</v>
      </c>
      <c r="R711" s="20" t="s">
        <v>68</v>
      </c>
      <c r="S711" s="20">
        <v>6370</v>
      </c>
      <c r="T711" s="20">
        <v>20592</v>
      </c>
      <c r="U711" s="20">
        <v>74069</v>
      </c>
      <c r="V711" s="20">
        <v>53477</v>
      </c>
      <c r="W711" s="20">
        <v>6370</v>
      </c>
      <c r="X711" s="20">
        <v>3521</v>
      </c>
      <c r="Y711" s="21">
        <v>137437</v>
      </c>
    </row>
    <row r="712" spans="2:25" x14ac:dyDescent="0.9">
      <c r="B712" s="19" t="s">
        <v>4447</v>
      </c>
      <c r="C712" s="25">
        <f>_xlfn.XLOOKUP(Vote_History[[#This Row],[QID]],Constituency[qid],Constituency[Number])</f>
        <v>119</v>
      </c>
      <c r="D712" s="27" t="str">
        <f>_xlfn.XLOOKUP(Vote_History[[#This Row],[Number]],Constituency[Number],Constituency[Constituency])</f>
        <v>Kottarakkara</v>
      </c>
      <c r="E712" s="20" t="s">
        <v>5467</v>
      </c>
      <c r="F712" s="20">
        <v>2016</v>
      </c>
      <c r="G712" s="20" t="s">
        <v>4152</v>
      </c>
      <c r="H712" s="20" t="s">
        <v>6425</v>
      </c>
      <c r="I712" s="20" t="s">
        <v>52</v>
      </c>
      <c r="J712" s="20" t="s">
        <v>51</v>
      </c>
      <c r="K712" s="20">
        <v>83443</v>
      </c>
      <c r="L712" s="20" t="s">
        <v>6426</v>
      </c>
      <c r="M712" s="20" t="s">
        <v>161</v>
      </c>
      <c r="N712" s="20" t="s">
        <v>38</v>
      </c>
      <c r="O712" s="20">
        <v>40811</v>
      </c>
      <c r="P712" s="20" t="s">
        <v>6427</v>
      </c>
      <c r="Q712" s="20" t="s">
        <v>69</v>
      </c>
      <c r="R712" s="20" t="s">
        <v>68</v>
      </c>
      <c r="S712" s="20">
        <v>24062</v>
      </c>
      <c r="T712" s="20">
        <v>42632</v>
      </c>
      <c r="U712" s="20">
        <v>83443</v>
      </c>
      <c r="V712" s="20">
        <v>40811</v>
      </c>
      <c r="W712" s="20">
        <v>24062</v>
      </c>
      <c r="X712" s="20">
        <v>1455</v>
      </c>
      <c r="Y712" s="21">
        <v>149771</v>
      </c>
    </row>
    <row r="713" spans="2:25" x14ac:dyDescent="0.9">
      <c r="B713" s="19" t="s">
        <v>4447</v>
      </c>
      <c r="C713" s="25">
        <f>_xlfn.XLOOKUP(Vote_History[[#This Row],[QID]],Constituency[qid],Constituency[Number])</f>
        <v>119</v>
      </c>
      <c r="D713" s="27" t="str">
        <f>_xlfn.XLOOKUP(Vote_History[[#This Row],[Number]],Constituency[Number],Constituency[Constituency])</f>
        <v>Kottarakkara</v>
      </c>
      <c r="E713" s="20" t="s">
        <v>5467</v>
      </c>
      <c r="F713" s="20">
        <v>2021</v>
      </c>
      <c r="G713" s="20" t="s">
        <v>4152</v>
      </c>
      <c r="H713" s="20" t="s">
        <v>5435</v>
      </c>
      <c r="I713" s="20" t="s">
        <v>52</v>
      </c>
      <c r="J713" s="20" t="s">
        <v>51</v>
      </c>
      <c r="K713" s="20">
        <v>68770</v>
      </c>
      <c r="L713" s="20" t="s">
        <v>6428</v>
      </c>
      <c r="M713" s="20" t="s">
        <v>161</v>
      </c>
      <c r="N713" s="20" t="s">
        <v>38</v>
      </c>
      <c r="O713" s="20">
        <v>57956</v>
      </c>
      <c r="P713" s="20" t="s">
        <v>6429</v>
      </c>
      <c r="Q713" s="20" t="s">
        <v>69</v>
      </c>
      <c r="R713" s="20" t="s">
        <v>68</v>
      </c>
      <c r="S713" s="20">
        <v>21223</v>
      </c>
      <c r="T713" s="20">
        <v>10814</v>
      </c>
      <c r="U713" s="20">
        <v>68770</v>
      </c>
      <c r="V713" s="20">
        <v>57956</v>
      </c>
      <c r="W713" s="20">
        <v>21223</v>
      </c>
      <c r="X713" s="20">
        <v>1029</v>
      </c>
      <c r="Y713" s="21">
        <v>148978</v>
      </c>
    </row>
    <row r="714" spans="2:25" x14ac:dyDescent="0.9">
      <c r="B714" s="19" t="s">
        <v>4447</v>
      </c>
      <c r="C714" s="25">
        <f>_xlfn.XLOOKUP(Vote_History[[#This Row],[QID]],Constituency[qid],Constituency[Number])</f>
        <v>119</v>
      </c>
      <c r="D714" s="27" t="str">
        <f>_xlfn.XLOOKUP(Vote_History[[#This Row],[Number]],Constituency[Number],Constituency[Constituency])</f>
        <v>Kottarakkara</v>
      </c>
      <c r="E714" s="20" t="s">
        <v>5473</v>
      </c>
      <c r="F714" s="20">
        <v>2014</v>
      </c>
      <c r="G714" s="20" t="s">
        <v>4152</v>
      </c>
      <c r="H714" s="20" t="s">
        <v>6279</v>
      </c>
      <c r="I714" s="20" t="s">
        <v>161</v>
      </c>
      <c r="J714" s="20" t="s">
        <v>38</v>
      </c>
      <c r="K714" s="20">
        <v>61444</v>
      </c>
      <c r="L714" s="20" t="s">
        <v>6280</v>
      </c>
      <c r="M714" s="20" t="s">
        <v>193</v>
      </c>
      <c r="N714" s="20" t="s">
        <v>51</v>
      </c>
      <c r="O714" s="20">
        <v>56799</v>
      </c>
      <c r="P714" s="20" t="s">
        <v>6281</v>
      </c>
      <c r="Q714" s="20" t="s">
        <v>69</v>
      </c>
      <c r="R714" s="20" t="s">
        <v>68</v>
      </c>
      <c r="S714" s="20">
        <v>11785</v>
      </c>
      <c r="T714" s="20">
        <v>4645</v>
      </c>
      <c r="U714" s="20">
        <v>56799</v>
      </c>
      <c r="V714" s="20">
        <v>61444</v>
      </c>
      <c r="W714" s="20">
        <v>11785</v>
      </c>
      <c r="X714" s="20">
        <v>3243</v>
      </c>
      <c r="Y714" s="21">
        <v>133271</v>
      </c>
    </row>
    <row r="715" spans="2:25" x14ac:dyDescent="0.9">
      <c r="B715" s="19" t="s">
        <v>4447</v>
      </c>
      <c r="C715" s="25">
        <f>_xlfn.XLOOKUP(Vote_History[[#This Row],[QID]],Constituency[qid],Constituency[Number])</f>
        <v>119</v>
      </c>
      <c r="D715" s="27" t="str">
        <f>_xlfn.XLOOKUP(Vote_History[[#This Row],[Number]],Constituency[Number],Constituency[Constituency])</f>
        <v>Kottarakkara</v>
      </c>
      <c r="E715" s="20" t="s">
        <v>5473</v>
      </c>
      <c r="F715" s="20">
        <v>2019</v>
      </c>
      <c r="G715" s="20" t="s">
        <v>4152</v>
      </c>
      <c r="H715" s="20" t="s">
        <v>6279</v>
      </c>
      <c r="I715" s="20" t="s">
        <v>161</v>
      </c>
      <c r="J715" s="20" t="s">
        <v>38</v>
      </c>
      <c r="K715" s="20">
        <v>62998</v>
      </c>
      <c r="L715" s="20" t="s">
        <v>5432</v>
      </c>
      <c r="M715" s="20" t="s">
        <v>193</v>
      </c>
      <c r="N715" s="20" t="s">
        <v>51</v>
      </c>
      <c r="O715" s="20">
        <v>60244</v>
      </c>
      <c r="P715" s="20" t="s">
        <v>6282</v>
      </c>
      <c r="Q715" s="20" t="s">
        <v>698</v>
      </c>
      <c r="R715" s="20" t="s">
        <v>68</v>
      </c>
      <c r="S715" s="20">
        <v>19091</v>
      </c>
      <c r="T715" s="20">
        <v>2754</v>
      </c>
      <c r="U715" s="20">
        <v>60244</v>
      </c>
      <c r="V715" s="20">
        <v>62998</v>
      </c>
      <c r="W715" s="20">
        <v>19091</v>
      </c>
      <c r="X715" s="20">
        <v>2130</v>
      </c>
      <c r="Y715" s="21">
        <v>144463</v>
      </c>
    </row>
    <row r="716" spans="2:25" x14ac:dyDescent="0.9">
      <c r="B716" s="19" t="s">
        <v>4447</v>
      </c>
      <c r="C716" s="25">
        <f>_xlfn.XLOOKUP(Vote_History[[#This Row],[QID]],Constituency[qid],Constituency[Number])</f>
        <v>119</v>
      </c>
      <c r="D716" s="27" t="str">
        <f>_xlfn.XLOOKUP(Vote_History[[#This Row],[Number]],Constituency[Number],Constituency[Constituency])</f>
        <v>Kottarakkara</v>
      </c>
      <c r="E716" s="20" t="s">
        <v>5473</v>
      </c>
      <c r="F716" s="20">
        <v>2024</v>
      </c>
      <c r="G716" s="20" t="s">
        <v>4152</v>
      </c>
      <c r="H716" s="20" t="s">
        <v>6283</v>
      </c>
      <c r="I716" s="20" t="s">
        <v>193</v>
      </c>
      <c r="J716" s="20" t="s">
        <v>51</v>
      </c>
      <c r="K716" s="20">
        <v>56929</v>
      </c>
      <c r="L716" s="20" t="s">
        <v>6279</v>
      </c>
      <c r="M716" s="20" t="s">
        <v>161</v>
      </c>
      <c r="N716" s="20" t="s">
        <v>38</v>
      </c>
      <c r="O716" s="20">
        <v>53526</v>
      </c>
      <c r="P716" s="20" t="s">
        <v>6284</v>
      </c>
      <c r="Q716" s="20" t="s">
        <v>698</v>
      </c>
      <c r="R716" s="20" t="s">
        <v>68</v>
      </c>
      <c r="S716" s="20">
        <v>20999</v>
      </c>
      <c r="T716" s="20">
        <v>3403</v>
      </c>
      <c r="U716" s="20">
        <v>56929</v>
      </c>
      <c r="V716" s="20">
        <v>53526</v>
      </c>
      <c r="W716" s="20">
        <v>20999</v>
      </c>
      <c r="X716" s="20">
        <v>2257</v>
      </c>
      <c r="Y716" s="21">
        <v>133711</v>
      </c>
    </row>
    <row r="717" spans="2:25" x14ac:dyDescent="0.9">
      <c r="B717" s="19" t="s">
        <v>4484</v>
      </c>
      <c r="C717" s="25">
        <f>_xlfn.XLOOKUP(Vote_History[[#This Row],[QID]],Constituency[qid],Constituency[Number])</f>
        <v>120</v>
      </c>
      <c r="D717" s="27" t="str">
        <f>_xlfn.XLOOKUP(Vote_History[[#This Row],[Number]],Constituency[Number],Constituency[Constituency])</f>
        <v>Pathanapuram</v>
      </c>
      <c r="E717" s="20" t="s">
        <v>5467</v>
      </c>
      <c r="F717" s="20">
        <v>2011</v>
      </c>
      <c r="G717" s="20" t="s">
        <v>4152</v>
      </c>
      <c r="H717" s="20" t="s">
        <v>6430</v>
      </c>
      <c r="I717" s="20" t="s">
        <v>5437</v>
      </c>
      <c r="J717" s="20" t="s">
        <v>38</v>
      </c>
      <c r="K717" s="20">
        <v>71421</v>
      </c>
      <c r="L717" s="20" t="s">
        <v>6431</v>
      </c>
      <c r="M717" s="20" t="s">
        <v>52</v>
      </c>
      <c r="N717" s="20" t="s">
        <v>51</v>
      </c>
      <c r="O717" s="20">
        <v>51019</v>
      </c>
      <c r="P717" s="20" t="s">
        <v>6432</v>
      </c>
      <c r="Q717" s="20" t="s">
        <v>69</v>
      </c>
      <c r="R717" s="20" t="s">
        <v>68</v>
      </c>
      <c r="S717" s="20">
        <v>2839</v>
      </c>
      <c r="T717" s="20">
        <v>20402</v>
      </c>
      <c r="U717" s="20">
        <v>51019</v>
      </c>
      <c r="V717" s="20">
        <v>71421</v>
      </c>
      <c r="W717" s="20">
        <v>2839</v>
      </c>
      <c r="X717" s="20">
        <v>3088</v>
      </c>
      <c r="Y717" s="21">
        <v>128367</v>
      </c>
    </row>
    <row r="718" spans="2:25" x14ac:dyDescent="0.9">
      <c r="B718" s="19" t="s">
        <v>4484</v>
      </c>
      <c r="C718" s="25">
        <f>_xlfn.XLOOKUP(Vote_History[[#This Row],[QID]],Constituency[qid],Constituency[Number])</f>
        <v>120</v>
      </c>
      <c r="D718" s="27" t="str">
        <f>_xlfn.XLOOKUP(Vote_History[[#This Row],[Number]],Constituency[Number],Constituency[Constituency])</f>
        <v>Pathanapuram</v>
      </c>
      <c r="E718" s="20" t="s">
        <v>5467</v>
      </c>
      <c r="F718" s="20">
        <v>2016</v>
      </c>
      <c r="G718" s="20" t="s">
        <v>4152</v>
      </c>
      <c r="H718" s="20" t="s">
        <v>5436</v>
      </c>
      <c r="I718" s="20" t="s">
        <v>5437</v>
      </c>
      <c r="J718" s="20" t="s">
        <v>51</v>
      </c>
      <c r="K718" s="20">
        <v>74429</v>
      </c>
      <c r="L718" s="20" t="s">
        <v>6433</v>
      </c>
      <c r="M718" s="20" t="s">
        <v>161</v>
      </c>
      <c r="N718" s="20" t="s">
        <v>38</v>
      </c>
      <c r="O718" s="20">
        <v>49867</v>
      </c>
      <c r="P718" s="20" t="s">
        <v>6434</v>
      </c>
      <c r="Q718" s="20" t="s">
        <v>69</v>
      </c>
      <c r="R718" s="20" t="s">
        <v>68</v>
      </c>
      <c r="S718" s="20">
        <v>11700</v>
      </c>
      <c r="T718" s="20">
        <v>24562</v>
      </c>
      <c r="U718" s="20">
        <v>74429</v>
      </c>
      <c r="V718" s="20">
        <v>49867</v>
      </c>
      <c r="W718" s="20">
        <v>11700</v>
      </c>
      <c r="X718" s="20">
        <v>5608</v>
      </c>
      <c r="Y718" s="21">
        <v>141604</v>
      </c>
    </row>
    <row r="719" spans="2:25" x14ac:dyDescent="0.9">
      <c r="B719" s="19" t="s">
        <v>4484</v>
      </c>
      <c r="C719" s="25">
        <f>_xlfn.XLOOKUP(Vote_History[[#This Row],[QID]],Constituency[qid],Constituency[Number])</f>
        <v>120</v>
      </c>
      <c r="D719" s="27" t="str">
        <f>_xlfn.XLOOKUP(Vote_History[[#This Row],[Number]],Constituency[Number],Constituency[Constituency])</f>
        <v>Pathanapuram</v>
      </c>
      <c r="E719" s="20" t="s">
        <v>5467</v>
      </c>
      <c r="F719" s="20">
        <v>2021</v>
      </c>
      <c r="G719" s="20" t="s">
        <v>4152</v>
      </c>
      <c r="H719" s="20" t="s">
        <v>5436</v>
      </c>
      <c r="I719" s="20" t="s">
        <v>5437</v>
      </c>
      <c r="J719" s="20" t="s">
        <v>51</v>
      </c>
      <c r="K719" s="20">
        <v>67276</v>
      </c>
      <c r="L719" s="20" t="s">
        <v>6435</v>
      </c>
      <c r="M719" s="20" t="s">
        <v>161</v>
      </c>
      <c r="N719" s="20" t="s">
        <v>38</v>
      </c>
      <c r="O719" s="20">
        <v>52940</v>
      </c>
      <c r="P719" s="20" t="s">
        <v>6436</v>
      </c>
      <c r="Q719" s="20" t="s">
        <v>69</v>
      </c>
      <c r="R719" s="20" t="s">
        <v>68</v>
      </c>
      <c r="S719" s="20">
        <v>12398</v>
      </c>
      <c r="T719" s="20">
        <v>14336</v>
      </c>
      <c r="U719" s="20">
        <v>67276</v>
      </c>
      <c r="V719" s="20">
        <v>52940</v>
      </c>
      <c r="W719" s="20">
        <v>12398</v>
      </c>
      <c r="X719" s="20">
        <v>3948</v>
      </c>
      <c r="Y719" s="21">
        <v>136562</v>
      </c>
    </row>
    <row r="720" spans="2:25" x14ac:dyDescent="0.9">
      <c r="B720" s="19" t="s">
        <v>4484</v>
      </c>
      <c r="C720" s="25">
        <f>_xlfn.XLOOKUP(Vote_History[[#This Row],[QID]],Constituency[qid],Constituency[Number])</f>
        <v>120</v>
      </c>
      <c r="D720" s="27" t="str">
        <f>_xlfn.XLOOKUP(Vote_History[[#This Row],[Number]],Constituency[Number],Constituency[Constituency])</f>
        <v>Pathanapuram</v>
      </c>
      <c r="E720" s="20" t="s">
        <v>5473</v>
      </c>
      <c r="F720" s="20">
        <v>2014</v>
      </c>
      <c r="G720" s="20" t="s">
        <v>4152</v>
      </c>
      <c r="H720" s="20" t="s">
        <v>6279</v>
      </c>
      <c r="I720" s="20" t="s">
        <v>161</v>
      </c>
      <c r="J720" s="20" t="s">
        <v>38</v>
      </c>
      <c r="K720" s="20">
        <v>61980</v>
      </c>
      <c r="L720" s="20" t="s">
        <v>6280</v>
      </c>
      <c r="M720" s="20" t="s">
        <v>193</v>
      </c>
      <c r="N720" s="20" t="s">
        <v>51</v>
      </c>
      <c r="O720" s="20">
        <v>47061</v>
      </c>
      <c r="P720" s="20" t="s">
        <v>6281</v>
      </c>
      <c r="Q720" s="20" t="s">
        <v>69</v>
      </c>
      <c r="R720" s="20" t="s">
        <v>68</v>
      </c>
      <c r="S720" s="20">
        <v>9218</v>
      </c>
      <c r="T720" s="20">
        <v>14919</v>
      </c>
      <c r="U720" s="20">
        <v>47061</v>
      </c>
      <c r="V720" s="20">
        <v>61980</v>
      </c>
      <c r="W720" s="20">
        <v>9218</v>
      </c>
      <c r="X720" s="20">
        <v>3902</v>
      </c>
      <c r="Y720" s="21">
        <v>122161</v>
      </c>
    </row>
    <row r="721" spans="2:25" x14ac:dyDescent="0.9">
      <c r="B721" s="19" t="s">
        <v>4484</v>
      </c>
      <c r="C721" s="25">
        <f>_xlfn.XLOOKUP(Vote_History[[#This Row],[QID]],Constituency[qid],Constituency[Number])</f>
        <v>120</v>
      </c>
      <c r="D721" s="27" t="str">
        <f>_xlfn.XLOOKUP(Vote_History[[#This Row],[Number]],Constituency[Number],Constituency[Constituency])</f>
        <v>Pathanapuram</v>
      </c>
      <c r="E721" s="20" t="s">
        <v>5473</v>
      </c>
      <c r="F721" s="20">
        <v>2019</v>
      </c>
      <c r="G721" s="20" t="s">
        <v>4152</v>
      </c>
      <c r="H721" s="20" t="s">
        <v>6279</v>
      </c>
      <c r="I721" s="20" t="s">
        <v>161</v>
      </c>
      <c r="J721" s="20" t="s">
        <v>38</v>
      </c>
      <c r="K721" s="20">
        <v>64244</v>
      </c>
      <c r="L721" s="20" t="s">
        <v>5432</v>
      </c>
      <c r="M721" s="20" t="s">
        <v>193</v>
      </c>
      <c r="N721" s="20" t="s">
        <v>51</v>
      </c>
      <c r="O721" s="20">
        <v>49512</v>
      </c>
      <c r="P721" s="20" t="s">
        <v>6282</v>
      </c>
      <c r="Q721" s="20" t="s">
        <v>698</v>
      </c>
      <c r="R721" s="20" t="s">
        <v>68</v>
      </c>
      <c r="S721" s="20">
        <v>15495</v>
      </c>
      <c r="T721" s="20">
        <v>14732</v>
      </c>
      <c r="U721" s="20">
        <v>49512</v>
      </c>
      <c r="V721" s="20">
        <v>64244</v>
      </c>
      <c r="W721" s="20">
        <v>15495</v>
      </c>
      <c r="X721" s="20">
        <v>2081</v>
      </c>
      <c r="Y721" s="21">
        <v>131332</v>
      </c>
    </row>
    <row r="722" spans="2:25" x14ac:dyDescent="0.9">
      <c r="B722" s="19" t="s">
        <v>4484</v>
      </c>
      <c r="C722" s="25">
        <f>_xlfn.XLOOKUP(Vote_History[[#This Row],[QID]],Constituency[qid],Constituency[Number])</f>
        <v>120</v>
      </c>
      <c r="D722" s="27" t="str">
        <f>_xlfn.XLOOKUP(Vote_History[[#This Row],[Number]],Constituency[Number],Constituency[Constituency])</f>
        <v>Pathanapuram</v>
      </c>
      <c r="E722" s="20" t="s">
        <v>5473</v>
      </c>
      <c r="F722" s="20">
        <v>2024</v>
      </c>
      <c r="G722" s="20" t="s">
        <v>4152</v>
      </c>
      <c r="H722" s="20" t="s">
        <v>6279</v>
      </c>
      <c r="I722" s="20" t="s">
        <v>161</v>
      </c>
      <c r="J722" s="20" t="s">
        <v>38</v>
      </c>
      <c r="K722" s="20">
        <v>50601</v>
      </c>
      <c r="L722" s="20" t="s">
        <v>6283</v>
      </c>
      <c r="M722" s="20" t="s">
        <v>193</v>
      </c>
      <c r="N722" s="20" t="s">
        <v>51</v>
      </c>
      <c r="O722" s="20">
        <v>49143</v>
      </c>
      <c r="P722" s="20" t="s">
        <v>6284</v>
      </c>
      <c r="Q722" s="20" t="s">
        <v>698</v>
      </c>
      <c r="R722" s="20" t="s">
        <v>68</v>
      </c>
      <c r="S722" s="20">
        <v>17261</v>
      </c>
      <c r="T722" s="20">
        <v>1458</v>
      </c>
      <c r="U722" s="20">
        <v>49143</v>
      </c>
      <c r="V722" s="20">
        <v>50601</v>
      </c>
      <c r="W722" s="20">
        <v>17261</v>
      </c>
      <c r="X722" s="20">
        <v>1903</v>
      </c>
      <c r="Y722" s="21">
        <v>118908</v>
      </c>
    </row>
    <row r="723" spans="2:25" x14ac:dyDescent="0.9">
      <c r="B723" s="19" t="s">
        <v>4527</v>
      </c>
      <c r="C723" s="25">
        <f>_xlfn.XLOOKUP(Vote_History[[#This Row],[QID]],Constituency[qid],Constituency[Number])</f>
        <v>121</v>
      </c>
      <c r="D723" s="27" t="str">
        <f>_xlfn.XLOOKUP(Vote_History[[#This Row],[Number]],Constituency[Number],Constituency[Constituency])</f>
        <v>Punalur</v>
      </c>
      <c r="E723" s="20" t="s">
        <v>5467</v>
      </c>
      <c r="F723" s="20">
        <v>2011</v>
      </c>
      <c r="G723" s="20" t="s">
        <v>4360</v>
      </c>
      <c r="H723" s="20" t="s">
        <v>6437</v>
      </c>
      <c r="I723" s="20" t="s">
        <v>193</v>
      </c>
      <c r="J723" s="20" t="s">
        <v>51</v>
      </c>
      <c r="K723" s="20">
        <v>72648</v>
      </c>
      <c r="L723" s="20" t="s">
        <v>6438</v>
      </c>
      <c r="M723" s="20" t="s">
        <v>161</v>
      </c>
      <c r="N723" s="20" t="s">
        <v>38</v>
      </c>
      <c r="O723" s="20">
        <v>54643</v>
      </c>
      <c r="P723" s="20" t="s">
        <v>6439</v>
      </c>
      <c r="Q723" s="20" t="s">
        <v>69</v>
      </c>
      <c r="R723" s="20" t="s">
        <v>68</v>
      </c>
      <c r="S723" s="20">
        <v>4155</v>
      </c>
      <c r="T723" s="20">
        <v>18005</v>
      </c>
      <c r="U723" s="20">
        <v>72648</v>
      </c>
      <c r="V723" s="20">
        <v>54643</v>
      </c>
      <c r="W723" s="20">
        <v>4155</v>
      </c>
      <c r="X723" s="20">
        <v>1799</v>
      </c>
      <c r="Y723" s="21">
        <v>133245</v>
      </c>
    </row>
    <row r="724" spans="2:25" x14ac:dyDescent="0.9">
      <c r="B724" s="19" t="s">
        <v>4527</v>
      </c>
      <c r="C724" s="25">
        <f>_xlfn.XLOOKUP(Vote_History[[#This Row],[QID]],Constituency[qid],Constituency[Number])</f>
        <v>121</v>
      </c>
      <c r="D724" s="27" t="str">
        <f>_xlfn.XLOOKUP(Vote_History[[#This Row],[Number]],Constituency[Number],Constituency[Constituency])</f>
        <v>Punalur</v>
      </c>
      <c r="E724" s="20" t="s">
        <v>5467</v>
      </c>
      <c r="F724" s="20">
        <v>2016</v>
      </c>
      <c r="G724" s="20" t="s">
        <v>4360</v>
      </c>
      <c r="H724" s="20" t="s">
        <v>6437</v>
      </c>
      <c r="I724" s="20" t="s">
        <v>193</v>
      </c>
      <c r="J724" s="20" t="s">
        <v>51</v>
      </c>
      <c r="K724" s="20">
        <v>82136</v>
      </c>
      <c r="L724" s="20" t="s">
        <v>6440</v>
      </c>
      <c r="M724" s="20" t="s">
        <v>39</v>
      </c>
      <c r="N724" s="20" t="s">
        <v>38</v>
      </c>
      <c r="O724" s="20">
        <v>48554</v>
      </c>
      <c r="P724" s="20" t="s">
        <v>6441</v>
      </c>
      <c r="Q724" s="20" t="s">
        <v>210</v>
      </c>
      <c r="R724" s="20" t="s">
        <v>68</v>
      </c>
      <c r="S724" s="20">
        <v>10558</v>
      </c>
      <c r="T724" s="20">
        <v>33582</v>
      </c>
      <c r="U724" s="20">
        <v>82136</v>
      </c>
      <c r="V724" s="20">
        <v>48554</v>
      </c>
      <c r="W724" s="20">
        <v>10558</v>
      </c>
      <c r="X724" s="20">
        <v>2335</v>
      </c>
      <c r="Y724" s="21">
        <v>143583</v>
      </c>
    </row>
    <row r="725" spans="2:25" x14ac:dyDescent="0.9">
      <c r="B725" s="19" t="s">
        <v>4527</v>
      </c>
      <c r="C725" s="25">
        <f>_xlfn.XLOOKUP(Vote_History[[#This Row],[QID]],Constituency[qid],Constituency[Number])</f>
        <v>121</v>
      </c>
      <c r="D725" s="27" t="str">
        <f>_xlfn.XLOOKUP(Vote_History[[#This Row],[Number]],Constituency[Number],Constituency[Constituency])</f>
        <v>Punalur</v>
      </c>
      <c r="E725" s="20" t="s">
        <v>5467</v>
      </c>
      <c r="F725" s="20">
        <v>2021</v>
      </c>
      <c r="G725" s="20" t="s">
        <v>4360</v>
      </c>
      <c r="H725" s="20" t="s">
        <v>5438</v>
      </c>
      <c r="I725" s="20" t="s">
        <v>193</v>
      </c>
      <c r="J725" s="20" t="s">
        <v>51</v>
      </c>
      <c r="K725" s="20">
        <v>80428</v>
      </c>
      <c r="L725" s="20" t="s">
        <v>5839</v>
      </c>
      <c r="M725" s="20" t="s">
        <v>39</v>
      </c>
      <c r="N725" s="20" t="s">
        <v>38</v>
      </c>
      <c r="O725" s="20">
        <v>43371</v>
      </c>
      <c r="P725" s="20" t="s">
        <v>6442</v>
      </c>
      <c r="Q725" s="20" t="s">
        <v>69</v>
      </c>
      <c r="R725" s="20" t="s">
        <v>68</v>
      </c>
      <c r="S725" s="20">
        <v>20069</v>
      </c>
      <c r="T725" s="20">
        <v>37057</v>
      </c>
      <c r="U725" s="20">
        <v>80428</v>
      </c>
      <c r="V725" s="20">
        <v>43371</v>
      </c>
      <c r="W725" s="20">
        <v>20069</v>
      </c>
      <c r="X725" s="20">
        <v>1695</v>
      </c>
      <c r="Y725" s="21">
        <v>145563</v>
      </c>
    </row>
    <row r="726" spans="2:25" x14ac:dyDescent="0.9">
      <c r="B726" s="19" t="s">
        <v>4527</v>
      </c>
      <c r="C726" s="25">
        <f>_xlfn.XLOOKUP(Vote_History[[#This Row],[QID]],Constituency[qid],Constituency[Number])</f>
        <v>121</v>
      </c>
      <c r="D726" s="27" t="str">
        <f>_xlfn.XLOOKUP(Vote_History[[#This Row],[Number]],Constituency[Number],Constituency[Constituency])</f>
        <v>Punalur</v>
      </c>
      <c r="E726" s="20" t="s">
        <v>5473</v>
      </c>
      <c r="F726" s="20">
        <v>2014</v>
      </c>
      <c r="G726" s="20" t="s">
        <v>4360</v>
      </c>
      <c r="H726" s="20" t="s">
        <v>6413</v>
      </c>
      <c r="I726" s="20" t="s">
        <v>52</v>
      </c>
      <c r="J726" s="20" t="s">
        <v>51</v>
      </c>
      <c r="K726" s="20">
        <v>63227</v>
      </c>
      <c r="L726" s="20" t="s">
        <v>6408</v>
      </c>
      <c r="M726" s="20" t="s">
        <v>4399</v>
      </c>
      <c r="N726" s="20" t="s">
        <v>38</v>
      </c>
      <c r="O726" s="20">
        <v>58587</v>
      </c>
      <c r="P726" s="20" t="s">
        <v>6414</v>
      </c>
      <c r="Q726" s="20" t="s">
        <v>69</v>
      </c>
      <c r="R726" s="20" t="s">
        <v>68</v>
      </c>
      <c r="S726" s="20">
        <v>8961</v>
      </c>
      <c r="T726" s="20">
        <v>4640</v>
      </c>
      <c r="U726" s="20">
        <v>63227</v>
      </c>
      <c r="V726" s="20">
        <v>58587</v>
      </c>
      <c r="W726" s="20">
        <v>8961</v>
      </c>
      <c r="X726" s="20">
        <v>5056</v>
      </c>
      <c r="Y726" s="21">
        <v>135831</v>
      </c>
    </row>
    <row r="727" spans="2:25" x14ac:dyDescent="0.9">
      <c r="B727" s="19" t="s">
        <v>4527</v>
      </c>
      <c r="C727" s="25">
        <f>_xlfn.XLOOKUP(Vote_History[[#This Row],[QID]],Constituency[qid],Constituency[Number])</f>
        <v>121</v>
      </c>
      <c r="D727" s="27" t="str">
        <f>_xlfn.XLOOKUP(Vote_History[[#This Row],[Number]],Constituency[Number],Constituency[Constituency])</f>
        <v>Punalur</v>
      </c>
      <c r="E727" s="20" t="s">
        <v>5473</v>
      </c>
      <c r="F727" s="20">
        <v>2019</v>
      </c>
      <c r="G727" s="20" t="s">
        <v>4360</v>
      </c>
      <c r="H727" s="20" t="s">
        <v>6408</v>
      </c>
      <c r="I727" s="20" t="s">
        <v>4399</v>
      </c>
      <c r="J727" s="20" t="s">
        <v>38</v>
      </c>
      <c r="K727" s="20">
        <v>73622</v>
      </c>
      <c r="L727" s="20" t="s">
        <v>6415</v>
      </c>
      <c r="M727" s="20" t="s">
        <v>52</v>
      </c>
      <c r="N727" s="20" t="s">
        <v>51</v>
      </c>
      <c r="O727" s="20">
        <v>54956</v>
      </c>
      <c r="P727" s="20" t="s">
        <v>6416</v>
      </c>
      <c r="Q727" s="20" t="s">
        <v>69</v>
      </c>
      <c r="R727" s="20" t="s">
        <v>68</v>
      </c>
      <c r="S727" s="20">
        <v>16168</v>
      </c>
      <c r="T727" s="20">
        <v>18666</v>
      </c>
      <c r="U727" s="20">
        <v>54956</v>
      </c>
      <c r="V727" s="20">
        <v>73622</v>
      </c>
      <c r="W727" s="20">
        <v>16168</v>
      </c>
      <c r="X727" s="20">
        <v>1431</v>
      </c>
      <c r="Y727" s="21">
        <v>146177</v>
      </c>
    </row>
    <row r="728" spans="2:25" x14ac:dyDescent="0.9">
      <c r="B728" s="19" t="s">
        <v>4527</v>
      </c>
      <c r="C728" s="25">
        <f>_xlfn.XLOOKUP(Vote_History[[#This Row],[QID]],Constituency[qid],Constituency[Number])</f>
        <v>121</v>
      </c>
      <c r="D728" s="27" t="str">
        <f>_xlfn.XLOOKUP(Vote_History[[#This Row],[Number]],Constituency[Number],Constituency[Constituency])</f>
        <v>Punalur</v>
      </c>
      <c r="E728" s="20" t="s">
        <v>5473</v>
      </c>
      <c r="F728" s="20">
        <v>2024</v>
      </c>
      <c r="G728" s="20" t="s">
        <v>4360</v>
      </c>
      <c r="H728" s="20" t="s">
        <v>6417</v>
      </c>
      <c r="I728" s="20" t="s">
        <v>4399</v>
      </c>
      <c r="J728" s="20" t="s">
        <v>38</v>
      </c>
      <c r="K728" s="20">
        <v>62748</v>
      </c>
      <c r="L728" s="20" t="s">
        <v>5441</v>
      </c>
      <c r="M728" s="20" t="s">
        <v>52</v>
      </c>
      <c r="N728" s="20" t="s">
        <v>51</v>
      </c>
      <c r="O728" s="20">
        <v>44704</v>
      </c>
      <c r="P728" s="20" t="s">
        <v>6418</v>
      </c>
      <c r="Q728" s="20" t="s">
        <v>69</v>
      </c>
      <c r="R728" s="20" t="s">
        <v>68</v>
      </c>
      <c r="S728" s="20">
        <v>24703</v>
      </c>
      <c r="T728" s="20">
        <v>18044</v>
      </c>
      <c r="U728" s="20">
        <v>44704</v>
      </c>
      <c r="V728" s="20">
        <v>62748</v>
      </c>
      <c r="W728" s="20">
        <v>24703</v>
      </c>
      <c r="X728" s="20">
        <v>1642</v>
      </c>
      <c r="Y728" s="21">
        <v>133797</v>
      </c>
    </row>
    <row r="729" spans="2:25" x14ac:dyDescent="0.9">
      <c r="B729" s="19" t="s">
        <v>4560</v>
      </c>
      <c r="C729" s="25">
        <f>_xlfn.XLOOKUP(Vote_History[[#This Row],[QID]],Constituency[qid],Constituency[Number])</f>
        <v>122</v>
      </c>
      <c r="D729" s="27" t="str">
        <f>_xlfn.XLOOKUP(Vote_History[[#This Row],[Number]],Constituency[Number],Constituency[Constituency])</f>
        <v>Chadayamangalam</v>
      </c>
      <c r="E729" s="20" t="s">
        <v>5467</v>
      </c>
      <c r="F729" s="20">
        <v>2011</v>
      </c>
      <c r="G729" s="20" t="s">
        <v>4360</v>
      </c>
      <c r="H729" s="20" t="s">
        <v>6443</v>
      </c>
      <c r="I729" s="20" t="s">
        <v>193</v>
      </c>
      <c r="J729" s="20" t="s">
        <v>51</v>
      </c>
      <c r="K729" s="20">
        <v>71231</v>
      </c>
      <c r="L729" s="20" t="s">
        <v>6444</v>
      </c>
      <c r="M729" s="20" t="s">
        <v>161</v>
      </c>
      <c r="N729" s="20" t="s">
        <v>38</v>
      </c>
      <c r="O729" s="20">
        <v>47607</v>
      </c>
      <c r="P729" s="20" t="s">
        <v>6445</v>
      </c>
      <c r="Q729" s="20" t="s">
        <v>69</v>
      </c>
      <c r="R729" s="20" t="s">
        <v>68</v>
      </c>
      <c r="S729" s="20">
        <v>4160</v>
      </c>
      <c r="T729" s="20">
        <v>23624</v>
      </c>
      <c r="U729" s="20">
        <v>71231</v>
      </c>
      <c r="V729" s="20">
        <v>47607</v>
      </c>
      <c r="W729" s="20">
        <v>4160</v>
      </c>
      <c r="X729" s="20">
        <v>4431</v>
      </c>
      <c r="Y729" s="21">
        <v>127429</v>
      </c>
    </row>
    <row r="730" spans="2:25" x14ac:dyDescent="0.9">
      <c r="B730" s="19" t="s">
        <v>4560</v>
      </c>
      <c r="C730" s="25">
        <f>_xlfn.XLOOKUP(Vote_History[[#This Row],[QID]],Constituency[qid],Constituency[Number])</f>
        <v>122</v>
      </c>
      <c r="D730" s="27" t="str">
        <f>_xlfn.XLOOKUP(Vote_History[[#This Row],[Number]],Constituency[Number],Constituency[Constituency])</f>
        <v>Chadayamangalam</v>
      </c>
      <c r="E730" s="20" t="s">
        <v>5467</v>
      </c>
      <c r="F730" s="20">
        <v>2016</v>
      </c>
      <c r="G730" s="20" t="s">
        <v>4360</v>
      </c>
      <c r="H730" s="20" t="s">
        <v>6446</v>
      </c>
      <c r="I730" s="20" t="s">
        <v>193</v>
      </c>
      <c r="J730" s="20" t="s">
        <v>51</v>
      </c>
      <c r="K730" s="20">
        <v>71262</v>
      </c>
      <c r="L730" s="20" t="s">
        <v>6447</v>
      </c>
      <c r="M730" s="20" t="s">
        <v>161</v>
      </c>
      <c r="N730" s="20" t="s">
        <v>38</v>
      </c>
      <c r="O730" s="20">
        <v>49334</v>
      </c>
      <c r="P730" s="20" t="s">
        <v>6448</v>
      </c>
      <c r="Q730" s="20" t="s">
        <v>69</v>
      </c>
      <c r="R730" s="20" t="s">
        <v>68</v>
      </c>
      <c r="S730" s="20">
        <v>19259</v>
      </c>
      <c r="T730" s="20">
        <v>21928</v>
      </c>
      <c r="U730" s="20">
        <v>71262</v>
      </c>
      <c r="V730" s="20">
        <v>49334</v>
      </c>
      <c r="W730" s="20">
        <v>19259</v>
      </c>
      <c r="X730" s="20">
        <v>4587</v>
      </c>
      <c r="Y730" s="21">
        <v>144442</v>
      </c>
    </row>
    <row r="731" spans="2:25" x14ac:dyDescent="0.9">
      <c r="B731" s="19" t="s">
        <v>4560</v>
      </c>
      <c r="C731" s="25">
        <f>_xlfn.XLOOKUP(Vote_History[[#This Row],[QID]],Constituency[qid],Constituency[Number])</f>
        <v>122</v>
      </c>
      <c r="D731" s="27" t="str">
        <f>_xlfn.XLOOKUP(Vote_History[[#This Row],[Number]],Constituency[Number],Constituency[Constituency])</f>
        <v>Chadayamangalam</v>
      </c>
      <c r="E731" s="20" t="s">
        <v>5467</v>
      </c>
      <c r="F731" s="20">
        <v>2021</v>
      </c>
      <c r="G731" s="20" t="s">
        <v>4360</v>
      </c>
      <c r="H731" s="20" t="s">
        <v>5439</v>
      </c>
      <c r="I731" s="20" t="s">
        <v>193</v>
      </c>
      <c r="J731" s="20" t="s">
        <v>51</v>
      </c>
      <c r="K731" s="20">
        <v>67252</v>
      </c>
      <c r="L731" s="20" t="s">
        <v>6449</v>
      </c>
      <c r="M731" s="20" t="s">
        <v>161</v>
      </c>
      <c r="N731" s="20" t="s">
        <v>38</v>
      </c>
      <c r="O731" s="20">
        <v>53574</v>
      </c>
      <c r="P731" s="20" t="s">
        <v>6450</v>
      </c>
      <c r="Q731" s="20" t="s">
        <v>69</v>
      </c>
      <c r="R731" s="20" t="s">
        <v>68</v>
      </c>
      <c r="S731" s="20">
        <v>22238</v>
      </c>
      <c r="T731" s="20">
        <v>13678</v>
      </c>
      <c r="U731" s="20">
        <v>67252</v>
      </c>
      <c r="V731" s="20">
        <v>53574</v>
      </c>
      <c r="W731" s="20">
        <v>22238</v>
      </c>
      <c r="X731" s="20">
        <v>3428</v>
      </c>
      <c r="Y731" s="21">
        <v>146492</v>
      </c>
    </row>
    <row r="732" spans="2:25" x14ac:dyDescent="0.9">
      <c r="B732" s="19" t="s">
        <v>4560</v>
      </c>
      <c r="C732" s="25">
        <f>_xlfn.XLOOKUP(Vote_History[[#This Row],[QID]],Constituency[qid],Constituency[Number])</f>
        <v>122</v>
      </c>
      <c r="D732" s="27" t="str">
        <f>_xlfn.XLOOKUP(Vote_History[[#This Row],[Number]],Constituency[Number],Constituency[Constituency])</f>
        <v>Chadayamangalam</v>
      </c>
      <c r="E732" s="20" t="s">
        <v>5473</v>
      </c>
      <c r="F732" s="20">
        <v>2014</v>
      </c>
      <c r="G732" s="20" t="s">
        <v>4360</v>
      </c>
      <c r="H732" s="20" t="s">
        <v>6413</v>
      </c>
      <c r="I732" s="20" t="s">
        <v>52</v>
      </c>
      <c r="J732" s="20" t="s">
        <v>51</v>
      </c>
      <c r="K732" s="20">
        <v>59567</v>
      </c>
      <c r="L732" s="20" t="s">
        <v>6408</v>
      </c>
      <c r="M732" s="20" t="s">
        <v>4399</v>
      </c>
      <c r="N732" s="20" t="s">
        <v>38</v>
      </c>
      <c r="O732" s="20">
        <v>52761</v>
      </c>
      <c r="P732" s="20" t="s">
        <v>6414</v>
      </c>
      <c r="Q732" s="20" t="s">
        <v>69</v>
      </c>
      <c r="R732" s="20" t="s">
        <v>68</v>
      </c>
      <c r="S732" s="20">
        <v>9473</v>
      </c>
      <c r="T732" s="20">
        <v>6806</v>
      </c>
      <c r="U732" s="20">
        <v>59567</v>
      </c>
      <c r="V732" s="20">
        <v>52761</v>
      </c>
      <c r="W732" s="20">
        <v>9473</v>
      </c>
      <c r="X732" s="20">
        <v>7326</v>
      </c>
      <c r="Y732" s="21">
        <v>129127</v>
      </c>
    </row>
    <row r="733" spans="2:25" x14ac:dyDescent="0.9">
      <c r="B733" s="19" t="s">
        <v>4560</v>
      </c>
      <c r="C733" s="25">
        <f>_xlfn.XLOOKUP(Vote_History[[#This Row],[QID]],Constituency[qid],Constituency[Number])</f>
        <v>122</v>
      </c>
      <c r="D733" s="27" t="str">
        <f>_xlfn.XLOOKUP(Vote_History[[#This Row],[Number]],Constituency[Number],Constituency[Constituency])</f>
        <v>Chadayamangalam</v>
      </c>
      <c r="E733" s="20" t="s">
        <v>5473</v>
      </c>
      <c r="F733" s="20">
        <v>2019</v>
      </c>
      <c r="G733" s="20" t="s">
        <v>4360</v>
      </c>
      <c r="H733" s="20" t="s">
        <v>6408</v>
      </c>
      <c r="I733" s="20" t="s">
        <v>4399</v>
      </c>
      <c r="J733" s="20" t="s">
        <v>38</v>
      </c>
      <c r="K733" s="20">
        <v>70387</v>
      </c>
      <c r="L733" s="20" t="s">
        <v>6415</v>
      </c>
      <c r="M733" s="20" t="s">
        <v>52</v>
      </c>
      <c r="N733" s="20" t="s">
        <v>51</v>
      </c>
      <c r="O733" s="20">
        <v>56155</v>
      </c>
      <c r="P733" s="20" t="s">
        <v>6416</v>
      </c>
      <c r="Q733" s="20" t="s">
        <v>69</v>
      </c>
      <c r="R733" s="20" t="s">
        <v>68</v>
      </c>
      <c r="S733" s="20">
        <v>15820</v>
      </c>
      <c r="T733" s="20">
        <v>14232</v>
      </c>
      <c r="U733" s="20">
        <v>56155</v>
      </c>
      <c r="V733" s="20">
        <v>70387</v>
      </c>
      <c r="W733" s="20">
        <v>15820</v>
      </c>
      <c r="X733" s="20">
        <v>1690</v>
      </c>
      <c r="Y733" s="21">
        <v>144052</v>
      </c>
    </row>
    <row r="734" spans="2:25" x14ac:dyDescent="0.9">
      <c r="B734" s="19" t="s">
        <v>4560</v>
      </c>
      <c r="C734" s="25">
        <f>_xlfn.XLOOKUP(Vote_History[[#This Row],[QID]],Constituency[qid],Constituency[Number])</f>
        <v>122</v>
      </c>
      <c r="D734" s="27" t="str">
        <f>_xlfn.XLOOKUP(Vote_History[[#This Row],[Number]],Constituency[Number],Constituency[Constituency])</f>
        <v>Chadayamangalam</v>
      </c>
      <c r="E734" s="20" t="s">
        <v>5473</v>
      </c>
      <c r="F734" s="20">
        <v>2024</v>
      </c>
      <c r="G734" s="20" t="s">
        <v>4360</v>
      </c>
      <c r="H734" s="20" t="s">
        <v>6417</v>
      </c>
      <c r="I734" s="20" t="s">
        <v>4399</v>
      </c>
      <c r="J734" s="20" t="s">
        <v>38</v>
      </c>
      <c r="K734" s="20">
        <v>64178</v>
      </c>
      <c r="L734" s="20" t="s">
        <v>5441</v>
      </c>
      <c r="M734" s="20" t="s">
        <v>52</v>
      </c>
      <c r="N734" s="20" t="s">
        <v>51</v>
      </c>
      <c r="O734" s="20">
        <v>49559</v>
      </c>
      <c r="P734" s="20" t="s">
        <v>6418</v>
      </c>
      <c r="Q734" s="20" t="s">
        <v>69</v>
      </c>
      <c r="R734" s="20" t="s">
        <v>68</v>
      </c>
      <c r="S734" s="20">
        <v>23064</v>
      </c>
      <c r="T734" s="20">
        <v>14619</v>
      </c>
      <c r="U734" s="20">
        <v>49559</v>
      </c>
      <c r="V734" s="20">
        <v>64178</v>
      </c>
      <c r="W734" s="20">
        <v>23064</v>
      </c>
      <c r="X734" s="20">
        <v>1680</v>
      </c>
      <c r="Y734" s="21">
        <v>138481</v>
      </c>
    </row>
    <row r="735" spans="2:25" x14ac:dyDescent="0.9">
      <c r="B735" s="19" t="s">
        <v>4595</v>
      </c>
      <c r="C735" s="25">
        <f>_xlfn.XLOOKUP(Vote_History[[#This Row],[QID]],Constituency[qid],Constituency[Number])</f>
        <v>123</v>
      </c>
      <c r="D735" s="27" t="str">
        <f>_xlfn.XLOOKUP(Vote_History[[#This Row],[Number]],Constituency[Number],Constituency[Constituency])</f>
        <v>Kundara</v>
      </c>
      <c r="E735" s="20" t="s">
        <v>5467</v>
      </c>
      <c r="F735" s="20">
        <v>2011</v>
      </c>
      <c r="G735" s="20" t="s">
        <v>4360</v>
      </c>
      <c r="H735" s="20" t="s">
        <v>6413</v>
      </c>
      <c r="I735" s="20" t="s">
        <v>52</v>
      </c>
      <c r="J735" s="20" t="s">
        <v>51</v>
      </c>
      <c r="K735" s="20">
        <v>67135</v>
      </c>
      <c r="L735" s="20" t="s">
        <v>6451</v>
      </c>
      <c r="M735" s="20" t="s">
        <v>161</v>
      </c>
      <c r="N735" s="20" t="s">
        <v>38</v>
      </c>
      <c r="O735" s="20">
        <v>52342</v>
      </c>
      <c r="P735" s="20" t="s">
        <v>6452</v>
      </c>
      <c r="Q735" s="20" t="s">
        <v>69</v>
      </c>
      <c r="R735" s="20" t="s">
        <v>68</v>
      </c>
      <c r="S735" s="20">
        <v>5990</v>
      </c>
      <c r="T735" s="20">
        <v>14793</v>
      </c>
      <c r="U735" s="20">
        <v>67135</v>
      </c>
      <c r="V735" s="20">
        <v>52342</v>
      </c>
      <c r="W735" s="20">
        <v>5990</v>
      </c>
      <c r="X735" s="20">
        <v>2457</v>
      </c>
      <c r="Y735" s="21">
        <v>127924</v>
      </c>
    </row>
    <row r="736" spans="2:25" x14ac:dyDescent="0.9">
      <c r="B736" s="19" t="s">
        <v>4595</v>
      </c>
      <c r="C736" s="25">
        <f>_xlfn.XLOOKUP(Vote_History[[#This Row],[QID]],Constituency[qid],Constituency[Number])</f>
        <v>123</v>
      </c>
      <c r="D736" s="27" t="str">
        <f>_xlfn.XLOOKUP(Vote_History[[#This Row],[Number]],Constituency[Number],Constituency[Constituency])</f>
        <v>Kundara</v>
      </c>
      <c r="E736" s="20" t="s">
        <v>5467</v>
      </c>
      <c r="F736" s="20">
        <v>2016</v>
      </c>
      <c r="G736" s="20" t="s">
        <v>4360</v>
      </c>
      <c r="H736" s="20" t="s">
        <v>6453</v>
      </c>
      <c r="I736" s="20" t="s">
        <v>52</v>
      </c>
      <c r="J736" s="20" t="s">
        <v>51</v>
      </c>
      <c r="K736" s="20">
        <v>79047</v>
      </c>
      <c r="L736" s="20" t="s">
        <v>5476</v>
      </c>
      <c r="M736" s="20" t="s">
        <v>161</v>
      </c>
      <c r="N736" s="20" t="s">
        <v>38</v>
      </c>
      <c r="O736" s="20">
        <v>48587</v>
      </c>
      <c r="P736" s="20" t="s">
        <v>6454</v>
      </c>
      <c r="Q736" s="20" t="s">
        <v>69</v>
      </c>
      <c r="R736" s="20" t="s">
        <v>68</v>
      </c>
      <c r="S736" s="20">
        <v>20257</v>
      </c>
      <c r="T736" s="20">
        <v>30460</v>
      </c>
      <c r="U736" s="20">
        <v>79047</v>
      </c>
      <c r="V736" s="20">
        <v>48587</v>
      </c>
      <c r="W736" s="20">
        <v>20257</v>
      </c>
      <c r="X736" s="20">
        <v>3980</v>
      </c>
      <c r="Y736" s="21">
        <v>151871</v>
      </c>
    </row>
    <row r="737" spans="2:25" x14ac:dyDescent="0.9">
      <c r="B737" s="19" t="s">
        <v>4595</v>
      </c>
      <c r="C737" s="25">
        <f>_xlfn.XLOOKUP(Vote_History[[#This Row],[QID]],Constituency[qid],Constituency[Number])</f>
        <v>123</v>
      </c>
      <c r="D737" s="27" t="str">
        <f>_xlfn.XLOOKUP(Vote_History[[#This Row],[Number]],Constituency[Number],Constituency[Constituency])</f>
        <v>Kundara</v>
      </c>
      <c r="E737" s="20" t="s">
        <v>5467</v>
      </c>
      <c r="F737" s="20">
        <v>2021</v>
      </c>
      <c r="G737" s="20" t="s">
        <v>4360</v>
      </c>
      <c r="H737" s="20" t="s">
        <v>5440</v>
      </c>
      <c r="I737" s="20" t="s">
        <v>161</v>
      </c>
      <c r="J737" s="20" t="s">
        <v>38</v>
      </c>
      <c r="K737" s="20">
        <v>76405</v>
      </c>
      <c r="L737" s="20" t="s">
        <v>6455</v>
      </c>
      <c r="M737" s="20" t="s">
        <v>52</v>
      </c>
      <c r="N737" s="20" t="s">
        <v>51</v>
      </c>
      <c r="O737" s="20">
        <v>71882</v>
      </c>
      <c r="P737" s="20" t="s">
        <v>6456</v>
      </c>
      <c r="Q737" s="20" t="s">
        <v>698</v>
      </c>
      <c r="R737" s="20" t="s">
        <v>68</v>
      </c>
      <c r="S737" s="20">
        <v>6100</v>
      </c>
      <c r="T737" s="20">
        <v>4523</v>
      </c>
      <c r="U737" s="20">
        <v>71882</v>
      </c>
      <c r="V737" s="20">
        <v>76405</v>
      </c>
      <c r="W737" s="20">
        <v>6100</v>
      </c>
      <c r="X737" s="20">
        <v>1304</v>
      </c>
      <c r="Y737" s="21">
        <v>155691</v>
      </c>
    </row>
    <row r="738" spans="2:25" x14ac:dyDescent="0.9">
      <c r="B738" s="19" t="s">
        <v>4595</v>
      </c>
      <c r="C738" s="25">
        <f>_xlfn.XLOOKUP(Vote_History[[#This Row],[QID]],Constituency[qid],Constituency[Number])</f>
        <v>123</v>
      </c>
      <c r="D738" s="27" t="str">
        <f>_xlfn.XLOOKUP(Vote_History[[#This Row],[Number]],Constituency[Number],Constituency[Constituency])</f>
        <v>Kundara</v>
      </c>
      <c r="E738" s="20" t="s">
        <v>5473</v>
      </c>
      <c r="F738" s="20">
        <v>2014</v>
      </c>
      <c r="G738" s="20" t="s">
        <v>4360</v>
      </c>
      <c r="H738" s="20" t="s">
        <v>6408</v>
      </c>
      <c r="I738" s="20" t="s">
        <v>4399</v>
      </c>
      <c r="J738" s="20" t="s">
        <v>38</v>
      </c>
      <c r="K738" s="20">
        <v>64351</v>
      </c>
      <c r="L738" s="20" t="s">
        <v>6413</v>
      </c>
      <c r="M738" s="20" t="s">
        <v>52</v>
      </c>
      <c r="N738" s="20" t="s">
        <v>51</v>
      </c>
      <c r="O738" s="20">
        <v>57440</v>
      </c>
      <c r="P738" s="20" t="s">
        <v>6414</v>
      </c>
      <c r="Q738" s="20" t="s">
        <v>69</v>
      </c>
      <c r="R738" s="20" t="s">
        <v>68</v>
      </c>
      <c r="S738" s="20">
        <v>8724</v>
      </c>
      <c r="T738" s="20">
        <v>6911</v>
      </c>
      <c r="U738" s="20">
        <v>57440</v>
      </c>
      <c r="V738" s="20">
        <v>64351</v>
      </c>
      <c r="W738" s="20">
        <v>8724</v>
      </c>
      <c r="X738" s="20">
        <v>4912</v>
      </c>
      <c r="Y738" s="21">
        <v>135427</v>
      </c>
    </row>
    <row r="739" spans="2:25" x14ac:dyDescent="0.9">
      <c r="B739" s="19" t="s">
        <v>4595</v>
      </c>
      <c r="C739" s="25">
        <f>_xlfn.XLOOKUP(Vote_History[[#This Row],[QID]],Constituency[qid],Constituency[Number])</f>
        <v>123</v>
      </c>
      <c r="D739" s="27" t="str">
        <f>_xlfn.XLOOKUP(Vote_History[[#This Row],[Number]],Constituency[Number],Constituency[Constituency])</f>
        <v>Kundara</v>
      </c>
      <c r="E739" s="20" t="s">
        <v>5473</v>
      </c>
      <c r="F739" s="20">
        <v>2019</v>
      </c>
      <c r="G739" s="20" t="s">
        <v>4360</v>
      </c>
      <c r="H739" s="20" t="s">
        <v>6408</v>
      </c>
      <c r="I739" s="20" t="s">
        <v>4399</v>
      </c>
      <c r="J739" s="20" t="s">
        <v>38</v>
      </c>
      <c r="K739" s="20">
        <v>79217</v>
      </c>
      <c r="L739" s="20" t="s">
        <v>6415</v>
      </c>
      <c r="M739" s="20" t="s">
        <v>52</v>
      </c>
      <c r="N739" s="20" t="s">
        <v>51</v>
      </c>
      <c r="O739" s="20">
        <v>54908</v>
      </c>
      <c r="P739" s="20" t="s">
        <v>6416</v>
      </c>
      <c r="Q739" s="20" t="s">
        <v>69</v>
      </c>
      <c r="R739" s="20" t="s">
        <v>68</v>
      </c>
      <c r="S739" s="20">
        <v>14696</v>
      </c>
      <c r="T739" s="20">
        <v>24309</v>
      </c>
      <c r="U739" s="20">
        <v>54908</v>
      </c>
      <c r="V739" s="20">
        <v>79217</v>
      </c>
      <c r="W739" s="20">
        <v>14696</v>
      </c>
      <c r="X739" s="20">
        <v>1286</v>
      </c>
      <c r="Y739" s="21">
        <v>150107</v>
      </c>
    </row>
    <row r="740" spans="2:25" x14ac:dyDescent="0.9">
      <c r="B740" s="19" t="s">
        <v>4595</v>
      </c>
      <c r="C740" s="25">
        <f>_xlfn.XLOOKUP(Vote_History[[#This Row],[QID]],Constituency[qid],Constituency[Number])</f>
        <v>123</v>
      </c>
      <c r="D740" s="27" t="str">
        <f>_xlfn.XLOOKUP(Vote_History[[#This Row],[Number]],Constituency[Number],Constituency[Constituency])</f>
        <v>Kundara</v>
      </c>
      <c r="E740" s="20" t="s">
        <v>5473</v>
      </c>
      <c r="F740" s="20">
        <v>2024</v>
      </c>
      <c r="G740" s="20" t="s">
        <v>4360</v>
      </c>
      <c r="H740" s="20" t="s">
        <v>6417</v>
      </c>
      <c r="I740" s="20" t="s">
        <v>4399</v>
      </c>
      <c r="J740" s="20" t="s">
        <v>38</v>
      </c>
      <c r="K740" s="20">
        <v>72496</v>
      </c>
      <c r="L740" s="20" t="s">
        <v>5441</v>
      </c>
      <c r="M740" s="20" t="s">
        <v>52</v>
      </c>
      <c r="N740" s="20" t="s">
        <v>51</v>
      </c>
      <c r="O740" s="20">
        <v>45391</v>
      </c>
      <c r="P740" s="20" t="s">
        <v>6418</v>
      </c>
      <c r="Q740" s="20" t="s">
        <v>69</v>
      </c>
      <c r="R740" s="20" t="s">
        <v>68</v>
      </c>
      <c r="S740" s="20">
        <v>23787</v>
      </c>
      <c r="T740" s="20">
        <v>27105</v>
      </c>
      <c r="U740" s="20">
        <v>45391</v>
      </c>
      <c r="V740" s="20">
        <v>72496</v>
      </c>
      <c r="W740" s="20">
        <v>23787</v>
      </c>
      <c r="X740" s="20">
        <v>1379</v>
      </c>
      <c r="Y740" s="21">
        <v>143053</v>
      </c>
    </row>
    <row r="741" spans="2:25" x14ac:dyDescent="0.9">
      <c r="B741" s="19" t="s">
        <v>4629</v>
      </c>
      <c r="C741" s="25">
        <f>_xlfn.XLOOKUP(Vote_History[[#This Row],[QID]],Constituency[qid],Constituency[Number])</f>
        <v>124</v>
      </c>
      <c r="D741" s="27" t="str">
        <f>_xlfn.XLOOKUP(Vote_History[[#This Row],[Number]],Constituency[Number],Constituency[Constituency])</f>
        <v>Kollam</v>
      </c>
      <c r="E741" s="20" t="s">
        <v>5467</v>
      </c>
      <c r="F741" s="20">
        <v>2011</v>
      </c>
      <c r="G741" s="20" t="s">
        <v>4360</v>
      </c>
      <c r="H741" s="20" t="s">
        <v>6457</v>
      </c>
      <c r="I741" s="20" t="s">
        <v>52</v>
      </c>
      <c r="J741" s="20" t="s">
        <v>51</v>
      </c>
      <c r="K741" s="20">
        <v>57986</v>
      </c>
      <c r="L741" s="20" t="s">
        <v>6458</v>
      </c>
      <c r="M741" s="20" t="s">
        <v>161</v>
      </c>
      <c r="N741" s="20" t="s">
        <v>38</v>
      </c>
      <c r="O741" s="20">
        <v>49446</v>
      </c>
      <c r="P741" s="20" t="s">
        <v>6459</v>
      </c>
      <c r="Q741" s="20" t="s">
        <v>69</v>
      </c>
      <c r="R741" s="20" t="s">
        <v>68</v>
      </c>
      <c r="S741" s="20">
        <v>4207</v>
      </c>
      <c r="T741" s="20">
        <v>8540</v>
      </c>
      <c r="U741" s="20">
        <v>57986</v>
      </c>
      <c r="V741" s="20">
        <v>49446</v>
      </c>
      <c r="W741" s="20">
        <v>4207</v>
      </c>
      <c r="X741" s="20">
        <v>2379</v>
      </c>
      <c r="Y741" s="21">
        <v>114018</v>
      </c>
    </row>
    <row r="742" spans="2:25" x14ac:dyDescent="0.9">
      <c r="B742" s="19" t="s">
        <v>4629</v>
      </c>
      <c r="C742" s="25">
        <f>_xlfn.XLOOKUP(Vote_History[[#This Row],[QID]],Constituency[qid],Constituency[Number])</f>
        <v>124</v>
      </c>
      <c r="D742" s="27" t="str">
        <f>_xlfn.XLOOKUP(Vote_History[[#This Row],[Number]],Constituency[Number],Constituency[Constituency])</f>
        <v>Kollam</v>
      </c>
      <c r="E742" s="20" t="s">
        <v>5467</v>
      </c>
      <c r="F742" s="20">
        <v>2016</v>
      </c>
      <c r="G742" s="20" t="s">
        <v>4360</v>
      </c>
      <c r="H742" s="20" t="s">
        <v>5441</v>
      </c>
      <c r="I742" s="20" t="s">
        <v>52</v>
      </c>
      <c r="J742" s="20" t="s">
        <v>51</v>
      </c>
      <c r="K742" s="20">
        <v>63103</v>
      </c>
      <c r="L742" s="20" t="s">
        <v>4706</v>
      </c>
      <c r="M742" s="20" t="s">
        <v>161</v>
      </c>
      <c r="N742" s="20" t="s">
        <v>38</v>
      </c>
      <c r="O742" s="20">
        <v>45492</v>
      </c>
      <c r="P742" s="20" t="s">
        <v>6460</v>
      </c>
      <c r="Q742" s="20" t="s">
        <v>5555</v>
      </c>
      <c r="R742" s="20" t="s">
        <v>68</v>
      </c>
      <c r="S742" s="20">
        <v>17409</v>
      </c>
      <c r="T742" s="20">
        <v>17611</v>
      </c>
      <c r="U742" s="20">
        <v>63103</v>
      </c>
      <c r="V742" s="20">
        <v>45492</v>
      </c>
      <c r="W742" s="20">
        <v>17409</v>
      </c>
      <c r="X742" s="20">
        <v>2390</v>
      </c>
      <c r="Y742" s="21">
        <v>128394</v>
      </c>
    </row>
    <row r="743" spans="2:25" x14ac:dyDescent="0.9">
      <c r="B743" s="19" t="s">
        <v>4629</v>
      </c>
      <c r="C743" s="25">
        <f>_xlfn.XLOOKUP(Vote_History[[#This Row],[QID]],Constituency[qid],Constituency[Number])</f>
        <v>124</v>
      </c>
      <c r="D743" s="27" t="str">
        <f>_xlfn.XLOOKUP(Vote_History[[#This Row],[Number]],Constituency[Number],Constituency[Constituency])</f>
        <v>Kollam</v>
      </c>
      <c r="E743" s="20" t="s">
        <v>5467</v>
      </c>
      <c r="F743" s="20">
        <v>2021</v>
      </c>
      <c r="G743" s="20" t="s">
        <v>4360</v>
      </c>
      <c r="H743" s="20" t="s">
        <v>5441</v>
      </c>
      <c r="I743" s="20" t="s">
        <v>52</v>
      </c>
      <c r="J743" s="20" t="s">
        <v>51</v>
      </c>
      <c r="K743" s="20">
        <v>58524</v>
      </c>
      <c r="L743" s="20" t="s">
        <v>4641</v>
      </c>
      <c r="M743" s="20" t="s">
        <v>161</v>
      </c>
      <c r="N743" s="20" t="s">
        <v>38</v>
      </c>
      <c r="O743" s="20">
        <v>56452</v>
      </c>
      <c r="P743" s="20" t="s">
        <v>6461</v>
      </c>
      <c r="Q743" s="20" t="s">
        <v>69</v>
      </c>
      <c r="R743" s="20" t="s">
        <v>68</v>
      </c>
      <c r="S743" s="20">
        <v>14252</v>
      </c>
      <c r="T743" s="20">
        <v>2072</v>
      </c>
      <c r="U743" s="20">
        <v>58524</v>
      </c>
      <c r="V743" s="20">
        <v>56452</v>
      </c>
      <c r="W743" s="20">
        <v>14252</v>
      </c>
      <c r="X743" s="20">
        <v>473</v>
      </c>
      <c r="Y743" s="21">
        <v>129701</v>
      </c>
    </row>
    <row r="744" spans="2:25" x14ac:dyDescent="0.9">
      <c r="B744" s="19" t="s">
        <v>4629</v>
      </c>
      <c r="C744" s="25">
        <f>_xlfn.XLOOKUP(Vote_History[[#This Row],[QID]],Constituency[qid],Constituency[Number])</f>
        <v>124</v>
      </c>
      <c r="D744" s="27" t="str">
        <f>_xlfn.XLOOKUP(Vote_History[[#This Row],[Number]],Constituency[Number],Constituency[Constituency])</f>
        <v>Kollam</v>
      </c>
      <c r="E744" s="20" t="s">
        <v>5473</v>
      </c>
      <c r="F744" s="20">
        <v>2014</v>
      </c>
      <c r="G744" s="20" t="s">
        <v>4360</v>
      </c>
      <c r="H744" s="20" t="s">
        <v>6408</v>
      </c>
      <c r="I744" s="20" t="s">
        <v>4399</v>
      </c>
      <c r="J744" s="20" t="s">
        <v>38</v>
      </c>
      <c r="K744" s="20">
        <v>59685</v>
      </c>
      <c r="L744" s="20" t="s">
        <v>6413</v>
      </c>
      <c r="M744" s="20" t="s">
        <v>52</v>
      </c>
      <c r="N744" s="20" t="s">
        <v>51</v>
      </c>
      <c r="O744" s="20">
        <v>45443</v>
      </c>
      <c r="P744" s="20" t="s">
        <v>6414</v>
      </c>
      <c r="Q744" s="20" t="s">
        <v>69</v>
      </c>
      <c r="R744" s="20" t="s">
        <v>68</v>
      </c>
      <c r="S744" s="20">
        <v>8322</v>
      </c>
      <c r="T744" s="20">
        <v>14242</v>
      </c>
      <c r="U744" s="20">
        <v>45443</v>
      </c>
      <c r="V744" s="20">
        <v>59685</v>
      </c>
      <c r="W744" s="20">
        <v>8322</v>
      </c>
      <c r="X744" s="20">
        <v>3927</v>
      </c>
      <c r="Y744" s="21">
        <v>117377</v>
      </c>
    </row>
    <row r="745" spans="2:25" x14ac:dyDescent="0.9">
      <c r="B745" s="19" t="s">
        <v>4629</v>
      </c>
      <c r="C745" s="25">
        <f>_xlfn.XLOOKUP(Vote_History[[#This Row],[QID]],Constituency[qid],Constituency[Number])</f>
        <v>124</v>
      </c>
      <c r="D745" s="27" t="str">
        <f>_xlfn.XLOOKUP(Vote_History[[#This Row],[Number]],Constituency[Number],Constituency[Constituency])</f>
        <v>Kollam</v>
      </c>
      <c r="E745" s="20" t="s">
        <v>5473</v>
      </c>
      <c r="F745" s="20">
        <v>2019</v>
      </c>
      <c r="G745" s="20" t="s">
        <v>4360</v>
      </c>
      <c r="H745" s="20" t="s">
        <v>6408</v>
      </c>
      <c r="I745" s="20" t="s">
        <v>4399</v>
      </c>
      <c r="J745" s="20" t="s">
        <v>38</v>
      </c>
      <c r="K745" s="20">
        <v>68748</v>
      </c>
      <c r="L745" s="20" t="s">
        <v>6415</v>
      </c>
      <c r="M745" s="20" t="s">
        <v>52</v>
      </c>
      <c r="N745" s="20" t="s">
        <v>51</v>
      </c>
      <c r="O745" s="20">
        <v>44203</v>
      </c>
      <c r="P745" s="20" t="s">
        <v>6416</v>
      </c>
      <c r="Q745" s="20" t="s">
        <v>69</v>
      </c>
      <c r="R745" s="20" t="s">
        <v>68</v>
      </c>
      <c r="S745" s="20">
        <v>12871</v>
      </c>
      <c r="T745" s="20">
        <v>24545</v>
      </c>
      <c r="U745" s="20">
        <v>44203</v>
      </c>
      <c r="V745" s="20">
        <v>68748</v>
      </c>
      <c r="W745" s="20">
        <v>12871</v>
      </c>
      <c r="X745" s="20">
        <v>723</v>
      </c>
      <c r="Y745" s="21">
        <v>126545</v>
      </c>
    </row>
    <row r="746" spans="2:25" x14ac:dyDescent="0.9">
      <c r="B746" s="19" t="s">
        <v>4629</v>
      </c>
      <c r="C746" s="25">
        <f>_xlfn.XLOOKUP(Vote_History[[#This Row],[QID]],Constituency[qid],Constituency[Number])</f>
        <v>124</v>
      </c>
      <c r="D746" s="27" t="str">
        <f>_xlfn.XLOOKUP(Vote_History[[#This Row],[Number]],Constituency[Number],Constituency[Constituency])</f>
        <v>Kollam</v>
      </c>
      <c r="E746" s="20" t="s">
        <v>5473</v>
      </c>
      <c r="F746" s="20">
        <v>2024</v>
      </c>
      <c r="G746" s="20" t="s">
        <v>4360</v>
      </c>
      <c r="H746" s="20" t="s">
        <v>6417</v>
      </c>
      <c r="I746" s="20" t="s">
        <v>4399</v>
      </c>
      <c r="J746" s="20" t="s">
        <v>38</v>
      </c>
      <c r="K746" s="20">
        <v>60410</v>
      </c>
      <c r="L746" s="20" t="s">
        <v>5441</v>
      </c>
      <c r="M746" s="20" t="s">
        <v>52</v>
      </c>
      <c r="N746" s="20" t="s">
        <v>51</v>
      </c>
      <c r="O746" s="20">
        <v>36618</v>
      </c>
      <c r="P746" s="20" t="s">
        <v>6418</v>
      </c>
      <c r="Q746" s="20" t="s">
        <v>69</v>
      </c>
      <c r="R746" s="20" t="s">
        <v>68</v>
      </c>
      <c r="S746" s="20">
        <v>20519</v>
      </c>
      <c r="T746" s="20">
        <v>23792</v>
      </c>
      <c r="U746" s="20">
        <v>36618</v>
      </c>
      <c r="V746" s="20">
        <v>60410</v>
      </c>
      <c r="W746" s="20">
        <v>20519</v>
      </c>
      <c r="X746" s="20">
        <v>881</v>
      </c>
      <c r="Y746" s="21">
        <v>118428</v>
      </c>
    </row>
    <row r="747" spans="2:25" x14ac:dyDescent="0.9">
      <c r="B747" s="19" t="s">
        <v>4659</v>
      </c>
      <c r="C747" s="25">
        <f>_xlfn.XLOOKUP(Vote_History[[#This Row],[QID]],Constituency[qid],Constituency[Number])</f>
        <v>125</v>
      </c>
      <c r="D747" s="27" t="str">
        <f>_xlfn.XLOOKUP(Vote_History[[#This Row],[Number]],Constituency[Number],Constituency[Constituency])</f>
        <v>Eravipuram</v>
      </c>
      <c r="E747" s="20" t="s">
        <v>5467</v>
      </c>
      <c r="F747" s="20">
        <v>2011</v>
      </c>
      <c r="G747" s="20" t="s">
        <v>4360</v>
      </c>
      <c r="H747" s="20" t="s">
        <v>6462</v>
      </c>
      <c r="I747" s="20" t="s">
        <v>4399</v>
      </c>
      <c r="J747" s="20" t="s">
        <v>51</v>
      </c>
      <c r="K747" s="20">
        <v>51271</v>
      </c>
      <c r="L747" s="20" t="s">
        <v>6463</v>
      </c>
      <c r="M747" s="20" t="s">
        <v>39</v>
      </c>
      <c r="N747" s="20" t="s">
        <v>38</v>
      </c>
      <c r="O747" s="20">
        <v>43259</v>
      </c>
      <c r="P747" s="20" t="s">
        <v>6464</v>
      </c>
      <c r="Q747" s="20" t="s">
        <v>69</v>
      </c>
      <c r="R747" s="20" t="s">
        <v>68</v>
      </c>
      <c r="S747" s="20">
        <v>5048</v>
      </c>
      <c r="T747" s="20">
        <v>8012</v>
      </c>
      <c r="U747" s="20">
        <v>51271</v>
      </c>
      <c r="V747" s="20">
        <v>43259</v>
      </c>
      <c r="W747" s="20">
        <v>5048</v>
      </c>
      <c r="X747" s="20">
        <v>5067</v>
      </c>
      <c r="Y747" s="21">
        <v>104645</v>
      </c>
    </row>
    <row r="748" spans="2:25" x14ac:dyDescent="0.9">
      <c r="B748" s="19" t="s">
        <v>4659</v>
      </c>
      <c r="C748" s="25">
        <f>_xlfn.XLOOKUP(Vote_History[[#This Row],[QID]],Constituency[qid],Constituency[Number])</f>
        <v>125</v>
      </c>
      <c r="D748" s="27" t="str">
        <f>_xlfn.XLOOKUP(Vote_History[[#This Row],[Number]],Constituency[Number],Constituency[Constituency])</f>
        <v>Eravipuram</v>
      </c>
      <c r="E748" s="20" t="s">
        <v>5467</v>
      </c>
      <c r="F748" s="20">
        <v>2016</v>
      </c>
      <c r="G748" s="20" t="s">
        <v>4360</v>
      </c>
      <c r="H748" s="20" t="s">
        <v>4660</v>
      </c>
      <c r="I748" s="20" t="s">
        <v>52</v>
      </c>
      <c r="J748" s="20" t="s">
        <v>51</v>
      </c>
      <c r="K748" s="20">
        <v>65392</v>
      </c>
      <c r="L748" s="20" t="s">
        <v>6465</v>
      </c>
      <c r="M748" s="20" t="s">
        <v>4399</v>
      </c>
      <c r="N748" s="20" t="s">
        <v>38</v>
      </c>
      <c r="O748" s="20">
        <v>36589</v>
      </c>
      <c r="P748" s="20" t="s">
        <v>6466</v>
      </c>
      <c r="Q748" s="20" t="s">
        <v>698</v>
      </c>
      <c r="R748" s="20" t="s">
        <v>68</v>
      </c>
      <c r="S748" s="20">
        <v>19714</v>
      </c>
      <c r="T748" s="20">
        <v>28803</v>
      </c>
      <c r="U748" s="20">
        <v>65392</v>
      </c>
      <c r="V748" s="20">
        <v>36589</v>
      </c>
      <c r="W748" s="20">
        <v>19714</v>
      </c>
      <c r="X748" s="20">
        <v>2326</v>
      </c>
      <c r="Y748" s="21">
        <v>124021</v>
      </c>
    </row>
    <row r="749" spans="2:25" x14ac:dyDescent="0.9">
      <c r="B749" s="19" t="s">
        <v>4659</v>
      </c>
      <c r="C749" s="25">
        <f>_xlfn.XLOOKUP(Vote_History[[#This Row],[QID]],Constituency[qid],Constituency[Number])</f>
        <v>125</v>
      </c>
      <c r="D749" s="27" t="str">
        <f>_xlfn.XLOOKUP(Vote_History[[#This Row],[Number]],Constituency[Number],Constituency[Constituency])</f>
        <v>Eravipuram</v>
      </c>
      <c r="E749" s="20" t="s">
        <v>5467</v>
      </c>
      <c r="F749" s="20">
        <v>2021</v>
      </c>
      <c r="G749" s="20" t="s">
        <v>4360</v>
      </c>
      <c r="H749" s="20" t="s">
        <v>4660</v>
      </c>
      <c r="I749" s="20" t="s">
        <v>52</v>
      </c>
      <c r="J749" s="20" t="s">
        <v>51</v>
      </c>
      <c r="K749" s="20">
        <v>71573</v>
      </c>
      <c r="L749" s="20" t="s">
        <v>6467</v>
      </c>
      <c r="M749" s="20" t="s">
        <v>4399</v>
      </c>
      <c r="N749" s="20" t="s">
        <v>38</v>
      </c>
      <c r="O749" s="20">
        <v>43452</v>
      </c>
      <c r="P749" s="20" t="s">
        <v>6468</v>
      </c>
      <c r="Q749" s="20" t="s">
        <v>698</v>
      </c>
      <c r="R749" s="20" t="s">
        <v>68</v>
      </c>
      <c r="S749" s="20">
        <v>8468</v>
      </c>
      <c r="T749" s="20">
        <v>28121</v>
      </c>
      <c r="U749" s="20">
        <v>71573</v>
      </c>
      <c r="V749" s="20">
        <v>43452</v>
      </c>
      <c r="W749" s="20">
        <v>8468</v>
      </c>
      <c r="X749" s="20">
        <v>2817</v>
      </c>
      <c r="Y749" s="21">
        <v>126310</v>
      </c>
    </row>
    <row r="750" spans="2:25" x14ac:dyDescent="0.9">
      <c r="B750" s="19" t="s">
        <v>4659</v>
      </c>
      <c r="C750" s="25">
        <f>_xlfn.XLOOKUP(Vote_History[[#This Row],[QID]],Constituency[qid],Constituency[Number])</f>
        <v>125</v>
      </c>
      <c r="D750" s="27" t="str">
        <f>_xlfn.XLOOKUP(Vote_History[[#This Row],[Number]],Constituency[Number],Constituency[Constituency])</f>
        <v>Eravipuram</v>
      </c>
      <c r="E750" s="20" t="s">
        <v>5473</v>
      </c>
      <c r="F750" s="20">
        <v>2014</v>
      </c>
      <c r="G750" s="20" t="s">
        <v>4360</v>
      </c>
      <c r="H750" s="20" t="s">
        <v>6408</v>
      </c>
      <c r="I750" s="20" t="s">
        <v>4399</v>
      </c>
      <c r="J750" s="20" t="s">
        <v>38</v>
      </c>
      <c r="K750" s="20">
        <v>52500</v>
      </c>
      <c r="L750" s="20" t="s">
        <v>6413</v>
      </c>
      <c r="M750" s="20" t="s">
        <v>52</v>
      </c>
      <c r="N750" s="20" t="s">
        <v>51</v>
      </c>
      <c r="O750" s="20">
        <v>45936</v>
      </c>
      <c r="P750" s="20" t="s">
        <v>6414</v>
      </c>
      <c r="Q750" s="20" t="s">
        <v>69</v>
      </c>
      <c r="R750" s="20" t="s">
        <v>68</v>
      </c>
      <c r="S750" s="20">
        <v>6864</v>
      </c>
      <c r="T750" s="20">
        <v>6564</v>
      </c>
      <c r="U750" s="20">
        <v>45936</v>
      </c>
      <c r="V750" s="20">
        <v>52500</v>
      </c>
      <c r="W750" s="20">
        <v>6864</v>
      </c>
      <c r="X750" s="20">
        <v>4057</v>
      </c>
      <c r="Y750" s="21">
        <v>109357</v>
      </c>
    </row>
    <row r="751" spans="2:25" x14ac:dyDescent="0.9">
      <c r="B751" s="19" t="s">
        <v>4659</v>
      </c>
      <c r="C751" s="25">
        <f>_xlfn.XLOOKUP(Vote_History[[#This Row],[QID]],Constituency[qid],Constituency[Number])</f>
        <v>125</v>
      </c>
      <c r="D751" s="27" t="str">
        <f>_xlfn.XLOOKUP(Vote_History[[#This Row],[Number]],Constituency[Number],Constituency[Constituency])</f>
        <v>Eravipuram</v>
      </c>
      <c r="E751" s="20" t="s">
        <v>5473</v>
      </c>
      <c r="F751" s="20">
        <v>2019</v>
      </c>
      <c r="G751" s="20" t="s">
        <v>4360</v>
      </c>
      <c r="H751" s="20" t="s">
        <v>6408</v>
      </c>
      <c r="I751" s="20" t="s">
        <v>4399</v>
      </c>
      <c r="J751" s="20" t="s">
        <v>38</v>
      </c>
      <c r="K751" s="20">
        <v>67582</v>
      </c>
      <c r="L751" s="20" t="s">
        <v>6415</v>
      </c>
      <c r="M751" s="20" t="s">
        <v>52</v>
      </c>
      <c r="N751" s="20" t="s">
        <v>51</v>
      </c>
      <c r="O751" s="20">
        <v>44162</v>
      </c>
      <c r="P751" s="20" t="s">
        <v>6416</v>
      </c>
      <c r="Q751" s="20" t="s">
        <v>69</v>
      </c>
      <c r="R751" s="20" t="s">
        <v>68</v>
      </c>
      <c r="S751" s="20">
        <v>11488</v>
      </c>
      <c r="T751" s="20">
        <v>23420</v>
      </c>
      <c r="U751" s="20">
        <v>44162</v>
      </c>
      <c r="V751" s="20">
        <v>67582</v>
      </c>
      <c r="W751" s="20">
        <v>11488</v>
      </c>
      <c r="X751" s="20">
        <v>888</v>
      </c>
      <c r="Y751" s="21">
        <v>124120</v>
      </c>
    </row>
    <row r="752" spans="2:25" x14ac:dyDescent="0.9">
      <c r="B752" s="19" t="s">
        <v>4659</v>
      </c>
      <c r="C752" s="25">
        <f>_xlfn.XLOOKUP(Vote_History[[#This Row],[QID]],Constituency[qid],Constituency[Number])</f>
        <v>125</v>
      </c>
      <c r="D752" s="27" t="str">
        <f>_xlfn.XLOOKUP(Vote_History[[#This Row],[Number]],Constituency[Number],Constituency[Constituency])</f>
        <v>Eravipuram</v>
      </c>
      <c r="E752" s="20" t="s">
        <v>5473</v>
      </c>
      <c r="F752" s="20">
        <v>2024</v>
      </c>
      <c r="G752" s="20" t="s">
        <v>4360</v>
      </c>
      <c r="H752" s="20" t="s">
        <v>6417</v>
      </c>
      <c r="I752" s="20" t="s">
        <v>4399</v>
      </c>
      <c r="J752" s="20" t="s">
        <v>38</v>
      </c>
      <c r="K752" s="20">
        <v>60356</v>
      </c>
      <c r="L752" s="20" t="s">
        <v>5441</v>
      </c>
      <c r="M752" s="20" t="s">
        <v>52</v>
      </c>
      <c r="N752" s="20" t="s">
        <v>51</v>
      </c>
      <c r="O752" s="20">
        <v>36678</v>
      </c>
      <c r="P752" s="20" t="s">
        <v>6418</v>
      </c>
      <c r="Q752" s="20" t="s">
        <v>69</v>
      </c>
      <c r="R752" s="20" t="s">
        <v>68</v>
      </c>
      <c r="S752" s="20">
        <v>18255</v>
      </c>
      <c r="T752" s="20">
        <v>23678</v>
      </c>
      <c r="U752" s="20">
        <v>36678</v>
      </c>
      <c r="V752" s="20">
        <v>60356</v>
      </c>
      <c r="W752" s="20">
        <v>18255</v>
      </c>
      <c r="X752" s="20">
        <v>895</v>
      </c>
      <c r="Y752" s="21">
        <v>116184</v>
      </c>
    </row>
    <row r="753" spans="2:25" x14ac:dyDescent="0.9">
      <c r="B753" s="19" t="s">
        <v>4689</v>
      </c>
      <c r="C753" s="25">
        <f>_xlfn.XLOOKUP(Vote_History[[#This Row],[QID]],Constituency[qid],Constituency[Number])</f>
        <v>126</v>
      </c>
      <c r="D753" s="27" t="str">
        <f>_xlfn.XLOOKUP(Vote_History[[#This Row],[Number]],Constituency[Number],Constituency[Constituency])</f>
        <v>Chathannoor</v>
      </c>
      <c r="E753" s="20" t="s">
        <v>5467</v>
      </c>
      <c r="F753" s="20">
        <v>2011</v>
      </c>
      <c r="G753" s="20" t="s">
        <v>4360</v>
      </c>
      <c r="H753" s="20" t="s">
        <v>6469</v>
      </c>
      <c r="I753" s="20" t="s">
        <v>193</v>
      </c>
      <c r="J753" s="20" t="s">
        <v>51</v>
      </c>
      <c r="K753" s="20">
        <v>60187</v>
      </c>
      <c r="L753" s="20" t="s">
        <v>6470</v>
      </c>
      <c r="M753" s="20" t="s">
        <v>161</v>
      </c>
      <c r="N753" s="20" t="s">
        <v>38</v>
      </c>
      <c r="O753" s="20">
        <v>47598</v>
      </c>
      <c r="P753" s="20" t="s">
        <v>6471</v>
      </c>
      <c r="Q753" s="20" t="s">
        <v>69</v>
      </c>
      <c r="R753" s="20" t="s">
        <v>68</v>
      </c>
      <c r="S753" s="20">
        <v>3839</v>
      </c>
      <c r="T753" s="20">
        <v>12589</v>
      </c>
      <c r="U753" s="20">
        <v>60187</v>
      </c>
      <c r="V753" s="20">
        <v>47598</v>
      </c>
      <c r="W753" s="20">
        <v>3839</v>
      </c>
      <c r="X753" s="20">
        <v>2674</v>
      </c>
      <c r="Y753" s="21">
        <v>114298</v>
      </c>
    </row>
    <row r="754" spans="2:25" x14ac:dyDescent="0.9">
      <c r="B754" s="19" t="s">
        <v>4689</v>
      </c>
      <c r="C754" s="25">
        <f>_xlfn.XLOOKUP(Vote_History[[#This Row],[QID]],Constituency[qid],Constituency[Number])</f>
        <v>126</v>
      </c>
      <c r="D754" s="27" t="str">
        <f>_xlfn.XLOOKUP(Vote_History[[#This Row],[Number]],Constituency[Number],Constituency[Constituency])</f>
        <v>Chathannoor</v>
      </c>
      <c r="E754" s="20" t="s">
        <v>5467</v>
      </c>
      <c r="F754" s="20">
        <v>2016</v>
      </c>
      <c r="G754" s="20" t="s">
        <v>4360</v>
      </c>
      <c r="H754" s="20" t="s">
        <v>6469</v>
      </c>
      <c r="I754" s="20" t="s">
        <v>193</v>
      </c>
      <c r="J754" s="20" t="s">
        <v>51</v>
      </c>
      <c r="K754" s="20">
        <v>67606</v>
      </c>
      <c r="L754" s="20" t="s">
        <v>6472</v>
      </c>
      <c r="M754" s="20" t="s">
        <v>69</v>
      </c>
      <c r="N754" s="20" t="s">
        <v>68</v>
      </c>
      <c r="O754" s="20">
        <v>33199</v>
      </c>
      <c r="P754" s="20" t="s">
        <v>6473</v>
      </c>
      <c r="Q754" s="20" t="s">
        <v>161</v>
      </c>
      <c r="R754" s="20" t="s">
        <v>38</v>
      </c>
      <c r="S754" s="20">
        <v>30139</v>
      </c>
      <c r="T754" s="20">
        <v>34407</v>
      </c>
      <c r="U754" s="20">
        <v>67606</v>
      </c>
      <c r="V754" s="20">
        <v>30139</v>
      </c>
      <c r="W754" s="20">
        <v>33199</v>
      </c>
      <c r="X754" s="20">
        <v>1651</v>
      </c>
      <c r="Y754" s="21">
        <v>132595</v>
      </c>
    </row>
    <row r="755" spans="2:25" x14ac:dyDescent="0.9">
      <c r="B755" s="19" t="s">
        <v>4689</v>
      </c>
      <c r="C755" s="25">
        <f>_xlfn.XLOOKUP(Vote_History[[#This Row],[QID]],Constituency[qid],Constituency[Number])</f>
        <v>126</v>
      </c>
      <c r="D755" s="27" t="str">
        <f>_xlfn.XLOOKUP(Vote_History[[#This Row],[Number]],Constituency[Number],Constituency[Constituency])</f>
        <v>Chathannoor</v>
      </c>
      <c r="E755" s="20" t="s">
        <v>5467</v>
      </c>
      <c r="F755" s="20">
        <v>2021</v>
      </c>
      <c r="G755" s="20" t="s">
        <v>4360</v>
      </c>
      <c r="H755" s="20" t="s">
        <v>5442</v>
      </c>
      <c r="I755" s="20" t="s">
        <v>193</v>
      </c>
      <c r="J755" s="20" t="s">
        <v>51</v>
      </c>
      <c r="K755" s="20">
        <v>59296</v>
      </c>
      <c r="L755" s="20" t="s">
        <v>4695</v>
      </c>
      <c r="M755" s="20" t="s">
        <v>69</v>
      </c>
      <c r="N755" s="20" t="s">
        <v>68</v>
      </c>
      <c r="O755" s="20">
        <v>42090</v>
      </c>
      <c r="P755" s="20" t="s">
        <v>6474</v>
      </c>
      <c r="Q755" s="20" t="s">
        <v>161</v>
      </c>
      <c r="R755" s="20" t="s">
        <v>38</v>
      </c>
      <c r="S755" s="20">
        <v>34280</v>
      </c>
      <c r="T755" s="20">
        <v>17206</v>
      </c>
      <c r="U755" s="20">
        <v>59296</v>
      </c>
      <c r="V755" s="20">
        <v>34280</v>
      </c>
      <c r="W755" s="20">
        <v>42090</v>
      </c>
      <c r="X755" s="20">
        <v>1195</v>
      </c>
      <c r="Y755" s="21">
        <v>136861</v>
      </c>
    </row>
    <row r="756" spans="2:25" x14ac:dyDescent="0.9">
      <c r="B756" s="19" t="s">
        <v>4689</v>
      </c>
      <c r="C756" s="25">
        <f>_xlfn.XLOOKUP(Vote_History[[#This Row],[QID]],Constituency[qid],Constituency[Number])</f>
        <v>126</v>
      </c>
      <c r="D756" s="27" t="str">
        <f>_xlfn.XLOOKUP(Vote_History[[#This Row],[Number]],Constituency[Number],Constituency[Constituency])</f>
        <v>Chathannoor</v>
      </c>
      <c r="E756" s="20" t="s">
        <v>5473</v>
      </c>
      <c r="F756" s="20">
        <v>2014</v>
      </c>
      <c r="G756" s="20" t="s">
        <v>4360</v>
      </c>
      <c r="H756" s="20" t="s">
        <v>6413</v>
      </c>
      <c r="I756" s="20" t="s">
        <v>52</v>
      </c>
      <c r="J756" s="20" t="s">
        <v>51</v>
      </c>
      <c r="K756" s="20">
        <v>53293</v>
      </c>
      <c r="L756" s="20" t="s">
        <v>6408</v>
      </c>
      <c r="M756" s="20" t="s">
        <v>4399</v>
      </c>
      <c r="N756" s="20" t="s">
        <v>38</v>
      </c>
      <c r="O756" s="20">
        <v>50259</v>
      </c>
      <c r="P756" s="20" t="s">
        <v>6414</v>
      </c>
      <c r="Q756" s="20" t="s">
        <v>69</v>
      </c>
      <c r="R756" s="20" t="s">
        <v>68</v>
      </c>
      <c r="S756" s="20">
        <v>9522</v>
      </c>
      <c r="T756" s="20">
        <v>3034</v>
      </c>
      <c r="U756" s="20">
        <v>53293</v>
      </c>
      <c r="V756" s="20">
        <v>50259</v>
      </c>
      <c r="W756" s="20">
        <v>9522</v>
      </c>
      <c r="X756" s="20">
        <v>3646</v>
      </c>
      <c r="Y756" s="21">
        <v>116720</v>
      </c>
    </row>
    <row r="757" spans="2:25" x14ac:dyDescent="0.9">
      <c r="B757" s="19" t="s">
        <v>4689</v>
      </c>
      <c r="C757" s="25">
        <f>_xlfn.XLOOKUP(Vote_History[[#This Row],[QID]],Constituency[qid],Constituency[Number])</f>
        <v>126</v>
      </c>
      <c r="D757" s="27" t="str">
        <f>_xlfn.XLOOKUP(Vote_History[[#This Row],[Number]],Constituency[Number],Constituency[Constituency])</f>
        <v>Chathannoor</v>
      </c>
      <c r="E757" s="20" t="s">
        <v>5473</v>
      </c>
      <c r="F757" s="20">
        <v>2019</v>
      </c>
      <c r="G757" s="20" t="s">
        <v>4360</v>
      </c>
      <c r="H757" s="20" t="s">
        <v>6408</v>
      </c>
      <c r="I757" s="20" t="s">
        <v>4399</v>
      </c>
      <c r="J757" s="20" t="s">
        <v>38</v>
      </c>
      <c r="K757" s="20">
        <v>63146</v>
      </c>
      <c r="L757" s="20" t="s">
        <v>6415</v>
      </c>
      <c r="M757" s="20" t="s">
        <v>52</v>
      </c>
      <c r="N757" s="20" t="s">
        <v>51</v>
      </c>
      <c r="O757" s="20">
        <v>46114</v>
      </c>
      <c r="P757" s="20" t="s">
        <v>6416</v>
      </c>
      <c r="Q757" s="20" t="s">
        <v>69</v>
      </c>
      <c r="R757" s="20" t="s">
        <v>68</v>
      </c>
      <c r="S757" s="20">
        <v>19621</v>
      </c>
      <c r="T757" s="20">
        <v>17032</v>
      </c>
      <c r="U757" s="20">
        <v>46114</v>
      </c>
      <c r="V757" s="20">
        <v>63146</v>
      </c>
      <c r="W757" s="20">
        <v>19621</v>
      </c>
      <c r="X757" s="20">
        <v>1566</v>
      </c>
      <c r="Y757" s="21">
        <v>130447</v>
      </c>
    </row>
    <row r="758" spans="2:25" x14ac:dyDescent="0.9">
      <c r="B758" s="19" t="s">
        <v>4689</v>
      </c>
      <c r="C758" s="25">
        <f>_xlfn.XLOOKUP(Vote_History[[#This Row],[QID]],Constituency[qid],Constituency[Number])</f>
        <v>126</v>
      </c>
      <c r="D758" s="27" t="str">
        <f>_xlfn.XLOOKUP(Vote_History[[#This Row],[Number]],Constituency[Number],Constituency[Constituency])</f>
        <v>Chathannoor</v>
      </c>
      <c r="E758" s="20" t="s">
        <v>5473</v>
      </c>
      <c r="F758" s="20">
        <v>2024</v>
      </c>
      <c r="G758" s="20" t="s">
        <v>4360</v>
      </c>
      <c r="H758" s="20" t="s">
        <v>6417</v>
      </c>
      <c r="I758" s="20" t="s">
        <v>4399</v>
      </c>
      <c r="J758" s="20" t="s">
        <v>38</v>
      </c>
      <c r="K758" s="20">
        <v>52486</v>
      </c>
      <c r="L758" s="20" t="s">
        <v>5441</v>
      </c>
      <c r="M758" s="20" t="s">
        <v>52</v>
      </c>
      <c r="N758" s="20" t="s">
        <v>51</v>
      </c>
      <c r="O758" s="20">
        <v>36915</v>
      </c>
      <c r="P758" s="20" t="s">
        <v>6418</v>
      </c>
      <c r="Q758" s="20" t="s">
        <v>69</v>
      </c>
      <c r="R758" s="20" t="s">
        <v>68</v>
      </c>
      <c r="S758" s="20">
        <v>31643</v>
      </c>
      <c r="T758" s="20">
        <v>15571</v>
      </c>
      <c r="U758" s="20">
        <v>36915</v>
      </c>
      <c r="V758" s="20">
        <v>52486</v>
      </c>
      <c r="W758" s="20">
        <v>31643</v>
      </c>
      <c r="X758" s="20">
        <v>1419</v>
      </c>
      <c r="Y758" s="21">
        <v>122463</v>
      </c>
    </row>
    <row r="759" spans="2:25" x14ac:dyDescent="0.9">
      <c r="B759" s="19" t="s">
        <v>4721</v>
      </c>
      <c r="C759" s="25">
        <f>_xlfn.XLOOKUP(Vote_History[[#This Row],[QID]],Constituency[qid],Constituency[Number])</f>
        <v>127</v>
      </c>
      <c r="D759" s="27" t="str">
        <f>_xlfn.XLOOKUP(Vote_History[[#This Row],[Number]],Constituency[Number],Constituency[Constituency])</f>
        <v>Varkala</v>
      </c>
      <c r="E759" s="20" t="s">
        <v>5467</v>
      </c>
      <c r="F759" s="20">
        <v>2011</v>
      </c>
      <c r="G759" s="20" t="s">
        <v>4770</v>
      </c>
      <c r="H759" s="20" t="s">
        <v>4734</v>
      </c>
      <c r="I759" s="20" t="s">
        <v>161</v>
      </c>
      <c r="J759" s="20" t="s">
        <v>38</v>
      </c>
      <c r="K759" s="20">
        <v>57755</v>
      </c>
      <c r="L759" s="20" t="s">
        <v>6475</v>
      </c>
      <c r="M759" s="20" t="s">
        <v>52</v>
      </c>
      <c r="N759" s="20" t="s">
        <v>51</v>
      </c>
      <c r="O759" s="20">
        <v>47045</v>
      </c>
      <c r="P759" s="20" t="s">
        <v>6476</v>
      </c>
      <c r="Q759" s="20" t="s">
        <v>69</v>
      </c>
      <c r="R759" s="20" t="s">
        <v>68</v>
      </c>
      <c r="S759" s="20">
        <v>3430</v>
      </c>
      <c r="T759" s="20">
        <v>10710</v>
      </c>
      <c r="U759" s="20">
        <v>47045</v>
      </c>
      <c r="V759" s="20">
        <v>57755</v>
      </c>
      <c r="W759" s="20">
        <v>3430</v>
      </c>
      <c r="X759" s="20">
        <v>1997</v>
      </c>
      <c r="Y759" s="21">
        <v>110227</v>
      </c>
    </row>
    <row r="760" spans="2:25" x14ac:dyDescent="0.9">
      <c r="B760" s="19" t="s">
        <v>4721</v>
      </c>
      <c r="C760" s="25">
        <f>_xlfn.XLOOKUP(Vote_History[[#This Row],[QID]],Constituency[qid],Constituency[Number])</f>
        <v>127</v>
      </c>
      <c r="D760" s="27" t="str">
        <f>_xlfn.XLOOKUP(Vote_History[[#This Row],[Number]],Constituency[Number],Constituency[Constituency])</f>
        <v>Varkala</v>
      </c>
      <c r="E760" s="20" t="s">
        <v>5467</v>
      </c>
      <c r="F760" s="20">
        <v>2016</v>
      </c>
      <c r="G760" s="20" t="s">
        <v>4770</v>
      </c>
      <c r="H760" s="20" t="s">
        <v>6477</v>
      </c>
      <c r="I760" s="20" t="s">
        <v>52</v>
      </c>
      <c r="J760" s="20" t="s">
        <v>51</v>
      </c>
      <c r="K760" s="20">
        <v>53102</v>
      </c>
      <c r="L760" s="20" t="s">
        <v>4734</v>
      </c>
      <c r="M760" s="20" t="s">
        <v>161</v>
      </c>
      <c r="N760" s="20" t="s">
        <v>38</v>
      </c>
      <c r="O760" s="20">
        <v>50716</v>
      </c>
      <c r="P760" s="20" t="s">
        <v>6478</v>
      </c>
      <c r="Q760" s="20" t="s">
        <v>698</v>
      </c>
      <c r="R760" s="20" t="s">
        <v>68</v>
      </c>
      <c r="S760" s="20">
        <v>19872</v>
      </c>
      <c r="T760" s="20">
        <v>2386</v>
      </c>
      <c r="U760" s="20">
        <v>53102</v>
      </c>
      <c r="V760" s="20">
        <v>50716</v>
      </c>
      <c r="W760" s="20">
        <v>19872</v>
      </c>
      <c r="X760" s="20">
        <v>3859</v>
      </c>
      <c r="Y760" s="21">
        <v>127549</v>
      </c>
    </row>
    <row r="761" spans="2:25" x14ac:dyDescent="0.9">
      <c r="B761" s="19" t="s">
        <v>4721</v>
      </c>
      <c r="C761" s="25">
        <f>_xlfn.XLOOKUP(Vote_History[[#This Row],[QID]],Constituency[qid],Constituency[Number])</f>
        <v>127</v>
      </c>
      <c r="D761" s="27" t="str">
        <f>_xlfn.XLOOKUP(Vote_History[[#This Row],[Number]],Constituency[Number],Constituency[Constituency])</f>
        <v>Varkala</v>
      </c>
      <c r="E761" s="20" t="s">
        <v>5467</v>
      </c>
      <c r="F761" s="20">
        <v>2021</v>
      </c>
      <c r="G761" s="20" t="s">
        <v>4770</v>
      </c>
      <c r="H761" s="20" t="s">
        <v>4722</v>
      </c>
      <c r="I761" s="20" t="s">
        <v>52</v>
      </c>
      <c r="J761" s="20" t="s">
        <v>51</v>
      </c>
      <c r="K761" s="20">
        <v>68816</v>
      </c>
      <c r="L761" s="20" t="s">
        <v>6479</v>
      </c>
      <c r="M761" s="20" t="s">
        <v>161</v>
      </c>
      <c r="N761" s="20" t="s">
        <v>38</v>
      </c>
      <c r="O761" s="20">
        <v>50995</v>
      </c>
      <c r="P761" s="20" t="s">
        <v>6480</v>
      </c>
      <c r="Q761" s="20" t="s">
        <v>698</v>
      </c>
      <c r="R761" s="20" t="s">
        <v>68</v>
      </c>
      <c r="S761" s="20">
        <v>11214</v>
      </c>
      <c r="T761" s="20">
        <v>17821</v>
      </c>
      <c r="U761" s="20">
        <v>68816</v>
      </c>
      <c r="V761" s="20">
        <v>50995</v>
      </c>
      <c r="W761" s="20">
        <v>11214</v>
      </c>
      <c r="X761" s="20">
        <v>3389</v>
      </c>
      <c r="Y761" s="21">
        <v>134414</v>
      </c>
    </row>
    <row r="762" spans="2:25" x14ac:dyDescent="0.9">
      <c r="B762" s="19" t="s">
        <v>4721</v>
      </c>
      <c r="C762" s="25">
        <f>_xlfn.XLOOKUP(Vote_History[[#This Row],[QID]],Constituency[qid],Constituency[Number])</f>
        <v>127</v>
      </c>
      <c r="D762" s="27" t="str">
        <f>_xlfn.XLOOKUP(Vote_History[[#This Row],[Number]],Constituency[Number],Constituency[Constituency])</f>
        <v>Varkala</v>
      </c>
      <c r="E762" s="20" t="s">
        <v>5473</v>
      </c>
      <c r="F762" s="20">
        <v>2014</v>
      </c>
      <c r="G762" s="20" t="s">
        <v>4770</v>
      </c>
      <c r="H762" s="20" t="s">
        <v>6481</v>
      </c>
      <c r="I762" s="20" t="s">
        <v>52</v>
      </c>
      <c r="J762" s="20" t="s">
        <v>51</v>
      </c>
      <c r="K762" s="20">
        <v>50382</v>
      </c>
      <c r="L762" s="20" t="s">
        <v>6482</v>
      </c>
      <c r="M762" s="20" t="s">
        <v>161</v>
      </c>
      <c r="N762" s="20" t="s">
        <v>38</v>
      </c>
      <c r="O762" s="20">
        <v>41369</v>
      </c>
      <c r="P762" s="20" t="s">
        <v>6483</v>
      </c>
      <c r="Q762" s="20" t="s">
        <v>69</v>
      </c>
      <c r="R762" s="20" t="s">
        <v>68</v>
      </c>
      <c r="S762" s="20">
        <v>10219</v>
      </c>
      <c r="T762" s="20">
        <v>9013</v>
      </c>
      <c r="U762" s="20">
        <v>50382</v>
      </c>
      <c r="V762" s="20">
        <v>41369</v>
      </c>
      <c r="W762" s="20">
        <v>10219</v>
      </c>
      <c r="X762" s="20">
        <v>7200</v>
      </c>
      <c r="Y762" s="21">
        <v>109170</v>
      </c>
    </row>
    <row r="763" spans="2:25" x14ac:dyDescent="0.9">
      <c r="B763" s="19" t="s">
        <v>4721</v>
      </c>
      <c r="C763" s="25">
        <f>_xlfn.XLOOKUP(Vote_History[[#This Row],[QID]],Constituency[qid],Constituency[Number])</f>
        <v>127</v>
      </c>
      <c r="D763" s="27" t="str">
        <f>_xlfn.XLOOKUP(Vote_History[[#This Row],[Number]],Constituency[Number],Constituency[Constituency])</f>
        <v>Varkala</v>
      </c>
      <c r="E763" s="20" t="s">
        <v>5473</v>
      </c>
      <c r="F763" s="20">
        <v>2019</v>
      </c>
      <c r="G763" s="20" t="s">
        <v>4770</v>
      </c>
      <c r="H763" s="20" t="s">
        <v>6389</v>
      </c>
      <c r="I763" s="20" t="s">
        <v>161</v>
      </c>
      <c r="J763" s="20" t="s">
        <v>38</v>
      </c>
      <c r="K763" s="20">
        <v>48019</v>
      </c>
      <c r="L763" s="20" t="s">
        <v>6484</v>
      </c>
      <c r="M763" s="20" t="s">
        <v>52</v>
      </c>
      <c r="N763" s="20" t="s">
        <v>51</v>
      </c>
      <c r="O763" s="20">
        <v>42335</v>
      </c>
      <c r="P763" s="20" t="s">
        <v>5890</v>
      </c>
      <c r="Q763" s="20" t="s">
        <v>69</v>
      </c>
      <c r="R763" s="20" t="s">
        <v>68</v>
      </c>
      <c r="S763" s="20">
        <v>34343</v>
      </c>
      <c r="T763" s="20">
        <v>5684</v>
      </c>
      <c r="U763" s="20">
        <v>42335</v>
      </c>
      <c r="V763" s="20">
        <v>48019</v>
      </c>
      <c r="W763" s="20">
        <v>34343</v>
      </c>
      <c r="X763" s="20">
        <v>4141</v>
      </c>
      <c r="Y763" s="21">
        <v>128838</v>
      </c>
    </row>
    <row r="764" spans="2:25" x14ac:dyDescent="0.9">
      <c r="B764" s="19" t="s">
        <v>4721</v>
      </c>
      <c r="C764" s="25">
        <f>_xlfn.XLOOKUP(Vote_History[[#This Row],[QID]],Constituency[qid],Constituency[Number])</f>
        <v>127</v>
      </c>
      <c r="D764" s="27" t="str">
        <f>_xlfn.XLOOKUP(Vote_History[[#This Row],[Number]],Constituency[Number],Constituency[Constituency])</f>
        <v>Varkala</v>
      </c>
      <c r="E764" s="20" t="s">
        <v>5473</v>
      </c>
      <c r="F764" s="20">
        <v>2024</v>
      </c>
      <c r="G764" s="20" t="s">
        <v>4770</v>
      </c>
      <c r="H764" s="20" t="s">
        <v>6485</v>
      </c>
      <c r="I764" s="20" t="s">
        <v>52</v>
      </c>
      <c r="J764" s="20" t="s">
        <v>51</v>
      </c>
      <c r="K764" s="20">
        <v>45930</v>
      </c>
      <c r="L764" s="20" t="s">
        <v>6486</v>
      </c>
      <c r="M764" s="20" t="s">
        <v>69</v>
      </c>
      <c r="N764" s="20" t="s">
        <v>68</v>
      </c>
      <c r="O764" s="20">
        <v>40816</v>
      </c>
      <c r="P764" s="20" t="s">
        <v>6392</v>
      </c>
      <c r="Q764" s="20" t="s">
        <v>161</v>
      </c>
      <c r="R764" s="20" t="s">
        <v>38</v>
      </c>
      <c r="S764" s="20">
        <v>39806</v>
      </c>
      <c r="T764" s="20">
        <v>5114</v>
      </c>
      <c r="U764" s="20">
        <v>45930</v>
      </c>
      <c r="V764" s="20">
        <v>39806</v>
      </c>
      <c r="W764" s="20">
        <v>40816</v>
      </c>
      <c r="X764" s="20">
        <v>1500</v>
      </c>
      <c r="Y764" s="21">
        <v>128052</v>
      </c>
    </row>
    <row r="765" spans="2:25" x14ac:dyDescent="0.9">
      <c r="B765" s="19" t="s">
        <v>4772</v>
      </c>
      <c r="C765" s="25">
        <f>_xlfn.XLOOKUP(Vote_History[[#This Row],[QID]],Constituency[qid],Constituency[Number])</f>
        <v>128</v>
      </c>
      <c r="D765" s="27" t="str">
        <f>_xlfn.XLOOKUP(Vote_History[[#This Row],[Number]],Constituency[Number],Constituency[Constituency])</f>
        <v>Attingal</v>
      </c>
      <c r="E765" s="20" t="s">
        <v>5467</v>
      </c>
      <c r="F765" s="20">
        <v>2011</v>
      </c>
      <c r="G765" s="20" t="s">
        <v>4770</v>
      </c>
      <c r="H765" s="20" t="s">
        <v>6487</v>
      </c>
      <c r="I765" s="20" t="s">
        <v>52</v>
      </c>
      <c r="J765" s="20" t="s">
        <v>51</v>
      </c>
      <c r="K765" s="20">
        <v>63558</v>
      </c>
      <c r="L765" s="20" t="s">
        <v>6488</v>
      </c>
      <c r="M765" s="20" t="s">
        <v>161</v>
      </c>
      <c r="N765" s="20" t="s">
        <v>38</v>
      </c>
      <c r="O765" s="20">
        <v>33493</v>
      </c>
      <c r="P765" s="20" t="s">
        <v>6489</v>
      </c>
      <c r="Q765" s="20" t="s">
        <v>5555</v>
      </c>
      <c r="R765" s="20" t="s">
        <v>60</v>
      </c>
      <c r="S765" s="20">
        <v>7857</v>
      </c>
      <c r="T765" s="20">
        <v>30065</v>
      </c>
      <c r="U765" s="20">
        <v>63558</v>
      </c>
      <c r="V765" s="20">
        <v>33493</v>
      </c>
      <c r="W765" s="20">
        <v>4844</v>
      </c>
      <c r="X765" s="20">
        <v>12743</v>
      </c>
      <c r="Y765" s="21">
        <v>114638</v>
      </c>
    </row>
    <row r="766" spans="2:25" x14ac:dyDescent="0.9">
      <c r="B766" s="19" t="s">
        <v>4772</v>
      </c>
      <c r="C766" s="25">
        <f>_xlfn.XLOOKUP(Vote_History[[#This Row],[QID]],Constituency[qid],Constituency[Number])</f>
        <v>128</v>
      </c>
      <c r="D766" s="27" t="str">
        <f>_xlfn.XLOOKUP(Vote_History[[#This Row],[Number]],Constituency[Number],Constituency[Constituency])</f>
        <v>Attingal</v>
      </c>
      <c r="E766" s="20" t="s">
        <v>5467</v>
      </c>
      <c r="F766" s="20">
        <v>2016</v>
      </c>
      <c r="G766" s="20" t="s">
        <v>4770</v>
      </c>
      <c r="H766" s="20" t="s">
        <v>6490</v>
      </c>
      <c r="I766" s="20" t="s">
        <v>52</v>
      </c>
      <c r="J766" s="20" t="s">
        <v>51</v>
      </c>
      <c r="K766" s="20">
        <v>72808</v>
      </c>
      <c r="L766" s="20" t="s">
        <v>6491</v>
      </c>
      <c r="M766" s="20" t="s">
        <v>4399</v>
      </c>
      <c r="N766" s="20" t="s">
        <v>38</v>
      </c>
      <c r="O766" s="20">
        <v>32425</v>
      </c>
      <c r="P766" s="20" t="s">
        <v>4422</v>
      </c>
      <c r="Q766" s="20" t="s">
        <v>69</v>
      </c>
      <c r="R766" s="20" t="s">
        <v>68</v>
      </c>
      <c r="S766" s="20">
        <v>27602</v>
      </c>
      <c r="T766" s="20">
        <v>40383</v>
      </c>
      <c r="U766" s="20">
        <v>72808</v>
      </c>
      <c r="V766" s="20">
        <v>32425</v>
      </c>
      <c r="W766" s="20">
        <v>27602</v>
      </c>
      <c r="X766" s="20">
        <v>4035</v>
      </c>
      <c r="Y766" s="21">
        <v>136870</v>
      </c>
    </row>
    <row r="767" spans="2:25" x14ac:dyDescent="0.9">
      <c r="B767" s="19" t="s">
        <v>4772</v>
      </c>
      <c r="C767" s="25">
        <f>_xlfn.XLOOKUP(Vote_History[[#This Row],[QID]],Constituency[qid],Constituency[Number])</f>
        <v>128</v>
      </c>
      <c r="D767" s="27" t="str">
        <f>_xlfn.XLOOKUP(Vote_History[[#This Row],[Number]],Constituency[Number],Constituency[Constituency])</f>
        <v>Attingal</v>
      </c>
      <c r="E767" s="20" t="s">
        <v>5467</v>
      </c>
      <c r="F767" s="20">
        <v>2021</v>
      </c>
      <c r="G767" s="20" t="s">
        <v>4770</v>
      </c>
      <c r="H767" s="20" t="s">
        <v>5443</v>
      </c>
      <c r="I767" s="20" t="s">
        <v>52</v>
      </c>
      <c r="J767" s="20" t="s">
        <v>51</v>
      </c>
      <c r="K767" s="20">
        <v>69898</v>
      </c>
      <c r="L767" s="20" t="s">
        <v>6492</v>
      </c>
      <c r="M767" s="20" t="s">
        <v>69</v>
      </c>
      <c r="N767" s="20" t="s">
        <v>68</v>
      </c>
      <c r="O767" s="20">
        <v>38262</v>
      </c>
      <c r="P767" s="20" t="s">
        <v>6493</v>
      </c>
      <c r="Q767" s="20" t="s">
        <v>4399</v>
      </c>
      <c r="R767" s="20" t="s">
        <v>38</v>
      </c>
      <c r="S767" s="20">
        <v>36938</v>
      </c>
      <c r="T767" s="20">
        <v>31636</v>
      </c>
      <c r="U767" s="20">
        <v>69898</v>
      </c>
      <c r="V767" s="20">
        <v>36938</v>
      </c>
      <c r="W767" s="20">
        <v>38262</v>
      </c>
      <c r="X767" s="20">
        <v>1457</v>
      </c>
      <c r="Y767" s="21">
        <v>146555</v>
      </c>
    </row>
    <row r="768" spans="2:25" x14ac:dyDescent="0.9">
      <c r="B768" s="19" t="s">
        <v>4772</v>
      </c>
      <c r="C768" s="25">
        <f>_xlfn.XLOOKUP(Vote_History[[#This Row],[QID]],Constituency[qid],Constituency[Number])</f>
        <v>128</v>
      </c>
      <c r="D768" s="27" t="str">
        <f>_xlfn.XLOOKUP(Vote_History[[#This Row],[Number]],Constituency[Number],Constituency[Constituency])</f>
        <v>Attingal</v>
      </c>
      <c r="E768" s="20" t="s">
        <v>5473</v>
      </c>
      <c r="F768" s="20">
        <v>2014</v>
      </c>
      <c r="G768" s="20" t="s">
        <v>4770</v>
      </c>
      <c r="H768" s="20" t="s">
        <v>6481</v>
      </c>
      <c r="I768" s="20" t="s">
        <v>52</v>
      </c>
      <c r="J768" s="20" t="s">
        <v>51</v>
      </c>
      <c r="K768" s="20">
        <v>64215</v>
      </c>
      <c r="L768" s="20" t="s">
        <v>6482</v>
      </c>
      <c r="M768" s="20" t="s">
        <v>161</v>
      </c>
      <c r="N768" s="20" t="s">
        <v>38</v>
      </c>
      <c r="O768" s="20">
        <v>43260</v>
      </c>
      <c r="P768" s="20" t="s">
        <v>6483</v>
      </c>
      <c r="Q768" s="20" t="s">
        <v>69</v>
      </c>
      <c r="R768" s="20" t="s">
        <v>68</v>
      </c>
      <c r="S768" s="20">
        <v>11587</v>
      </c>
      <c r="T768" s="20">
        <v>20955</v>
      </c>
      <c r="U768" s="20">
        <v>64215</v>
      </c>
      <c r="V768" s="20">
        <v>43260</v>
      </c>
      <c r="W768" s="20">
        <v>11587</v>
      </c>
      <c r="X768" s="20">
        <v>7680</v>
      </c>
      <c r="Y768" s="21">
        <v>126742</v>
      </c>
    </row>
    <row r="769" spans="2:25" x14ac:dyDescent="0.9">
      <c r="B769" s="19" t="s">
        <v>4772</v>
      </c>
      <c r="C769" s="25">
        <f>_xlfn.XLOOKUP(Vote_History[[#This Row],[QID]],Constituency[qid],Constituency[Number])</f>
        <v>128</v>
      </c>
      <c r="D769" s="27" t="str">
        <f>_xlfn.XLOOKUP(Vote_History[[#This Row],[Number]],Constituency[Number],Constituency[Constituency])</f>
        <v>Attingal</v>
      </c>
      <c r="E769" s="20" t="s">
        <v>5473</v>
      </c>
      <c r="F769" s="20">
        <v>2019</v>
      </c>
      <c r="G769" s="20" t="s">
        <v>4770</v>
      </c>
      <c r="H769" s="20" t="s">
        <v>6389</v>
      </c>
      <c r="I769" s="20" t="s">
        <v>161</v>
      </c>
      <c r="J769" s="20" t="s">
        <v>38</v>
      </c>
      <c r="K769" s="20">
        <v>50045</v>
      </c>
      <c r="L769" s="20" t="s">
        <v>6484</v>
      </c>
      <c r="M769" s="20" t="s">
        <v>52</v>
      </c>
      <c r="N769" s="20" t="s">
        <v>51</v>
      </c>
      <c r="O769" s="20">
        <v>48492</v>
      </c>
      <c r="P769" s="20" t="s">
        <v>5890</v>
      </c>
      <c r="Q769" s="20" t="s">
        <v>69</v>
      </c>
      <c r="R769" s="20" t="s">
        <v>68</v>
      </c>
      <c r="S769" s="20">
        <v>42389</v>
      </c>
      <c r="T769" s="20">
        <v>1553</v>
      </c>
      <c r="U769" s="20">
        <v>48492</v>
      </c>
      <c r="V769" s="20">
        <v>50045</v>
      </c>
      <c r="W769" s="20">
        <v>42389</v>
      </c>
      <c r="X769" s="20">
        <v>4030</v>
      </c>
      <c r="Y769" s="21">
        <v>144956</v>
      </c>
    </row>
    <row r="770" spans="2:25" x14ac:dyDescent="0.9">
      <c r="B770" s="19" t="s">
        <v>4772</v>
      </c>
      <c r="C770" s="25">
        <f>_xlfn.XLOOKUP(Vote_History[[#This Row],[QID]],Constituency[qid],Constituency[Number])</f>
        <v>128</v>
      </c>
      <c r="D770" s="27" t="str">
        <f>_xlfn.XLOOKUP(Vote_History[[#This Row],[Number]],Constituency[Number],Constituency[Constituency])</f>
        <v>Attingal</v>
      </c>
      <c r="E770" s="20" t="s">
        <v>5473</v>
      </c>
      <c r="F770" s="20">
        <v>2024</v>
      </c>
      <c r="G770" s="20" t="s">
        <v>4770</v>
      </c>
      <c r="H770" s="20" t="s">
        <v>6486</v>
      </c>
      <c r="I770" s="20" t="s">
        <v>69</v>
      </c>
      <c r="J770" s="20" t="s">
        <v>68</v>
      </c>
      <c r="K770" s="20">
        <v>52448</v>
      </c>
      <c r="L770" s="20" t="s">
        <v>6485</v>
      </c>
      <c r="M770" s="20" t="s">
        <v>52</v>
      </c>
      <c r="N770" s="20" t="s">
        <v>51</v>
      </c>
      <c r="O770" s="20">
        <v>46161</v>
      </c>
      <c r="P770" s="20" t="s">
        <v>6392</v>
      </c>
      <c r="Q770" s="20" t="s">
        <v>161</v>
      </c>
      <c r="R770" s="20" t="s">
        <v>38</v>
      </c>
      <c r="S770" s="20">
        <v>42006</v>
      </c>
      <c r="T770" s="20">
        <v>6287</v>
      </c>
      <c r="U770" s="20">
        <v>46161</v>
      </c>
      <c r="V770" s="20">
        <v>42006</v>
      </c>
      <c r="W770" s="20">
        <v>52448</v>
      </c>
      <c r="X770" s="20">
        <v>1233</v>
      </c>
      <c r="Y770" s="21">
        <v>141848</v>
      </c>
    </row>
    <row r="771" spans="2:25" x14ac:dyDescent="0.9">
      <c r="B771" s="19" t="s">
        <v>4807</v>
      </c>
      <c r="C771" s="25">
        <f>_xlfn.XLOOKUP(Vote_History[[#This Row],[QID]],Constituency[qid],Constituency[Number])</f>
        <v>129</v>
      </c>
      <c r="D771" s="27" t="str">
        <f>_xlfn.XLOOKUP(Vote_History[[#This Row],[Number]],Constituency[Number],Constituency[Constituency])</f>
        <v>Chirayinkeezhu</v>
      </c>
      <c r="E771" s="20" t="s">
        <v>5467</v>
      </c>
      <c r="F771" s="20">
        <v>2011</v>
      </c>
      <c r="G771" s="20" t="s">
        <v>4770</v>
      </c>
      <c r="H771" s="20" t="s">
        <v>6494</v>
      </c>
      <c r="I771" s="20" t="s">
        <v>193</v>
      </c>
      <c r="J771" s="20" t="s">
        <v>51</v>
      </c>
      <c r="K771" s="20">
        <v>59601</v>
      </c>
      <c r="L771" s="20" t="s">
        <v>6495</v>
      </c>
      <c r="M771" s="20" t="s">
        <v>161</v>
      </c>
      <c r="N771" s="20" t="s">
        <v>38</v>
      </c>
      <c r="O771" s="20">
        <v>47376</v>
      </c>
      <c r="P771" s="20" t="s">
        <v>6496</v>
      </c>
      <c r="Q771" s="20" t="s">
        <v>5555</v>
      </c>
      <c r="R771" s="20" t="s">
        <v>60</v>
      </c>
      <c r="S771" s="20">
        <v>2078</v>
      </c>
      <c r="T771" s="20">
        <v>12225</v>
      </c>
      <c r="U771" s="20">
        <v>59601</v>
      </c>
      <c r="V771" s="20">
        <v>47376</v>
      </c>
      <c r="W771" s="20">
        <v>0</v>
      </c>
      <c r="X771" s="20">
        <v>5626</v>
      </c>
      <c r="Y771" s="21">
        <v>112603</v>
      </c>
    </row>
    <row r="772" spans="2:25" x14ac:dyDescent="0.9">
      <c r="B772" s="19" t="s">
        <v>4807</v>
      </c>
      <c r="C772" s="25">
        <f>_xlfn.XLOOKUP(Vote_History[[#This Row],[QID]],Constituency[qid],Constituency[Number])</f>
        <v>129</v>
      </c>
      <c r="D772" s="27" t="str">
        <f>_xlfn.XLOOKUP(Vote_History[[#This Row],[Number]],Constituency[Number],Constituency[Constituency])</f>
        <v>Chirayinkeezhu</v>
      </c>
      <c r="E772" s="20" t="s">
        <v>5467</v>
      </c>
      <c r="F772" s="20">
        <v>2016</v>
      </c>
      <c r="G772" s="20" t="s">
        <v>4770</v>
      </c>
      <c r="H772" s="20" t="s">
        <v>5444</v>
      </c>
      <c r="I772" s="20" t="s">
        <v>193</v>
      </c>
      <c r="J772" s="20" t="s">
        <v>51</v>
      </c>
      <c r="K772" s="20">
        <v>64692</v>
      </c>
      <c r="L772" s="20" t="s">
        <v>6497</v>
      </c>
      <c r="M772" s="20" t="s">
        <v>161</v>
      </c>
      <c r="N772" s="20" t="s">
        <v>38</v>
      </c>
      <c r="O772" s="20">
        <v>50370</v>
      </c>
      <c r="P772" s="20" t="s">
        <v>6498</v>
      </c>
      <c r="Q772" s="20" t="s">
        <v>69</v>
      </c>
      <c r="R772" s="20" t="s">
        <v>68</v>
      </c>
      <c r="S772" s="20">
        <v>19478</v>
      </c>
      <c r="T772" s="20">
        <v>14322</v>
      </c>
      <c r="U772" s="20">
        <v>64692</v>
      </c>
      <c r="V772" s="20">
        <v>50370</v>
      </c>
      <c r="W772" s="20">
        <v>19478</v>
      </c>
      <c r="X772" s="20">
        <v>2748</v>
      </c>
      <c r="Y772" s="21">
        <v>137288</v>
      </c>
    </row>
    <row r="773" spans="2:25" x14ac:dyDescent="0.9">
      <c r="B773" s="19" t="s">
        <v>4807</v>
      </c>
      <c r="C773" s="25">
        <f>_xlfn.XLOOKUP(Vote_History[[#This Row],[QID]],Constituency[qid],Constituency[Number])</f>
        <v>129</v>
      </c>
      <c r="D773" s="27" t="str">
        <f>_xlfn.XLOOKUP(Vote_History[[#This Row],[Number]],Constituency[Number],Constituency[Constituency])</f>
        <v>Chirayinkeezhu</v>
      </c>
      <c r="E773" s="20" t="s">
        <v>5467</v>
      </c>
      <c r="F773" s="20">
        <v>2021</v>
      </c>
      <c r="G773" s="20" t="s">
        <v>4770</v>
      </c>
      <c r="H773" s="20" t="s">
        <v>5444</v>
      </c>
      <c r="I773" s="20" t="s">
        <v>193</v>
      </c>
      <c r="J773" s="20" t="s">
        <v>51</v>
      </c>
      <c r="K773" s="20">
        <v>62634</v>
      </c>
      <c r="L773" s="20" t="s">
        <v>4808</v>
      </c>
      <c r="M773" s="20" t="s">
        <v>161</v>
      </c>
      <c r="N773" s="20" t="s">
        <v>38</v>
      </c>
      <c r="O773" s="20">
        <v>48617</v>
      </c>
      <c r="P773" s="20" t="s">
        <v>6499</v>
      </c>
      <c r="Q773" s="20" t="s">
        <v>69</v>
      </c>
      <c r="R773" s="20" t="s">
        <v>68</v>
      </c>
      <c r="S773" s="20">
        <v>30986</v>
      </c>
      <c r="T773" s="20">
        <v>14017</v>
      </c>
      <c r="U773" s="20">
        <v>62634</v>
      </c>
      <c r="V773" s="20">
        <v>48617</v>
      </c>
      <c r="W773" s="20">
        <v>30986</v>
      </c>
      <c r="X773" s="20">
        <v>2085</v>
      </c>
      <c r="Y773" s="21">
        <v>144322</v>
      </c>
    </row>
    <row r="774" spans="2:25" x14ac:dyDescent="0.9">
      <c r="B774" s="19" t="s">
        <v>4807</v>
      </c>
      <c r="C774" s="25">
        <f>_xlfn.XLOOKUP(Vote_History[[#This Row],[QID]],Constituency[qid],Constituency[Number])</f>
        <v>129</v>
      </c>
      <c r="D774" s="27" t="str">
        <f>_xlfn.XLOOKUP(Vote_History[[#This Row],[Number]],Constituency[Number],Constituency[Constituency])</f>
        <v>Chirayinkeezhu</v>
      </c>
      <c r="E774" s="20" t="s">
        <v>5473</v>
      </c>
      <c r="F774" s="20">
        <v>2014</v>
      </c>
      <c r="G774" s="20" t="s">
        <v>4770</v>
      </c>
      <c r="H774" s="20" t="s">
        <v>6481</v>
      </c>
      <c r="I774" s="20" t="s">
        <v>52</v>
      </c>
      <c r="J774" s="20" t="s">
        <v>51</v>
      </c>
      <c r="K774" s="20">
        <v>59186</v>
      </c>
      <c r="L774" s="20" t="s">
        <v>6482</v>
      </c>
      <c r="M774" s="20" t="s">
        <v>161</v>
      </c>
      <c r="N774" s="20" t="s">
        <v>38</v>
      </c>
      <c r="O774" s="20">
        <v>47704</v>
      </c>
      <c r="P774" s="20" t="s">
        <v>6483</v>
      </c>
      <c r="Q774" s="20" t="s">
        <v>69</v>
      </c>
      <c r="R774" s="20" t="s">
        <v>68</v>
      </c>
      <c r="S774" s="20">
        <v>8377</v>
      </c>
      <c r="T774" s="20">
        <v>11482</v>
      </c>
      <c r="U774" s="20">
        <v>59186</v>
      </c>
      <c r="V774" s="20">
        <v>47704</v>
      </c>
      <c r="W774" s="20">
        <v>8377</v>
      </c>
      <c r="X774" s="20">
        <v>7940</v>
      </c>
      <c r="Y774" s="21">
        <v>123207</v>
      </c>
    </row>
    <row r="775" spans="2:25" x14ac:dyDescent="0.9">
      <c r="B775" s="19" t="s">
        <v>4807</v>
      </c>
      <c r="C775" s="25">
        <f>_xlfn.XLOOKUP(Vote_History[[#This Row],[QID]],Constituency[qid],Constituency[Number])</f>
        <v>129</v>
      </c>
      <c r="D775" s="27" t="str">
        <f>_xlfn.XLOOKUP(Vote_History[[#This Row],[Number]],Constituency[Number],Constituency[Constituency])</f>
        <v>Chirayinkeezhu</v>
      </c>
      <c r="E775" s="20" t="s">
        <v>5473</v>
      </c>
      <c r="F775" s="20">
        <v>2019</v>
      </c>
      <c r="G775" s="20" t="s">
        <v>4770</v>
      </c>
      <c r="H775" s="20" t="s">
        <v>6389</v>
      </c>
      <c r="I775" s="20" t="s">
        <v>161</v>
      </c>
      <c r="J775" s="20" t="s">
        <v>38</v>
      </c>
      <c r="K775" s="20">
        <v>56314</v>
      </c>
      <c r="L775" s="20" t="s">
        <v>6484</v>
      </c>
      <c r="M775" s="20" t="s">
        <v>52</v>
      </c>
      <c r="N775" s="20" t="s">
        <v>51</v>
      </c>
      <c r="O775" s="20">
        <v>47750</v>
      </c>
      <c r="P775" s="20" t="s">
        <v>5890</v>
      </c>
      <c r="Q775" s="20" t="s">
        <v>69</v>
      </c>
      <c r="R775" s="20" t="s">
        <v>68</v>
      </c>
      <c r="S775" s="20">
        <v>32829</v>
      </c>
      <c r="T775" s="20">
        <v>8564</v>
      </c>
      <c r="U775" s="20">
        <v>47750</v>
      </c>
      <c r="V775" s="20">
        <v>56314</v>
      </c>
      <c r="W775" s="20">
        <v>32829</v>
      </c>
      <c r="X775" s="20">
        <v>4428</v>
      </c>
      <c r="Y775" s="21">
        <v>141321</v>
      </c>
    </row>
    <row r="776" spans="2:25" x14ac:dyDescent="0.9">
      <c r="B776" s="19" t="s">
        <v>4807</v>
      </c>
      <c r="C776" s="25">
        <f>_xlfn.XLOOKUP(Vote_History[[#This Row],[QID]],Constituency[qid],Constituency[Number])</f>
        <v>129</v>
      </c>
      <c r="D776" s="27" t="str">
        <f>_xlfn.XLOOKUP(Vote_History[[#This Row],[Number]],Constituency[Number],Constituency[Constituency])</f>
        <v>Chirayinkeezhu</v>
      </c>
      <c r="E776" s="20" t="s">
        <v>5473</v>
      </c>
      <c r="F776" s="20">
        <v>2024</v>
      </c>
      <c r="G776" s="20" t="s">
        <v>4770</v>
      </c>
      <c r="H776" s="20" t="s">
        <v>6392</v>
      </c>
      <c r="I776" s="20" t="s">
        <v>161</v>
      </c>
      <c r="J776" s="20" t="s">
        <v>38</v>
      </c>
      <c r="K776" s="20">
        <v>47695</v>
      </c>
      <c r="L776" s="20" t="s">
        <v>6485</v>
      </c>
      <c r="M776" s="20" t="s">
        <v>52</v>
      </c>
      <c r="N776" s="20" t="s">
        <v>51</v>
      </c>
      <c r="O776" s="20">
        <v>44874</v>
      </c>
      <c r="P776" s="20" t="s">
        <v>6486</v>
      </c>
      <c r="Q776" s="20" t="s">
        <v>69</v>
      </c>
      <c r="R776" s="20" t="s">
        <v>68</v>
      </c>
      <c r="S776" s="20">
        <v>42929</v>
      </c>
      <c r="T776" s="20">
        <v>2821</v>
      </c>
      <c r="U776" s="20">
        <v>44874</v>
      </c>
      <c r="V776" s="20">
        <v>47695</v>
      </c>
      <c r="W776" s="20">
        <v>42929</v>
      </c>
      <c r="X776" s="20">
        <v>1377</v>
      </c>
      <c r="Y776" s="21">
        <v>136875</v>
      </c>
    </row>
    <row r="777" spans="2:25" x14ac:dyDescent="0.9">
      <c r="B777" s="19" t="s">
        <v>4836</v>
      </c>
      <c r="C777" s="25">
        <f>_xlfn.XLOOKUP(Vote_History[[#This Row],[QID]],Constituency[qid],Constituency[Number])</f>
        <v>130</v>
      </c>
      <c r="D777" s="27" t="str">
        <f>_xlfn.XLOOKUP(Vote_History[[#This Row],[Number]],Constituency[Number],Constituency[Constituency])</f>
        <v>Nedumangad</v>
      </c>
      <c r="E777" s="20" t="s">
        <v>5467</v>
      </c>
      <c r="F777" s="20">
        <v>2011</v>
      </c>
      <c r="G777" s="20" t="s">
        <v>4770</v>
      </c>
      <c r="H777" s="20" t="s">
        <v>6500</v>
      </c>
      <c r="I777" s="20" t="s">
        <v>161</v>
      </c>
      <c r="J777" s="20" t="s">
        <v>38</v>
      </c>
      <c r="K777" s="20">
        <v>59789</v>
      </c>
      <c r="L777" s="20" t="s">
        <v>6501</v>
      </c>
      <c r="M777" s="20" t="s">
        <v>193</v>
      </c>
      <c r="N777" s="20" t="s">
        <v>51</v>
      </c>
      <c r="O777" s="20">
        <v>54759</v>
      </c>
      <c r="P777" s="20" t="s">
        <v>6502</v>
      </c>
      <c r="Q777" s="20" t="s">
        <v>69</v>
      </c>
      <c r="R777" s="20" t="s">
        <v>68</v>
      </c>
      <c r="S777" s="20">
        <v>5971</v>
      </c>
      <c r="T777" s="20">
        <v>5030</v>
      </c>
      <c r="U777" s="20">
        <v>54759</v>
      </c>
      <c r="V777" s="20">
        <v>59789</v>
      </c>
      <c r="W777" s="20">
        <v>5971</v>
      </c>
      <c r="X777" s="20">
        <v>4388</v>
      </c>
      <c r="Y777" s="21">
        <v>124907</v>
      </c>
    </row>
    <row r="778" spans="2:25" x14ac:dyDescent="0.9">
      <c r="B778" s="19" t="s">
        <v>4836</v>
      </c>
      <c r="C778" s="25">
        <f>_xlfn.XLOOKUP(Vote_History[[#This Row],[QID]],Constituency[qid],Constituency[Number])</f>
        <v>130</v>
      </c>
      <c r="D778" s="27" t="str">
        <f>_xlfn.XLOOKUP(Vote_History[[#This Row],[Number]],Constituency[Number],Constituency[Constituency])</f>
        <v>Nedumangad</v>
      </c>
      <c r="E778" s="20" t="s">
        <v>5467</v>
      </c>
      <c r="F778" s="20">
        <v>2016</v>
      </c>
      <c r="G778" s="20" t="s">
        <v>4770</v>
      </c>
      <c r="H778" s="20" t="s">
        <v>6503</v>
      </c>
      <c r="I778" s="20" t="s">
        <v>193</v>
      </c>
      <c r="J778" s="20" t="s">
        <v>51</v>
      </c>
      <c r="K778" s="20">
        <v>57745</v>
      </c>
      <c r="L778" s="20" t="s">
        <v>6500</v>
      </c>
      <c r="M778" s="20" t="s">
        <v>161</v>
      </c>
      <c r="N778" s="20" t="s">
        <v>38</v>
      </c>
      <c r="O778" s="20">
        <v>54124</v>
      </c>
      <c r="P778" s="20" t="s">
        <v>6504</v>
      </c>
      <c r="Q778" s="20" t="s">
        <v>69</v>
      </c>
      <c r="R778" s="20" t="s">
        <v>68</v>
      </c>
      <c r="S778" s="20">
        <v>35139</v>
      </c>
      <c r="T778" s="20">
        <v>3621</v>
      </c>
      <c r="U778" s="20">
        <v>57745</v>
      </c>
      <c r="V778" s="20">
        <v>54124</v>
      </c>
      <c r="W778" s="20">
        <v>35139</v>
      </c>
      <c r="X778" s="20">
        <v>3524</v>
      </c>
      <c r="Y778" s="21">
        <v>150532</v>
      </c>
    </row>
    <row r="779" spans="2:25" x14ac:dyDescent="0.9">
      <c r="B779" s="19" t="s">
        <v>4836</v>
      </c>
      <c r="C779" s="25">
        <f>_xlfn.XLOOKUP(Vote_History[[#This Row],[QID]],Constituency[qid],Constituency[Number])</f>
        <v>130</v>
      </c>
      <c r="D779" s="27" t="str">
        <f>_xlfn.XLOOKUP(Vote_History[[#This Row],[Number]],Constituency[Number],Constituency[Constituency])</f>
        <v>Nedumangad</v>
      </c>
      <c r="E779" s="20" t="s">
        <v>5467</v>
      </c>
      <c r="F779" s="20">
        <v>2021</v>
      </c>
      <c r="G779" s="20" t="s">
        <v>4770</v>
      </c>
      <c r="H779" s="20" t="s">
        <v>5445</v>
      </c>
      <c r="I779" s="20" t="s">
        <v>193</v>
      </c>
      <c r="J779" s="20" t="s">
        <v>51</v>
      </c>
      <c r="K779" s="20">
        <v>72742</v>
      </c>
      <c r="L779" s="20" t="s">
        <v>6505</v>
      </c>
      <c r="M779" s="20" t="s">
        <v>161</v>
      </c>
      <c r="N779" s="20" t="s">
        <v>38</v>
      </c>
      <c r="O779" s="20">
        <v>49433</v>
      </c>
      <c r="P779" s="20" t="s">
        <v>6506</v>
      </c>
      <c r="Q779" s="20" t="s">
        <v>69</v>
      </c>
      <c r="R779" s="20" t="s">
        <v>68</v>
      </c>
      <c r="S779" s="20">
        <v>26861</v>
      </c>
      <c r="T779" s="20">
        <v>23309</v>
      </c>
      <c r="U779" s="20">
        <v>72742</v>
      </c>
      <c r="V779" s="20">
        <v>49433</v>
      </c>
      <c r="W779" s="20">
        <v>26861</v>
      </c>
      <c r="X779" s="20">
        <v>3049</v>
      </c>
      <c r="Y779" s="21">
        <v>152085</v>
      </c>
    </row>
    <row r="780" spans="2:25" x14ac:dyDescent="0.9">
      <c r="B780" s="19" t="s">
        <v>4836</v>
      </c>
      <c r="C780" s="25">
        <f>_xlfn.XLOOKUP(Vote_History[[#This Row],[QID]],Constituency[qid],Constituency[Number])</f>
        <v>130</v>
      </c>
      <c r="D780" s="27" t="str">
        <f>_xlfn.XLOOKUP(Vote_History[[#This Row],[Number]],Constituency[Number],Constituency[Constituency])</f>
        <v>Nedumangad</v>
      </c>
      <c r="E780" s="20" t="s">
        <v>5473</v>
      </c>
      <c r="F780" s="20">
        <v>2014</v>
      </c>
      <c r="G780" s="20" t="s">
        <v>4770</v>
      </c>
      <c r="H780" s="20" t="s">
        <v>6481</v>
      </c>
      <c r="I780" s="20" t="s">
        <v>52</v>
      </c>
      <c r="J780" s="20" t="s">
        <v>51</v>
      </c>
      <c r="K780" s="20">
        <v>59283</v>
      </c>
      <c r="L780" s="20" t="s">
        <v>6482</v>
      </c>
      <c r="M780" s="20" t="s">
        <v>161</v>
      </c>
      <c r="N780" s="20" t="s">
        <v>38</v>
      </c>
      <c r="O780" s="20">
        <v>45769</v>
      </c>
      <c r="P780" s="20" t="s">
        <v>6483</v>
      </c>
      <c r="Q780" s="20" t="s">
        <v>69</v>
      </c>
      <c r="R780" s="20" t="s">
        <v>68</v>
      </c>
      <c r="S780" s="20">
        <v>15304</v>
      </c>
      <c r="T780" s="20">
        <v>13514</v>
      </c>
      <c r="U780" s="20">
        <v>59283</v>
      </c>
      <c r="V780" s="20">
        <v>45769</v>
      </c>
      <c r="W780" s="20">
        <v>15304</v>
      </c>
      <c r="X780" s="20">
        <v>6855</v>
      </c>
      <c r="Y780" s="21">
        <v>127211</v>
      </c>
    </row>
    <row r="781" spans="2:25" x14ac:dyDescent="0.9">
      <c r="B781" s="19" t="s">
        <v>4836</v>
      </c>
      <c r="C781" s="25">
        <f>_xlfn.XLOOKUP(Vote_History[[#This Row],[QID]],Constituency[qid],Constituency[Number])</f>
        <v>130</v>
      </c>
      <c r="D781" s="27" t="str">
        <f>_xlfn.XLOOKUP(Vote_History[[#This Row],[Number]],Constituency[Number],Constituency[Constituency])</f>
        <v>Nedumangad</v>
      </c>
      <c r="E781" s="20" t="s">
        <v>5473</v>
      </c>
      <c r="F781" s="20">
        <v>2019</v>
      </c>
      <c r="G781" s="20" t="s">
        <v>4770</v>
      </c>
      <c r="H781" s="20" t="s">
        <v>6484</v>
      </c>
      <c r="I781" s="20" t="s">
        <v>52</v>
      </c>
      <c r="J781" s="20" t="s">
        <v>51</v>
      </c>
      <c r="K781" s="20">
        <v>55265</v>
      </c>
      <c r="L781" s="20" t="s">
        <v>6389</v>
      </c>
      <c r="M781" s="20" t="s">
        <v>161</v>
      </c>
      <c r="N781" s="20" t="s">
        <v>38</v>
      </c>
      <c r="O781" s="20">
        <v>54506</v>
      </c>
      <c r="P781" s="20" t="s">
        <v>5890</v>
      </c>
      <c r="Q781" s="20" t="s">
        <v>69</v>
      </c>
      <c r="R781" s="20" t="s">
        <v>68</v>
      </c>
      <c r="S781" s="20">
        <v>36417</v>
      </c>
      <c r="T781" s="20">
        <v>759</v>
      </c>
      <c r="U781" s="20">
        <v>55265</v>
      </c>
      <c r="V781" s="20">
        <v>54506</v>
      </c>
      <c r="W781" s="20">
        <v>36417</v>
      </c>
      <c r="X781" s="20">
        <v>4301</v>
      </c>
      <c r="Y781" s="21">
        <v>150489</v>
      </c>
    </row>
    <row r="782" spans="2:25" x14ac:dyDescent="0.9">
      <c r="B782" s="19" t="s">
        <v>4836</v>
      </c>
      <c r="C782" s="25">
        <f>_xlfn.XLOOKUP(Vote_History[[#This Row],[QID]],Constituency[qid],Constituency[Number])</f>
        <v>130</v>
      </c>
      <c r="D782" s="27" t="str">
        <f>_xlfn.XLOOKUP(Vote_History[[#This Row],[Number]],Constituency[Number],Constituency[Constituency])</f>
        <v>Nedumangad</v>
      </c>
      <c r="E782" s="20" t="s">
        <v>5473</v>
      </c>
      <c r="F782" s="20">
        <v>2024</v>
      </c>
      <c r="G782" s="20" t="s">
        <v>4770</v>
      </c>
      <c r="H782" s="20" t="s">
        <v>6392</v>
      </c>
      <c r="I782" s="20" t="s">
        <v>161</v>
      </c>
      <c r="J782" s="20" t="s">
        <v>38</v>
      </c>
      <c r="K782" s="20">
        <v>50437</v>
      </c>
      <c r="L782" s="20" t="s">
        <v>6485</v>
      </c>
      <c r="M782" s="20" t="s">
        <v>52</v>
      </c>
      <c r="N782" s="20" t="s">
        <v>51</v>
      </c>
      <c r="O782" s="20">
        <v>50042</v>
      </c>
      <c r="P782" s="20" t="s">
        <v>6486</v>
      </c>
      <c r="Q782" s="20" t="s">
        <v>69</v>
      </c>
      <c r="R782" s="20" t="s">
        <v>68</v>
      </c>
      <c r="S782" s="20">
        <v>45180</v>
      </c>
      <c r="T782" s="20">
        <v>395</v>
      </c>
      <c r="U782" s="20">
        <v>50042</v>
      </c>
      <c r="V782" s="20">
        <v>50437</v>
      </c>
      <c r="W782" s="20">
        <v>45180</v>
      </c>
      <c r="X782" s="20">
        <v>1047</v>
      </c>
      <c r="Y782" s="21">
        <v>146706</v>
      </c>
    </row>
    <row r="783" spans="2:25" x14ac:dyDescent="0.9">
      <c r="B783" s="19" t="s">
        <v>4885</v>
      </c>
      <c r="C783" s="25">
        <f>_xlfn.XLOOKUP(Vote_History[[#This Row],[QID]],Constituency[qid],Constituency[Number])</f>
        <v>131</v>
      </c>
      <c r="D783" s="27" t="str">
        <f>_xlfn.XLOOKUP(Vote_History[[#This Row],[Number]],Constituency[Number],Constituency[Constituency])</f>
        <v>Vamanapuram</v>
      </c>
      <c r="E783" s="20" t="s">
        <v>5467</v>
      </c>
      <c r="F783" s="20">
        <v>2011</v>
      </c>
      <c r="G783" s="20" t="s">
        <v>4770</v>
      </c>
      <c r="H783" s="20" t="s">
        <v>6507</v>
      </c>
      <c r="I783" s="20" t="s">
        <v>52</v>
      </c>
      <c r="J783" s="20" t="s">
        <v>51</v>
      </c>
      <c r="K783" s="20">
        <v>57381</v>
      </c>
      <c r="L783" s="20" t="s">
        <v>6508</v>
      </c>
      <c r="M783" s="20" t="s">
        <v>161</v>
      </c>
      <c r="N783" s="20" t="s">
        <v>38</v>
      </c>
      <c r="O783" s="20">
        <v>55145</v>
      </c>
      <c r="P783" s="20" t="s">
        <v>6509</v>
      </c>
      <c r="Q783" s="20" t="s">
        <v>69</v>
      </c>
      <c r="R783" s="20" t="s">
        <v>68</v>
      </c>
      <c r="S783" s="20">
        <v>5228</v>
      </c>
      <c r="T783" s="20">
        <v>2236</v>
      </c>
      <c r="U783" s="20">
        <v>57381</v>
      </c>
      <c r="V783" s="20">
        <v>55145</v>
      </c>
      <c r="W783" s="20">
        <v>5228</v>
      </c>
      <c r="X783" s="20">
        <v>5622</v>
      </c>
      <c r="Y783" s="21">
        <v>123376</v>
      </c>
    </row>
    <row r="784" spans="2:25" x14ac:dyDescent="0.9">
      <c r="B784" s="19" t="s">
        <v>4885</v>
      </c>
      <c r="C784" s="25">
        <f>_xlfn.XLOOKUP(Vote_History[[#This Row],[QID]],Constituency[qid],Constituency[Number])</f>
        <v>131</v>
      </c>
      <c r="D784" s="27" t="str">
        <f>_xlfn.XLOOKUP(Vote_History[[#This Row],[Number]],Constituency[Number],Constituency[Constituency])</f>
        <v>Vamanapuram</v>
      </c>
      <c r="E784" s="20" t="s">
        <v>5467</v>
      </c>
      <c r="F784" s="20">
        <v>2016</v>
      </c>
      <c r="G784" s="20" t="s">
        <v>4770</v>
      </c>
      <c r="H784" s="20" t="s">
        <v>6510</v>
      </c>
      <c r="I784" s="20" t="s">
        <v>52</v>
      </c>
      <c r="J784" s="20" t="s">
        <v>51</v>
      </c>
      <c r="K784" s="20">
        <v>65848</v>
      </c>
      <c r="L784" s="20" t="s">
        <v>6511</v>
      </c>
      <c r="M784" s="20" t="s">
        <v>161</v>
      </c>
      <c r="N784" s="20" t="s">
        <v>38</v>
      </c>
      <c r="O784" s="20">
        <v>56252</v>
      </c>
      <c r="P784" s="20" t="s">
        <v>6512</v>
      </c>
      <c r="Q784" s="20" t="s">
        <v>698</v>
      </c>
      <c r="R784" s="20" t="s">
        <v>68</v>
      </c>
      <c r="S784" s="20">
        <v>13956</v>
      </c>
      <c r="T784" s="20">
        <v>9596</v>
      </c>
      <c r="U784" s="20">
        <v>65848</v>
      </c>
      <c r="V784" s="20">
        <v>56252</v>
      </c>
      <c r="W784" s="20">
        <v>13956</v>
      </c>
      <c r="X784" s="20">
        <v>4590</v>
      </c>
      <c r="Y784" s="21">
        <v>140646</v>
      </c>
    </row>
    <row r="785" spans="2:25" x14ac:dyDescent="0.9">
      <c r="B785" s="19" t="s">
        <v>4885</v>
      </c>
      <c r="C785" s="25">
        <f>_xlfn.XLOOKUP(Vote_History[[#This Row],[QID]],Constituency[qid],Constituency[Number])</f>
        <v>131</v>
      </c>
      <c r="D785" s="27" t="str">
        <f>_xlfn.XLOOKUP(Vote_History[[#This Row],[Number]],Constituency[Number],Constituency[Constituency])</f>
        <v>Vamanapuram</v>
      </c>
      <c r="E785" s="20" t="s">
        <v>5467</v>
      </c>
      <c r="F785" s="20">
        <v>2021</v>
      </c>
      <c r="G785" s="20" t="s">
        <v>4770</v>
      </c>
      <c r="H785" s="20" t="s">
        <v>5446</v>
      </c>
      <c r="I785" s="20" t="s">
        <v>52</v>
      </c>
      <c r="J785" s="20" t="s">
        <v>51</v>
      </c>
      <c r="K785" s="20">
        <v>73137</v>
      </c>
      <c r="L785" s="20" t="s">
        <v>6513</v>
      </c>
      <c r="M785" s="20" t="s">
        <v>161</v>
      </c>
      <c r="N785" s="20" t="s">
        <v>38</v>
      </c>
      <c r="O785" s="20">
        <v>62895</v>
      </c>
      <c r="P785" s="20" t="s">
        <v>6282</v>
      </c>
      <c r="Q785" s="20" t="s">
        <v>698</v>
      </c>
      <c r="R785" s="20" t="s">
        <v>68</v>
      </c>
      <c r="S785" s="20">
        <v>5603</v>
      </c>
      <c r="T785" s="20">
        <v>10242</v>
      </c>
      <c r="U785" s="20">
        <v>73137</v>
      </c>
      <c r="V785" s="20">
        <v>62895</v>
      </c>
      <c r="W785" s="20">
        <v>5603</v>
      </c>
      <c r="X785" s="20">
        <v>4174</v>
      </c>
      <c r="Y785" s="21">
        <v>145809</v>
      </c>
    </row>
    <row r="786" spans="2:25" x14ac:dyDescent="0.9">
      <c r="B786" s="19" t="s">
        <v>4885</v>
      </c>
      <c r="C786" s="25">
        <f>_xlfn.XLOOKUP(Vote_History[[#This Row],[QID]],Constituency[qid],Constituency[Number])</f>
        <v>131</v>
      </c>
      <c r="D786" s="27" t="str">
        <f>_xlfn.XLOOKUP(Vote_History[[#This Row],[Number]],Constituency[Number],Constituency[Constituency])</f>
        <v>Vamanapuram</v>
      </c>
      <c r="E786" s="20" t="s">
        <v>5473</v>
      </c>
      <c r="F786" s="20">
        <v>2014</v>
      </c>
      <c r="G786" s="20" t="s">
        <v>4770</v>
      </c>
      <c r="H786" s="20" t="s">
        <v>6481</v>
      </c>
      <c r="I786" s="20" t="s">
        <v>52</v>
      </c>
      <c r="J786" s="20" t="s">
        <v>51</v>
      </c>
      <c r="K786" s="20">
        <v>56922</v>
      </c>
      <c r="L786" s="20" t="s">
        <v>6482</v>
      </c>
      <c r="M786" s="20" t="s">
        <v>161</v>
      </c>
      <c r="N786" s="20" t="s">
        <v>38</v>
      </c>
      <c r="O786" s="20">
        <v>51226</v>
      </c>
      <c r="P786" s="20" t="s">
        <v>6483</v>
      </c>
      <c r="Q786" s="20" t="s">
        <v>69</v>
      </c>
      <c r="R786" s="20" t="s">
        <v>68</v>
      </c>
      <c r="S786" s="20">
        <v>11207</v>
      </c>
      <c r="T786" s="20">
        <v>5696</v>
      </c>
      <c r="U786" s="20">
        <v>56922</v>
      </c>
      <c r="V786" s="20">
        <v>51226</v>
      </c>
      <c r="W786" s="20">
        <v>11207</v>
      </c>
      <c r="X786" s="20">
        <v>7223</v>
      </c>
      <c r="Y786" s="21">
        <v>126578</v>
      </c>
    </row>
    <row r="787" spans="2:25" x14ac:dyDescent="0.9">
      <c r="B787" s="19" t="s">
        <v>4885</v>
      </c>
      <c r="C787" s="25">
        <f>_xlfn.XLOOKUP(Vote_History[[#This Row],[QID]],Constituency[qid],Constituency[Number])</f>
        <v>131</v>
      </c>
      <c r="D787" s="27" t="str">
        <f>_xlfn.XLOOKUP(Vote_History[[#This Row],[Number]],Constituency[Number],Constituency[Constituency])</f>
        <v>Vamanapuram</v>
      </c>
      <c r="E787" s="20" t="s">
        <v>5473</v>
      </c>
      <c r="F787" s="20">
        <v>2019</v>
      </c>
      <c r="G787" s="20" t="s">
        <v>4770</v>
      </c>
      <c r="H787" s="20" t="s">
        <v>6389</v>
      </c>
      <c r="I787" s="20" t="s">
        <v>161</v>
      </c>
      <c r="J787" s="20" t="s">
        <v>38</v>
      </c>
      <c r="K787" s="20">
        <v>59671</v>
      </c>
      <c r="L787" s="20" t="s">
        <v>6484</v>
      </c>
      <c r="M787" s="20" t="s">
        <v>52</v>
      </c>
      <c r="N787" s="20" t="s">
        <v>51</v>
      </c>
      <c r="O787" s="20">
        <v>50231</v>
      </c>
      <c r="P787" s="20" t="s">
        <v>5890</v>
      </c>
      <c r="Q787" s="20" t="s">
        <v>69</v>
      </c>
      <c r="R787" s="20" t="s">
        <v>68</v>
      </c>
      <c r="S787" s="20">
        <v>29681</v>
      </c>
      <c r="T787" s="20">
        <v>9440</v>
      </c>
      <c r="U787" s="20">
        <v>50231</v>
      </c>
      <c r="V787" s="20">
        <v>59671</v>
      </c>
      <c r="W787" s="20">
        <v>29681</v>
      </c>
      <c r="X787" s="20">
        <v>4022</v>
      </c>
      <c r="Y787" s="21">
        <v>143605</v>
      </c>
    </row>
    <row r="788" spans="2:25" x14ac:dyDescent="0.9">
      <c r="B788" s="19" t="s">
        <v>4885</v>
      </c>
      <c r="C788" s="25">
        <f>_xlfn.XLOOKUP(Vote_History[[#This Row],[QID]],Constituency[qid],Constituency[Number])</f>
        <v>131</v>
      </c>
      <c r="D788" s="27" t="str">
        <f>_xlfn.XLOOKUP(Vote_History[[#This Row],[Number]],Constituency[Number],Constituency[Constituency])</f>
        <v>Vamanapuram</v>
      </c>
      <c r="E788" s="20" t="s">
        <v>5473</v>
      </c>
      <c r="F788" s="20">
        <v>2024</v>
      </c>
      <c r="G788" s="20" t="s">
        <v>4770</v>
      </c>
      <c r="H788" s="20" t="s">
        <v>6392</v>
      </c>
      <c r="I788" s="20" t="s">
        <v>161</v>
      </c>
      <c r="J788" s="20" t="s">
        <v>38</v>
      </c>
      <c r="K788" s="20">
        <v>50667</v>
      </c>
      <c r="L788" s="20" t="s">
        <v>6485</v>
      </c>
      <c r="M788" s="20" t="s">
        <v>52</v>
      </c>
      <c r="N788" s="20" t="s">
        <v>51</v>
      </c>
      <c r="O788" s="20">
        <v>45617</v>
      </c>
      <c r="P788" s="20" t="s">
        <v>6486</v>
      </c>
      <c r="Q788" s="20" t="s">
        <v>69</v>
      </c>
      <c r="R788" s="20" t="s">
        <v>68</v>
      </c>
      <c r="S788" s="20">
        <v>40170</v>
      </c>
      <c r="T788" s="20">
        <v>5050</v>
      </c>
      <c r="U788" s="20">
        <v>45617</v>
      </c>
      <c r="V788" s="20">
        <v>50667</v>
      </c>
      <c r="W788" s="20">
        <v>40170</v>
      </c>
      <c r="X788" s="20">
        <v>917</v>
      </c>
      <c r="Y788" s="21">
        <v>137371</v>
      </c>
    </row>
    <row r="789" spans="2:25" x14ac:dyDescent="0.9">
      <c r="B789" s="19" t="s">
        <v>4920</v>
      </c>
      <c r="C789" s="25">
        <f>_xlfn.XLOOKUP(Vote_History[[#This Row],[QID]],Constituency[qid],Constituency[Number])</f>
        <v>132</v>
      </c>
      <c r="D789" s="27" t="str">
        <f>_xlfn.XLOOKUP(Vote_History[[#This Row],[Number]],Constituency[Number],Constituency[Constituency])</f>
        <v>Kazhakkoottam</v>
      </c>
      <c r="E789" s="20" t="s">
        <v>5467</v>
      </c>
      <c r="F789" s="20">
        <v>2011</v>
      </c>
      <c r="G789" s="20" t="s">
        <v>4718</v>
      </c>
      <c r="H789" s="20" t="s">
        <v>6514</v>
      </c>
      <c r="I789" s="20" t="s">
        <v>161</v>
      </c>
      <c r="J789" s="20" t="s">
        <v>38</v>
      </c>
      <c r="K789" s="20">
        <v>50787</v>
      </c>
      <c r="L789" s="20" t="s">
        <v>6515</v>
      </c>
      <c r="M789" s="20" t="s">
        <v>52</v>
      </c>
      <c r="N789" s="20" t="s">
        <v>51</v>
      </c>
      <c r="O789" s="20">
        <v>48591</v>
      </c>
      <c r="P789" s="20" t="s">
        <v>6516</v>
      </c>
      <c r="Q789" s="20" t="s">
        <v>69</v>
      </c>
      <c r="R789" s="20" t="s">
        <v>68</v>
      </c>
      <c r="S789" s="20">
        <v>7508</v>
      </c>
      <c r="T789" s="20">
        <v>2196</v>
      </c>
      <c r="U789" s="20">
        <v>48591</v>
      </c>
      <c r="V789" s="20">
        <v>50787</v>
      </c>
      <c r="W789" s="20">
        <v>7508</v>
      </c>
      <c r="X789" s="20">
        <v>2612</v>
      </c>
      <c r="Y789" s="21">
        <v>109498</v>
      </c>
    </row>
    <row r="790" spans="2:25" x14ac:dyDescent="0.9">
      <c r="B790" s="19" t="s">
        <v>4920</v>
      </c>
      <c r="C790" s="25">
        <f>_xlfn.XLOOKUP(Vote_History[[#This Row],[QID]],Constituency[qid],Constituency[Number])</f>
        <v>132</v>
      </c>
      <c r="D790" s="27" t="str">
        <f>_xlfn.XLOOKUP(Vote_History[[#This Row],[Number]],Constituency[Number],Constituency[Constituency])</f>
        <v>Kazhakkoottam</v>
      </c>
      <c r="E790" s="20" t="s">
        <v>5467</v>
      </c>
      <c r="F790" s="20">
        <v>2016</v>
      </c>
      <c r="G790" s="20" t="s">
        <v>4718</v>
      </c>
      <c r="H790" s="20" t="s">
        <v>4921</v>
      </c>
      <c r="I790" s="20" t="s">
        <v>52</v>
      </c>
      <c r="J790" s="20" t="s">
        <v>51</v>
      </c>
      <c r="K790" s="20">
        <v>50079</v>
      </c>
      <c r="L790" s="20" t="s">
        <v>6517</v>
      </c>
      <c r="M790" s="20" t="s">
        <v>69</v>
      </c>
      <c r="N790" s="20" t="s">
        <v>68</v>
      </c>
      <c r="O790" s="20">
        <v>42732</v>
      </c>
      <c r="P790" s="20" t="s">
        <v>6518</v>
      </c>
      <c r="Q790" s="20" t="s">
        <v>161</v>
      </c>
      <c r="R790" s="20" t="s">
        <v>38</v>
      </c>
      <c r="S790" s="20">
        <v>38602</v>
      </c>
      <c r="T790" s="20">
        <v>7347</v>
      </c>
      <c r="U790" s="20">
        <v>50079</v>
      </c>
      <c r="V790" s="20">
        <v>38602</v>
      </c>
      <c r="W790" s="20">
        <v>42732</v>
      </c>
      <c r="X790" s="20">
        <v>1724</v>
      </c>
      <c r="Y790" s="21">
        <v>133137</v>
      </c>
    </row>
    <row r="791" spans="2:25" x14ac:dyDescent="0.9">
      <c r="B791" s="19" t="s">
        <v>4920</v>
      </c>
      <c r="C791" s="25">
        <f>_xlfn.XLOOKUP(Vote_History[[#This Row],[QID]],Constituency[qid],Constituency[Number])</f>
        <v>132</v>
      </c>
      <c r="D791" s="27" t="str">
        <f>_xlfn.XLOOKUP(Vote_History[[#This Row],[Number]],Constituency[Number],Constituency[Constituency])</f>
        <v>Kazhakkoottam</v>
      </c>
      <c r="E791" s="20" t="s">
        <v>5467</v>
      </c>
      <c r="F791" s="20">
        <v>2021</v>
      </c>
      <c r="G791" s="20" t="s">
        <v>4718</v>
      </c>
      <c r="H791" s="20" t="s">
        <v>4921</v>
      </c>
      <c r="I791" s="20" t="s">
        <v>52</v>
      </c>
      <c r="J791" s="20" t="s">
        <v>51</v>
      </c>
      <c r="K791" s="20">
        <v>63690</v>
      </c>
      <c r="L791" s="20" t="s">
        <v>2294</v>
      </c>
      <c r="M791" s="20" t="s">
        <v>69</v>
      </c>
      <c r="N791" s="20" t="s">
        <v>68</v>
      </c>
      <c r="O791" s="20">
        <v>40193</v>
      </c>
      <c r="P791" s="20" t="s">
        <v>6519</v>
      </c>
      <c r="Q791" s="20" t="s">
        <v>161</v>
      </c>
      <c r="R791" s="20" t="s">
        <v>38</v>
      </c>
      <c r="S791" s="20">
        <v>32995</v>
      </c>
      <c r="T791" s="20">
        <v>23497</v>
      </c>
      <c r="U791" s="20">
        <v>63690</v>
      </c>
      <c r="V791" s="20">
        <v>32995</v>
      </c>
      <c r="W791" s="20">
        <v>40193</v>
      </c>
      <c r="X791" s="20">
        <v>779</v>
      </c>
      <c r="Y791" s="21">
        <v>137657</v>
      </c>
    </row>
    <row r="792" spans="2:25" x14ac:dyDescent="0.9">
      <c r="B792" s="19" t="s">
        <v>4920</v>
      </c>
      <c r="C792" s="25">
        <f>_xlfn.XLOOKUP(Vote_History[[#This Row],[QID]],Constituency[qid],Constituency[Number])</f>
        <v>132</v>
      </c>
      <c r="D792" s="27" t="str">
        <f>_xlfn.XLOOKUP(Vote_History[[#This Row],[Number]],Constituency[Number],Constituency[Constituency])</f>
        <v>Kazhakkoottam</v>
      </c>
      <c r="E792" s="20" t="s">
        <v>5473</v>
      </c>
      <c r="F792" s="20">
        <v>2014</v>
      </c>
      <c r="G792" s="20" t="s">
        <v>4718</v>
      </c>
      <c r="H792" s="20" t="s">
        <v>6520</v>
      </c>
      <c r="I792" s="20" t="s">
        <v>69</v>
      </c>
      <c r="J792" s="20" t="s">
        <v>68</v>
      </c>
      <c r="K792" s="20">
        <v>41829</v>
      </c>
      <c r="L792" s="20" t="s">
        <v>6521</v>
      </c>
      <c r="M792" s="20" t="s">
        <v>161</v>
      </c>
      <c r="N792" s="20" t="s">
        <v>38</v>
      </c>
      <c r="O792" s="20">
        <v>34220</v>
      </c>
      <c r="P792" s="20" t="s">
        <v>6522</v>
      </c>
      <c r="Q792" s="20" t="s">
        <v>193</v>
      </c>
      <c r="R792" s="20" t="s">
        <v>51</v>
      </c>
      <c r="S792" s="20">
        <v>31799</v>
      </c>
      <c r="T792" s="20">
        <v>7609</v>
      </c>
      <c r="U792" s="20">
        <v>31799</v>
      </c>
      <c r="V792" s="20">
        <v>34220</v>
      </c>
      <c r="W792" s="20">
        <v>41829</v>
      </c>
      <c r="X792" s="20">
        <v>4762</v>
      </c>
      <c r="Y792" s="21">
        <v>112610</v>
      </c>
    </row>
    <row r="793" spans="2:25" x14ac:dyDescent="0.9">
      <c r="B793" s="19" t="s">
        <v>4920</v>
      </c>
      <c r="C793" s="25">
        <f>_xlfn.XLOOKUP(Vote_History[[#This Row],[QID]],Constituency[qid],Constituency[Number])</f>
        <v>132</v>
      </c>
      <c r="D793" s="27" t="str">
        <f>_xlfn.XLOOKUP(Vote_History[[#This Row],[Number]],Constituency[Number],Constituency[Constituency])</f>
        <v>Kazhakkoottam</v>
      </c>
      <c r="E793" s="20" t="s">
        <v>5473</v>
      </c>
      <c r="F793" s="20">
        <v>2019</v>
      </c>
      <c r="G793" s="20" t="s">
        <v>4718</v>
      </c>
      <c r="H793" s="20" t="s">
        <v>6521</v>
      </c>
      <c r="I793" s="20" t="s">
        <v>161</v>
      </c>
      <c r="J793" s="20" t="s">
        <v>38</v>
      </c>
      <c r="K793" s="20">
        <v>46964</v>
      </c>
      <c r="L793" s="20" t="s">
        <v>4282</v>
      </c>
      <c r="M793" s="20" t="s">
        <v>69</v>
      </c>
      <c r="N793" s="20" t="s">
        <v>68</v>
      </c>
      <c r="O793" s="20">
        <v>45479</v>
      </c>
      <c r="P793" s="20" t="s">
        <v>6399</v>
      </c>
      <c r="Q793" s="20" t="s">
        <v>193</v>
      </c>
      <c r="R793" s="20" t="s">
        <v>51</v>
      </c>
      <c r="S793" s="20">
        <v>37688</v>
      </c>
      <c r="T793" s="20">
        <v>1485</v>
      </c>
      <c r="U793" s="20">
        <v>37688</v>
      </c>
      <c r="V793" s="20">
        <v>46964</v>
      </c>
      <c r="W793" s="20">
        <v>45479</v>
      </c>
      <c r="X793" s="20">
        <v>1617</v>
      </c>
      <c r="Y793" s="21">
        <v>131748</v>
      </c>
    </row>
    <row r="794" spans="2:25" x14ac:dyDescent="0.9">
      <c r="B794" s="19" t="s">
        <v>4920</v>
      </c>
      <c r="C794" s="25">
        <f>_xlfn.XLOOKUP(Vote_History[[#This Row],[QID]],Constituency[qid],Constituency[Number])</f>
        <v>132</v>
      </c>
      <c r="D794" s="27" t="str">
        <f>_xlfn.XLOOKUP(Vote_History[[#This Row],[Number]],Constituency[Number],Constituency[Constituency])</f>
        <v>Kazhakkoottam</v>
      </c>
      <c r="E794" s="20" t="s">
        <v>5473</v>
      </c>
      <c r="F794" s="20">
        <v>2024</v>
      </c>
      <c r="G794" s="20" t="s">
        <v>4718</v>
      </c>
      <c r="H794" s="20" t="s">
        <v>5066</v>
      </c>
      <c r="I794" s="20" t="s">
        <v>69</v>
      </c>
      <c r="J794" s="20" t="s">
        <v>68</v>
      </c>
      <c r="K794" s="20">
        <v>50444</v>
      </c>
      <c r="L794" s="20" t="s">
        <v>6523</v>
      </c>
      <c r="M794" s="20" t="s">
        <v>161</v>
      </c>
      <c r="N794" s="20" t="s">
        <v>38</v>
      </c>
      <c r="O794" s="20">
        <v>39602</v>
      </c>
      <c r="P794" s="20" t="s">
        <v>6524</v>
      </c>
      <c r="Q794" s="20" t="s">
        <v>193</v>
      </c>
      <c r="R794" s="20" t="s">
        <v>51</v>
      </c>
      <c r="S794" s="20">
        <v>34382</v>
      </c>
      <c r="T794" s="20">
        <v>10842</v>
      </c>
      <c r="U794" s="20">
        <v>34382</v>
      </c>
      <c r="V794" s="20">
        <v>39602</v>
      </c>
      <c r="W794" s="20">
        <v>50444</v>
      </c>
      <c r="X794" s="20">
        <v>940</v>
      </c>
      <c r="Y794" s="21">
        <v>125368</v>
      </c>
    </row>
    <row r="795" spans="2:25" x14ac:dyDescent="0.9">
      <c r="B795" s="19" t="s">
        <v>4959</v>
      </c>
      <c r="C795" s="25">
        <f>_xlfn.XLOOKUP(Vote_History[[#This Row],[QID]],Constituency[qid],Constituency[Number])</f>
        <v>133</v>
      </c>
      <c r="D795" s="27" t="str">
        <f>_xlfn.XLOOKUP(Vote_History[[#This Row],[Number]],Constituency[Number],Constituency[Constituency])</f>
        <v>Vattiyoorkavu</v>
      </c>
      <c r="E795" s="20" t="s">
        <v>5467</v>
      </c>
      <c r="F795" s="20">
        <v>2011</v>
      </c>
      <c r="G795" s="20" t="s">
        <v>4718</v>
      </c>
      <c r="H795" s="20" t="s">
        <v>6525</v>
      </c>
      <c r="I795" s="20" t="s">
        <v>161</v>
      </c>
      <c r="J795" s="20" t="s">
        <v>38</v>
      </c>
      <c r="K795" s="20">
        <v>56531</v>
      </c>
      <c r="L795" s="20" t="s">
        <v>6526</v>
      </c>
      <c r="M795" s="20" t="s">
        <v>5555</v>
      </c>
      <c r="N795" s="20" t="s">
        <v>51</v>
      </c>
      <c r="O795" s="20">
        <v>40364</v>
      </c>
      <c r="P795" s="20" t="s">
        <v>6527</v>
      </c>
      <c r="Q795" s="20" t="s">
        <v>69</v>
      </c>
      <c r="R795" s="20" t="s">
        <v>68</v>
      </c>
      <c r="S795" s="20">
        <v>13494</v>
      </c>
      <c r="T795" s="20">
        <v>16167</v>
      </c>
      <c r="U795" s="20">
        <v>40364</v>
      </c>
      <c r="V795" s="20">
        <v>56531</v>
      </c>
      <c r="W795" s="20">
        <v>13494</v>
      </c>
      <c r="X795" s="20">
        <v>2248</v>
      </c>
      <c r="Y795" s="21">
        <v>112637</v>
      </c>
    </row>
    <row r="796" spans="2:25" x14ac:dyDescent="0.9">
      <c r="B796" s="19" t="s">
        <v>4959</v>
      </c>
      <c r="C796" s="25">
        <f>_xlfn.XLOOKUP(Vote_History[[#This Row],[QID]],Constituency[qid],Constituency[Number])</f>
        <v>133</v>
      </c>
      <c r="D796" s="27" t="str">
        <f>_xlfn.XLOOKUP(Vote_History[[#This Row],[Number]],Constituency[Number],Constituency[Constituency])</f>
        <v>Vattiyoorkavu</v>
      </c>
      <c r="E796" s="20" t="s">
        <v>5467</v>
      </c>
      <c r="F796" s="20">
        <v>2016</v>
      </c>
      <c r="G796" s="20" t="s">
        <v>4718</v>
      </c>
      <c r="H796" s="20" t="s">
        <v>6004</v>
      </c>
      <c r="I796" s="20" t="s">
        <v>161</v>
      </c>
      <c r="J796" s="20" t="s">
        <v>38</v>
      </c>
      <c r="K796" s="20">
        <v>51322</v>
      </c>
      <c r="L796" s="20" t="s">
        <v>4282</v>
      </c>
      <c r="M796" s="20" t="s">
        <v>69</v>
      </c>
      <c r="N796" s="20" t="s">
        <v>68</v>
      </c>
      <c r="O796" s="20">
        <v>43700</v>
      </c>
      <c r="P796" s="20" t="s">
        <v>6528</v>
      </c>
      <c r="Q796" s="20" t="s">
        <v>52</v>
      </c>
      <c r="R796" s="20" t="s">
        <v>51</v>
      </c>
      <c r="S796" s="20">
        <v>40441</v>
      </c>
      <c r="T796" s="20">
        <v>7622</v>
      </c>
      <c r="U796" s="20">
        <v>40441</v>
      </c>
      <c r="V796" s="20">
        <v>51322</v>
      </c>
      <c r="W796" s="20">
        <v>43700</v>
      </c>
      <c r="X796" s="20">
        <v>828</v>
      </c>
      <c r="Y796" s="21">
        <v>136291</v>
      </c>
    </row>
    <row r="797" spans="2:25" x14ac:dyDescent="0.9">
      <c r="B797" s="19" t="s">
        <v>4959</v>
      </c>
      <c r="C797" s="25">
        <f>_xlfn.XLOOKUP(Vote_History[[#This Row],[QID]],Constituency[qid],Constituency[Number])</f>
        <v>133</v>
      </c>
      <c r="D797" s="27" t="str">
        <f>_xlfn.XLOOKUP(Vote_History[[#This Row],[Number]],Constituency[Number],Constituency[Constituency])</f>
        <v>Vattiyoorkavu</v>
      </c>
      <c r="E797" s="20" t="s">
        <v>5467</v>
      </c>
      <c r="F797" s="20">
        <v>2021</v>
      </c>
      <c r="G797" s="20" t="s">
        <v>4718</v>
      </c>
      <c r="H797" s="20" t="s">
        <v>5447</v>
      </c>
      <c r="I797" s="20" t="s">
        <v>52</v>
      </c>
      <c r="J797" s="20" t="s">
        <v>51</v>
      </c>
      <c r="K797" s="20">
        <v>61111</v>
      </c>
      <c r="L797" s="20" t="s">
        <v>6527</v>
      </c>
      <c r="M797" s="20" t="s">
        <v>69</v>
      </c>
      <c r="N797" s="20" t="s">
        <v>68</v>
      </c>
      <c r="O797" s="20">
        <v>39596</v>
      </c>
      <c r="P797" s="20" t="s">
        <v>6529</v>
      </c>
      <c r="Q797" s="20" t="s">
        <v>161</v>
      </c>
      <c r="R797" s="20" t="s">
        <v>38</v>
      </c>
      <c r="S797" s="20">
        <v>35455</v>
      </c>
      <c r="T797" s="20">
        <v>21515</v>
      </c>
      <c r="U797" s="20">
        <v>61111</v>
      </c>
      <c r="V797" s="20">
        <v>35455</v>
      </c>
      <c r="W797" s="20">
        <v>39596</v>
      </c>
      <c r="X797" s="20">
        <v>620</v>
      </c>
      <c r="Y797" s="21">
        <v>136782</v>
      </c>
    </row>
    <row r="798" spans="2:25" x14ac:dyDescent="0.9">
      <c r="B798" s="19" t="s">
        <v>4959</v>
      </c>
      <c r="C798" s="25">
        <f>_xlfn.XLOOKUP(Vote_History[[#This Row],[QID]],Constituency[qid],Constituency[Number])</f>
        <v>133</v>
      </c>
      <c r="D798" s="27" t="str">
        <f>_xlfn.XLOOKUP(Vote_History[[#This Row],[Number]],Constituency[Number],Constituency[Constituency])</f>
        <v>Vattiyoorkavu</v>
      </c>
      <c r="E798" s="20" t="s">
        <v>5473</v>
      </c>
      <c r="F798" s="20">
        <v>2014</v>
      </c>
      <c r="G798" s="20" t="s">
        <v>4718</v>
      </c>
      <c r="H798" s="20" t="s">
        <v>6520</v>
      </c>
      <c r="I798" s="20" t="s">
        <v>69</v>
      </c>
      <c r="J798" s="20" t="s">
        <v>68</v>
      </c>
      <c r="K798" s="20">
        <v>43589</v>
      </c>
      <c r="L798" s="20" t="s">
        <v>6521</v>
      </c>
      <c r="M798" s="20" t="s">
        <v>161</v>
      </c>
      <c r="N798" s="20" t="s">
        <v>38</v>
      </c>
      <c r="O798" s="20">
        <v>40663</v>
      </c>
      <c r="P798" s="20" t="s">
        <v>6522</v>
      </c>
      <c r="Q798" s="20" t="s">
        <v>193</v>
      </c>
      <c r="R798" s="20" t="s">
        <v>51</v>
      </c>
      <c r="S798" s="20">
        <v>27504</v>
      </c>
      <c r="T798" s="20">
        <v>2926</v>
      </c>
      <c r="U798" s="20">
        <v>27504</v>
      </c>
      <c r="V798" s="20">
        <v>40663</v>
      </c>
      <c r="W798" s="20">
        <v>43589</v>
      </c>
      <c r="X798" s="20">
        <v>5880</v>
      </c>
      <c r="Y798" s="21">
        <v>117636</v>
      </c>
    </row>
    <row r="799" spans="2:25" x14ac:dyDescent="0.9">
      <c r="B799" s="19" t="s">
        <v>4959</v>
      </c>
      <c r="C799" s="25">
        <f>_xlfn.XLOOKUP(Vote_History[[#This Row],[QID]],Constituency[qid],Constituency[Number])</f>
        <v>133</v>
      </c>
      <c r="D799" s="27" t="str">
        <f>_xlfn.XLOOKUP(Vote_History[[#This Row],[Number]],Constituency[Number],Constituency[Constituency])</f>
        <v>Vattiyoorkavu</v>
      </c>
      <c r="E799" s="20" t="s">
        <v>5473</v>
      </c>
      <c r="F799" s="20">
        <v>2019</v>
      </c>
      <c r="G799" s="20" t="s">
        <v>4718</v>
      </c>
      <c r="H799" s="20" t="s">
        <v>6521</v>
      </c>
      <c r="I799" s="20" t="s">
        <v>161</v>
      </c>
      <c r="J799" s="20" t="s">
        <v>38</v>
      </c>
      <c r="K799" s="20">
        <v>53545</v>
      </c>
      <c r="L799" s="20" t="s">
        <v>4282</v>
      </c>
      <c r="M799" s="20" t="s">
        <v>69</v>
      </c>
      <c r="N799" s="20" t="s">
        <v>68</v>
      </c>
      <c r="O799" s="20">
        <v>50709</v>
      </c>
      <c r="P799" s="20" t="s">
        <v>6399</v>
      </c>
      <c r="Q799" s="20" t="s">
        <v>193</v>
      </c>
      <c r="R799" s="20" t="s">
        <v>51</v>
      </c>
      <c r="S799" s="20">
        <v>29414</v>
      </c>
      <c r="T799" s="20">
        <v>2836</v>
      </c>
      <c r="U799" s="20">
        <v>29414</v>
      </c>
      <c r="V799" s="20">
        <v>53545</v>
      </c>
      <c r="W799" s="20">
        <v>50709</v>
      </c>
      <c r="X799" s="20">
        <v>1265</v>
      </c>
      <c r="Y799" s="21">
        <v>134933</v>
      </c>
    </row>
    <row r="800" spans="2:25" x14ac:dyDescent="0.9">
      <c r="B800" s="19" t="s">
        <v>4959</v>
      </c>
      <c r="C800" s="25">
        <f>_xlfn.XLOOKUP(Vote_History[[#This Row],[QID]],Constituency[qid],Constituency[Number])</f>
        <v>133</v>
      </c>
      <c r="D800" s="27" t="str">
        <f>_xlfn.XLOOKUP(Vote_History[[#This Row],[Number]],Constituency[Number],Constituency[Constituency])</f>
        <v>Vattiyoorkavu</v>
      </c>
      <c r="E800" s="20" t="s">
        <v>5473</v>
      </c>
      <c r="F800" s="20">
        <v>2024</v>
      </c>
      <c r="G800" s="20" t="s">
        <v>4718</v>
      </c>
      <c r="H800" s="20" t="s">
        <v>5066</v>
      </c>
      <c r="I800" s="20" t="s">
        <v>69</v>
      </c>
      <c r="J800" s="20" t="s">
        <v>68</v>
      </c>
      <c r="K800" s="20">
        <v>53025</v>
      </c>
      <c r="L800" s="20" t="s">
        <v>6523</v>
      </c>
      <c r="M800" s="20" t="s">
        <v>161</v>
      </c>
      <c r="N800" s="20" t="s">
        <v>38</v>
      </c>
      <c r="O800" s="20">
        <v>44863</v>
      </c>
      <c r="P800" s="20" t="s">
        <v>6524</v>
      </c>
      <c r="Q800" s="20" t="s">
        <v>193</v>
      </c>
      <c r="R800" s="20" t="s">
        <v>51</v>
      </c>
      <c r="S800" s="20">
        <v>28336</v>
      </c>
      <c r="T800" s="20">
        <v>8162</v>
      </c>
      <c r="U800" s="20">
        <v>28336</v>
      </c>
      <c r="V800" s="20">
        <v>44863</v>
      </c>
      <c r="W800" s="20">
        <v>53025</v>
      </c>
      <c r="X800" s="20">
        <v>909</v>
      </c>
      <c r="Y800" s="21">
        <v>127133</v>
      </c>
    </row>
    <row r="801" spans="2:25" x14ac:dyDescent="0.9">
      <c r="B801" s="19" t="s">
        <v>5007</v>
      </c>
      <c r="C801" s="25">
        <f>_xlfn.XLOOKUP(Vote_History[[#This Row],[QID]],Constituency[qid],Constituency[Number])</f>
        <v>134</v>
      </c>
      <c r="D801" s="27" t="str">
        <f>_xlfn.XLOOKUP(Vote_History[[#This Row],[Number]],Constituency[Number],Constituency[Constituency])</f>
        <v>Thiruvananthapuram</v>
      </c>
      <c r="E801" s="20" t="s">
        <v>5467</v>
      </c>
      <c r="F801" s="20">
        <v>2011</v>
      </c>
      <c r="G801" s="20" t="s">
        <v>4718</v>
      </c>
      <c r="H801" s="20" t="s">
        <v>6530</v>
      </c>
      <c r="I801" s="20" t="s">
        <v>161</v>
      </c>
      <c r="J801" s="20" t="s">
        <v>38</v>
      </c>
      <c r="K801" s="20">
        <v>49122</v>
      </c>
      <c r="L801" s="20" t="s">
        <v>6531</v>
      </c>
      <c r="M801" s="20" t="s">
        <v>6242</v>
      </c>
      <c r="N801" s="20" t="s">
        <v>51</v>
      </c>
      <c r="O801" s="20">
        <v>43770</v>
      </c>
      <c r="P801" s="20" t="s">
        <v>6532</v>
      </c>
      <c r="Q801" s="20" t="s">
        <v>69</v>
      </c>
      <c r="R801" s="20" t="s">
        <v>68</v>
      </c>
      <c r="S801" s="20">
        <v>11519</v>
      </c>
      <c r="T801" s="20">
        <v>5352</v>
      </c>
      <c r="U801" s="20">
        <v>43770</v>
      </c>
      <c r="V801" s="20">
        <v>49122</v>
      </c>
      <c r="W801" s="20">
        <v>11519</v>
      </c>
      <c r="X801" s="20">
        <v>2681</v>
      </c>
      <c r="Y801" s="21">
        <v>107092</v>
      </c>
    </row>
    <row r="802" spans="2:25" x14ac:dyDescent="0.9">
      <c r="B802" s="19" t="s">
        <v>5007</v>
      </c>
      <c r="C802" s="25">
        <f>_xlfn.XLOOKUP(Vote_History[[#This Row],[QID]],Constituency[qid],Constituency[Number])</f>
        <v>134</v>
      </c>
      <c r="D802" s="27" t="str">
        <f>_xlfn.XLOOKUP(Vote_History[[#This Row],[Number]],Constituency[Number],Constituency[Constituency])</f>
        <v>Thiruvananthapuram</v>
      </c>
      <c r="E802" s="20" t="s">
        <v>5467</v>
      </c>
      <c r="F802" s="20">
        <v>2016</v>
      </c>
      <c r="G802" s="20" t="s">
        <v>4718</v>
      </c>
      <c r="H802" s="20" t="s">
        <v>6533</v>
      </c>
      <c r="I802" s="20" t="s">
        <v>161</v>
      </c>
      <c r="J802" s="20" t="s">
        <v>38</v>
      </c>
      <c r="K802" s="20">
        <v>46474</v>
      </c>
      <c r="L802" s="20" t="s">
        <v>6534</v>
      </c>
      <c r="M802" s="20" t="s">
        <v>5555</v>
      </c>
      <c r="N802" s="20" t="s">
        <v>51</v>
      </c>
      <c r="O802" s="20">
        <v>35569</v>
      </c>
      <c r="P802" s="20" t="s">
        <v>6535</v>
      </c>
      <c r="Q802" s="20" t="s">
        <v>69</v>
      </c>
      <c r="R802" s="20" t="s">
        <v>68</v>
      </c>
      <c r="S802" s="20">
        <v>34764</v>
      </c>
      <c r="T802" s="20">
        <v>10905</v>
      </c>
      <c r="U802" s="20">
        <v>35569</v>
      </c>
      <c r="V802" s="20">
        <v>46474</v>
      </c>
      <c r="W802" s="20">
        <v>34764</v>
      </c>
      <c r="X802" s="20">
        <v>7970</v>
      </c>
      <c r="Y802" s="21">
        <v>124777</v>
      </c>
    </row>
    <row r="803" spans="2:25" x14ac:dyDescent="0.9">
      <c r="B803" s="19" t="s">
        <v>5007</v>
      </c>
      <c r="C803" s="25">
        <f>_xlfn.XLOOKUP(Vote_History[[#This Row],[QID]],Constituency[qid],Constituency[Number])</f>
        <v>134</v>
      </c>
      <c r="D803" s="27" t="str">
        <f>_xlfn.XLOOKUP(Vote_History[[#This Row],[Number]],Constituency[Number],Constituency[Constituency])</f>
        <v>Thiruvananthapuram</v>
      </c>
      <c r="E803" s="20" t="s">
        <v>5467</v>
      </c>
      <c r="F803" s="20">
        <v>2021</v>
      </c>
      <c r="G803" s="20" t="s">
        <v>4718</v>
      </c>
      <c r="H803" s="20" t="s">
        <v>6534</v>
      </c>
      <c r="I803" s="20" t="s">
        <v>6536</v>
      </c>
      <c r="J803" s="20" t="s">
        <v>51</v>
      </c>
      <c r="K803" s="20">
        <v>48748</v>
      </c>
      <c r="L803" s="20" t="s">
        <v>6537</v>
      </c>
      <c r="M803" s="20" t="s">
        <v>161</v>
      </c>
      <c r="N803" s="20" t="s">
        <v>38</v>
      </c>
      <c r="O803" s="20">
        <v>41659</v>
      </c>
      <c r="P803" s="20" t="s">
        <v>6418</v>
      </c>
      <c r="Q803" s="20" t="s">
        <v>69</v>
      </c>
      <c r="R803" s="20" t="s">
        <v>68</v>
      </c>
      <c r="S803" s="20">
        <v>34996</v>
      </c>
      <c r="T803" s="20">
        <v>7089</v>
      </c>
      <c r="U803" s="20">
        <v>48748</v>
      </c>
      <c r="V803" s="20">
        <v>41659</v>
      </c>
      <c r="W803" s="20">
        <v>34996</v>
      </c>
      <c r="X803" s="20">
        <v>1779</v>
      </c>
      <c r="Y803" s="21">
        <v>127182</v>
      </c>
    </row>
    <row r="804" spans="2:25" x14ac:dyDescent="0.9">
      <c r="B804" s="19" t="s">
        <v>5007</v>
      </c>
      <c r="C804" s="25">
        <f>_xlfn.XLOOKUP(Vote_History[[#This Row],[QID]],Constituency[qid],Constituency[Number])</f>
        <v>134</v>
      </c>
      <c r="D804" s="27" t="str">
        <f>_xlfn.XLOOKUP(Vote_History[[#This Row],[Number]],Constituency[Number],Constituency[Constituency])</f>
        <v>Thiruvananthapuram</v>
      </c>
      <c r="E804" s="20" t="s">
        <v>5473</v>
      </c>
      <c r="F804" s="20">
        <v>2014</v>
      </c>
      <c r="G804" s="20" t="s">
        <v>4718</v>
      </c>
      <c r="H804" s="20" t="s">
        <v>6520</v>
      </c>
      <c r="I804" s="20" t="s">
        <v>69</v>
      </c>
      <c r="J804" s="20" t="s">
        <v>68</v>
      </c>
      <c r="K804" s="20">
        <v>40835</v>
      </c>
      <c r="L804" s="20" t="s">
        <v>6521</v>
      </c>
      <c r="M804" s="20" t="s">
        <v>161</v>
      </c>
      <c r="N804" s="20" t="s">
        <v>38</v>
      </c>
      <c r="O804" s="20">
        <v>39027</v>
      </c>
      <c r="P804" s="20" t="s">
        <v>6522</v>
      </c>
      <c r="Q804" s="20" t="s">
        <v>193</v>
      </c>
      <c r="R804" s="20" t="s">
        <v>51</v>
      </c>
      <c r="S804" s="20">
        <v>27385</v>
      </c>
      <c r="T804" s="20">
        <v>1808</v>
      </c>
      <c r="U804" s="20">
        <v>27385</v>
      </c>
      <c r="V804" s="20">
        <v>39027</v>
      </c>
      <c r="W804" s="20">
        <v>40835</v>
      </c>
      <c r="X804" s="20">
        <v>6234</v>
      </c>
      <c r="Y804" s="21">
        <v>113481</v>
      </c>
    </row>
    <row r="805" spans="2:25" x14ac:dyDescent="0.9">
      <c r="B805" s="19" t="s">
        <v>5007</v>
      </c>
      <c r="C805" s="25">
        <f>_xlfn.XLOOKUP(Vote_History[[#This Row],[QID]],Constituency[qid],Constituency[Number])</f>
        <v>134</v>
      </c>
      <c r="D805" s="27" t="str">
        <f>_xlfn.XLOOKUP(Vote_History[[#This Row],[Number]],Constituency[Number],Constituency[Constituency])</f>
        <v>Thiruvananthapuram</v>
      </c>
      <c r="E805" s="20" t="s">
        <v>5473</v>
      </c>
      <c r="F805" s="20">
        <v>2019</v>
      </c>
      <c r="G805" s="20" t="s">
        <v>4718</v>
      </c>
      <c r="H805" s="20" t="s">
        <v>6521</v>
      </c>
      <c r="I805" s="20" t="s">
        <v>161</v>
      </c>
      <c r="J805" s="20" t="s">
        <v>38</v>
      </c>
      <c r="K805" s="20">
        <v>57077</v>
      </c>
      <c r="L805" s="20" t="s">
        <v>4282</v>
      </c>
      <c r="M805" s="20" t="s">
        <v>69</v>
      </c>
      <c r="N805" s="20" t="s">
        <v>68</v>
      </c>
      <c r="O805" s="20">
        <v>42877</v>
      </c>
      <c r="P805" s="20" t="s">
        <v>6399</v>
      </c>
      <c r="Q805" s="20" t="s">
        <v>193</v>
      </c>
      <c r="R805" s="20" t="s">
        <v>51</v>
      </c>
      <c r="S805" s="20">
        <v>27530</v>
      </c>
      <c r="T805" s="20">
        <v>14200</v>
      </c>
      <c r="U805" s="20">
        <v>27530</v>
      </c>
      <c r="V805" s="20">
        <v>57077</v>
      </c>
      <c r="W805" s="20">
        <v>42877</v>
      </c>
      <c r="X805" s="20">
        <v>1494</v>
      </c>
      <c r="Y805" s="21">
        <v>128978</v>
      </c>
    </row>
    <row r="806" spans="2:25" x14ac:dyDescent="0.9">
      <c r="B806" s="19" t="s">
        <v>5007</v>
      </c>
      <c r="C806" s="25">
        <f>_xlfn.XLOOKUP(Vote_History[[#This Row],[QID]],Constituency[qid],Constituency[Number])</f>
        <v>134</v>
      </c>
      <c r="D806" s="27" t="str">
        <f>_xlfn.XLOOKUP(Vote_History[[#This Row],[Number]],Constituency[Number],Constituency[Constituency])</f>
        <v>Thiruvananthapuram</v>
      </c>
      <c r="E806" s="20" t="s">
        <v>5473</v>
      </c>
      <c r="F806" s="20">
        <v>2024</v>
      </c>
      <c r="G806" s="20" t="s">
        <v>4718</v>
      </c>
      <c r="H806" s="20" t="s">
        <v>6523</v>
      </c>
      <c r="I806" s="20" t="s">
        <v>161</v>
      </c>
      <c r="J806" s="20" t="s">
        <v>38</v>
      </c>
      <c r="K806" s="20">
        <v>48296</v>
      </c>
      <c r="L806" s="20" t="s">
        <v>5066</v>
      </c>
      <c r="M806" s="20" t="s">
        <v>69</v>
      </c>
      <c r="N806" s="20" t="s">
        <v>68</v>
      </c>
      <c r="O806" s="20">
        <v>43755</v>
      </c>
      <c r="P806" s="20" t="s">
        <v>6524</v>
      </c>
      <c r="Q806" s="20" t="s">
        <v>193</v>
      </c>
      <c r="R806" s="20" t="s">
        <v>51</v>
      </c>
      <c r="S806" s="20">
        <v>27076</v>
      </c>
      <c r="T806" s="20">
        <v>4541</v>
      </c>
      <c r="U806" s="20">
        <v>27076</v>
      </c>
      <c r="V806" s="20">
        <v>48296</v>
      </c>
      <c r="W806" s="20">
        <v>43755</v>
      </c>
      <c r="X806" s="20">
        <v>892</v>
      </c>
      <c r="Y806" s="21">
        <v>120019</v>
      </c>
    </row>
    <row r="807" spans="2:25" x14ac:dyDescent="0.9">
      <c r="B807" s="19" t="s">
        <v>5065</v>
      </c>
      <c r="C807" s="25">
        <f>_xlfn.XLOOKUP(Vote_History[[#This Row],[QID]],Constituency[qid],Constituency[Number])</f>
        <v>135</v>
      </c>
      <c r="D807" s="27" t="str">
        <f>_xlfn.XLOOKUP(Vote_History[[#This Row],[Number]],Constituency[Number],Constituency[Constituency])</f>
        <v>Nemom</v>
      </c>
      <c r="E807" s="20" t="s">
        <v>5467</v>
      </c>
      <c r="F807" s="20">
        <v>2011</v>
      </c>
      <c r="G807" s="20" t="s">
        <v>4718</v>
      </c>
      <c r="H807" s="20" t="s">
        <v>5448</v>
      </c>
      <c r="I807" s="20" t="s">
        <v>52</v>
      </c>
      <c r="J807" s="20" t="s">
        <v>51</v>
      </c>
      <c r="K807" s="20">
        <v>50076</v>
      </c>
      <c r="L807" s="20" t="s">
        <v>6538</v>
      </c>
      <c r="M807" s="20" t="s">
        <v>69</v>
      </c>
      <c r="N807" s="20" t="s">
        <v>68</v>
      </c>
      <c r="O807" s="20">
        <v>43661</v>
      </c>
      <c r="P807" s="20" t="s">
        <v>6539</v>
      </c>
      <c r="Q807" s="20" t="s">
        <v>5585</v>
      </c>
      <c r="R807" s="20" t="s">
        <v>38</v>
      </c>
      <c r="S807" s="20">
        <v>20248</v>
      </c>
      <c r="T807" s="20">
        <v>6415</v>
      </c>
      <c r="U807" s="20">
        <v>50076</v>
      </c>
      <c r="V807" s="20">
        <v>20248</v>
      </c>
      <c r="W807" s="20">
        <v>43661</v>
      </c>
      <c r="X807" s="20">
        <v>2489</v>
      </c>
      <c r="Y807" s="21">
        <v>116474</v>
      </c>
    </row>
    <row r="808" spans="2:25" x14ac:dyDescent="0.9">
      <c r="B808" s="19" t="s">
        <v>5065</v>
      </c>
      <c r="C808" s="25">
        <f>_xlfn.XLOOKUP(Vote_History[[#This Row],[QID]],Constituency[qid],Constituency[Number])</f>
        <v>135</v>
      </c>
      <c r="D808" s="27" t="str">
        <f>_xlfn.XLOOKUP(Vote_History[[#This Row],[Number]],Constituency[Number],Constituency[Constituency])</f>
        <v>Nemom</v>
      </c>
      <c r="E808" s="20" t="s">
        <v>5467</v>
      </c>
      <c r="F808" s="20">
        <v>2016</v>
      </c>
      <c r="G808" s="20" t="s">
        <v>4718</v>
      </c>
      <c r="H808" s="20" t="s">
        <v>6538</v>
      </c>
      <c r="I808" s="20" t="s">
        <v>69</v>
      </c>
      <c r="J808" s="20" t="s">
        <v>68</v>
      </c>
      <c r="K808" s="20">
        <v>67813</v>
      </c>
      <c r="L808" s="20" t="s">
        <v>5448</v>
      </c>
      <c r="M808" s="20" t="s">
        <v>52</v>
      </c>
      <c r="N808" s="20" t="s">
        <v>51</v>
      </c>
      <c r="O808" s="20">
        <v>59142</v>
      </c>
      <c r="P808" s="20" t="s">
        <v>6531</v>
      </c>
      <c r="Q808" s="20" t="s">
        <v>5589</v>
      </c>
      <c r="R808" s="20" t="s">
        <v>38</v>
      </c>
      <c r="S808" s="20">
        <v>13860</v>
      </c>
      <c r="T808" s="20">
        <v>8671</v>
      </c>
      <c r="U808" s="20">
        <v>59142</v>
      </c>
      <c r="V808" s="20">
        <v>13860</v>
      </c>
      <c r="W808" s="20">
        <v>67813</v>
      </c>
      <c r="X808" s="20">
        <v>1183</v>
      </c>
      <c r="Y808" s="21">
        <v>141998</v>
      </c>
    </row>
    <row r="809" spans="2:25" x14ac:dyDescent="0.9">
      <c r="B809" s="19" t="s">
        <v>5065</v>
      </c>
      <c r="C809" s="25">
        <f>_xlfn.XLOOKUP(Vote_History[[#This Row],[QID]],Constituency[qid],Constituency[Number])</f>
        <v>135</v>
      </c>
      <c r="D809" s="27" t="str">
        <f>_xlfn.XLOOKUP(Vote_History[[#This Row],[Number]],Constituency[Number],Constituency[Constituency])</f>
        <v>Nemom</v>
      </c>
      <c r="E809" s="20" t="s">
        <v>5467</v>
      </c>
      <c r="F809" s="20">
        <v>2021</v>
      </c>
      <c r="G809" s="20" t="s">
        <v>4718</v>
      </c>
      <c r="H809" s="20" t="s">
        <v>5448</v>
      </c>
      <c r="I809" s="20" t="s">
        <v>52</v>
      </c>
      <c r="J809" s="20" t="s">
        <v>51</v>
      </c>
      <c r="K809" s="20">
        <v>55837</v>
      </c>
      <c r="L809" s="20" t="s">
        <v>4282</v>
      </c>
      <c r="M809" s="20" t="s">
        <v>69</v>
      </c>
      <c r="N809" s="20" t="s">
        <v>68</v>
      </c>
      <c r="O809" s="20">
        <v>51888</v>
      </c>
      <c r="P809" s="20" t="s">
        <v>6540</v>
      </c>
      <c r="Q809" s="20" t="s">
        <v>161</v>
      </c>
      <c r="R809" s="20" t="s">
        <v>38</v>
      </c>
      <c r="S809" s="20">
        <v>36524</v>
      </c>
      <c r="T809" s="20">
        <v>3949</v>
      </c>
      <c r="U809" s="20">
        <v>55837</v>
      </c>
      <c r="V809" s="20">
        <v>36524</v>
      </c>
      <c r="W809" s="20">
        <v>51888</v>
      </c>
      <c r="X809" s="20">
        <v>1012</v>
      </c>
      <c r="Y809" s="21">
        <v>145261</v>
      </c>
    </row>
    <row r="810" spans="2:25" x14ac:dyDescent="0.9">
      <c r="B810" s="19" t="s">
        <v>5065</v>
      </c>
      <c r="C810" s="25">
        <f>_xlfn.XLOOKUP(Vote_History[[#This Row],[QID]],Constituency[qid],Constituency[Number])</f>
        <v>135</v>
      </c>
      <c r="D810" s="27" t="str">
        <f>_xlfn.XLOOKUP(Vote_History[[#This Row],[Number]],Constituency[Number],Constituency[Constituency])</f>
        <v>Nemom</v>
      </c>
      <c r="E810" s="20" t="s">
        <v>5473</v>
      </c>
      <c r="F810" s="20">
        <v>2014</v>
      </c>
      <c r="G810" s="20" t="s">
        <v>4718</v>
      </c>
      <c r="H810" s="20" t="s">
        <v>6520</v>
      </c>
      <c r="I810" s="20" t="s">
        <v>69</v>
      </c>
      <c r="J810" s="20" t="s">
        <v>68</v>
      </c>
      <c r="K810" s="20">
        <v>50685</v>
      </c>
      <c r="L810" s="20" t="s">
        <v>6521</v>
      </c>
      <c r="M810" s="20" t="s">
        <v>161</v>
      </c>
      <c r="N810" s="20" t="s">
        <v>38</v>
      </c>
      <c r="O810" s="20">
        <v>32639</v>
      </c>
      <c r="P810" s="20" t="s">
        <v>6522</v>
      </c>
      <c r="Q810" s="20" t="s">
        <v>193</v>
      </c>
      <c r="R810" s="20" t="s">
        <v>51</v>
      </c>
      <c r="S810" s="20">
        <v>31643</v>
      </c>
      <c r="T810" s="20">
        <v>18046</v>
      </c>
      <c r="U810" s="20">
        <v>31643</v>
      </c>
      <c r="V810" s="20">
        <v>32639</v>
      </c>
      <c r="W810" s="20">
        <v>50685</v>
      </c>
      <c r="X810" s="20">
        <v>5515</v>
      </c>
      <c r="Y810" s="21">
        <v>120482</v>
      </c>
    </row>
    <row r="811" spans="2:25" x14ac:dyDescent="0.9">
      <c r="B811" s="19" t="s">
        <v>5065</v>
      </c>
      <c r="C811" s="25">
        <f>_xlfn.XLOOKUP(Vote_History[[#This Row],[QID]],Constituency[qid],Constituency[Number])</f>
        <v>135</v>
      </c>
      <c r="D811" s="27" t="str">
        <f>_xlfn.XLOOKUP(Vote_History[[#This Row],[Number]],Constituency[Number],Constituency[Constituency])</f>
        <v>Nemom</v>
      </c>
      <c r="E811" s="20" t="s">
        <v>5473</v>
      </c>
      <c r="F811" s="20">
        <v>2019</v>
      </c>
      <c r="G811" s="20" t="s">
        <v>4718</v>
      </c>
      <c r="H811" s="20" t="s">
        <v>4282</v>
      </c>
      <c r="I811" s="20" t="s">
        <v>69</v>
      </c>
      <c r="J811" s="20" t="s">
        <v>68</v>
      </c>
      <c r="K811" s="20">
        <v>58513</v>
      </c>
      <c r="L811" s="20" t="s">
        <v>6521</v>
      </c>
      <c r="M811" s="20" t="s">
        <v>161</v>
      </c>
      <c r="N811" s="20" t="s">
        <v>38</v>
      </c>
      <c r="O811" s="20">
        <v>46472</v>
      </c>
      <c r="P811" s="20" t="s">
        <v>6399</v>
      </c>
      <c r="Q811" s="20" t="s">
        <v>193</v>
      </c>
      <c r="R811" s="20" t="s">
        <v>51</v>
      </c>
      <c r="S811" s="20">
        <v>33921</v>
      </c>
      <c r="T811" s="20">
        <v>12041</v>
      </c>
      <c r="U811" s="20">
        <v>33921</v>
      </c>
      <c r="V811" s="20">
        <v>46472</v>
      </c>
      <c r="W811" s="20">
        <v>58513</v>
      </c>
      <c r="X811" s="20">
        <v>1668</v>
      </c>
      <c r="Y811" s="21">
        <v>140574</v>
      </c>
    </row>
    <row r="812" spans="2:25" x14ac:dyDescent="0.9">
      <c r="B812" s="19" t="s">
        <v>5065</v>
      </c>
      <c r="C812" s="25">
        <f>_xlfn.XLOOKUP(Vote_History[[#This Row],[QID]],Constituency[qid],Constituency[Number])</f>
        <v>135</v>
      </c>
      <c r="D812" s="27" t="str">
        <f>_xlfn.XLOOKUP(Vote_History[[#This Row],[Number]],Constituency[Number],Constituency[Constituency])</f>
        <v>Nemom</v>
      </c>
      <c r="E812" s="20" t="s">
        <v>5473</v>
      </c>
      <c r="F812" s="20">
        <v>2024</v>
      </c>
      <c r="G812" s="20" t="s">
        <v>4718</v>
      </c>
      <c r="H812" s="20" t="s">
        <v>5066</v>
      </c>
      <c r="I812" s="20" t="s">
        <v>69</v>
      </c>
      <c r="J812" s="20" t="s">
        <v>68</v>
      </c>
      <c r="K812" s="20">
        <v>61227</v>
      </c>
      <c r="L812" s="20" t="s">
        <v>6523</v>
      </c>
      <c r="M812" s="20" t="s">
        <v>161</v>
      </c>
      <c r="N812" s="20" t="s">
        <v>38</v>
      </c>
      <c r="O812" s="20">
        <v>39101</v>
      </c>
      <c r="P812" s="20" t="s">
        <v>6524</v>
      </c>
      <c r="Q812" s="20" t="s">
        <v>193</v>
      </c>
      <c r="R812" s="20" t="s">
        <v>51</v>
      </c>
      <c r="S812" s="20">
        <v>33322</v>
      </c>
      <c r="T812" s="20">
        <v>22126</v>
      </c>
      <c r="U812" s="20">
        <v>33322</v>
      </c>
      <c r="V812" s="20">
        <v>39101</v>
      </c>
      <c r="W812" s="20">
        <v>61227</v>
      </c>
      <c r="X812" s="20">
        <v>917</v>
      </c>
      <c r="Y812" s="21">
        <v>134567</v>
      </c>
    </row>
    <row r="813" spans="2:25" x14ac:dyDescent="0.9">
      <c r="B813" s="19" t="s">
        <v>5123</v>
      </c>
      <c r="C813" s="25">
        <f>_xlfn.XLOOKUP(Vote_History[[#This Row],[QID]],Constituency[qid],Constituency[Number])</f>
        <v>136</v>
      </c>
      <c r="D813" s="27" t="str">
        <f>_xlfn.XLOOKUP(Vote_History[[#This Row],[Number]],Constituency[Number],Constituency[Constituency])</f>
        <v>Aruvikkara</v>
      </c>
      <c r="E813" s="20" t="s">
        <v>5467</v>
      </c>
      <c r="F813" s="20">
        <v>2011</v>
      </c>
      <c r="G813" s="20" t="s">
        <v>4770</v>
      </c>
      <c r="H813" s="20" t="s">
        <v>6541</v>
      </c>
      <c r="I813" s="20" t="s">
        <v>161</v>
      </c>
      <c r="J813" s="20" t="s">
        <v>38</v>
      </c>
      <c r="K813" s="20">
        <v>56797</v>
      </c>
      <c r="L813" s="20" t="s">
        <v>6542</v>
      </c>
      <c r="M813" s="20" t="s">
        <v>4399</v>
      </c>
      <c r="N813" s="20" t="s">
        <v>51</v>
      </c>
      <c r="O813" s="20">
        <v>46123</v>
      </c>
      <c r="P813" s="20" t="s">
        <v>6543</v>
      </c>
      <c r="Q813" s="20" t="s">
        <v>69</v>
      </c>
      <c r="R813" s="20" t="s">
        <v>68</v>
      </c>
      <c r="S813" s="20">
        <v>7694</v>
      </c>
      <c r="T813" s="20">
        <v>10674</v>
      </c>
      <c r="U813" s="20">
        <v>46123</v>
      </c>
      <c r="V813" s="20">
        <v>56797</v>
      </c>
      <c r="W813" s="20">
        <v>7694</v>
      </c>
      <c r="X813" s="20">
        <v>5804</v>
      </c>
      <c r="Y813" s="21">
        <v>116418</v>
      </c>
    </row>
    <row r="814" spans="2:25" x14ac:dyDescent="0.9">
      <c r="B814" s="19" t="s">
        <v>5123</v>
      </c>
      <c r="C814" s="25">
        <f>_xlfn.XLOOKUP(Vote_History[[#This Row],[QID]],Constituency[qid],Constituency[Number])</f>
        <v>136</v>
      </c>
      <c r="D814" s="27" t="str">
        <f>_xlfn.XLOOKUP(Vote_History[[#This Row],[Number]],Constituency[Number],Constituency[Constituency])</f>
        <v>Aruvikkara</v>
      </c>
      <c r="E814" s="20" t="s">
        <v>5467</v>
      </c>
      <c r="F814" s="20">
        <v>2016</v>
      </c>
      <c r="G814" s="20" t="s">
        <v>4770</v>
      </c>
      <c r="H814" s="20" t="s">
        <v>6544</v>
      </c>
      <c r="I814" s="20" t="s">
        <v>161</v>
      </c>
      <c r="J814" s="20" t="s">
        <v>38</v>
      </c>
      <c r="K814" s="20">
        <v>70910</v>
      </c>
      <c r="L814" s="20" t="s">
        <v>6545</v>
      </c>
      <c r="M814" s="20" t="s">
        <v>52</v>
      </c>
      <c r="N814" s="20" t="s">
        <v>51</v>
      </c>
      <c r="O814" s="20">
        <v>49596</v>
      </c>
      <c r="P814" s="20" t="s">
        <v>6546</v>
      </c>
      <c r="Q814" s="20" t="s">
        <v>69</v>
      </c>
      <c r="R814" s="20" t="s">
        <v>68</v>
      </c>
      <c r="S814" s="20">
        <v>20294</v>
      </c>
      <c r="T814" s="20">
        <v>21314</v>
      </c>
      <c r="U814" s="20">
        <v>49596</v>
      </c>
      <c r="V814" s="20">
        <v>70910</v>
      </c>
      <c r="W814" s="20">
        <v>20294</v>
      </c>
      <c r="X814" s="20">
        <v>2321</v>
      </c>
      <c r="Y814" s="21">
        <v>143121</v>
      </c>
    </row>
    <row r="815" spans="2:25" x14ac:dyDescent="0.9">
      <c r="B815" s="19" t="s">
        <v>5123</v>
      </c>
      <c r="C815" s="25">
        <f>_xlfn.XLOOKUP(Vote_History[[#This Row],[QID]],Constituency[qid],Constituency[Number])</f>
        <v>136</v>
      </c>
      <c r="D815" s="27" t="str">
        <f>_xlfn.XLOOKUP(Vote_History[[#This Row],[Number]],Constituency[Number],Constituency[Constituency])</f>
        <v>Aruvikkara</v>
      </c>
      <c r="E815" s="20" t="s">
        <v>5467</v>
      </c>
      <c r="F815" s="20">
        <v>2021</v>
      </c>
      <c r="G815" s="20" t="s">
        <v>4770</v>
      </c>
      <c r="H815" s="20" t="s">
        <v>5140</v>
      </c>
      <c r="I815" s="20" t="s">
        <v>52</v>
      </c>
      <c r="J815" s="20" t="s">
        <v>51</v>
      </c>
      <c r="K815" s="20">
        <v>66776</v>
      </c>
      <c r="L815" s="20" t="s">
        <v>6547</v>
      </c>
      <c r="M815" s="20" t="s">
        <v>161</v>
      </c>
      <c r="N815" s="20" t="s">
        <v>38</v>
      </c>
      <c r="O815" s="20">
        <v>61730</v>
      </c>
      <c r="P815" s="20" t="s">
        <v>6548</v>
      </c>
      <c r="Q815" s="20" t="s">
        <v>69</v>
      </c>
      <c r="R815" s="20" t="s">
        <v>68</v>
      </c>
      <c r="S815" s="20">
        <v>15379</v>
      </c>
      <c r="T815" s="20">
        <v>5046</v>
      </c>
      <c r="U815" s="20">
        <v>66776</v>
      </c>
      <c r="V815" s="20">
        <v>61730</v>
      </c>
      <c r="W815" s="20">
        <v>15379</v>
      </c>
      <c r="X815" s="20">
        <v>923</v>
      </c>
      <c r="Y815" s="21">
        <v>144808</v>
      </c>
    </row>
    <row r="816" spans="2:25" x14ac:dyDescent="0.9">
      <c r="B816" s="19" t="s">
        <v>5123</v>
      </c>
      <c r="C816" s="25">
        <f>_xlfn.XLOOKUP(Vote_History[[#This Row],[QID]],Constituency[qid],Constituency[Number])</f>
        <v>136</v>
      </c>
      <c r="D816" s="27" t="str">
        <f>_xlfn.XLOOKUP(Vote_History[[#This Row],[Number]],Constituency[Number],Constituency[Constituency])</f>
        <v>Aruvikkara</v>
      </c>
      <c r="E816" s="20" t="s">
        <v>5473</v>
      </c>
      <c r="F816" s="20">
        <v>2014</v>
      </c>
      <c r="G816" s="20" t="s">
        <v>4770</v>
      </c>
      <c r="H816" s="20" t="s">
        <v>6481</v>
      </c>
      <c r="I816" s="20" t="s">
        <v>52</v>
      </c>
      <c r="J816" s="20" t="s">
        <v>51</v>
      </c>
      <c r="K816" s="20">
        <v>52000</v>
      </c>
      <c r="L816" s="20" t="s">
        <v>6482</v>
      </c>
      <c r="M816" s="20" t="s">
        <v>161</v>
      </c>
      <c r="N816" s="20" t="s">
        <v>38</v>
      </c>
      <c r="O816" s="20">
        <v>47837</v>
      </c>
      <c r="P816" s="20" t="s">
        <v>6483</v>
      </c>
      <c r="Q816" s="20" t="s">
        <v>69</v>
      </c>
      <c r="R816" s="20" t="s">
        <v>68</v>
      </c>
      <c r="S816" s="20">
        <v>14890</v>
      </c>
      <c r="T816" s="20">
        <v>4163</v>
      </c>
      <c r="U816" s="20">
        <v>52000</v>
      </c>
      <c r="V816" s="20">
        <v>47837</v>
      </c>
      <c r="W816" s="20">
        <v>14890</v>
      </c>
      <c r="X816" s="20">
        <v>5264</v>
      </c>
      <c r="Y816" s="21">
        <v>119991</v>
      </c>
    </row>
    <row r="817" spans="2:25" x14ac:dyDescent="0.9">
      <c r="B817" s="19" t="s">
        <v>5123</v>
      </c>
      <c r="C817" s="25">
        <f>_xlfn.XLOOKUP(Vote_History[[#This Row],[QID]],Constituency[qid],Constituency[Number])</f>
        <v>136</v>
      </c>
      <c r="D817" s="27" t="str">
        <f>_xlfn.XLOOKUP(Vote_History[[#This Row],[Number]],Constituency[Number],Constituency[Constituency])</f>
        <v>Aruvikkara</v>
      </c>
      <c r="E817" s="20" t="s">
        <v>5473</v>
      </c>
      <c r="F817" s="20">
        <v>2019</v>
      </c>
      <c r="G817" s="20" t="s">
        <v>4770</v>
      </c>
      <c r="H817" s="20" t="s">
        <v>6389</v>
      </c>
      <c r="I817" s="20" t="s">
        <v>161</v>
      </c>
      <c r="J817" s="20" t="s">
        <v>38</v>
      </c>
      <c r="K817" s="20">
        <v>58952</v>
      </c>
      <c r="L817" s="20" t="s">
        <v>6484</v>
      </c>
      <c r="M817" s="20" t="s">
        <v>52</v>
      </c>
      <c r="N817" s="20" t="s">
        <v>51</v>
      </c>
      <c r="O817" s="20">
        <v>50403</v>
      </c>
      <c r="P817" s="20" t="s">
        <v>5890</v>
      </c>
      <c r="Q817" s="20" t="s">
        <v>69</v>
      </c>
      <c r="R817" s="20" t="s">
        <v>68</v>
      </c>
      <c r="S817" s="20">
        <v>30151</v>
      </c>
      <c r="T817" s="20">
        <v>8549</v>
      </c>
      <c r="U817" s="20">
        <v>50403</v>
      </c>
      <c r="V817" s="20">
        <v>58952</v>
      </c>
      <c r="W817" s="20">
        <v>30151</v>
      </c>
      <c r="X817" s="20">
        <v>3619</v>
      </c>
      <c r="Y817" s="21">
        <v>143125</v>
      </c>
    </row>
    <row r="818" spans="2:25" x14ac:dyDescent="0.9">
      <c r="B818" s="19" t="s">
        <v>5123</v>
      </c>
      <c r="C818" s="25">
        <f>_xlfn.XLOOKUP(Vote_History[[#This Row],[QID]],Constituency[qid],Constituency[Number])</f>
        <v>136</v>
      </c>
      <c r="D818" s="27" t="str">
        <f>_xlfn.XLOOKUP(Vote_History[[#This Row],[Number]],Constituency[Number],Constituency[Constituency])</f>
        <v>Aruvikkara</v>
      </c>
      <c r="E818" s="20" t="s">
        <v>5473</v>
      </c>
      <c r="F818" s="20">
        <v>2024</v>
      </c>
      <c r="G818" s="20" t="s">
        <v>4770</v>
      </c>
      <c r="H818" s="20" t="s">
        <v>6392</v>
      </c>
      <c r="I818" s="20" t="s">
        <v>161</v>
      </c>
      <c r="J818" s="20" t="s">
        <v>38</v>
      </c>
      <c r="K818" s="20">
        <v>49607</v>
      </c>
      <c r="L818" s="20" t="s">
        <v>6485</v>
      </c>
      <c r="M818" s="20" t="s">
        <v>52</v>
      </c>
      <c r="N818" s="20" t="s">
        <v>51</v>
      </c>
      <c r="O818" s="20">
        <v>47375</v>
      </c>
      <c r="P818" s="20" t="s">
        <v>6486</v>
      </c>
      <c r="Q818" s="20" t="s">
        <v>69</v>
      </c>
      <c r="R818" s="20" t="s">
        <v>68</v>
      </c>
      <c r="S818" s="20">
        <v>38333</v>
      </c>
      <c r="T818" s="20">
        <v>2232</v>
      </c>
      <c r="U818" s="20">
        <v>47375</v>
      </c>
      <c r="V818" s="20">
        <v>49607</v>
      </c>
      <c r="W818" s="20">
        <v>38333</v>
      </c>
      <c r="X818" s="20">
        <v>1049</v>
      </c>
      <c r="Y818" s="21">
        <v>136364</v>
      </c>
    </row>
    <row r="819" spans="2:25" x14ac:dyDescent="0.9">
      <c r="B819" s="19" t="s">
        <v>5164</v>
      </c>
      <c r="C819" s="25">
        <f>_xlfn.XLOOKUP(Vote_History[[#This Row],[QID]],Constituency[qid],Constituency[Number])</f>
        <v>137</v>
      </c>
      <c r="D819" s="27" t="str">
        <f>_xlfn.XLOOKUP(Vote_History[[#This Row],[Number]],Constituency[Number],Constituency[Constituency])</f>
        <v>Parassala</v>
      </c>
      <c r="E819" s="20" t="s">
        <v>5467</v>
      </c>
      <c r="F819" s="20">
        <v>2011</v>
      </c>
      <c r="G819" s="20" t="s">
        <v>4718</v>
      </c>
      <c r="H819" s="20" t="s">
        <v>6549</v>
      </c>
      <c r="I819" s="20" t="s">
        <v>161</v>
      </c>
      <c r="J819" s="20" t="s">
        <v>38</v>
      </c>
      <c r="K819" s="20">
        <v>60578</v>
      </c>
      <c r="L819" s="20" t="s">
        <v>6550</v>
      </c>
      <c r="M819" s="20" t="s">
        <v>52</v>
      </c>
      <c r="N819" s="20" t="s">
        <v>51</v>
      </c>
      <c r="O819" s="20">
        <v>60073</v>
      </c>
      <c r="P819" s="20" t="s">
        <v>6551</v>
      </c>
      <c r="Q819" s="20" t="s">
        <v>69</v>
      </c>
      <c r="R819" s="20" t="s">
        <v>68</v>
      </c>
      <c r="S819" s="20">
        <v>10310</v>
      </c>
      <c r="T819" s="20">
        <v>505</v>
      </c>
      <c r="U819" s="20">
        <v>60073</v>
      </c>
      <c r="V819" s="20">
        <v>60578</v>
      </c>
      <c r="W819" s="20">
        <v>10310</v>
      </c>
      <c r="X819" s="20">
        <v>4250</v>
      </c>
      <c r="Y819" s="21">
        <v>135211</v>
      </c>
    </row>
    <row r="820" spans="2:25" x14ac:dyDescent="0.9">
      <c r="B820" s="19" t="s">
        <v>5164</v>
      </c>
      <c r="C820" s="25">
        <f>_xlfn.XLOOKUP(Vote_History[[#This Row],[QID]],Constituency[qid],Constituency[Number])</f>
        <v>137</v>
      </c>
      <c r="D820" s="27" t="str">
        <f>_xlfn.XLOOKUP(Vote_History[[#This Row],[Number]],Constituency[Number],Constituency[Constituency])</f>
        <v>Parassala</v>
      </c>
      <c r="E820" s="20" t="s">
        <v>5467</v>
      </c>
      <c r="F820" s="20">
        <v>2016</v>
      </c>
      <c r="G820" s="20" t="s">
        <v>4718</v>
      </c>
      <c r="H820" s="20" t="s">
        <v>6552</v>
      </c>
      <c r="I820" s="20" t="s">
        <v>52</v>
      </c>
      <c r="J820" s="20" t="s">
        <v>51</v>
      </c>
      <c r="K820" s="20">
        <v>70156</v>
      </c>
      <c r="L820" s="20" t="s">
        <v>6553</v>
      </c>
      <c r="M820" s="20" t="s">
        <v>161</v>
      </c>
      <c r="N820" s="20" t="s">
        <v>38</v>
      </c>
      <c r="O820" s="20">
        <v>51590</v>
      </c>
      <c r="P820" s="20" t="s">
        <v>6554</v>
      </c>
      <c r="Q820" s="20" t="s">
        <v>69</v>
      </c>
      <c r="R820" s="20" t="s">
        <v>68</v>
      </c>
      <c r="S820" s="20">
        <v>33028</v>
      </c>
      <c r="T820" s="20">
        <v>18566</v>
      </c>
      <c r="U820" s="20">
        <v>70156</v>
      </c>
      <c r="V820" s="20">
        <v>51590</v>
      </c>
      <c r="W820" s="20">
        <v>33028</v>
      </c>
      <c r="X820" s="20">
        <v>2464</v>
      </c>
      <c r="Y820" s="21">
        <v>157238</v>
      </c>
    </row>
    <row r="821" spans="2:25" x14ac:dyDescent="0.9">
      <c r="B821" s="19" t="s">
        <v>5164</v>
      </c>
      <c r="C821" s="25">
        <f>_xlfn.XLOOKUP(Vote_History[[#This Row],[QID]],Constituency[qid],Constituency[Number])</f>
        <v>137</v>
      </c>
      <c r="D821" s="27" t="str">
        <f>_xlfn.XLOOKUP(Vote_History[[#This Row],[Number]],Constituency[Number],Constituency[Constituency])</f>
        <v>Parassala</v>
      </c>
      <c r="E821" s="20" t="s">
        <v>5467</v>
      </c>
      <c r="F821" s="20">
        <v>2021</v>
      </c>
      <c r="G821" s="20" t="s">
        <v>4718</v>
      </c>
      <c r="H821" s="20" t="s">
        <v>5449</v>
      </c>
      <c r="I821" s="20" t="s">
        <v>52</v>
      </c>
      <c r="J821" s="20" t="s">
        <v>51</v>
      </c>
      <c r="K821" s="20">
        <v>78548</v>
      </c>
      <c r="L821" s="20" t="s">
        <v>6555</v>
      </c>
      <c r="M821" s="20" t="s">
        <v>161</v>
      </c>
      <c r="N821" s="20" t="s">
        <v>38</v>
      </c>
      <c r="O821" s="20">
        <v>52720</v>
      </c>
      <c r="P821" s="20" t="s">
        <v>5008</v>
      </c>
      <c r="Q821" s="20" t="s">
        <v>69</v>
      </c>
      <c r="R821" s="20" t="s">
        <v>68</v>
      </c>
      <c r="S821" s="20">
        <v>29850</v>
      </c>
      <c r="T821" s="20">
        <v>25828</v>
      </c>
      <c r="U821" s="20">
        <v>78548</v>
      </c>
      <c r="V821" s="20">
        <v>52720</v>
      </c>
      <c r="W821" s="20">
        <v>29850</v>
      </c>
      <c r="X821" s="20">
        <v>1342</v>
      </c>
      <c r="Y821" s="21">
        <v>162460</v>
      </c>
    </row>
    <row r="822" spans="2:25" x14ac:dyDescent="0.9">
      <c r="B822" s="19" t="s">
        <v>5164</v>
      </c>
      <c r="C822" s="25">
        <f>_xlfn.XLOOKUP(Vote_History[[#This Row],[QID]],Constituency[qid],Constituency[Number])</f>
        <v>137</v>
      </c>
      <c r="D822" s="27" t="str">
        <f>_xlfn.XLOOKUP(Vote_History[[#This Row],[Number]],Constituency[Number],Constituency[Constituency])</f>
        <v>Parassala</v>
      </c>
      <c r="E822" s="20" t="s">
        <v>5473</v>
      </c>
      <c r="F822" s="20">
        <v>2014</v>
      </c>
      <c r="G822" s="20" t="s">
        <v>4718</v>
      </c>
      <c r="H822" s="20" t="s">
        <v>6521</v>
      </c>
      <c r="I822" s="20" t="s">
        <v>161</v>
      </c>
      <c r="J822" s="20" t="s">
        <v>38</v>
      </c>
      <c r="K822" s="20">
        <v>50360</v>
      </c>
      <c r="L822" s="20" t="s">
        <v>6522</v>
      </c>
      <c r="M822" s="20" t="s">
        <v>193</v>
      </c>
      <c r="N822" s="20" t="s">
        <v>51</v>
      </c>
      <c r="O822" s="20">
        <v>47953</v>
      </c>
      <c r="P822" s="20" t="s">
        <v>6520</v>
      </c>
      <c r="Q822" s="20" t="s">
        <v>69</v>
      </c>
      <c r="R822" s="20" t="s">
        <v>68</v>
      </c>
      <c r="S822" s="20">
        <v>39753</v>
      </c>
      <c r="T822" s="20">
        <v>2407</v>
      </c>
      <c r="U822" s="20">
        <v>47953</v>
      </c>
      <c r="V822" s="20">
        <v>50360</v>
      </c>
      <c r="W822" s="20">
        <v>39753</v>
      </c>
      <c r="X822" s="20">
        <v>6449</v>
      </c>
      <c r="Y822" s="21">
        <v>144515</v>
      </c>
    </row>
    <row r="823" spans="2:25" x14ac:dyDescent="0.9">
      <c r="B823" s="19" t="s">
        <v>5164</v>
      </c>
      <c r="C823" s="25">
        <f>_xlfn.XLOOKUP(Vote_History[[#This Row],[QID]],Constituency[qid],Constituency[Number])</f>
        <v>137</v>
      </c>
      <c r="D823" s="27" t="str">
        <f>_xlfn.XLOOKUP(Vote_History[[#This Row],[Number]],Constituency[Number],Constituency[Constituency])</f>
        <v>Parassala</v>
      </c>
      <c r="E823" s="20" t="s">
        <v>5473</v>
      </c>
      <c r="F823" s="20">
        <v>2019</v>
      </c>
      <c r="G823" s="20" t="s">
        <v>4718</v>
      </c>
      <c r="H823" s="20" t="s">
        <v>6521</v>
      </c>
      <c r="I823" s="20" t="s">
        <v>161</v>
      </c>
      <c r="J823" s="20" t="s">
        <v>38</v>
      </c>
      <c r="K823" s="20">
        <v>69944</v>
      </c>
      <c r="L823" s="20" t="s">
        <v>6399</v>
      </c>
      <c r="M823" s="20" t="s">
        <v>193</v>
      </c>
      <c r="N823" s="20" t="s">
        <v>51</v>
      </c>
      <c r="O823" s="20">
        <v>47942</v>
      </c>
      <c r="P823" s="20" t="s">
        <v>4282</v>
      </c>
      <c r="Q823" s="20" t="s">
        <v>69</v>
      </c>
      <c r="R823" s="20" t="s">
        <v>68</v>
      </c>
      <c r="S823" s="20">
        <v>42887</v>
      </c>
      <c r="T823" s="20">
        <v>22002</v>
      </c>
      <c r="U823" s="20">
        <v>47942</v>
      </c>
      <c r="V823" s="20">
        <v>69944</v>
      </c>
      <c r="W823" s="20">
        <v>42887</v>
      </c>
      <c r="X823" s="20">
        <v>2901</v>
      </c>
      <c r="Y823" s="21">
        <v>163674</v>
      </c>
    </row>
    <row r="824" spans="2:25" x14ac:dyDescent="0.9">
      <c r="B824" s="19" t="s">
        <v>5164</v>
      </c>
      <c r="C824" s="25">
        <f>_xlfn.XLOOKUP(Vote_History[[#This Row],[QID]],Constituency[qid],Constituency[Number])</f>
        <v>137</v>
      </c>
      <c r="D824" s="27" t="str">
        <f>_xlfn.XLOOKUP(Vote_History[[#This Row],[Number]],Constituency[Number],Constituency[Constituency])</f>
        <v>Parassala</v>
      </c>
      <c r="E824" s="20" t="s">
        <v>5473</v>
      </c>
      <c r="F824" s="20">
        <v>2024</v>
      </c>
      <c r="G824" s="20" t="s">
        <v>4718</v>
      </c>
      <c r="H824" s="20" t="s">
        <v>6523</v>
      </c>
      <c r="I824" s="20" t="s">
        <v>161</v>
      </c>
      <c r="J824" s="20" t="s">
        <v>38</v>
      </c>
      <c r="K824" s="20">
        <v>59026</v>
      </c>
      <c r="L824" s="20" t="s">
        <v>6524</v>
      </c>
      <c r="M824" s="20" t="s">
        <v>193</v>
      </c>
      <c r="N824" s="20" t="s">
        <v>51</v>
      </c>
      <c r="O824" s="20">
        <v>46654</v>
      </c>
      <c r="P824" s="20" t="s">
        <v>5066</v>
      </c>
      <c r="Q824" s="20" t="s">
        <v>69</v>
      </c>
      <c r="R824" s="20" t="s">
        <v>68</v>
      </c>
      <c r="S824" s="20">
        <v>45957</v>
      </c>
      <c r="T824" s="20">
        <v>12372</v>
      </c>
      <c r="U824" s="20">
        <v>46654</v>
      </c>
      <c r="V824" s="20">
        <v>59026</v>
      </c>
      <c r="W824" s="20">
        <v>45957</v>
      </c>
      <c r="X824" s="20">
        <v>1600</v>
      </c>
      <c r="Y824" s="21">
        <v>153237</v>
      </c>
    </row>
    <row r="825" spans="2:25" x14ac:dyDescent="0.9">
      <c r="B825" s="19" t="s">
        <v>5209</v>
      </c>
      <c r="C825" s="25">
        <f>_xlfn.XLOOKUP(Vote_History[[#This Row],[QID]],Constituency[qid],Constituency[Number])</f>
        <v>138</v>
      </c>
      <c r="D825" s="27" t="str">
        <f>_xlfn.XLOOKUP(Vote_History[[#This Row],[Number]],Constituency[Number],Constituency[Constituency])</f>
        <v>Kattakkada</v>
      </c>
      <c r="E825" s="20" t="s">
        <v>5467</v>
      </c>
      <c r="F825" s="20">
        <v>2011</v>
      </c>
      <c r="G825" s="20" t="s">
        <v>4770</v>
      </c>
      <c r="H825" s="20" t="s">
        <v>6556</v>
      </c>
      <c r="I825" s="20" t="s">
        <v>161</v>
      </c>
      <c r="J825" s="20" t="s">
        <v>38</v>
      </c>
      <c r="K825" s="20">
        <v>52368</v>
      </c>
      <c r="L825" s="20" t="s">
        <v>6557</v>
      </c>
      <c r="M825" s="20" t="s">
        <v>5555</v>
      </c>
      <c r="N825" s="20" t="s">
        <v>51</v>
      </c>
      <c r="O825" s="20">
        <v>39452</v>
      </c>
      <c r="P825" s="20" t="s">
        <v>6558</v>
      </c>
      <c r="Q825" s="20" t="s">
        <v>69</v>
      </c>
      <c r="R825" s="20" t="s">
        <v>68</v>
      </c>
      <c r="S825" s="20">
        <v>22550</v>
      </c>
      <c r="T825" s="20">
        <v>12916</v>
      </c>
      <c r="U825" s="20">
        <v>39452</v>
      </c>
      <c r="V825" s="20">
        <v>52368</v>
      </c>
      <c r="W825" s="20">
        <v>22550</v>
      </c>
      <c r="X825" s="20">
        <v>2977</v>
      </c>
      <c r="Y825" s="21">
        <v>117347</v>
      </c>
    </row>
    <row r="826" spans="2:25" x14ac:dyDescent="0.9">
      <c r="B826" s="19" t="s">
        <v>5209</v>
      </c>
      <c r="C826" s="25">
        <f>_xlfn.XLOOKUP(Vote_History[[#This Row],[QID]],Constituency[qid],Constituency[Number])</f>
        <v>138</v>
      </c>
      <c r="D826" s="27" t="str">
        <f>_xlfn.XLOOKUP(Vote_History[[#This Row],[Number]],Constituency[Number],Constituency[Constituency])</f>
        <v>Kattakkada</v>
      </c>
      <c r="E826" s="20" t="s">
        <v>5467</v>
      </c>
      <c r="F826" s="20">
        <v>2016</v>
      </c>
      <c r="G826" s="20" t="s">
        <v>4770</v>
      </c>
      <c r="H826" s="20" t="s">
        <v>6559</v>
      </c>
      <c r="I826" s="20" t="s">
        <v>52</v>
      </c>
      <c r="J826" s="20" t="s">
        <v>51</v>
      </c>
      <c r="K826" s="20">
        <v>51614</v>
      </c>
      <c r="L826" s="20" t="s">
        <v>6560</v>
      </c>
      <c r="M826" s="20" t="s">
        <v>161</v>
      </c>
      <c r="N826" s="20" t="s">
        <v>38</v>
      </c>
      <c r="O826" s="20">
        <v>50765</v>
      </c>
      <c r="P826" s="20" t="s">
        <v>6561</v>
      </c>
      <c r="Q826" s="20" t="s">
        <v>69</v>
      </c>
      <c r="R826" s="20" t="s">
        <v>68</v>
      </c>
      <c r="S826" s="20">
        <v>38700</v>
      </c>
      <c r="T826" s="20">
        <v>849</v>
      </c>
      <c r="U826" s="20">
        <v>51614</v>
      </c>
      <c r="V826" s="20">
        <v>50765</v>
      </c>
      <c r="W826" s="20">
        <v>38700</v>
      </c>
      <c r="X826" s="20">
        <v>1823</v>
      </c>
      <c r="Y826" s="21">
        <v>142902</v>
      </c>
    </row>
    <row r="827" spans="2:25" x14ac:dyDescent="0.9">
      <c r="B827" s="19" t="s">
        <v>5209</v>
      </c>
      <c r="C827" s="25">
        <f>_xlfn.XLOOKUP(Vote_History[[#This Row],[QID]],Constituency[qid],Constituency[Number])</f>
        <v>138</v>
      </c>
      <c r="D827" s="27" t="str">
        <f>_xlfn.XLOOKUP(Vote_History[[#This Row],[Number]],Constituency[Number],Constituency[Constituency])</f>
        <v>Kattakkada</v>
      </c>
      <c r="E827" s="20" t="s">
        <v>5467</v>
      </c>
      <c r="F827" s="20">
        <v>2021</v>
      </c>
      <c r="G827" s="20" t="s">
        <v>4770</v>
      </c>
      <c r="H827" s="20" t="s">
        <v>5450</v>
      </c>
      <c r="I827" s="20" t="s">
        <v>52</v>
      </c>
      <c r="J827" s="20" t="s">
        <v>51</v>
      </c>
      <c r="K827" s="20">
        <v>66293</v>
      </c>
      <c r="L827" s="20" t="s">
        <v>6562</v>
      </c>
      <c r="M827" s="20" t="s">
        <v>161</v>
      </c>
      <c r="N827" s="20" t="s">
        <v>38</v>
      </c>
      <c r="O827" s="20">
        <v>43062</v>
      </c>
      <c r="P827" s="20" t="s">
        <v>6563</v>
      </c>
      <c r="Q827" s="20" t="s">
        <v>69</v>
      </c>
      <c r="R827" s="20" t="s">
        <v>68</v>
      </c>
      <c r="S827" s="20">
        <v>34542</v>
      </c>
      <c r="T827" s="20">
        <v>23231</v>
      </c>
      <c r="U827" s="20">
        <v>66293</v>
      </c>
      <c r="V827" s="20">
        <v>43062</v>
      </c>
      <c r="W827" s="20">
        <v>34542</v>
      </c>
      <c r="X827" s="20">
        <v>1023</v>
      </c>
      <c r="Y827" s="21">
        <v>144920</v>
      </c>
    </row>
    <row r="828" spans="2:25" x14ac:dyDescent="0.9">
      <c r="B828" s="19" t="s">
        <v>5209</v>
      </c>
      <c r="C828" s="25">
        <f>_xlfn.XLOOKUP(Vote_History[[#This Row],[QID]],Constituency[qid],Constituency[Number])</f>
        <v>138</v>
      </c>
      <c r="D828" s="27" t="str">
        <f>_xlfn.XLOOKUP(Vote_History[[#This Row],[Number]],Constituency[Number],Constituency[Constituency])</f>
        <v>Kattakkada</v>
      </c>
      <c r="E828" s="20" t="s">
        <v>5473</v>
      </c>
      <c r="F828" s="20">
        <v>2014</v>
      </c>
      <c r="G828" s="20" t="s">
        <v>4770</v>
      </c>
      <c r="H828" s="20" t="s">
        <v>6481</v>
      </c>
      <c r="I828" s="20" t="s">
        <v>52</v>
      </c>
      <c r="J828" s="20" t="s">
        <v>51</v>
      </c>
      <c r="K828" s="20">
        <v>49358</v>
      </c>
      <c r="L828" s="20" t="s">
        <v>6482</v>
      </c>
      <c r="M828" s="20" t="s">
        <v>161</v>
      </c>
      <c r="N828" s="20" t="s">
        <v>38</v>
      </c>
      <c r="O828" s="20">
        <v>44375</v>
      </c>
      <c r="P828" s="20" t="s">
        <v>6483</v>
      </c>
      <c r="Q828" s="20" t="s">
        <v>69</v>
      </c>
      <c r="R828" s="20" t="s">
        <v>68</v>
      </c>
      <c r="S828" s="20">
        <v>18811</v>
      </c>
      <c r="T828" s="20">
        <v>4983</v>
      </c>
      <c r="U828" s="20">
        <v>49358</v>
      </c>
      <c r="V828" s="20">
        <v>44375</v>
      </c>
      <c r="W828" s="20">
        <v>18811</v>
      </c>
      <c r="X828" s="20">
        <v>4146</v>
      </c>
      <c r="Y828" s="21">
        <v>116690</v>
      </c>
    </row>
    <row r="829" spans="2:25" x14ac:dyDescent="0.9">
      <c r="B829" s="19" t="s">
        <v>5209</v>
      </c>
      <c r="C829" s="25">
        <f>_xlfn.XLOOKUP(Vote_History[[#This Row],[QID]],Constituency[qid],Constituency[Number])</f>
        <v>138</v>
      </c>
      <c r="D829" s="27" t="str">
        <f>_xlfn.XLOOKUP(Vote_History[[#This Row],[Number]],Constituency[Number],Constituency[Constituency])</f>
        <v>Kattakkada</v>
      </c>
      <c r="E829" s="20" t="s">
        <v>5473</v>
      </c>
      <c r="F829" s="20">
        <v>2019</v>
      </c>
      <c r="G829" s="20" t="s">
        <v>4770</v>
      </c>
      <c r="H829" s="20" t="s">
        <v>6389</v>
      </c>
      <c r="I829" s="20" t="s">
        <v>161</v>
      </c>
      <c r="J829" s="20" t="s">
        <v>38</v>
      </c>
      <c r="K829" s="20">
        <v>51962</v>
      </c>
      <c r="L829" s="20" t="s">
        <v>6484</v>
      </c>
      <c r="M829" s="20" t="s">
        <v>52</v>
      </c>
      <c r="N829" s="20" t="s">
        <v>51</v>
      </c>
      <c r="O829" s="20">
        <v>45822</v>
      </c>
      <c r="P829" s="20" t="s">
        <v>5890</v>
      </c>
      <c r="Q829" s="20" t="s">
        <v>69</v>
      </c>
      <c r="R829" s="20" t="s">
        <v>68</v>
      </c>
      <c r="S829" s="20">
        <v>40692</v>
      </c>
      <c r="T829" s="20">
        <v>6140</v>
      </c>
      <c r="U829" s="20">
        <v>45822</v>
      </c>
      <c r="V829" s="20">
        <v>51962</v>
      </c>
      <c r="W829" s="20">
        <v>40692</v>
      </c>
      <c r="X829" s="20">
        <v>2804</v>
      </c>
      <c r="Y829" s="21">
        <v>141280</v>
      </c>
    </row>
    <row r="830" spans="2:25" x14ac:dyDescent="0.9">
      <c r="B830" s="19" t="s">
        <v>5209</v>
      </c>
      <c r="C830" s="25">
        <f>_xlfn.XLOOKUP(Vote_History[[#This Row],[QID]],Constituency[qid],Constituency[Number])</f>
        <v>138</v>
      </c>
      <c r="D830" s="27" t="str">
        <f>_xlfn.XLOOKUP(Vote_History[[#This Row],[Number]],Constituency[Number],Constituency[Constituency])</f>
        <v>Kattakkada</v>
      </c>
      <c r="E830" s="20" t="s">
        <v>5473</v>
      </c>
      <c r="F830" s="20">
        <v>2024</v>
      </c>
      <c r="G830" s="20" t="s">
        <v>4770</v>
      </c>
      <c r="H830" s="20" t="s">
        <v>6486</v>
      </c>
      <c r="I830" s="20" t="s">
        <v>69</v>
      </c>
      <c r="J830" s="20" t="s">
        <v>68</v>
      </c>
      <c r="K830" s="20">
        <v>47834</v>
      </c>
      <c r="L830" s="20" t="s">
        <v>6392</v>
      </c>
      <c r="M830" s="20" t="s">
        <v>161</v>
      </c>
      <c r="N830" s="20" t="s">
        <v>38</v>
      </c>
      <c r="O830" s="20">
        <v>43055</v>
      </c>
      <c r="P830" s="20" t="s">
        <v>6485</v>
      </c>
      <c r="Q830" s="20" t="s">
        <v>52</v>
      </c>
      <c r="R830" s="20" t="s">
        <v>51</v>
      </c>
      <c r="S830" s="20">
        <v>41716</v>
      </c>
      <c r="T830" s="20">
        <v>4779</v>
      </c>
      <c r="U830" s="20">
        <v>41716</v>
      </c>
      <c r="V830" s="20">
        <v>43055</v>
      </c>
      <c r="W830" s="20">
        <v>47834</v>
      </c>
      <c r="X830" s="20">
        <v>1015</v>
      </c>
      <c r="Y830" s="21">
        <v>133620</v>
      </c>
    </row>
    <row r="831" spans="2:25" x14ac:dyDescent="0.9">
      <c r="B831" s="19" t="s">
        <v>5240</v>
      </c>
      <c r="C831" s="25">
        <f>_xlfn.XLOOKUP(Vote_History[[#This Row],[QID]],Constituency[qid],Constituency[Number])</f>
        <v>139</v>
      </c>
      <c r="D831" s="27" t="str">
        <f>_xlfn.XLOOKUP(Vote_History[[#This Row],[Number]],Constituency[Number],Constituency[Constituency])</f>
        <v>Kovalam</v>
      </c>
      <c r="E831" s="20" t="s">
        <v>5467</v>
      </c>
      <c r="F831" s="20">
        <v>2011</v>
      </c>
      <c r="G831" s="20" t="s">
        <v>4718</v>
      </c>
      <c r="H831" s="20" t="s">
        <v>6564</v>
      </c>
      <c r="I831" s="20" t="s">
        <v>5390</v>
      </c>
      <c r="J831" s="20" t="s">
        <v>51</v>
      </c>
      <c r="K831" s="20">
        <v>59510</v>
      </c>
      <c r="L831" s="20" t="s">
        <v>6565</v>
      </c>
      <c r="M831" s="20" t="s">
        <v>161</v>
      </c>
      <c r="N831" s="20" t="s">
        <v>38</v>
      </c>
      <c r="O831" s="20">
        <v>52305</v>
      </c>
      <c r="P831" s="20" t="s">
        <v>6566</v>
      </c>
      <c r="Q831" s="20" t="s">
        <v>69</v>
      </c>
      <c r="R831" s="20" t="s">
        <v>68</v>
      </c>
      <c r="S831" s="20">
        <v>9127</v>
      </c>
      <c r="T831" s="20">
        <v>7205</v>
      </c>
      <c r="U831" s="20">
        <v>59510</v>
      </c>
      <c r="V831" s="20">
        <v>52305</v>
      </c>
      <c r="W831" s="20">
        <v>9127</v>
      </c>
      <c r="X831" s="20">
        <v>4066</v>
      </c>
      <c r="Y831" s="21">
        <v>125008</v>
      </c>
    </row>
    <row r="832" spans="2:25" x14ac:dyDescent="0.9">
      <c r="B832" s="19" t="s">
        <v>5240</v>
      </c>
      <c r="C832" s="25">
        <f>_xlfn.XLOOKUP(Vote_History[[#This Row],[QID]],Constituency[qid],Constituency[Number])</f>
        <v>139</v>
      </c>
      <c r="D832" s="27" t="str">
        <f>_xlfn.XLOOKUP(Vote_History[[#This Row],[Number]],Constituency[Number],Constituency[Constituency])</f>
        <v>Kovalam</v>
      </c>
      <c r="E832" s="20" t="s">
        <v>5467</v>
      </c>
      <c r="F832" s="20">
        <v>2016</v>
      </c>
      <c r="G832" s="20" t="s">
        <v>4718</v>
      </c>
      <c r="H832" s="20" t="s">
        <v>6567</v>
      </c>
      <c r="I832" s="20" t="s">
        <v>161</v>
      </c>
      <c r="J832" s="20" t="s">
        <v>38</v>
      </c>
      <c r="K832" s="20">
        <v>60268</v>
      </c>
      <c r="L832" s="20" t="s">
        <v>6564</v>
      </c>
      <c r="M832" s="20" t="s">
        <v>5390</v>
      </c>
      <c r="N832" s="20" t="s">
        <v>51</v>
      </c>
      <c r="O832" s="20">
        <v>57653</v>
      </c>
      <c r="P832" s="20" t="s">
        <v>6568</v>
      </c>
      <c r="Q832" s="20" t="s">
        <v>698</v>
      </c>
      <c r="R832" s="20" t="s">
        <v>68</v>
      </c>
      <c r="S832" s="20">
        <v>30987</v>
      </c>
      <c r="T832" s="20">
        <v>2615</v>
      </c>
      <c r="U832" s="20">
        <v>57653</v>
      </c>
      <c r="V832" s="20">
        <v>60268</v>
      </c>
      <c r="W832" s="20">
        <v>30987</v>
      </c>
      <c r="X832" s="20">
        <v>4213</v>
      </c>
      <c r="Y832" s="21">
        <v>153121</v>
      </c>
    </row>
    <row r="833" spans="2:25" x14ac:dyDescent="0.9">
      <c r="B833" s="19" t="s">
        <v>5240</v>
      </c>
      <c r="C833" s="25">
        <f>_xlfn.XLOOKUP(Vote_History[[#This Row],[QID]],Constituency[qid],Constituency[Number])</f>
        <v>139</v>
      </c>
      <c r="D833" s="27" t="str">
        <f>_xlfn.XLOOKUP(Vote_History[[#This Row],[Number]],Constituency[Number],Constituency[Constituency])</f>
        <v>Kovalam</v>
      </c>
      <c r="E833" s="20" t="s">
        <v>5467</v>
      </c>
      <c r="F833" s="20">
        <v>2021</v>
      </c>
      <c r="G833" s="20" t="s">
        <v>4718</v>
      </c>
      <c r="H833" s="20" t="s">
        <v>5246</v>
      </c>
      <c r="I833" s="20" t="s">
        <v>161</v>
      </c>
      <c r="J833" s="20" t="s">
        <v>38</v>
      </c>
      <c r="K833" s="20">
        <v>74868</v>
      </c>
      <c r="L833" s="20" t="s">
        <v>6569</v>
      </c>
      <c r="M833" s="20" t="s">
        <v>5390</v>
      </c>
      <c r="N833" s="20" t="s">
        <v>51</v>
      </c>
      <c r="O833" s="20">
        <v>63306</v>
      </c>
      <c r="P833" s="20" t="s">
        <v>6570</v>
      </c>
      <c r="Q833" s="20" t="s">
        <v>69</v>
      </c>
      <c r="R833" s="20" t="s">
        <v>68</v>
      </c>
      <c r="S833" s="20">
        <v>18664</v>
      </c>
      <c r="T833" s="20">
        <v>11562</v>
      </c>
      <c r="U833" s="20">
        <v>63306</v>
      </c>
      <c r="V833" s="20">
        <v>74868</v>
      </c>
      <c r="W833" s="20">
        <v>18664</v>
      </c>
      <c r="X833" s="20">
        <v>1489</v>
      </c>
      <c r="Y833" s="21">
        <v>158327</v>
      </c>
    </row>
    <row r="834" spans="2:25" x14ac:dyDescent="0.9">
      <c r="B834" s="19" t="s">
        <v>5240</v>
      </c>
      <c r="C834" s="25">
        <f>_xlfn.XLOOKUP(Vote_History[[#This Row],[QID]],Constituency[qid],Constituency[Number])</f>
        <v>139</v>
      </c>
      <c r="D834" s="27" t="str">
        <f>_xlfn.XLOOKUP(Vote_History[[#This Row],[Number]],Constituency[Number],Constituency[Constituency])</f>
        <v>Kovalam</v>
      </c>
      <c r="E834" s="20" t="s">
        <v>5473</v>
      </c>
      <c r="F834" s="20">
        <v>2014</v>
      </c>
      <c r="G834" s="20" t="s">
        <v>4718</v>
      </c>
      <c r="H834" s="20" t="s">
        <v>6521</v>
      </c>
      <c r="I834" s="20" t="s">
        <v>161</v>
      </c>
      <c r="J834" s="20" t="s">
        <v>38</v>
      </c>
      <c r="K834" s="20">
        <v>51401</v>
      </c>
      <c r="L834" s="20" t="s">
        <v>6522</v>
      </c>
      <c r="M834" s="20" t="s">
        <v>193</v>
      </c>
      <c r="N834" s="20" t="s">
        <v>51</v>
      </c>
      <c r="O834" s="20">
        <v>42112</v>
      </c>
      <c r="P834" s="20" t="s">
        <v>6520</v>
      </c>
      <c r="Q834" s="20" t="s">
        <v>69</v>
      </c>
      <c r="R834" s="20" t="s">
        <v>68</v>
      </c>
      <c r="S834" s="20">
        <v>36169</v>
      </c>
      <c r="T834" s="20">
        <v>9289</v>
      </c>
      <c r="U834" s="20">
        <v>42112</v>
      </c>
      <c r="V834" s="20">
        <v>51401</v>
      </c>
      <c r="W834" s="20">
        <v>36169</v>
      </c>
      <c r="X834" s="20">
        <v>6785</v>
      </c>
      <c r="Y834" s="21">
        <v>136467</v>
      </c>
    </row>
    <row r="835" spans="2:25" x14ac:dyDescent="0.9">
      <c r="B835" s="19" t="s">
        <v>5240</v>
      </c>
      <c r="C835" s="25">
        <f>_xlfn.XLOOKUP(Vote_History[[#This Row],[QID]],Constituency[qid],Constituency[Number])</f>
        <v>139</v>
      </c>
      <c r="D835" s="27" t="str">
        <f>_xlfn.XLOOKUP(Vote_History[[#This Row],[Number]],Constituency[Number],Constituency[Constituency])</f>
        <v>Kovalam</v>
      </c>
      <c r="E835" s="20" t="s">
        <v>5473</v>
      </c>
      <c r="F835" s="20">
        <v>2019</v>
      </c>
      <c r="G835" s="20" t="s">
        <v>4718</v>
      </c>
      <c r="H835" s="20" t="s">
        <v>6521</v>
      </c>
      <c r="I835" s="20" t="s">
        <v>161</v>
      </c>
      <c r="J835" s="20" t="s">
        <v>38</v>
      </c>
      <c r="K835" s="20">
        <v>73221</v>
      </c>
      <c r="L835" s="20" t="s">
        <v>6399</v>
      </c>
      <c r="M835" s="20" t="s">
        <v>193</v>
      </c>
      <c r="N835" s="20" t="s">
        <v>51</v>
      </c>
      <c r="O835" s="20">
        <v>42050</v>
      </c>
      <c r="P835" s="20" t="s">
        <v>4282</v>
      </c>
      <c r="Q835" s="20" t="s">
        <v>69</v>
      </c>
      <c r="R835" s="20" t="s">
        <v>68</v>
      </c>
      <c r="S835" s="20">
        <v>41092</v>
      </c>
      <c r="T835" s="20">
        <v>31171</v>
      </c>
      <c r="U835" s="20">
        <v>42050</v>
      </c>
      <c r="V835" s="20">
        <v>73221</v>
      </c>
      <c r="W835" s="20">
        <v>41092</v>
      </c>
      <c r="X835" s="20">
        <v>3413</v>
      </c>
      <c r="Y835" s="21">
        <v>159776</v>
      </c>
    </row>
    <row r="836" spans="2:25" x14ac:dyDescent="0.9">
      <c r="B836" s="19" t="s">
        <v>5240</v>
      </c>
      <c r="C836" s="25">
        <f>_xlfn.XLOOKUP(Vote_History[[#This Row],[QID]],Constituency[qid],Constituency[Number])</f>
        <v>139</v>
      </c>
      <c r="D836" s="27" t="str">
        <f>_xlfn.XLOOKUP(Vote_History[[#This Row],[Number]],Constituency[Number],Constituency[Constituency])</f>
        <v>Kovalam</v>
      </c>
      <c r="E836" s="20" t="s">
        <v>5473</v>
      </c>
      <c r="F836" s="20">
        <v>2024</v>
      </c>
      <c r="G836" s="20" t="s">
        <v>4718</v>
      </c>
      <c r="H836" s="20" t="s">
        <v>6523</v>
      </c>
      <c r="I836" s="20" t="s">
        <v>161</v>
      </c>
      <c r="J836" s="20" t="s">
        <v>38</v>
      </c>
      <c r="K836" s="20">
        <v>64042</v>
      </c>
      <c r="L836" s="20" t="s">
        <v>5066</v>
      </c>
      <c r="M836" s="20" t="s">
        <v>69</v>
      </c>
      <c r="N836" s="20" t="s">
        <v>68</v>
      </c>
      <c r="O836" s="20">
        <v>47376</v>
      </c>
      <c r="P836" s="20" t="s">
        <v>6524</v>
      </c>
      <c r="Q836" s="20" t="s">
        <v>193</v>
      </c>
      <c r="R836" s="20" t="s">
        <v>51</v>
      </c>
      <c r="S836" s="20">
        <v>39137</v>
      </c>
      <c r="T836" s="20">
        <v>16666</v>
      </c>
      <c r="U836" s="20">
        <v>39137</v>
      </c>
      <c r="V836" s="20">
        <v>64042</v>
      </c>
      <c r="W836" s="20">
        <v>47376</v>
      </c>
      <c r="X836" s="20">
        <v>1740</v>
      </c>
      <c r="Y836" s="21">
        <v>152295</v>
      </c>
    </row>
    <row r="837" spans="2:25" x14ac:dyDescent="0.9">
      <c r="B837" s="19" t="s">
        <v>5291</v>
      </c>
      <c r="C837" s="25">
        <f>_xlfn.XLOOKUP(Vote_History[[#This Row],[QID]],Constituency[qid],Constituency[Number])</f>
        <v>140</v>
      </c>
      <c r="D837" s="27" t="str">
        <f>_xlfn.XLOOKUP(Vote_History[[#This Row],[Number]],Constituency[Number],Constituency[Constituency])</f>
        <v>Neyyattinkara</v>
      </c>
      <c r="E837" s="20" t="s">
        <v>5467</v>
      </c>
      <c r="F837" s="20">
        <v>2011</v>
      </c>
      <c r="G837" s="20" t="s">
        <v>4718</v>
      </c>
      <c r="H837" s="20" t="s">
        <v>6571</v>
      </c>
      <c r="I837" s="20" t="s">
        <v>52</v>
      </c>
      <c r="J837" s="20" t="s">
        <v>51</v>
      </c>
      <c r="K837" s="20">
        <v>54711</v>
      </c>
      <c r="L837" s="20" t="s">
        <v>6572</v>
      </c>
      <c r="M837" s="20" t="s">
        <v>161</v>
      </c>
      <c r="N837" s="20" t="s">
        <v>38</v>
      </c>
      <c r="O837" s="20">
        <v>48009</v>
      </c>
      <c r="P837" s="20" t="s">
        <v>6573</v>
      </c>
      <c r="Q837" s="20" t="s">
        <v>69</v>
      </c>
      <c r="R837" s="20" t="s">
        <v>68</v>
      </c>
      <c r="S837" s="20">
        <v>6730</v>
      </c>
      <c r="T837" s="20">
        <v>6702</v>
      </c>
      <c r="U837" s="20">
        <v>54711</v>
      </c>
      <c r="V837" s="20">
        <v>48009</v>
      </c>
      <c r="W837" s="20">
        <v>6730</v>
      </c>
      <c r="X837" s="20">
        <v>2248</v>
      </c>
      <c r="Y837" s="21">
        <v>111698</v>
      </c>
    </row>
    <row r="838" spans="2:25" x14ac:dyDescent="0.9">
      <c r="B838" s="19" t="s">
        <v>5291</v>
      </c>
      <c r="C838" s="25">
        <f>_xlfn.XLOOKUP(Vote_History[[#This Row],[QID]],Constituency[qid],Constituency[Number])</f>
        <v>140</v>
      </c>
      <c r="D838" s="27" t="str">
        <f>_xlfn.XLOOKUP(Vote_History[[#This Row],[Number]],Constituency[Number],Constituency[Constituency])</f>
        <v>Neyyattinkara</v>
      </c>
      <c r="E838" s="20" t="s">
        <v>5467</v>
      </c>
      <c r="F838" s="20">
        <v>2016</v>
      </c>
      <c r="G838" s="20" t="s">
        <v>4718</v>
      </c>
      <c r="H838" s="20" t="s">
        <v>6574</v>
      </c>
      <c r="I838" s="20" t="s">
        <v>52</v>
      </c>
      <c r="J838" s="20" t="s">
        <v>51</v>
      </c>
      <c r="K838" s="20">
        <v>63559</v>
      </c>
      <c r="L838" s="20" t="s">
        <v>6575</v>
      </c>
      <c r="M838" s="20" t="s">
        <v>161</v>
      </c>
      <c r="N838" s="20" t="s">
        <v>38</v>
      </c>
      <c r="O838" s="20">
        <v>54016</v>
      </c>
      <c r="P838" s="20" t="s">
        <v>6576</v>
      </c>
      <c r="Q838" s="20" t="s">
        <v>69</v>
      </c>
      <c r="R838" s="20" t="s">
        <v>68</v>
      </c>
      <c r="S838" s="20">
        <v>15531</v>
      </c>
      <c r="T838" s="20">
        <v>9543</v>
      </c>
      <c r="U838" s="20">
        <v>63559</v>
      </c>
      <c r="V838" s="20">
        <v>54016</v>
      </c>
      <c r="W838" s="20">
        <v>15531</v>
      </c>
      <c r="X838" s="20">
        <v>846</v>
      </c>
      <c r="Y838" s="21">
        <v>133952</v>
      </c>
    </row>
    <row r="839" spans="2:25" x14ac:dyDescent="0.9">
      <c r="B839" s="19" t="s">
        <v>5291</v>
      </c>
      <c r="C839" s="25">
        <f>_xlfn.XLOOKUP(Vote_History[[#This Row],[QID]],Constituency[qid],Constituency[Number])</f>
        <v>140</v>
      </c>
      <c r="D839" s="27" t="str">
        <f>_xlfn.XLOOKUP(Vote_History[[#This Row],[Number]],Constituency[Number],Constituency[Constituency])</f>
        <v>Neyyattinkara</v>
      </c>
      <c r="E839" s="20" t="s">
        <v>5467</v>
      </c>
      <c r="F839" s="20">
        <v>2021</v>
      </c>
      <c r="G839" s="20" t="s">
        <v>4718</v>
      </c>
      <c r="H839" s="20" t="s">
        <v>5292</v>
      </c>
      <c r="I839" s="20" t="s">
        <v>52</v>
      </c>
      <c r="J839" s="20" t="s">
        <v>51</v>
      </c>
      <c r="K839" s="20">
        <v>65497</v>
      </c>
      <c r="L839" s="20" t="s">
        <v>6577</v>
      </c>
      <c r="M839" s="20" t="s">
        <v>161</v>
      </c>
      <c r="N839" s="20" t="s">
        <v>38</v>
      </c>
      <c r="O839" s="20">
        <v>51235</v>
      </c>
      <c r="P839" s="20" t="s">
        <v>6578</v>
      </c>
      <c r="Q839" s="20" t="s">
        <v>69</v>
      </c>
      <c r="R839" s="20" t="s">
        <v>68</v>
      </c>
      <c r="S839" s="20">
        <v>21009</v>
      </c>
      <c r="T839" s="20">
        <v>14262</v>
      </c>
      <c r="U839" s="20">
        <v>65497</v>
      </c>
      <c r="V839" s="20">
        <v>51235</v>
      </c>
      <c r="W839" s="20">
        <v>21009</v>
      </c>
      <c r="X839" s="20">
        <v>643</v>
      </c>
      <c r="Y839" s="21">
        <v>138384</v>
      </c>
    </row>
    <row r="840" spans="2:25" x14ac:dyDescent="0.9">
      <c r="B840" s="19" t="s">
        <v>5291</v>
      </c>
      <c r="C840" s="25">
        <f>_xlfn.XLOOKUP(Vote_History[[#This Row],[QID]],Constituency[qid],Constituency[Number])</f>
        <v>140</v>
      </c>
      <c r="D840" s="27" t="str">
        <f>_xlfn.XLOOKUP(Vote_History[[#This Row],[Number]],Constituency[Number],Constituency[Constituency])</f>
        <v>Neyyattinkara</v>
      </c>
      <c r="E840" s="20" t="s">
        <v>5473</v>
      </c>
      <c r="F840" s="20">
        <v>2014</v>
      </c>
      <c r="G840" s="20" t="s">
        <v>4718</v>
      </c>
      <c r="H840" s="20" t="s">
        <v>6521</v>
      </c>
      <c r="I840" s="20" t="s">
        <v>161</v>
      </c>
      <c r="J840" s="20" t="s">
        <v>38</v>
      </c>
      <c r="K840" s="20">
        <v>48009</v>
      </c>
      <c r="L840" s="20" t="s">
        <v>6522</v>
      </c>
      <c r="M840" s="20" t="s">
        <v>193</v>
      </c>
      <c r="N840" s="20" t="s">
        <v>51</v>
      </c>
      <c r="O840" s="20">
        <v>39806</v>
      </c>
      <c r="P840" s="20" t="s">
        <v>6520</v>
      </c>
      <c r="Q840" s="20" t="s">
        <v>69</v>
      </c>
      <c r="R840" s="20" t="s">
        <v>68</v>
      </c>
      <c r="S840" s="20">
        <v>28958</v>
      </c>
      <c r="T840" s="20">
        <v>8203</v>
      </c>
      <c r="U840" s="20">
        <v>39806</v>
      </c>
      <c r="V840" s="20">
        <v>48009</v>
      </c>
      <c r="W840" s="20">
        <v>28958</v>
      </c>
      <c r="X840" s="20">
        <v>5343</v>
      </c>
      <c r="Y840" s="21">
        <v>122116</v>
      </c>
    </row>
    <row r="841" spans="2:25" x14ac:dyDescent="0.9">
      <c r="B841" s="19" t="s">
        <v>5291</v>
      </c>
      <c r="C841" s="25">
        <f>_xlfn.XLOOKUP(Vote_History[[#This Row],[QID]],Constituency[qid],Constituency[Number])</f>
        <v>140</v>
      </c>
      <c r="D841" s="27" t="str">
        <f>_xlfn.XLOOKUP(Vote_History[[#This Row],[Number]],Constituency[Number],Constituency[Constituency])</f>
        <v>Neyyattinkara</v>
      </c>
      <c r="E841" s="20" t="s">
        <v>5473</v>
      </c>
      <c r="F841" s="20">
        <v>2019</v>
      </c>
      <c r="G841" s="20" t="s">
        <v>4718</v>
      </c>
      <c r="H841" s="20" t="s">
        <v>6521</v>
      </c>
      <c r="I841" s="20" t="s">
        <v>161</v>
      </c>
      <c r="J841" s="20" t="s">
        <v>38</v>
      </c>
      <c r="K841" s="20">
        <v>66834</v>
      </c>
      <c r="L841" s="20" t="s">
        <v>6399</v>
      </c>
      <c r="M841" s="20" t="s">
        <v>193</v>
      </c>
      <c r="N841" s="20" t="s">
        <v>51</v>
      </c>
      <c r="O841" s="20">
        <v>37925</v>
      </c>
      <c r="P841" s="20" t="s">
        <v>4282</v>
      </c>
      <c r="Q841" s="20" t="s">
        <v>69</v>
      </c>
      <c r="R841" s="20" t="s">
        <v>68</v>
      </c>
      <c r="S841" s="20">
        <v>32368</v>
      </c>
      <c r="T841" s="20">
        <v>28909</v>
      </c>
      <c r="U841" s="20">
        <v>37925</v>
      </c>
      <c r="V841" s="20">
        <v>66834</v>
      </c>
      <c r="W841" s="20">
        <v>32368</v>
      </c>
      <c r="X841" s="20">
        <v>2372</v>
      </c>
      <c r="Y841" s="21">
        <v>139499</v>
      </c>
    </row>
    <row r="842" spans="2:25" x14ac:dyDescent="0.9">
      <c r="B842" s="22" t="s">
        <v>5291</v>
      </c>
      <c r="C842" s="26">
        <f>_xlfn.XLOOKUP(Vote_History[[#This Row],[QID]],Constituency[qid],Constituency[Number])</f>
        <v>140</v>
      </c>
      <c r="D842" s="28" t="str">
        <f>_xlfn.XLOOKUP(Vote_History[[#This Row],[Number]],Constituency[Number],Constituency[Constituency])</f>
        <v>Neyyattinkara</v>
      </c>
      <c r="E842" s="23" t="s">
        <v>5473</v>
      </c>
      <c r="F842" s="23">
        <v>2024</v>
      </c>
      <c r="G842" s="23" t="s">
        <v>4718</v>
      </c>
      <c r="H842" s="23" t="s">
        <v>6523</v>
      </c>
      <c r="I842" s="23" t="s">
        <v>161</v>
      </c>
      <c r="J842" s="23" t="s">
        <v>38</v>
      </c>
      <c r="K842" s="23">
        <v>58749</v>
      </c>
      <c r="L842" s="23" t="s">
        <v>5066</v>
      </c>
      <c r="M842" s="23" t="s">
        <v>69</v>
      </c>
      <c r="N842" s="23" t="s">
        <v>68</v>
      </c>
      <c r="O842" s="23">
        <v>36136</v>
      </c>
      <c r="P842" s="23" t="s">
        <v>6524</v>
      </c>
      <c r="Q842" s="23" t="s">
        <v>193</v>
      </c>
      <c r="R842" s="23" t="s">
        <v>51</v>
      </c>
      <c r="S842" s="23">
        <v>35526</v>
      </c>
      <c r="T842" s="23">
        <v>22613</v>
      </c>
      <c r="U842" s="23">
        <v>35526</v>
      </c>
      <c r="V842" s="23">
        <v>58749</v>
      </c>
      <c r="W842" s="23">
        <v>36136</v>
      </c>
      <c r="X842" s="23">
        <v>1160</v>
      </c>
      <c r="Y842" s="24">
        <v>131571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AFFC-A37F-4AC5-8820-97759F70122B}">
  <dimension ref="B2:O142"/>
  <sheetViews>
    <sheetView topLeftCell="A12" zoomScale="85" zoomScaleNormal="85" workbookViewId="0">
      <selection activeCell="P11" sqref="P11"/>
    </sheetView>
  </sheetViews>
  <sheetFormatPr defaultRowHeight="14.5" x14ac:dyDescent="0.35"/>
  <cols>
    <col min="2" max="2" width="8.81640625" bestFit="1" customWidth="1"/>
    <col min="3" max="4" width="17.6328125" bestFit="1" customWidth="1"/>
    <col min="5" max="5" width="25.1796875" bestFit="1" customWidth="1"/>
    <col min="7" max="7" width="8.81640625" bestFit="1" customWidth="1"/>
    <col min="8" max="8" width="4.81640625" bestFit="1" customWidth="1"/>
    <col min="9" max="9" width="16.90625" customWidth="1"/>
    <col min="10" max="10" width="12" bestFit="1" customWidth="1"/>
    <col min="11" max="11" width="11.453125" bestFit="1" customWidth="1"/>
    <col min="12" max="12" width="11.7265625" bestFit="1" customWidth="1"/>
    <col min="14" max="14" width="14.08984375" bestFit="1" customWidth="1"/>
    <col min="15" max="15" width="7.7265625" bestFit="1" customWidth="1"/>
  </cols>
  <sheetData>
    <row r="2" spans="2:15" ht="16" x14ac:dyDescent="0.4">
      <c r="B2" s="5" t="s">
        <v>5321</v>
      </c>
      <c r="C2" s="6" t="s">
        <v>5330</v>
      </c>
      <c r="D2" s="6" t="s">
        <v>5323</v>
      </c>
      <c r="E2" s="6" t="s">
        <v>5337</v>
      </c>
      <c r="F2" s="6" t="s">
        <v>5334</v>
      </c>
      <c r="G2" s="6" t="s">
        <v>5338</v>
      </c>
      <c r="H2" s="7" t="s">
        <v>5339</v>
      </c>
      <c r="I2" s="8" t="s">
        <v>5454</v>
      </c>
      <c r="J2" s="13" t="s">
        <v>5452</v>
      </c>
      <c r="K2" s="13" t="s">
        <v>5453</v>
      </c>
      <c r="L2" s="13" t="s">
        <v>6592</v>
      </c>
      <c r="M2" s="13" t="s">
        <v>6593</v>
      </c>
      <c r="N2" s="13" t="s">
        <v>6594</v>
      </c>
      <c r="O2" s="13" t="s">
        <v>5336</v>
      </c>
    </row>
    <row r="3" spans="2:15" ht="100" customHeight="1" x14ac:dyDescent="0.35">
      <c r="B3" s="9">
        <v>1</v>
      </c>
      <c r="C3" s="10" t="s">
        <v>31</v>
      </c>
      <c r="D3" s="10" t="s">
        <v>33</v>
      </c>
      <c r="E3" s="10" t="s">
        <v>5340</v>
      </c>
      <c r="F3" s="10" t="s">
        <v>39</v>
      </c>
      <c r="G3" s="10" t="s">
        <v>38</v>
      </c>
      <c r="H3" s="11">
        <v>43</v>
      </c>
      <c r="I3" s="15"/>
      <c r="J3" s="12">
        <v>224279</v>
      </c>
      <c r="K3" s="12">
        <v>172426</v>
      </c>
      <c r="L3" s="14">
        <f>Ex_MLA[[#This Row],[Valid Votes]]/Ex_MLA[[#This Row],[Total Voters]]</f>
        <v>0.76880135902157576</v>
      </c>
      <c r="M3" s="33" cm="1">
        <f t="array" ref="M3">_xlfn._xlws.FILTER(Vote_History[Winner_Votes],(Vote_History[Number]=Ex_MLA[[#This Row],[Number]])*(Vote_History[Election]="niyamasabha")*(Vote_History[Year]=2021))</f>
        <v>65758</v>
      </c>
      <c r="N3" s="34">
        <f>Ex_MLA[[#This Row],[Member_Votes]]/Ex_MLA[[#This Row],[Valid Votes]]</f>
        <v>0.38136939904654749</v>
      </c>
      <c r="O3" s="32" cm="1">
        <f t="array" ref="O3">_xlfn._xlws.FILTER(Vote_History[Margin],(Vote_History[Number]=Ex_MLA[[#This Row],[Number]])*(Vote_History[Election]="niyamasabha")*(Vote_History[Year]=2021))</f>
        <v>745</v>
      </c>
    </row>
    <row r="4" spans="2:15" ht="100" customHeight="1" x14ac:dyDescent="0.35">
      <c r="B4" s="9">
        <v>2</v>
      </c>
      <c r="C4" s="10" t="s">
        <v>33</v>
      </c>
      <c r="D4" s="10" t="s">
        <v>33</v>
      </c>
      <c r="E4" s="10" t="s">
        <v>5341</v>
      </c>
      <c r="F4" s="10" t="s">
        <v>39</v>
      </c>
      <c r="G4" s="10" t="s">
        <v>38</v>
      </c>
      <c r="H4" s="11">
        <v>67</v>
      </c>
      <c r="I4" s="15"/>
      <c r="J4" s="12">
        <v>203894</v>
      </c>
      <c r="K4" s="12">
        <v>144500</v>
      </c>
      <c r="L4" s="14">
        <f>Ex_MLA[[#This Row],[Valid Votes]]/Ex_MLA[[#This Row],[Total Voters]]</f>
        <v>0.70870158023286611</v>
      </c>
      <c r="M4" s="33" cm="1">
        <f t="array" ref="M4">_xlfn._xlws.FILTER(Vote_History[Winner_Votes],(Vote_History[Number]=Ex_MLA[[#This Row],[Number]])*(Vote_History[Election]="niyamasabha")*(Vote_History[Year]=2021))</f>
        <v>63296</v>
      </c>
      <c r="N4" s="34">
        <f>Ex_MLA[[#This Row],[Member_Votes]]/Ex_MLA[[#This Row],[Valid Votes]]</f>
        <v>0.43803460207612455</v>
      </c>
      <c r="O4" s="32" cm="1">
        <f t="array" ref="O4">_xlfn._xlws.FILTER(Vote_History[Margin],(Vote_History[Number]=Ex_MLA[[#This Row],[Number]])*(Vote_History[Election]="niyamasabha")*(Vote_History[Year]=2021))</f>
        <v>12901</v>
      </c>
    </row>
    <row r="5" spans="2:15" ht="100" customHeight="1" x14ac:dyDescent="0.35">
      <c r="B5" s="9">
        <v>3</v>
      </c>
      <c r="C5" s="10" t="s">
        <v>150</v>
      </c>
      <c r="D5" s="10" t="s">
        <v>33</v>
      </c>
      <c r="E5" s="10" t="s">
        <v>5342</v>
      </c>
      <c r="F5" s="10" t="s">
        <v>5343</v>
      </c>
      <c r="G5" s="10" t="s">
        <v>51</v>
      </c>
      <c r="H5" s="11">
        <v>61</v>
      </c>
      <c r="I5" s="15"/>
      <c r="J5" s="12">
        <v>218907</v>
      </c>
      <c r="K5" s="12">
        <v>165341</v>
      </c>
      <c r="L5" s="14">
        <f>Ex_MLA[[#This Row],[Valid Votes]]/Ex_MLA[[#This Row],[Total Voters]]</f>
        <v>0.75530248004860512</v>
      </c>
      <c r="M5" s="33" cm="1">
        <f t="array" ref="M5">_xlfn._xlws.FILTER(Vote_History[Winner_Votes],(Vote_History[Number]=Ex_MLA[[#This Row],[Number]])*(Vote_History[Election]="niyamasabha")*(Vote_History[Year]=2021))</f>
        <v>78664</v>
      </c>
      <c r="N5" s="34">
        <f>Ex_MLA[[#This Row],[Member_Votes]]/Ex_MLA[[#This Row],[Valid Votes]]</f>
        <v>0.47576826074597345</v>
      </c>
      <c r="O5" s="32" cm="1">
        <f t="array" ref="O5">_xlfn._xlws.FILTER(Vote_History[Margin],(Vote_History[Number]=Ex_MLA[[#This Row],[Number]])*(Vote_History[Election]="niyamasabha")*(Vote_History[Year]=2021))</f>
        <v>13322</v>
      </c>
    </row>
    <row r="6" spans="2:15" ht="100" customHeight="1" x14ac:dyDescent="0.35">
      <c r="B6" s="9">
        <v>4</v>
      </c>
      <c r="C6" s="10" t="s">
        <v>190</v>
      </c>
      <c r="D6" s="10" t="s">
        <v>33</v>
      </c>
      <c r="E6" s="10" t="s">
        <v>5344</v>
      </c>
      <c r="F6" s="10" t="s">
        <v>193</v>
      </c>
      <c r="G6" s="10" t="s">
        <v>51</v>
      </c>
      <c r="H6" s="11">
        <v>72</v>
      </c>
      <c r="I6" s="15"/>
      <c r="J6" s="12">
        <v>223849</v>
      </c>
      <c r="K6" s="12">
        <v>166835</v>
      </c>
      <c r="L6" s="14">
        <f>Ex_MLA[[#This Row],[Valid Votes]]/Ex_MLA[[#This Row],[Total Voters]]</f>
        <v>0.74530152022122054</v>
      </c>
      <c r="M6" s="33" cm="1">
        <f t="array" ref="M6">_xlfn._xlws.FILTER(Vote_History[Winner_Votes],(Vote_History[Number]=Ex_MLA[[#This Row],[Number]])*(Vote_History[Election]="niyamasabha")*(Vote_History[Year]=2021))</f>
        <v>84615</v>
      </c>
      <c r="N6" s="34">
        <f>Ex_MLA[[#This Row],[Member_Votes]]/Ex_MLA[[#This Row],[Valid Votes]]</f>
        <v>0.50717775047202329</v>
      </c>
      <c r="O6" s="32" cm="1">
        <f t="array" ref="O6">_xlfn._xlws.FILTER(Vote_History[Margin],(Vote_History[Number]=Ex_MLA[[#This Row],[Number]])*(Vote_History[Election]="niyamasabha")*(Vote_History[Year]=2021))</f>
        <v>27139</v>
      </c>
    </row>
    <row r="7" spans="2:15" ht="100" customHeight="1" x14ac:dyDescent="0.35">
      <c r="B7" s="9">
        <v>5</v>
      </c>
      <c r="C7" s="10" t="s">
        <v>217</v>
      </c>
      <c r="D7" s="10" t="s">
        <v>33</v>
      </c>
      <c r="E7" s="10" t="s">
        <v>5345</v>
      </c>
      <c r="F7" s="10" t="s">
        <v>5343</v>
      </c>
      <c r="G7" s="10" t="s">
        <v>51</v>
      </c>
      <c r="H7" s="11">
        <v>60</v>
      </c>
      <c r="I7" s="15"/>
      <c r="J7" s="12">
        <v>208946</v>
      </c>
      <c r="K7" s="12">
        <v>160408</v>
      </c>
      <c r="L7" s="14">
        <f>Ex_MLA[[#This Row],[Valid Votes]]/Ex_MLA[[#This Row],[Total Voters]]</f>
        <v>0.7677007456472007</v>
      </c>
      <c r="M7" s="33" cm="1">
        <f t="array" ref="M7">_xlfn._xlws.FILTER(Vote_History[Winner_Votes],(Vote_History[Number]=Ex_MLA[[#This Row],[Number]])*(Vote_History[Election]="niyamasabha")*(Vote_History[Year]=2021))</f>
        <v>86151</v>
      </c>
      <c r="N7" s="34">
        <f>Ex_MLA[[#This Row],[Member_Votes]]/Ex_MLA[[#This Row],[Valid Votes]]</f>
        <v>0.53707421076255546</v>
      </c>
      <c r="O7" s="32" cm="1">
        <f t="array" ref="O7">_xlfn._xlws.FILTER(Vote_History[Margin],(Vote_History[Number]=Ex_MLA[[#This Row],[Number]])*(Vote_History[Election]="niyamasabha")*(Vote_History[Year]=2021))</f>
        <v>26137</v>
      </c>
    </row>
    <row r="8" spans="2:15" ht="100" customHeight="1" x14ac:dyDescent="0.35">
      <c r="B8" s="9">
        <v>6</v>
      </c>
      <c r="C8" s="10" t="s">
        <v>256</v>
      </c>
      <c r="D8" s="10" t="s">
        <v>258</v>
      </c>
      <c r="E8" s="10" t="s">
        <v>5346</v>
      </c>
      <c r="F8" s="10" t="s">
        <v>5343</v>
      </c>
      <c r="G8" s="10" t="s">
        <v>51</v>
      </c>
      <c r="H8" s="11">
        <v>61</v>
      </c>
      <c r="I8" s="15"/>
      <c r="J8" s="12">
        <v>189803</v>
      </c>
      <c r="K8" s="12">
        <v>149945</v>
      </c>
      <c r="L8" s="14">
        <f>Ex_MLA[[#This Row],[Valid Votes]]/Ex_MLA[[#This Row],[Total Voters]]</f>
        <v>0.7900033192309921</v>
      </c>
      <c r="M8" s="33" cm="1">
        <f t="array" ref="M8">_xlfn._xlws.FILTER(Vote_History[Winner_Votes],(Vote_History[Number]=Ex_MLA[[#This Row],[Number]])*(Vote_History[Election]="niyamasabha")*(Vote_History[Year]=2021))</f>
        <v>93695</v>
      </c>
      <c r="N8" s="34">
        <f>Ex_MLA[[#This Row],[Member_Votes]]/Ex_MLA[[#This Row],[Valid Votes]]</f>
        <v>0.62486244956484049</v>
      </c>
      <c r="O8" s="32" cm="1">
        <f t="array" ref="O8">_xlfn._xlws.FILTER(Vote_History[Margin],(Vote_History[Number]=Ex_MLA[[#This Row],[Number]])*(Vote_History[Election]="niyamasabha")*(Vote_History[Year]=2021))</f>
        <v>49780</v>
      </c>
    </row>
    <row r="9" spans="2:15" ht="100" customHeight="1" x14ac:dyDescent="0.35">
      <c r="B9" s="9">
        <v>7</v>
      </c>
      <c r="C9" s="10" t="s">
        <v>287</v>
      </c>
      <c r="D9" s="10" t="s">
        <v>258</v>
      </c>
      <c r="E9" s="10" t="s">
        <v>5347</v>
      </c>
      <c r="F9" s="10" t="s">
        <v>5343</v>
      </c>
      <c r="G9" s="10" t="s">
        <v>51</v>
      </c>
      <c r="H9" s="11">
        <v>31</v>
      </c>
      <c r="I9" s="15"/>
      <c r="J9" s="12">
        <v>190531</v>
      </c>
      <c r="K9" s="12">
        <v>145585</v>
      </c>
      <c r="L9" s="14">
        <f>Ex_MLA[[#This Row],[Valid Votes]]/Ex_MLA[[#This Row],[Total Voters]]</f>
        <v>0.76410137982795445</v>
      </c>
      <c r="M9" s="33" cm="1">
        <f t="array" ref="M9">_xlfn._xlws.FILTER(Vote_History[Winner_Votes],(Vote_History[Number]=Ex_MLA[[#This Row],[Number]])*(Vote_History[Election]="niyamasabha")*(Vote_History[Year]=2021))</f>
        <v>88252</v>
      </c>
      <c r="N9" s="34">
        <f>Ex_MLA[[#This Row],[Member_Votes]]/Ex_MLA[[#This Row],[Valid Votes]]</f>
        <v>0.60618882439811794</v>
      </c>
      <c r="O9" s="32" cm="1">
        <f t="array" ref="O9">_xlfn._xlws.FILTER(Vote_History[Margin],(Vote_History[Number]=Ex_MLA[[#This Row],[Number]])*(Vote_History[Election]="niyamasabha")*(Vote_History[Year]=2021))</f>
        <v>44393</v>
      </c>
    </row>
    <row r="10" spans="2:15" ht="100" customHeight="1" x14ac:dyDescent="0.35">
      <c r="B10" s="9">
        <v>8</v>
      </c>
      <c r="C10" s="10" t="s">
        <v>319</v>
      </c>
      <c r="D10" s="10" t="s">
        <v>258</v>
      </c>
      <c r="E10" s="10" t="s">
        <v>5348</v>
      </c>
      <c r="F10" s="10" t="s">
        <v>5343</v>
      </c>
      <c r="G10" s="10" t="s">
        <v>51</v>
      </c>
      <c r="H10" s="11">
        <v>69</v>
      </c>
      <c r="I10" s="15"/>
      <c r="J10" s="12">
        <v>220054</v>
      </c>
      <c r="K10" s="12">
        <v>178112</v>
      </c>
      <c r="L10" s="14">
        <f>Ex_MLA[[#This Row],[Valid Votes]]/Ex_MLA[[#This Row],[Total Voters]]</f>
        <v>0.80940132876475779</v>
      </c>
      <c r="M10" s="33" cm="1">
        <f t="array" ref="M10">_xlfn._xlws.FILTER(Vote_History[Winner_Votes],(Vote_History[Number]=Ex_MLA[[#This Row],[Number]])*(Vote_History[Election]="niyamasabha")*(Vote_History[Year]=2021))</f>
        <v>92870</v>
      </c>
      <c r="N10" s="34">
        <f>Ex_MLA[[#This Row],[Member_Votes]]/Ex_MLA[[#This Row],[Valid Votes]]</f>
        <v>0.5214134926338484</v>
      </c>
      <c r="O10" s="32" cm="1">
        <f t="array" ref="O10">_xlfn._xlws.FILTER(Vote_History[Margin],(Vote_History[Number]=Ex_MLA[[#This Row],[Number]])*(Vote_History[Election]="niyamasabha")*(Vote_History[Year]=2021))</f>
        <v>22689</v>
      </c>
    </row>
    <row r="11" spans="2:15" ht="100" customHeight="1" x14ac:dyDescent="0.35">
      <c r="B11" s="9">
        <v>9</v>
      </c>
      <c r="C11" s="10" t="s">
        <v>379</v>
      </c>
      <c r="D11" s="10" t="s">
        <v>258</v>
      </c>
      <c r="E11" s="10" t="s">
        <v>394</v>
      </c>
      <c r="F11" s="10" t="s">
        <v>161</v>
      </c>
      <c r="G11" s="10" t="s">
        <v>38</v>
      </c>
      <c r="H11" s="11">
        <v>48</v>
      </c>
      <c r="I11" s="15"/>
      <c r="J11" s="12">
        <v>201660</v>
      </c>
      <c r="K11" s="12">
        <v>152516</v>
      </c>
      <c r="L11" s="14">
        <f>Ex_MLA[[#This Row],[Valid Votes]]/Ex_MLA[[#This Row],[Total Voters]]</f>
        <v>0.75630268769215514</v>
      </c>
      <c r="M11" s="33" cm="1">
        <f t="array" ref="M11">_xlfn._xlws.FILTER(Vote_History[Winner_Votes],(Vote_History[Number]=Ex_MLA[[#This Row],[Number]])*(Vote_History[Election]="niyamasabha")*(Vote_History[Year]=2021))</f>
        <v>76764</v>
      </c>
      <c r="N11" s="34">
        <f>Ex_MLA[[#This Row],[Member_Votes]]/Ex_MLA[[#This Row],[Valid Votes]]</f>
        <v>0.50331768470193294</v>
      </c>
      <c r="O11" s="32" cm="1">
        <f t="array" ref="O11">_xlfn._xlws.FILTER(Vote_History[Margin],(Vote_History[Number]=Ex_MLA[[#This Row],[Number]])*(Vote_History[Election]="niyamasabha")*(Vote_History[Year]=2021))</f>
        <v>10010</v>
      </c>
    </row>
    <row r="12" spans="2:15" ht="100" customHeight="1" x14ac:dyDescent="0.35">
      <c r="B12" s="9">
        <v>10</v>
      </c>
      <c r="C12" s="10" t="s">
        <v>417</v>
      </c>
      <c r="D12" s="10" t="s">
        <v>258</v>
      </c>
      <c r="E12" s="10" t="s">
        <v>5349</v>
      </c>
      <c r="F12" s="10" t="s">
        <v>5343</v>
      </c>
      <c r="G12" s="10" t="s">
        <v>51</v>
      </c>
      <c r="H12" s="11">
        <v>42</v>
      </c>
      <c r="I12" s="15"/>
      <c r="J12" s="12">
        <v>186027</v>
      </c>
      <c r="K12" s="12">
        <v>144897</v>
      </c>
      <c r="L12" s="14">
        <f>Ex_MLA[[#This Row],[Valid Votes]]/Ex_MLA[[#This Row],[Total Voters]]</f>
        <v>0.77890306245867535</v>
      </c>
      <c r="M12" s="33" cm="1">
        <f t="array" ref="M12">_xlfn._xlws.FILTER(Vote_History[Winner_Votes],(Vote_History[Number]=Ex_MLA[[#This Row],[Number]])*(Vote_History[Election]="niyamasabha")*(Vote_History[Year]=2021))</f>
        <v>65794</v>
      </c>
      <c r="N12" s="34">
        <f>Ex_MLA[[#This Row],[Member_Votes]]/Ex_MLA[[#This Row],[Valid Votes]]</f>
        <v>0.45407427344941581</v>
      </c>
      <c r="O12" s="32" cm="1">
        <f t="array" ref="O12">_xlfn._xlws.FILTER(Vote_History[Margin],(Vote_History[Number]=Ex_MLA[[#This Row],[Number]])*(Vote_History[Election]="niyamasabha")*(Vote_History[Year]=2021))</f>
        <v>6141</v>
      </c>
    </row>
    <row r="13" spans="2:15" ht="100" customHeight="1" x14ac:dyDescent="0.35">
      <c r="B13" s="9">
        <v>11</v>
      </c>
      <c r="C13" s="10" t="s">
        <v>258</v>
      </c>
      <c r="D13" s="10" t="s">
        <v>258</v>
      </c>
      <c r="E13" s="10" t="s">
        <v>5350</v>
      </c>
      <c r="F13" s="10" t="s">
        <v>5351</v>
      </c>
      <c r="G13" s="10" t="s">
        <v>51</v>
      </c>
      <c r="H13" s="11">
        <v>76</v>
      </c>
      <c r="I13" s="15"/>
      <c r="J13" s="12">
        <v>178928</v>
      </c>
      <c r="K13" s="12">
        <v>134089</v>
      </c>
      <c r="L13" s="14">
        <f>Ex_MLA[[#This Row],[Valid Votes]]/Ex_MLA[[#This Row],[Total Voters]]</f>
        <v>0.74940199409818475</v>
      </c>
      <c r="M13" s="33" cm="1">
        <f t="array" ref="M13">_xlfn._xlws.FILTER(Vote_History[Winner_Votes],(Vote_History[Number]=Ex_MLA[[#This Row],[Number]])*(Vote_History[Election]="niyamasabha")*(Vote_History[Year]=2021))</f>
        <v>60313</v>
      </c>
      <c r="N13" s="34">
        <f>Ex_MLA[[#This Row],[Member_Votes]]/Ex_MLA[[#This Row],[Valid Votes]]</f>
        <v>0.44979826831432856</v>
      </c>
      <c r="O13" s="32" cm="1">
        <f t="array" ref="O13">_xlfn._xlws.FILTER(Vote_History[Margin],(Vote_History[Number]=Ex_MLA[[#This Row],[Number]])*(Vote_History[Election]="niyamasabha")*(Vote_History[Year]=2021))</f>
        <v>1745</v>
      </c>
    </row>
    <row r="14" spans="2:15" ht="100" customHeight="1" x14ac:dyDescent="0.35">
      <c r="B14" s="9">
        <v>12</v>
      </c>
      <c r="C14" s="10" t="s">
        <v>508</v>
      </c>
      <c r="D14" s="10" t="s">
        <v>258</v>
      </c>
      <c r="E14" s="10" t="s">
        <v>511</v>
      </c>
      <c r="F14" s="10" t="s">
        <v>5343</v>
      </c>
      <c r="G14" s="10" t="s">
        <v>51</v>
      </c>
      <c r="H14" s="11">
        <v>77</v>
      </c>
      <c r="I14" s="15"/>
      <c r="J14" s="12">
        <v>199759</v>
      </c>
      <c r="K14" s="12">
        <v>160247</v>
      </c>
      <c r="L14" s="14">
        <f>Ex_MLA[[#This Row],[Valid Votes]]/Ex_MLA[[#This Row],[Total Voters]]</f>
        <v>0.8022016529918552</v>
      </c>
      <c r="M14" s="33" cm="1">
        <f t="array" ref="M14">_xlfn._xlws.FILTER(Vote_History[Winner_Votes],(Vote_History[Number]=Ex_MLA[[#This Row],[Number]])*(Vote_History[Election]="niyamasabha")*(Vote_History[Year]=2021))</f>
        <v>95522</v>
      </c>
      <c r="N14" s="34">
        <f>Ex_MLA[[#This Row],[Member_Votes]]/Ex_MLA[[#This Row],[Valid Votes]]</f>
        <v>0.59609228253883073</v>
      </c>
      <c r="O14" s="32" cm="1">
        <f t="array" ref="O14">_xlfn._xlws.FILTER(Vote_History[Margin],(Vote_History[Number]=Ex_MLA[[#This Row],[Number]])*(Vote_History[Election]="niyamasabha")*(Vote_History[Year]=2021))</f>
        <v>50123</v>
      </c>
    </row>
    <row r="15" spans="2:15" ht="100" customHeight="1" x14ac:dyDescent="0.35">
      <c r="B15" s="9">
        <v>13</v>
      </c>
      <c r="C15" s="10" t="s">
        <v>539</v>
      </c>
      <c r="D15" s="10" t="s">
        <v>258</v>
      </c>
      <c r="E15" s="10" t="s">
        <v>5352</v>
      </c>
      <c r="F15" s="10" t="s">
        <v>5343</v>
      </c>
      <c r="G15" s="10" t="s">
        <v>51</v>
      </c>
      <c r="H15" s="11">
        <v>44</v>
      </c>
      <c r="I15" s="15"/>
      <c r="J15" s="12">
        <v>179860</v>
      </c>
      <c r="K15" s="12">
        <v>132989</v>
      </c>
      <c r="L15" s="14">
        <f>Ex_MLA[[#This Row],[Valid Votes]]/Ex_MLA[[#This Row],[Total Voters]]</f>
        <v>0.73940286889803175</v>
      </c>
      <c r="M15" s="33" cm="1">
        <f t="array" ref="M15">_xlfn._xlws.FILTER(Vote_History[Winner_Votes],(Vote_History[Number]=Ex_MLA[[#This Row],[Number]])*(Vote_History[Election]="niyamasabha")*(Vote_History[Year]=2021))</f>
        <v>81810</v>
      </c>
      <c r="N15" s="34">
        <f>Ex_MLA[[#This Row],[Member_Votes]]/Ex_MLA[[#This Row],[Valid Votes]]</f>
        <v>0.61516366015234347</v>
      </c>
      <c r="O15" s="32" cm="1">
        <f t="array" ref="O15">_xlfn._xlws.FILTER(Vote_History[Margin],(Vote_History[Number]=Ex_MLA[[#This Row],[Number]])*(Vote_History[Election]="niyamasabha")*(Vote_History[Year]=2021))</f>
        <v>36801</v>
      </c>
    </row>
    <row r="16" spans="2:15" ht="100" customHeight="1" x14ac:dyDescent="0.35">
      <c r="B16" s="9">
        <v>14</v>
      </c>
      <c r="C16" s="10" t="s">
        <v>580</v>
      </c>
      <c r="D16" s="10" t="s">
        <v>258</v>
      </c>
      <c r="E16" s="10" t="s">
        <v>5353</v>
      </c>
      <c r="F16" s="10" t="s">
        <v>5354</v>
      </c>
      <c r="G16" s="10" t="s">
        <v>51</v>
      </c>
      <c r="H16" s="11">
        <v>70</v>
      </c>
      <c r="I16" s="15"/>
      <c r="J16" s="12">
        <v>199243</v>
      </c>
      <c r="K16" s="12">
        <v>155709</v>
      </c>
      <c r="L16" s="14">
        <f>Ex_MLA[[#This Row],[Valid Votes]]/Ex_MLA[[#This Row],[Total Voters]]</f>
        <v>0.7815029888126559</v>
      </c>
      <c r="M16" s="33" cm="1">
        <f t="array" ref="M16">_xlfn._xlws.FILTER(Vote_History[Winner_Votes],(Vote_History[Number]=Ex_MLA[[#This Row],[Number]])*(Vote_History[Election]="niyamasabha")*(Vote_History[Year]=2021))</f>
        <v>70626</v>
      </c>
      <c r="N16" s="34">
        <f>Ex_MLA[[#This Row],[Member_Votes]]/Ex_MLA[[#This Row],[Valid Votes]]</f>
        <v>0.45357686453576862</v>
      </c>
      <c r="O16" s="32" cm="1">
        <f t="array" ref="O16">_xlfn._xlws.FILTER(Vote_History[Margin],(Vote_History[Number]=Ex_MLA[[#This Row],[Number]])*(Vote_History[Election]="niyamasabha")*(Vote_History[Year]=2021))</f>
        <v>9541</v>
      </c>
    </row>
    <row r="17" spans="2:15" ht="100" customHeight="1" x14ac:dyDescent="0.35">
      <c r="B17" s="9">
        <v>15</v>
      </c>
      <c r="C17" s="10" t="s">
        <v>633</v>
      </c>
      <c r="D17" s="10" t="s">
        <v>258</v>
      </c>
      <c r="E17" s="10" t="s">
        <v>5355</v>
      </c>
      <c r="F17" s="10" t="s">
        <v>5343</v>
      </c>
      <c r="G17" s="10" t="s">
        <v>51</v>
      </c>
      <c r="H17" s="11">
        <v>64</v>
      </c>
      <c r="I17" s="15"/>
      <c r="J17" s="12">
        <v>195038</v>
      </c>
      <c r="K17" s="12">
        <v>155134</v>
      </c>
      <c r="L17" s="14">
        <f>Ex_MLA[[#This Row],[Valid Votes]]/Ex_MLA[[#This Row],[Total Voters]]</f>
        <v>0.79540397255919359</v>
      </c>
      <c r="M17" s="33" cm="1">
        <f t="array" ref="M17">_xlfn._xlws.FILTER(Vote_History[Winner_Votes],(Vote_History[Number]=Ex_MLA[[#This Row],[Number]])*(Vote_History[Election]="niyamasabha")*(Vote_History[Year]=2021))</f>
        <v>96129</v>
      </c>
      <c r="N17" s="34">
        <f>Ex_MLA[[#This Row],[Member_Votes]]/Ex_MLA[[#This Row],[Valid Votes]]</f>
        <v>0.6196513981461188</v>
      </c>
      <c r="O17" s="32" cm="1">
        <f t="array" ref="O17">_xlfn._xlws.FILTER(Vote_History[Margin],(Vote_History[Number]=Ex_MLA[[#This Row],[Number]])*(Vote_History[Election]="niyamasabha")*(Vote_History[Year]=2021))</f>
        <v>60963</v>
      </c>
    </row>
    <row r="18" spans="2:15" ht="100" customHeight="1" x14ac:dyDescent="0.35">
      <c r="B18" s="9">
        <v>16</v>
      </c>
      <c r="C18" s="10" t="s">
        <v>668</v>
      </c>
      <c r="D18" s="10" t="s">
        <v>258</v>
      </c>
      <c r="E18" s="10" t="s">
        <v>679</v>
      </c>
      <c r="F18" s="10" t="s">
        <v>161</v>
      </c>
      <c r="G18" s="10" t="s">
        <v>38</v>
      </c>
      <c r="H18" s="11">
        <v>68</v>
      </c>
      <c r="I18" s="15"/>
      <c r="J18" s="12">
        <v>182064</v>
      </c>
      <c r="K18" s="12">
        <v>142138</v>
      </c>
      <c r="L18" s="14">
        <f>Ex_MLA[[#This Row],[Valid Votes]]/Ex_MLA[[#This Row],[Total Voters]]</f>
        <v>0.78070348888303009</v>
      </c>
      <c r="M18" s="33" cm="1">
        <f t="array" ref="M18">_xlfn._xlws.FILTER(Vote_History[Winner_Votes],(Vote_History[Number]=Ex_MLA[[#This Row],[Number]])*(Vote_History[Election]="niyamasabha")*(Vote_History[Year]=2021))</f>
        <v>66706</v>
      </c>
      <c r="N18" s="34">
        <f>Ex_MLA[[#This Row],[Member_Votes]]/Ex_MLA[[#This Row],[Valid Votes]]</f>
        <v>0.46930447874600739</v>
      </c>
      <c r="O18" s="32" cm="1">
        <f t="array" ref="O18">_xlfn._xlws.FILTER(Vote_History[Margin],(Vote_History[Number]=Ex_MLA[[#This Row],[Number]])*(Vote_History[Election]="niyamasabha")*(Vote_History[Year]=2021))</f>
        <v>3172</v>
      </c>
    </row>
    <row r="19" spans="2:15" ht="100" customHeight="1" x14ac:dyDescent="0.35">
      <c r="B19" s="9">
        <v>17</v>
      </c>
      <c r="C19" s="10" t="s">
        <v>738</v>
      </c>
      <c r="D19" s="10" t="s">
        <v>740</v>
      </c>
      <c r="E19" s="10" t="s">
        <v>5356</v>
      </c>
      <c r="F19" s="10" t="s">
        <v>5343</v>
      </c>
      <c r="G19" s="10" t="s">
        <v>51</v>
      </c>
      <c r="H19" s="11">
        <v>51</v>
      </c>
      <c r="I19" s="15"/>
      <c r="J19" s="12">
        <v>199661</v>
      </c>
      <c r="K19" s="12">
        <v>152581</v>
      </c>
      <c r="L19" s="14">
        <f>Ex_MLA[[#This Row],[Valid Votes]]/Ex_MLA[[#This Row],[Total Voters]]</f>
        <v>0.76420031954162304</v>
      </c>
      <c r="M19" s="33" cm="1">
        <f t="array" ref="M19">_xlfn._xlws.FILTER(Vote_History[Winner_Votes],(Vote_History[Number]=Ex_MLA[[#This Row],[Number]])*(Vote_History[Election]="niyamasabha")*(Vote_History[Year]=2021))</f>
        <v>72536</v>
      </c>
      <c r="N19" s="34">
        <f>Ex_MLA[[#This Row],[Member_Votes]]/Ex_MLA[[#This Row],[Valid Votes]]</f>
        <v>0.47539339760520644</v>
      </c>
      <c r="O19" s="32" cm="1">
        <f t="array" ref="O19">_xlfn._xlws.FILTER(Vote_History[Margin],(Vote_History[Number]=Ex_MLA[[#This Row],[Number]])*(Vote_History[Election]="niyamasabha")*(Vote_History[Year]=2021))</f>
        <v>9282</v>
      </c>
    </row>
    <row r="20" spans="2:15" ht="100" customHeight="1" x14ac:dyDescent="0.35">
      <c r="B20" s="9">
        <v>18</v>
      </c>
      <c r="C20" s="10" t="s">
        <v>762</v>
      </c>
      <c r="D20" s="10" t="s">
        <v>740</v>
      </c>
      <c r="E20" s="10" t="s">
        <v>5357</v>
      </c>
      <c r="F20" s="10" t="s">
        <v>161</v>
      </c>
      <c r="G20" s="10" t="s">
        <v>38</v>
      </c>
      <c r="H20" s="11">
        <v>45</v>
      </c>
      <c r="I20" s="15"/>
      <c r="J20" s="12">
        <v>225345</v>
      </c>
      <c r="K20" s="12">
        <v>167432</v>
      </c>
      <c r="L20" s="14">
        <f>Ex_MLA[[#This Row],[Valid Votes]]/Ex_MLA[[#This Row],[Total Voters]]</f>
        <v>0.74300295103064196</v>
      </c>
      <c r="M20" s="33" cm="1">
        <f t="array" ref="M20">_xlfn._xlws.FILTER(Vote_History[Winner_Votes],(Vote_History[Number]=Ex_MLA[[#This Row],[Number]])*(Vote_History[Election]="niyamasabha")*(Vote_History[Year]=2021))</f>
        <v>81077</v>
      </c>
      <c r="N20" s="34">
        <f>Ex_MLA[[#This Row],[Member_Votes]]/Ex_MLA[[#This Row],[Valid Votes]]</f>
        <v>0.48423837737111186</v>
      </c>
      <c r="O20" s="32" cm="1">
        <f t="array" ref="O20">_xlfn._xlws.FILTER(Vote_History[Margin],(Vote_History[Number]=Ex_MLA[[#This Row],[Number]])*(Vote_History[Election]="niyamasabha")*(Vote_History[Year]=2021))</f>
        <v>11822</v>
      </c>
    </row>
    <row r="21" spans="2:15" ht="100" customHeight="1" x14ac:dyDescent="0.35">
      <c r="B21" s="9">
        <v>19</v>
      </c>
      <c r="C21" s="10" t="s">
        <v>809</v>
      </c>
      <c r="D21" s="10" t="s">
        <v>740</v>
      </c>
      <c r="E21" s="10" t="s">
        <v>5358</v>
      </c>
      <c r="F21" s="10" t="s">
        <v>161</v>
      </c>
      <c r="G21" s="10" t="s">
        <v>38</v>
      </c>
      <c r="H21" s="11">
        <v>46</v>
      </c>
      <c r="I21" s="15"/>
      <c r="J21" s="12">
        <v>205078</v>
      </c>
      <c r="K21" s="12">
        <v>152209</v>
      </c>
      <c r="L21" s="14">
        <f>Ex_MLA[[#This Row],[Valid Votes]]/Ex_MLA[[#This Row],[Total Voters]]</f>
        <v>0.7422005285793698</v>
      </c>
      <c r="M21" s="33" cm="1">
        <f t="array" ref="M21">_xlfn._xlws.FILTER(Vote_History[Winner_Votes],(Vote_History[Number]=Ex_MLA[[#This Row],[Number]])*(Vote_History[Election]="niyamasabha")*(Vote_History[Year]=2021))</f>
        <v>70252</v>
      </c>
      <c r="N21" s="34">
        <f>Ex_MLA[[#This Row],[Member_Votes]]/Ex_MLA[[#This Row],[Valid Votes]]</f>
        <v>0.46154957985401651</v>
      </c>
      <c r="O21" s="32" cm="1">
        <f t="array" ref="O21">_xlfn._xlws.FILTER(Vote_History[Margin],(Vote_History[Number]=Ex_MLA[[#This Row],[Number]])*(Vote_History[Election]="niyamasabha")*(Vote_History[Year]=2021))</f>
        <v>5470</v>
      </c>
    </row>
    <row r="22" spans="2:15" ht="100" customHeight="1" x14ac:dyDescent="0.35">
      <c r="B22" s="9">
        <v>20</v>
      </c>
      <c r="C22" s="10" t="s">
        <v>865</v>
      </c>
      <c r="D22" s="10" t="s">
        <v>867</v>
      </c>
      <c r="E22" s="10" t="s">
        <v>5359</v>
      </c>
      <c r="F22" s="10" t="s">
        <v>5360</v>
      </c>
      <c r="G22" s="10" t="s">
        <v>38</v>
      </c>
      <c r="H22" s="11">
        <v>50</v>
      </c>
      <c r="I22" s="15"/>
      <c r="J22" s="12">
        <v>172284</v>
      </c>
      <c r="K22" s="12">
        <v>136673</v>
      </c>
      <c r="L22" s="14">
        <f>Ex_MLA[[#This Row],[Valid Votes]]/Ex_MLA[[#This Row],[Total Voters]]</f>
        <v>0.79330059668918762</v>
      </c>
      <c r="M22" s="33" cm="1">
        <f t="array" ref="M22">_xlfn._xlws.FILTER(Vote_History[Winner_Votes],(Vote_History[Number]=Ex_MLA[[#This Row],[Number]])*(Vote_History[Election]="niyamasabha")*(Vote_History[Year]=2021))</f>
        <v>65093</v>
      </c>
      <c r="N22" s="34">
        <f>Ex_MLA[[#This Row],[Member_Votes]]/Ex_MLA[[#This Row],[Valid Votes]]</f>
        <v>0.47626817293832724</v>
      </c>
      <c r="O22" s="32" cm="1">
        <f t="array" ref="O22">_xlfn._xlws.FILTER(Vote_History[Margin],(Vote_History[Number]=Ex_MLA[[#This Row],[Number]])*(Vote_History[Election]="niyamasabha")*(Vote_History[Year]=2021))</f>
        <v>7491</v>
      </c>
    </row>
    <row r="23" spans="2:15" ht="100" customHeight="1" x14ac:dyDescent="0.35">
      <c r="B23" s="9">
        <v>21</v>
      </c>
      <c r="C23" s="10" t="s">
        <v>917</v>
      </c>
      <c r="D23" s="10" t="s">
        <v>867</v>
      </c>
      <c r="E23" s="10" t="s">
        <v>5361</v>
      </c>
      <c r="F23" s="10" t="s">
        <v>5343</v>
      </c>
      <c r="G23" s="10" t="s">
        <v>51</v>
      </c>
      <c r="H23" s="11">
        <v>69</v>
      </c>
      <c r="I23" s="15"/>
      <c r="J23" s="12">
        <v>208830</v>
      </c>
      <c r="K23" s="12">
        <v>169779</v>
      </c>
      <c r="L23" s="14">
        <f>Ex_MLA[[#This Row],[Valid Votes]]/Ex_MLA[[#This Row],[Total Voters]]</f>
        <v>0.81300100560264332</v>
      </c>
      <c r="M23" s="33" cm="1">
        <f t="array" ref="M23">_xlfn._xlws.FILTER(Vote_History[Winner_Votes],(Vote_History[Number]=Ex_MLA[[#This Row],[Number]])*(Vote_History[Election]="niyamasabha")*(Vote_History[Year]=2021))</f>
        <v>80143</v>
      </c>
      <c r="N23" s="34">
        <f>Ex_MLA[[#This Row],[Member_Votes]]/Ex_MLA[[#This Row],[Valid Votes]]</f>
        <v>0.47204306775278448</v>
      </c>
      <c r="O23" s="32" cm="1">
        <f t="array" ref="O23">_xlfn._xlws.FILTER(Vote_History[Margin],(Vote_History[Number]=Ex_MLA[[#This Row],[Number]])*(Vote_History[Election]="niyamasabha")*(Vote_History[Year]=2021))</f>
        <v>333</v>
      </c>
    </row>
    <row r="24" spans="2:15" ht="100" customHeight="1" x14ac:dyDescent="0.35">
      <c r="B24" s="9">
        <v>22</v>
      </c>
      <c r="C24" s="10" t="s">
        <v>949</v>
      </c>
      <c r="D24" s="10" t="s">
        <v>867</v>
      </c>
      <c r="E24" s="10" t="s">
        <v>5362</v>
      </c>
      <c r="F24" s="10" t="s">
        <v>193</v>
      </c>
      <c r="G24" s="10" t="s">
        <v>51</v>
      </c>
      <c r="H24" s="11">
        <v>68</v>
      </c>
      <c r="I24" s="15"/>
      <c r="J24" s="12">
        <v>222493</v>
      </c>
      <c r="K24" s="12">
        <v>175503</v>
      </c>
      <c r="L24" s="14">
        <f>Ex_MLA[[#This Row],[Valid Votes]]/Ex_MLA[[#This Row],[Total Voters]]</f>
        <v>0.78880234434341756</v>
      </c>
      <c r="M24" s="33" cm="1">
        <f t="array" ref="M24">_xlfn._xlws.FILTER(Vote_History[Winner_Votes],(Vote_History[Number]=Ex_MLA[[#This Row],[Number]])*(Vote_History[Election]="niyamasabha")*(Vote_History[Year]=2021))</f>
        <v>83293</v>
      </c>
      <c r="N24" s="34">
        <f>Ex_MLA[[#This Row],[Member_Votes]]/Ex_MLA[[#This Row],[Valid Votes]]</f>
        <v>0.474595875853974</v>
      </c>
      <c r="O24" s="32" cm="1">
        <f t="array" ref="O24">_xlfn._xlws.FILTER(Vote_History[Margin],(Vote_History[Number]=Ex_MLA[[#This Row],[Number]])*(Vote_History[Election]="niyamasabha")*(Vote_History[Year]=2021))</f>
        <v>4035</v>
      </c>
    </row>
    <row r="25" spans="2:15" ht="100" customHeight="1" x14ac:dyDescent="0.35">
      <c r="B25" s="9">
        <v>23</v>
      </c>
      <c r="C25" s="10" t="s">
        <v>988</v>
      </c>
      <c r="D25" s="10" t="s">
        <v>867</v>
      </c>
      <c r="E25" s="10"/>
      <c r="F25" s="10"/>
      <c r="G25" s="10"/>
      <c r="H25" s="11"/>
      <c r="I25" s="15"/>
      <c r="J25" s="12">
        <v>208924</v>
      </c>
      <c r="K25" s="12">
        <v>162084</v>
      </c>
      <c r="L25" s="14">
        <f>Ex_MLA[[#This Row],[Valid Votes]]/Ex_MLA[[#This Row],[Total Voters]]</f>
        <v>0.77580364151557502</v>
      </c>
      <c r="M25" s="33" cm="1">
        <f t="array" ref="M25">_xlfn._xlws.FILTER(Vote_History[Winner_Votes],(Vote_History[Number]=Ex_MLA[[#This Row],[Number]])*(Vote_History[Election]="niyamasabha")*(Vote_History[Year]=2021))</f>
        <v>75628</v>
      </c>
      <c r="N25" s="34">
        <f>Ex_MLA[[#This Row],[Member_Votes]]/Ex_MLA[[#This Row],[Valid Votes]]</f>
        <v>0.46659756669381308</v>
      </c>
      <c r="O25" s="32" cm="1">
        <f t="array" ref="O25">_xlfn._xlws.FILTER(Vote_History[Margin],(Vote_History[Number]=Ex_MLA[[#This Row],[Number]])*(Vote_History[Election]="niyamasabha")*(Vote_History[Year]=2021))</f>
        <v>8472</v>
      </c>
    </row>
    <row r="26" spans="2:15" ht="100" customHeight="1" x14ac:dyDescent="0.35">
      <c r="B26" s="9">
        <v>24</v>
      </c>
      <c r="C26" s="10" t="s">
        <v>1026</v>
      </c>
      <c r="D26" s="10" t="s">
        <v>867</v>
      </c>
      <c r="E26" s="10" t="s">
        <v>5363</v>
      </c>
      <c r="F26" s="10" t="s">
        <v>5343</v>
      </c>
      <c r="G26" s="10" t="s">
        <v>51</v>
      </c>
      <c r="H26" s="11">
        <v>71</v>
      </c>
      <c r="I26" s="15"/>
      <c r="J26" s="12">
        <v>205055</v>
      </c>
      <c r="K26" s="12">
        <v>163737</v>
      </c>
      <c r="L26" s="14">
        <f>Ex_MLA[[#This Row],[Valid Votes]]/Ex_MLA[[#This Row],[Total Voters]]</f>
        <v>0.79850284070127531</v>
      </c>
      <c r="M26" s="33" cm="1">
        <f t="array" ref="M26">_xlfn._xlws.FILTER(Vote_History[Winner_Votes],(Vote_History[Number]=Ex_MLA[[#This Row],[Number]])*(Vote_History[Election]="niyamasabha")*(Vote_History[Year]=2021))</f>
        <v>86023</v>
      </c>
      <c r="N26" s="34">
        <f>Ex_MLA[[#This Row],[Member_Votes]]/Ex_MLA[[#This Row],[Valid Votes]]</f>
        <v>0.52537300671198328</v>
      </c>
      <c r="O26" s="32" cm="1">
        <f t="array" ref="O26">_xlfn._xlws.FILTER(Vote_History[Margin],(Vote_History[Number]=Ex_MLA[[#This Row],[Number]])*(Vote_History[Election]="niyamasabha")*(Vote_History[Year]=2021))</f>
        <v>22592</v>
      </c>
    </row>
    <row r="27" spans="2:15" ht="100" customHeight="1" x14ac:dyDescent="0.35">
      <c r="B27" s="9">
        <v>25</v>
      </c>
      <c r="C27" s="10" t="s">
        <v>1082</v>
      </c>
      <c r="D27" s="10" t="s">
        <v>867</v>
      </c>
      <c r="E27" s="10" t="s">
        <v>1086</v>
      </c>
      <c r="F27" s="10" t="s">
        <v>5343</v>
      </c>
      <c r="G27" s="10" t="s">
        <v>51</v>
      </c>
      <c r="H27" s="11">
        <v>27</v>
      </c>
      <c r="I27" s="15"/>
      <c r="J27" s="12">
        <v>232024</v>
      </c>
      <c r="K27" s="12">
        <v>181954</v>
      </c>
      <c r="L27" s="14">
        <f>Ex_MLA[[#This Row],[Valid Votes]]/Ex_MLA[[#This Row],[Total Voters]]</f>
        <v>0.78420335827328203</v>
      </c>
      <c r="M27" s="33" cm="1">
        <f t="array" ref="M27">_xlfn._xlws.FILTER(Vote_History[Winner_Votes],(Vote_History[Number]=Ex_MLA[[#This Row],[Number]])*(Vote_History[Election]="niyamasabha")*(Vote_History[Year]=2021))</f>
        <v>91839</v>
      </c>
      <c r="N27" s="34">
        <f>Ex_MLA[[#This Row],[Member_Votes]]/Ex_MLA[[#This Row],[Valid Votes]]</f>
        <v>0.50473746111654594</v>
      </c>
      <c r="O27" s="32" cm="1">
        <f t="array" ref="O27">_xlfn._xlws.FILTER(Vote_History[Margin],(Vote_History[Number]=Ex_MLA[[#This Row],[Number]])*(Vote_History[Election]="niyamasabha")*(Vote_History[Year]=2021))</f>
        <v>20372</v>
      </c>
    </row>
    <row r="28" spans="2:15" ht="100" customHeight="1" x14ac:dyDescent="0.35">
      <c r="B28" s="9">
        <v>26</v>
      </c>
      <c r="C28" s="10" t="s">
        <v>1113</v>
      </c>
      <c r="D28" s="10" t="s">
        <v>867</v>
      </c>
      <c r="E28" s="10" t="s">
        <v>5364</v>
      </c>
      <c r="F28" s="10" t="s">
        <v>1139</v>
      </c>
      <c r="G28" s="10" t="s">
        <v>51</v>
      </c>
      <c r="H28" s="11">
        <v>75</v>
      </c>
      <c r="I28" s="15"/>
      <c r="J28" s="12">
        <v>210462</v>
      </c>
      <c r="K28" s="12">
        <v>164350</v>
      </c>
      <c r="L28" s="14">
        <f>Ex_MLA[[#This Row],[Valid Votes]]/Ex_MLA[[#This Row],[Total Voters]]</f>
        <v>0.78090106527544167</v>
      </c>
      <c r="M28" s="33" cm="1">
        <f t="array" ref="M28">_xlfn._xlws.FILTER(Vote_History[Winner_Votes],(Vote_History[Number]=Ex_MLA[[#This Row],[Number]])*(Vote_History[Election]="niyamasabha")*(Vote_History[Year]=2021))</f>
        <v>83639</v>
      </c>
      <c r="N28" s="34">
        <f>Ex_MLA[[#This Row],[Member_Votes]]/Ex_MLA[[#This Row],[Valid Votes]]</f>
        <v>0.50890781867964707</v>
      </c>
      <c r="O28" s="32" cm="1">
        <f t="array" ref="O28">_xlfn._xlws.FILTER(Vote_History[Margin],(Vote_History[Number]=Ex_MLA[[#This Row],[Number]])*(Vote_History[Election]="niyamasabha")*(Vote_History[Year]=2021))</f>
        <v>38502</v>
      </c>
    </row>
    <row r="29" spans="2:15" ht="100" customHeight="1" x14ac:dyDescent="0.35">
      <c r="B29" s="9">
        <v>27</v>
      </c>
      <c r="C29" s="10" t="s">
        <v>1161</v>
      </c>
      <c r="D29" s="10" t="s">
        <v>867</v>
      </c>
      <c r="E29" s="10" t="s">
        <v>1179</v>
      </c>
      <c r="F29" s="10" t="s">
        <v>5343</v>
      </c>
      <c r="G29" s="10" t="s">
        <v>51</v>
      </c>
      <c r="H29" s="11">
        <v>73</v>
      </c>
      <c r="I29" s="15"/>
      <c r="J29" s="12">
        <v>186120</v>
      </c>
      <c r="K29" s="12">
        <v>137562</v>
      </c>
      <c r="L29" s="14">
        <f>Ex_MLA[[#This Row],[Valid Votes]]/Ex_MLA[[#This Row],[Total Voters]]</f>
        <v>0.73910380399742104</v>
      </c>
      <c r="M29" s="33" cm="1">
        <f t="array" ref="M29">_xlfn._xlws.FILTER(Vote_History[Winner_Votes],(Vote_History[Number]=Ex_MLA[[#This Row],[Number]])*(Vote_History[Election]="niyamasabha")*(Vote_History[Year]=2021))</f>
        <v>59124</v>
      </c>
      <c r="N29" s="34">
        <f>Ex_MLA[[#This Row],[Member_Votes]]/Ex_MLA[[#This Row],[Valid Votes]]</f>
        <v>0.42979892702926681</v>
      </c>
      <c r="O29" s="32" cm="1">
        <f t="array" ref="O29">_xlfn._xlws.FILTER(Vote_History[Margin],(Vote_History[Number]=Ex_MLA[[#This Row],[Number]])*(Vote_History[Election]="niyamasabha")*(Vote_History[Year]=2021))</f>
        <v>12928</v>
      </c>
    </row>
    <row r="30" spans="2:15" ht="100" customHeight="1" x14ac:dyDescent="0.35">
      <c r="B30" s="9">
        <v>28</v>
      </c>
      <c r="C30" s="10" t="s">
        <v>1215</v>
      </c>
      <c r="D30" s="10" t="s">
        <v>867</v>
      </c>
      <c r="E30" s="10" t="s">
        <v>5365</v>
      </c>
      <c r="F30" s="10" t="s">
        <v>1228</v>
      </c>
      <c r="G30" s="10" t="s">
        <v>51</v>
      </c>
      <c r="H30" s="11">
        <v>61</v>
      </c>
      <c r="I30" s="15"/>
      <c r="J30" s="12">
        <v>160342</v>
      </c>
      <c r="K30" s="12">
        <v>119054</v>
      </c>
      <c r="L30" s="14">
        <f>Ex_MLA[[#This Row],[Valid Votes]]/Ex_MLA[[#This Row],[Total Voters]]</f>
        <v>0.74250040538349282</v>
      </c>
      <c r="M30" s="33" cm="1">
        <f t="array" ref="M30">_xlfn._xlws.FILTER(Vote_History[Winner_Votes],(Vote_History[Number]=Ex_MLA[[#This Row],[Number]])*(Vote_History[Election]="niyamasabha")*(Vote_History[Year]=2021))</f>
        <v>52557</v>
      </c>
      <c r="N30" s="34">
        <f>Ex_MLA[[#This Row],[Member_Votes]]/Ex_MLA[[#This Row],[Valid Votes]]</f>
        <v>0.44145513800460295</v>
      </c>
      <c r="O30" s="32" cm="1">
        <f t="array" ref="O30">_xlfn._xlws.FILTER(Vote_History[Margin],(Vote_History[Number]=Ex_MLA[[#This Row],[Number]])*(Vote_History[Election]="niyamasabha")*(Vote_History[Year]=2021))</f>
        <v>12459</v>
      </c>
    </row>
    <row r="31" spans="2:15" ht="100" customHeight="1" x14ac:dyDescent="0.35">
      <c r="B31" s="9">
        <v>29</v>
      </c>
      <c r="C31" s="10" t="s">
        <v>1237</v>
      </c>
      <c r="D31" s="10" t="s">
        <v>867</v>
      </c>
      <c r="E31" s="10" t="s">
        <v>5366</v>
      </c>
      <c r="F31" s="10" t="s">
        <v>5343</v>
      </c>
      <c r="G31" s="10" t="s">
        <v>51</v>
      </c>
      <c r="H31" s="11">
        <v>45</v>
      </c>
      <c r="I31" s="15"/>
      <c r="J31" s="12">
        <v>211672</v>
      </c>
      <c r="K31" s="12">
        <v>165210</v>
      </c>
      <c r="L31" s="14">
        <f>Ex_MLA[[#This Row],[Valid Votes]]/Ex_MLA[[#This Row],[Total Voters]]</f>
        <v>0.7805000188971617</v>
      </c>
      <c r="M31" s="33" cm="1">
        <f t="array" ref="M31">_xlfn._xlws.FILTER(Vote_History[Winner_Votes],(Vote_History[Number]=Ex_MLA[[#This Row],[Number]])*(Vote_History[Election]="niyamasabha")*(Vote_History[Year]=2021))</f>
        <v>82165</v>
      </c>
      <c r="N31" s="34">
        <f>Ex_MLA[[#This Row],[Member_Votes]]/Ex_MLA[[#This Row],[Valid Votes]]</f>
        <v>0.49733672295865866</v>
      </c>
      <c r="O31" s="32" cm="1">
        <f t="array" ref="O31">_xlfn._xlws.FILTER(Vote_History[Margin],(Vote_History[Number]=Ex_MLA[[#This Row],[Number]])*(Vote_History[Election]="niyamasabha")*(Vote_History[Year]=2021))</f>
        <v>28747</v>
      </c>
    </row>
    <row r="32" spans="2:15" ht="100" customHeight="1" x14ac:dyDescent="0.35">
      <c r="B32" s="9">
        <v>30</v>
      </c>
      <c r="C32" s="10" t="s">
        <v>1286</v>
      </c>
      <c r="D32" s="10" t="s">
        <v>867</v>
      </c>
      <c r="E32" s="10" t="s">
        <v>5367</v>
      </c>
      <c r="F32" s="10" t="s">
        <v>5368</v>
      </c>
      <c r="G32" s="10" t="s">
        <v>51</v>
      </c>
      <c r="H32" s="11">
        <v>72</v>
      </c>
      <c r="I32" s="15"/>
      <c r="J32" s="12">
        <v>237760</v>
      </c>
      <c r="K32" s="12">
        <v>193822</v>
      </c>
      <c r="L32" s="14">
        <f>Ex_MLA[[#This Row],[Valid Votes]]/Ex_MLA[[#This Row],[Total Voters]]</f>
        <v>0.81520020188425302</v>
      </c>
      <c r="M32" s="33" cm="1">
        <f t="array" ref="M32">_xlfn._xlws.FILTER(Vote_History[Winner_Votes],(Vote_History[Number]=Ex_MLA[[#This Row],[Number]])*(Vote_History[Election]="niyamasabha")*(Vote_History[Year]=2021))</f>
        <v>85138</v>
      </c>
      <c r="N32" s="34">
        <f>Ex_MLA[[#This Row],[Member_Votes]]/Ex_MLA[[#This Row],[Valid Votes]]</f>
        <v>0.43925870128262012</v>
      </c>
      <c r="O32" s="32" cm="1">
        <f t="array" ref="O32">_xlfn._xlws.FILTER(Vote_History[Margin],(Vote_History[Number]=Ex_MLA[[#This Row],[Number]])*(Vote_History[Election]="niyamasabha")*(Vote_History[Year]=2021))</f>
        <v>10276</v>
      </c>
    </row>
    <row r="33" spans="2:15" ht="100" customHeight="1" x14ac:dyDescent="0.35">
      <c r="B33" s="9">
        <v>31</v>
      </c>
      <c r="C33" s="10" t="s">
        <v>1341</v>
      </c>
      <c r="D33" s="10" t="s">
        <v>867</v>
      </c>
      <c r="E33" s="10" t="s">
        <v>5369</v>
      </c>
      <c r="F33" s="10" t="s">
        <v>39</v>
      </c>
      <c r="G33" s="10" t="s">
        <v>38</v>
      </c>
      <c r="H33" s="11">
        <v>58</v>
      </c>
      <c r="I33" s="15"/>
      <c r="J33" s="12">
        <v>188824</v>
      </c>
      <c r="K33" s="12">
        <v>151154</v>
      </c>
      <c r="L33" s="14">
        <f>Ex_MLA[[#This Row],[Valid Votes]]/Ex_MLA[[#This Row],[Total Voters]]</f>
        <v>0.80050205482353942</v>
      </c>
      <c r="M33" s="33" cm="1">
        <f t="array" ref="M33">_xlfn._xlws.FILTER(Vote_History[Winner_Votes],(Vote_History[Number]=Ex_MLA[[#This Row],[Number]])*(Vote_History[Election]="niyamasabha")*(Vote_History[Year]=2021))</f>
        <v>72336</v>
      </c>
      <c r="N33" s="34">
        <f>Ex_MLA[[#This Row],[Member_Votes]]/Ex_MLA[[#This Row],[Valid Votes]]</f>
        <v>0.47855829154372365</v>
      </c>
      <c r="O33" s="32" cm="1">
        <f t="array" ref="O33">_xlfn._xlws.FILTER(Vote_History[Margin],(Vote_History[Number]=Ex_MLA[[#This Row],[Number]])*(Vote_History[Election]="niyamasabha")*(Vote_History[Year]=2021))</f>
        <v>6344</v>
      </c>
    </row>
    <row r="34" spans="2:15" ht="100" customHeight="1" x14ac:dyDescent="0.35">
      <c r="B34" s="9">
        <v>32</v>
      </c>
      <c r="C34" s="10" t="s">
        <v>1413</v>
      </c>
      <c r="D34" s="10" t="s">
        <v>867</v>
      </c>
      <c r="E34" s="10" t="s">
        <v>1421</v>
      </c>
      <c r="F34" s="10" t="s">
        <v>5343</v>
      </c>
      <c r="G34" s="10" t="s">
        <v>51</v>
      </c>
      <c r="H34" s="11">
        <v>28</v>
      </c>
      <c r="I34" s="15"/>
      <c r="J34" s="12">
        <v>185316</v>
      </c>
      <c r="K34" s="12">
        <v>143009</v>
      </c>
      <c r="L34" s="14">
        <f>Ex_MLA[[#This Row],[Valid Votes]]/Ex_MLA[[#This Row],[Total Voters]]</f>
        <v>0.77170346866973172</v>
      </c>
      <c r="M34" s="33" cm="1">
        <f t="array" ref="M34">_xlfn._xlws.FILTER(Vote_History[Winner_Votes],(Vote_History[Number]=Ex_MLA[[#This Row],[Number]])*(Vote_History[Election]="niyamasabha")*(Vote_History[Year]=2021))</f>
        <v>67867</v>
      </c>
      <c r="N34" s="34">
        <f>Ex_MLA[[#This Row],[Member_Votes]]/Ex_MLA[[#This Row],[Valid Votes]]</f>
        <v>0.47456453789621633</v>
      </c>
      <c r="O34" s="32" cm="1">
        <f t="array" ref="O34">_xlfn._xlws.FILTER(Vote_History[Margin],(Vote_History[Number]=Ex_MLA[[#This Row],[Number]])*(Vote_History[Election]="niyamasabha")*(Vote_History[Year]=2021))</f>
        <v>4643</v>
      </c>
    </row>
    <row r="35" spans="2:15" ht="100" customHeight="1" x14ac:dyDescent="0.35">
      <c r="B35" s="9">
        <v>33</v>
      </c>
      <c r="C35" s="10" t="s">
        <v>1453</v>
      </c>
      <c r="D35" s="10" t="s">
        <v>1455</v>
      </c>
      <c r="E35" s="10" t="s">
        <v>5370</v>
      </c>
      <c r="F35" s="10" t="s">
        <v>39</v>
      </c>
      <c r="G35" s="10" t="s">
        <v>38</v>
      </c>
      <c r="H35" s="11">
        <v>55</v>
      </c>
      <c r="I35" s="15"/>
      <c r="J35" s="12">
        <v>208729</v>
      </c>
      <c r="K35" s="12">
        <v>164145</v>
      </c>
      <c r="L35" s="14">
        <f>Ex_MLA[[#This Row],[Valid Votes]]/Ex_MLA[[#This Row],[Total Voters]]</f>
        <v>0.78640246443953643</v>
      </c>
      <c r="M35" s="33" cm="1">
        <f t="array" ref="M35">_xlfn._xlws.FILTER(Vote_History[Winner_Votes],(Vote_History[Number]=Ex_MLA[[#This Row],[Number]])*(Vote_History[Election]="niyamasabha")*(Vote_History[Year]=2021))</f>
        <v>82759</v>
      </c>
      <c r="N35" s="34">
        <f>Ex_MLA[[#This Row],[Member_Votes]]/Ex_MLA[[#This Row],[Valid Votes]]</f>
        <v>0.50418227786408354</v>
      </c>
      <c r="O35" s="32" cm="1">
        <f t="array" ref="O35">_xlfn._xlws.FILTER(Vote_History[Margin],(Vote_History[Number]=Ex_MLA[[#This Row],[Number]])*(Vote_History[Election]="niyamasabha")*(Vote_History[Year]=2021))</f>
        <v>17666</v>
      </c>
    </row>
    <row r="36" spans="2:15" ht="100" customHeight="1" x14ac:dyDescent="0.35">
      <c r="B36" s="9">
        <v>34</v>
      </c>
      <c r="C36" s="10" t="s">
        <v>1483</v>
      </c>
      <c r="D36" s="10" t="s">
        <v>1455</v>
      </c>
      <c r="E36" s="10" t="s">
        <v>5371</v>
      </c>
      <c r="F36" s="10" t="s">
        <v>39</v>
      </c>
      <c r="G36" s="10" t="s">
        <v>38</v>
      </c>
      <c r="H36" s="11">
        <v>61</v>
      </c>
      <c r="I36" s="15"/>
      <c r="J36" s="12">
        <v>184438</v>
      </c>
      <c r="K36" s="12">
        <v>143272</v>
      </c>
      <c r="L36" s="14">
        <f>Ex_MLA[[#This Row],[Valid Votes]]/Ex_MLA[[#This Row],[Total Voters]]</f>
        <v>0.7768030449256661</v>
      </c>
      <c r="M36" s="33" cm="1">
        <f t="array" ref="M36">_xlfn._xlws.FILTER(Vote_History[Winner_Votes],(Vote_History[Number]=Ex_MLA[[#This Row],[Number]])*(Vote_History[Election]="niyamasabha")*(Vote_History[Year]=2021))</f>
        <v>78076</v>
      </c>
      <c r="N36" s="34">
        <f>Ex_MLA[[#This Row],[Member_Votes]]/Ex_MLA[[#This Row],[Valid Votes]]</f>
        <v>0.54494946674856215</v>
      </c>
      <c r="O36" s="32" cm="1">
        <f t="array" ref="O36">_xlfn._xlws.FILTER(Vote_History[Margin],(Vote_History[Number]=Ex_MLA[[#This Row],[Number]])*(Vote_History[Election]="niyamasabha")*(Vote_History[Year]=2021))</f>
        <v>22546</v>
      </c>
    </row>
    <row r="37" spans="2:15" ht="100" customHeight="1" x14ac:dyDescent="0.35">
      <c r="B37" s="9">
        <v>35</v>
      </c>
      <c r="C37" s="10" t="s">
        <v>1518</v>
      </c>
      <c r="D37" s="10" t="s">
        <v>1455</v>
      </c>
      <c r="E37" s="10" t="s">
        <v>1526</v>
      </c>
      <c r="F37" s="10" t="s">
        <v>161</v>
      </c>
      <c r="G37" s="10" t="s">
        <v>38</v>
      </c>
      <c r="H37" s="11">
        <v>51</v>
      </c>
      <c r="I37" s="15"/>
      <c r="J37" s="12">
        <v>230325</v>
      </c>
      <c r="K37" s="12">
        <v>173205</v>
      </c>
      <c r="L37" s="14">
        <f>Ex_MLA[[#This Row],[Valid Votes]]/Ex_MLA[[#This Row],[Total Voters]]</f>
        <v>0.75200260501465321</v>
      </c>
      <c r="M37" s="33" cm="1">
        <f t="array" ref="M37">_xlfn._xlws.FILTER(Vote_History[Winner_Votes],(Vote_History[Number]=Ex_MLA[[#This Row],[Number]])*(Vote_History[Election]="niyamasabha")*(Vote_History[Year]=2021))</f>
        <v>81227</v>
      </c>
      <c r="N37" s="34">
        <f>Ex_MLA[[#This Row],[Member_Votes]]/Ex_MLA[[#This Row],[Valid Votes]]</f>
        <v>0.46896452180941661</v>
      </c>
      <c r="O37" s="32" cm="1">
        <f t="array" ref="O37">_xlfn._xlws.FILTER(Vote_History[Margin],(Vote_History[Number]=Ex_MLA[[#This Row],[Number]])*(Vote_History[Election]="niyamasabha")*(Vote_History[Year]=2021))</f>
        <v>2700</v>
      </c>
    </row>
    <row r="38" spans="2:15" ht="100" customHeight="1" x14ac:dyDescent="0.35">
      <c r="B38" s="9">
        <v>36</v>
      </c>
      <c r="C38" s="10" t="s">
        <v>1544</v>
      </c>
      <c r="D38" s="10" t="s">
        <v>1455</v>
      </c>
      <c r="E38" s="10" t="s">
        <v>5372</v>
      </c>
      <c r="F38" s="10" t="s">
        <v>161</v>
      </c>
      <c r="G38" s="10" t="s">
        <v>38</v>
      </c>
      <c r="H38" s="11">
        <v>56</v>
      </c>
      <c r="I38" s="15"/>
      <c r="J38" s="12">
        <v>230696</v>
      </c>
      <c r="K38" s="12">
        <v>169931</v>
      </c>
      <c r="L38" s="14">
        <f>Ex_MLA[[#This Row],[Valid Votes]]/Ex_MLA[[#This Row],[Total Voters]]</f>
        <v>0.73660141484897879</v>
      </c>
      <c r="M38" s="33" cm="1">
        <f t="array" ref="M38">_xlfn._xlws.FILTER(Vote_History[Winner_Votes],(Vote_History[Number]=Ex_MLA[[#This Row],[Number]])*(Vote_History[Election]="niyamasabha")*(Vote_History[Year]=2021))</f>
        <v>87415</v>
      </c>
      <c r="N38" s="34">
        <f>Ex_MLA[[#This Row],[Member_Votes]]/Ex_MLA[[#This Row],[Valid Votes]]</f>
        <v>0.51441467419128939</v>
      </c>
      <c r="O38" s="32" cm="1">
        <f t="array" ref="O38">_xlfn._xlws.FILTER(Vote_History[Margin],(Vote_History[Number]=Ex_MLA[[#This Row],[Number]])*(Vote_History[Election]="niyamasabha")*(Vote_History[Year]=2021))</f>
        <v>15563</v>
      </c>
    </row>
    <row r="39" spans="2:15" ht="100" customHeight="1" x14ac:dyDescent="0.35">
      <c r="B39" s="9">
        <v>37</v>
      </c>
      <c r="C39" s="10" t="s">
        <v>1571</v>
      </c>
      <c r="D39" s="10" t="s">
        <v>1455</v>
      </c>
      <c r="E39" s="10" t="s">
        <v>5373</v>
      </c>
      <c r="F39" s="10" t="s">
        <v>39</v>
      </c>
      <c r="G39" s="10" t="s">
        <v>38</v>
      </c>
      <c r="H39" s="11">
        <v>71</v>
      </c>
      <c r="I39" s="15"/>
      <c r="J39" s="12">
        <v>211237</v>
      </c>
      <c r="K39" s="12">
        <v>156992</v>
      </c>
      <c r="L39" s="14">
        <f>Ex_MLA[[#This Row],[Valid Votes]]/Ex_MLA[[#This Row],[Total Voters]]</f>
        <v>0.74320313202705968</v>
      </c>
      <c r="M39" s="33" cm="1">
        <f t="array" ref="M39">_xlfn._xlws.FILTER(Vote_History[Winner_Votes],(Vote_History[Number]=Ex_MLA[[#This Row],[Number]])*(Vote_History[Election]="niyamasabha")*(Vote_History[Year]=2021))</f>
        <v>78836</v>
      </c>
      <c r="N39" s="34">
        <f>Ex_MLA[[#This Row],[Member_Votes]]/Ex_MLA[[#This Row],[Valid Votes]]</f>
        <v>0.50216571545046884</v>
      </c>
      <c r="O39" s="32" cm="1">
        <f t="array" ref="O39">_xlfn._xlws.FILTER(Vote_History[Margin],(Vote_History[Number]=Ex_MLA[[#This Row],[Number]])*(Vote_History[Election]="niyamasabha")*(Vote_History[Year]=2021))</f>
        <v>14573</v>
      </c>
    </row>
    <row r="40" spans="2:15" ht="100" customHeight="1" x14ac:dyDescent="0.35">
      <c r="B40" s="9">
        <v>38</v>
      </c>
      <c r="C40" s="10" t="s">
        <v>1601</v>
      </c>
      <c r="D40" s="10" t="s">
        <v>1455</v>
      </c>
      <c r="E40" s="10" t="s">
        <v>1604</v>
      </c>
      <c r="F40" s="10" t="s">
        <v>39</v>
      </c>
      <c r="G40" s="10" t="s">
        <v>38</v>
      </c>
      <c r="H40" s="11">
        <v>45</v>
      </c>
      <c r="I40" s="15"/>
      <c r="J40" s="12">
        <v>221619</v>
      </c>
      <c r="K40" s="12">
        <v>165616</v>
      </c>
      <c r="L40" s="14">
        <f>Ex_MLA[[#This Row],[Valid Votes]]/Ex_MLA[[#This Row],[Total Voters]]</f>
        <v>0.74730054733574292</v>
      </c>
      <c r="M40" s="33" cm="1">
        <f t="array" ref="M40">_xlfn._xlws.FILTER(Vote_History[Winner_Votes],(Vote_History[Number]=Ex_MLA[[#This Row],[Number]])*(Vote_History[Election]="niyamasabha")*(Vote_History[Year]=2021))</f>
        <v>76530</v>
      </c>
      <c r="N40" s="34">
        <f>Ex_MLA[[#This Row],[Member_Votes]]/Ex_MLA[[#This Row],[Valid Votes]]</f>
        <v>0.46209303448942129</v>
      </c>
      <c r="O40" s="32" cm="1">
        <f t="array" ref="O40">_xlfn._xlws.FILTER(Vote_History[Margin],(Vote_History[Number]=Ex_MLA[[#This Row],[Number]])*(Vote_History[Election]="niyamasabha")*(Vote_History[Year]=2021))</f>
        <v>38</v>
      </c>
    </row>
    <row r="41" spans="2:15" ht="100" customHeight="1" x14ac:dyDescent="0.35">
      <c r="B41" s="9">
        <v>39</v>
      </c>
      <c r="C41" s="10" t="s">
        <v>1650</v>
      </c>
      <c r="D41" s="10" t="s">
        <v>1455</v>
      </c>
      <c r="E41" s="10" t="s">
        <v>1653</v>
      </c>
      <c r="F41" s="10" t="s">
        <v>39</v>
      </c>
      <c r="G41" s="10" t="s">
        <v>38</v>
      </c>
      <c r="H41" s="11">
        <v>68</v>
      </c>
      <c r="I41" s="15"/>
      <c r="J41" s="12">
        <v>223849</v>
      </c>
      <c r="K41" s="12">
        <v>168268</v>
      </c>
      <c r="L41" s="14">
        <f>Ex_MLA[[#This Row],[Valid Votes]]/Ex_MLA[[#This Row],[Total Voters]]</f>
        <v>0.75170315703889679</v>
      </c>
      <c r="M41" s="33" cm="1">
        <f t="array" ref="M41">_xlfn._xlws.FILTER(Vote_History[Winner_Votes],(Vote_History[Number]=Ex_MLA[[#This Row],[Number]])*(Vote_History[Election]="niyamasabha")*(Vote_History[Year]=2021))</f>
        <v>83231</v>
      </c>
      <c r="N41" s="34">
        <f>Ex_MLA[[#This Row],[Member_Votes]]/Ex_MLA[[#This Row],[Valid Votes]]</f>
        <v>0.49463356074833004</v>
      </c>
      <c r="O41" s="32" cm="1">
        <f t="array" ref="O41">_xlfn._xlws.FILTER(Vote_History[Margin],(Vote_History[Number]=Ex_MLA[[#This Row],[Number]])*(Vote_History[Election]="niyamasabha")*(Vote_History[Year]=2021))</f>
        <v>6246</v>
      </c>
    </row>
    <row r="42" spans="2:15" ht="100" customHeight="1" x14ac:dyDescent="0.35">
      <c r="B42" s="9">
        <v>40</v>
      </c>
      <c r="C42" s="10" t="s">
        <v>1455</v>
      </c>
      <c r="D42" s="10" t="s">
        <v>1455</v>
      </c>
      <c r="E42" s="10" t="s">
        <v>5374</v>
      </c>
      <c r="F42" s="10" t="s">
        <v>39</v>
      </c>
      <c r="G42" s="10" t="s">
        <v>38</v>
      </c>
      <c r="H42" s="11">
        <v>61</v>
      </c>
      <c r="I42" s="15"/>
      <c r="J42" s="12">
        <v>216112</v>
      </c>
      <c r="K42" s="12">
        <v>161825</v>
      </c>
      <c r="L42" s="14">
        <f>Ex_MLA[[#This Row],[Valid Votes]]/Ex_MLA[[#This Row],[Total Voters]]</f>
        <v>0.74880154734582072</v>
      </c>
      <c r="M42" s="33" cm="1">
        <f t="array" ref="M42">_xlfn._xlws.FILTER(Vote_History[Winner_Votes],(Vote_History[Number]=Ex_MLA[[#This Row],[Number]])*(Vote_History[Election]="niyamasabha")*(Vote_History[Year]=2021))</f>
        <v>93166</v>
      </c>
      <c r="N42" s="34">
        <f>Ex_MLA[[#This Row],[Member_Votes]]/Ex_MLA[[#This Row],[Valid Votes]]</f>
        <v>0.57572068592615477</v>
      </c>
      <c r="O42" s="32" cm="1">
        <f t="array" ref="O42">_xlfn._xlws.FILTER(Vote_History[Margin],(Vote_History[Number]=Ex_MLA[[#This Row],[Number]])*(Vote_History[Election]="niyamasabha")*(Vote_History[Year]=2021))</f>
        <v>35208</v>
      </c>
    </row>
    <row r="43" spans="2:15" ht="100" customHeight="1" x14ac:dyDescent="0.35">
      <c r="B43" s="9">
        <v>41</v>
      </c>
      <c r="C43" s="10" t="s">
        <v>1721</v>
      </c>
      <c r="D43" s="10" t="s">
        <v>1455</v>
      </c>
      <c r="E43" s="10" t="s">
        <v>5375</v>
      </c>
      <c r="F43" s="10" t="s">
        <v>39</v>
      </c>
      <c r="G43" s="10" t="s">
        <v>38</v>
      </c>
      <c r="H43" s="11">
        <v>69</v>
      </c>
      <c r="I43" s="15"/>
      <c r="J43" s="12">
        <v>188252</v>
      </c>
      <c r="K43" s="12">
        <v>131551</v>
      </c>
      <c r="L43" s="14">
        <f>Ex_MLA[[#This Row],[Valid Votes]]/Ex_MLA[[#This Row],[Total Voters]]</f>
        <v>0.69880266876314723</v>
      </c>
      <c r="M43" s="33" cm="1">
        <f t="array" ref="M43">_xlfn._xlws.FILTER(Vote_History[Winner_Votes],(Vote_History[Number]=Ex_MLA[[#This Row],[Number]])*(Vote_History[Election]="niyamasabha")*(Vote_History[Year]=2021))</f>
        <v>70381</v>
      </c>
      <c r="N43" s="34">
        <f>Ex_MLA[[#This Row],[Member_Votes]]/Ex_MLA[[#This Row],[Valid Votes]]</f>
        <v>0.53500923596171823</v>
      </c>
      <c r="O43" s="32" cm="1">
        <f t="array" ref="O43">_xlfn._xlws.FILTER(Vote_History[Margin],(Vote_History[Number]=Ex_MLA[[#This Row],[Number]])*(Vote_History[Election]="niyamasabha")*(Vote_History[Year]=2021))</f>
        <v>30596</v>
      </c>
    </row>
    <row r="44" spans="2:15" ht="100" customHeight="1" x14ac:dyDescent="0.35">
      <c r="B44" s="9">
        <v>42</v>
      </c>
      <c r="C44" s="10" t="s">
        <v>1755</v>
      </c>
      <c r="D44" s="10" t="s">
        <v>1455</v>
      </c>
      <c r="E44" s="10" t="s">
        <v>5376</v>
      </c>
      <c r="F44" s="10" t="s">
        <v>39</v>
      </c>
      <c r="G44" s="10" t="s">
        <v>38</v>
      </c>
      <c r="H44" s="11">
        <v>73</v>
      </c>
      <c r="I44" s="15"/>
      <c r="J44" s="12">
        <v>203349</v>
      </c>
      <c r="K44" s="12">
        <v>151414</v>
      </c>
      <c r="L44" s="14">
        <f>Ex_MLA[[#This Row],[Valid Votes]]/Ex_MLA[[#This Row],[Total Voters]]</f>
        <v>0.74460164544699015</v>
      </c>
      <c r="M44" s="33" cm="1">
        <f t="array" ref="M44">_xlfn._xlws.FILTER(Vote_History[Winner_Votes],(Vote_History[Number]=Ex_MLA[[#This Row],[Number]])*(Vote_History[Election]="niyamasabha")*(Vote_History[Year]=2021))</f>
        <v>71823</v>
      </c>
      <c r="N44" s="34">
        <f>Ex_MLA[[#This Row],[Member_Votes]]/Ex_MLA[[#This Row],[Valid Votes]]</f>
        <v>0.474348475041938</v>
      </c>
      <c r="O44" s="32" cm="1">
        <f t="array" ref="O44">_xlfn._xlws.FILTER(Vote_History[Margin],(Vote_History[Number]=Ex_MLA[[#This Row],[Number]])*(Vote_History[Election]="niyamasabha")*(Vote_History[Year]=2021))</f>
        <v>14116</v>
      </c>
    </row>
    <row r="45" spans="2:15" ht="100" customHeight="1" x14ac:dyDescent="0.35">
      <c r="B45" s="9">
        <v>43</v>
      </c>
      <c r="C45" s="10" t="s">
        <v>1791</v>
      </c>
      <c r="D45" s="10" t="s">
        <v>1455</v>
      </c>
      <c r="E45" s="10" t="s">
        <v>5377</v>
      </c>
      <c r="F45" s="10" t="s">
        <v>39</v>
      </c>
      <c r="G45" s="10" t="s">
        <v>38</v>
      </c>
      <c r="H45" s="11">
        <v>71</v>
      </c>
      <c r="I45" s="15"/>
      <c r="J45" s="12">
        <v>199636</v>
      </c>
      <c r="K45" s="12">
        <v>147771</v>
      </c>
      <c r="L45" s="14">
        <f>Ex_MLA[[#This Row],[Valid Votes]]/Ex_MLA[[#This Row],[Total Voters]]</f>
        <v>0.74020216794566107</v>
      </c>
      <c r="M45" s="33" cm="1">
        <f t="array" ref="M45">_xlfn._xlws.FILTER(Vote_History[Winner_Votes],(Vote_History[Number]=Ex_MLA[[#This Row],[Number]])*(Vote_History[Election]="niyamasabha")*(Vote_History[Year]=2021))</f>
        <v>73499</v>
      </c>
      <c r="N45" s="34">
        <f>Ex_MLA[[#This Row],[Member_Votes]]/Ex_MLA[[#This Row],[Valid Votes]]</f>
        <v>0.49738446650560664</v>
      </c>
      <c r="O45" s="32" cm="1">
        <f t="array" ref="O45">_xlfn._xlws.FILTER(Vote_History[Margin],(Vote_History[Number]=Ex_MLA[[#This Row],[Number]])*(Vote_History[Election]="niyamasabha")*(Vote_History[Year]=2021))</f>
        <v>9578</v>
      </c>
    </row>
    <row r="46" spans="2:15" ht="100" customHeight="1" x14ac:dyDescent="0.35">
      <c r="B46" s="9">
        <v>44</v>
      </c>
      <c r="C46" s="10" t="s">
        <v>1819</v>
      </c>
      <c r="D46" s="10" t="s">
        <v>1455</v>
      </c>
      <c r="E46" s="10" t="s">
        <v>5378</v>
      </c>
      <c r="F46" s="10" t="s">
        <v>5379</v>
      </c>
      <c r="G46" s="10" t="s">
        <v>51</v>
      </c>
      <c r="H46" s="11">
        <v>59</v>
      </c>
      <c r="I46" s="15"/>
      <c r="J46" s="12">
        <v>198995</v>
      </c>
      <c r="K46" s="12">
        <v>152570</v>
      </c>
      <c r="L46" s="14">
        <f>Ex_MLA[[#This Row],[Valid Votes]]/Ex_MLA[[#This Row],[Total Voters]]</f>
        <v>0.76670268097188377</v>
      </c>
      <c r="M46" s="33" cm="1">
        <f t="array" ref="M46">_xlfn._xlws.FILTER(Vote_History[Winner_Votes],(Vote_History[Number]=Ex_MLA[[#This Row],[Number]])*(Vote_History[Election]="niyamasabha")*(Vote_History[Year]=2021))</f>
        <v>70704</v>
      </c>
      <c r="N46" s="34">
        <f>Ex_MLA[[#This Row],[Member_Votes]]/Ex_MLA[[#This Row],[Valid Votes]]</f>
        <v>0.46342006947630598</v>
      </c>
      <c r="O46" s="32" cm="1">
        <f t="array" ref="O46">_xlfn._xlws.FILTER(Vote_History[Margin],(Vote_History[Number]=Ex_MLA[[#This Row],[Number]])*(Vote_History[Election]="niyamasabha")*(Vote_History[Year]=2021))</f>
        <v>985</v>
      </c>
    </row>
    <row r="47" spans="2:15" ht="100" customHeight="1" x14ac:dyDescent="0.35">
      <c r="B47" s="9">
        <v>45</v>
      </c>
      <c r="C47" s="10" t="s">
        <v>1852</v>
      </c>
      <c r="D47" s="10" t="s">
        <v>1455</v>
      </c>
      <c r="E47" s="10" t="s">
        <v>1872</v>
      </c>
      <c r="F47" s="10" t="s">
        <v>39</v>
      </c>
      <c r="G47" s="10" t="s">
        <v>38</v>
      </c>
      <c r="H47" s="11">
        <v>61</v>
      </c>
      <c r="I47" s="15"/>
      <c r="J47" s="12">
        <v>233063</v>
      </c>
      <c r="K47" s="12">
        <v>170742</v>
      </c>
      <c r="L47" s="14">
        <f>Ex_MLA[[#This Row],[Valid Votes]]/Ex_MLA[[#This Row],[Total Voters]]</f>
        <v>0.73260019822966327</v>
      </c>
      <c r="M47" s="33" cm="1">
        <f t="array" ref="M47">_xlfn._xlws.FILTER(Vote_History[Winner_Votes],(Vote_History[Number]=Ex_MLA[[#This Row],[Number]])*(Vote_History[Election]="niyamasabha")*(Vote_History[Year]=2021))</f>
        <v>82314</v>
      </c>
      <c r="N47" s="34">
        <f>Ex_MLA[[#This Row],[Member_Votes]]/Ex_MLA[[#This Row],[Valid Votes]]</f>
        <v>0.48209579365358257</v>
      </c>
      <c r="O47" s="32" cm="1">
        <f t="array" ref="O47">_xlfn._xlws.FILTER(Vote_History[Margin],(Vote_History[Number]=Ex_MLA[[#This Row],[Number]])*(Vote_History[Election]="niyamasabha")*(Vote_History[Year]=2021))</f>
        <v>7214</v>
      </c>
    </row>
    <row r="48" spans="2:15" ht="100" customHeight="1" x14ac:dyDescent="0.35">
      <c r="B48" s="9">
        <v>46</v>
      </c>
      <c r="C48" s="10" t="s">
        <v>1906</v>
      </c>
      <c r="D48" s="10" t="s">
        <v>1455</v>
      </c>
      <c r="E48" s="10" t="s">
        <v>5380</v>
      </c>
      <c r="F48" s="10" t="s">
        <v>39</v>
      </c>
      <c r="G48" s="10" t="s">
        <v>38</v>
      </c>
      <c r="H48" s="11">
        <v>60</v>
      </c>
      <c r="I48" s="15"/>
      <c r="J48" s="12">
        <v>221054</v>
      </c>
      <c r="K48" s="12">
        <v>159933</v>
      </c>
      <c r="L48" s="14">
        <f>Ex_MLA[[#This Row],[Valid Votes]]/Ex_MLA[[#This Row],[Total Voters]]</f>
        <v>0.72350194974983484</v>
      </c>
      <c r="M48" s="33" cm="1">
        <f t="array" ref="M48">_xlfn._xlws.FILTER(Vote_History[Winner_Votes],(Vote_History[Number]=Ex_MLA[[#This Row],[Number]])*(Vote_History[Election]="niyamasabha")*(Vote_History[Year]=2021))</f>
        <v>81700</v>
      </c>
      <c r="N48" s="34">
        <f>Ex_MLA[[#This Row],[Member_Votes]]/Ex_MLA[[#This Row],[Valid Votes]]</f>
        <v>0.51083891379515167</v>
      </c>
      <c r="O48" s="32" cm="1">
        <f t="array" ref="O48">_xlfn._xlws.FILTER(Vote_History[Margin],(Vote_History[Number]=Ex_MLA[[#This Row],[Number]])*(Vote_History[Election]="niyamasabha")*(Vote_History[Year]=2021))</f>
        <v>16588</v>
      </c>
    </row>
    <row r="49" spans="2:15" ht="100" customHeight="1" x14ac:dyDescent="0.35">
      <c r="B49" s="9">
        <v>47</v>
      </c>
      <c r="C49" s="10" t="s">
        <v>1942</v>
      </c>
      <c r="D49" s="10" t="s">
        <v>1455</v>
      </c>
      <c r="E49" s="10" t="s">
        <v>5381</v>
      </c>
      <c r="F49" s="10" t="s">
        <v>5368</v>
      </c>
      <c r="G49" s="10" t="s">
        <v>51</v>
      </c>
      <c r="H49" s="11">
        <v>53</v>
      </c>
      <c r="I49" s="15"/>
      <c r="J49" s="12">
        <v>203529</v>
      </c>
      <c r="K49" s="12">
        <v>151426</v>
      </c>
      <c r="L49" s="14">
        <f>Ex_MLA[[#This Row],[Valid Votes]]/Ex_MLA[[#This Row],[Total Voters]]</f>
        <v>0.74400208324120887</v>
      </c>
      <c r="M49" s="33" cm="1">
        <f t="array" ref="M49">_xlfn._xlws.FILTER(Vote_History[Winner_Votes],(Vote_History[Number]=Ex_MLA[[#This Row],[Number]])*(Vote_History[Election]="niyamasabha")*(Vote_History[Year]=2021))</f>
        <v>70358</v>
      </c>
      <c r="N49" s="34">
        <f>Ex_MLA[[#This Row],[Member_Votes]]/Ex_MLA[[#This Row],[Valid Votes]]</f>
        <v>0.46463619193533473</v>
      </c>
      <c r="O49" s="32" cm="1">
        <f t="array" ref="O49">_xlfn._xlws.FILTER(Vote_History[Margin],(Vote_History[Number]=Ex_MLA[[#This Row],[Number]])*(Vote_History[Election]="niyamasabha")*(Vote_History[Year]=2021))</f>
        <v>2564</v>
      </c>
    </row>
    <row r="50" spans="2:15" ht="100" customHeight="1" x14ac:dyDescent="0.35">
      <c r="B50" s="9">
        <v>48</v>
      </c>
      <c r="C50" s="10" t="s">
        <v>1972</v>
      </c>
      <c r="D50" s="10" t="s">
        <v>1455</v>
      </c>
      <c r="E50" s="10" t="s">
        <v>5382</v>
      </c>
      <c r="F50" s="10" t="s">
        <v>5343</v>
      </c>
      <c r="G50" s="10" t="s">
        <v>51</v>
      </c>
      <c r="H50" s="11">
        <v>71</v>
      </c>
      <c r="I50" s="15"/>
      <c r="J50" s="12">
        <v>208849</v>
      </c>
      <c r="K50" s="12">
        <v>145422</v>
      </c>
      <c r="L50" s="14">
        <f>Ex_MLA[[#This Row],[Valid Votes]]/Ex_MLA[[#This Row],[Total Voters]]</f>
        <v>0.69630211300987799</v>
      </c>
      <c r="M50" s="33" cm="1">
        <f t="array" ref="M50">_xlfn._xlws.FILTER(Vote_History[Winner_Votes],(Vote_History[Number]=Ex_MLA[[#This Row],[Number]])*(Vote_History[Election]="niyamasabha")*(Vote_History[Year]=2021))</f>
        <v>74668</v>
      </c>
      <c r="N50" s="34">
        <f>Ex_MLA[[#This Row],[Member_Votes]]/Ex_MLA[[#This Row],[Valid Votes]]</f>
        <v>0.51345738609013769</v>
      </c>
      <c r="O50" s="32" cm="1">
        <f t="array" ref="O50">_xlfn._xlws.FILTER(Vote_History[Margin],(Vote_History[Number]=Ex_MLA[[#This Row],[Number]])*(Vote_History[Election]="niyamasabha")*(Vote_History[Year]=2021))</f>
        <v>17043</v>
      </c>
    </row>
    <row r="51" spans="2:15" ht="100" customHeight="1" x14ac:dyDescent="0.35">
      <c r="B51" s="9">
        <v>49</v>
      </c>
      <c r="C51" s="10" t="s">
        <v>2017</v>
      </c>
      <c r="D51" s="10" t="s">
        <v>2019</v>
      </c>
      <c r="E51" s="10" t="s">
        <v>5383</v>
      </c>
      <c r="F51" s="10" t="s">
        <v>5343</v>
      </c>
      <c r="G51" s="10" t="s">
        <v>51</v>
      </c>
      <c r="H51" s="11">
        <v>50</v>
      </c>
      <c r="I51" s="15"/>
      <c r="J51" s="12">
        <v>197703</v>
      </c>
      <c r="K51" s="12">
        <v>152311</v>
      </c>
      <c r="L51" s="14">
        <f>Ex_MLA[[#This Row],[Valid Votes]]/Ex_MLA[[#This Row],[Total Voters]]</f>
        <v>0.77040307936652452</v>
      </c>
      <c r="M51" s="33" cm="1">
        <f t="array" ref="M51">_xlfn._xlws.FILTER(Vote_History[Winner_Votes],(Vote_History[Number]=Ex_MLA[[#This Row],[Number]])*(Vote_History[Election]="niyamasabha")*(Vote_History[Year]=2021))</f>
        <v>69814</v>
      </c>
      <c r="N51" s="34">
        <f>Ex_MLA[[#This Row],[Member_Votes]]/Ex_MLA[[#This Row],[Valid Votes]]</f>
        <v>0.45836479308782691</v>
      </c>
      <c r="O51" s="32" cm="1">
        <f t="array" ref="O51">_xlfn._xlws.FILTER(Vote_History[Margin],(Vote_History[Number]=Ex_MLA[[#This Row],[Number]])*(Vote_History[Election]="niyamasabha")*(Vote_History[Year]=2021))</f>
        <v>3016</v>
      </c>
    </row>
    <row r="52" spans="2:15" ht="100" customHeight="1" x14ac:dyDescent="0.35">
      <c r="B52" s="9">
        <v>50</v>
      </c>
      <c r="C52" s="10" t="s">
        <v>2072</v>
      </c>
      <c r="D52" s="10" t="s">
        <v>2019</v>
      </c>
      <c r="E52" s="10" t="s">
        <v>5384</v>
      </c>
      <c r="F52" s="10" t="s">
        <v>193</v>
      </c>
      <c r="G52" s="10" t="s">
        <v>51</v>
      </c>
      <c r="H52" s="11">
        <v>34</v>
      </c>
      <c r="I52" s="15"/>
      <c r="J52" s="12">
        <v>198625</v>
      </c>
      <c r="K52" s="12">
        <v>151909</v>
      </c>
      <c r="L52" s="14">
        <f>Ex_MLA[[#This Row],[Valid Votes]]/Ex_MLA[[#This Row],[Total Voters]]</f>
        <v>0.76480302076777851</v>
      </c>
      <c r="M52" s="33" cm="1">
        <f t="array" ref="M52">_xlfn._xlws.FILTER(Vote_History[Winner_Votes],(Vote_History[Number]=Ex_MLA[[#This Row],[Number]])*(Vote_History[Election]="niyamasabha")*(Vote_History[Year]=2021))</f>
        <v>75311</v>
      </c>
      <c r="N52" s="34">
        <f>Ex_MLA[[#This Row],[Member_Votes]]/Ex_MLA[[#This Row],[Valid Votes]]</f>
        <v>0.49576391128899538</v>
      </c>
      <c r="O52" s="32" cm="1">
        <f t="array" ref="O52">_xlfn._xlws.FILTER(Vote_History[Margin],(Vote_History[Number]=Ex_MLA[[#This Row],[Number]])*(Vote_History[Election]="niyamasabha")*(Vote_History[Year]=2021))</f>
        <v>17974</v>
      </c>
    </row>
    <row r="53" spans="2:15" ht="100" customHeight="1" x14ac:dyDescent="0.35">
      <c r="B53" s="9">
        <v>51</v>
      </c>
      <c r="C53" s="10" t="s">
        <v>2112</v>
      </c>
      <c r="D53" s="10" t="s">
        <v>2019</v>
      </c>
      <c r="E53" s="10" t="s">
        <v>5385</v>
      </c>
      <c r="F53" s="10" t="s">
        <v>5343</v>
      </c>
      <c r="G53" s="10" t="s">
        <v>51</v>
      </c>
      <c r="H53" s="11">
        <v>69</v>
      </c>
      <c r="I53" s="15"/>
      <c r="J53" s="12">
        <v>197903</v>
      </c>
      <c r="K53" s="12">
        <v>151911</v>
      </c>
      <c r="L53" s="14">
        <f>Ex_MLA[[#This Row],[Valid Votes]]/Ex_MLA[[#This Row],[Total Voters]]</f>
        <v>0.76760332081878491</v>
      </c>
      <c r="M53" s="33" cm="1">
        <f t="array" ref="M53">_xlfn._xlws.FILTER(Vote_History[Winner_Votes],(Vote_History[Number]=Ex_MLA[[#This Row],[Number]])*(Vote_History[Election]="niyamasabha")*(Vote_History[Year]=2021))</f>
        <v>74400</v>
      </c>
      <c r="N53" s="34">
        <f>Ex_MLA[[#This Row],[Member_Votes]]/Ex_MLA[[#This Row],[Valid Votes]]</f>
        <v>0.48976045184351363</v>
      </c>
      <c r="O53" s="32" cm="1">
        <f t="array" ref="O53">_xlfn._xlws.FILTER(Vote_History[Margin],(Vote_History[Number]=Ex_MLA[[#This Row],[Number]])*(Vote_History[Election]="niyamasabha")*(Vote_History[Year]=2021))</f>
        <v>36674</v>
      </c>
    </row>
    <row r="54" spans="2:15" ht="100" customHeight="1" x14ac:dyDescent="0.35">
      <c r="B54" s="9">
        <v>52</v>
      </c>
      <c r="C54" s="10" t="s">
        <v>2137</v>
      </c>
      <c r="D54" s="10" t="s">
        <v>2019</v>
      </c>
      <c r="E54" s="10" t="s">
        <v>2140</v>
      </c>
      <c r="F54" s="10" t="s">
        <v>5343</v>
      </c>
      <c r="G54" s="10" t="s">
        <v>51</v>
      </c>
      <c r="H54" s="11">
        <v>42</v>
      </c>
      <c r="I54" s="15"/>
      <c r="J54" s="12">
        <v>212697</v>
      </c>
      <c r="K54" s="12">
        <v>161161</v>
      </c>
      <c r="L54" s="14">
        <f>Ex_MLA[[#This Row],[Valid Votes]]/Ex_MLA[[#This Row],[Total Voters]]</f>
        <v>0.75770227130613033</v>
      </c>
      <c r="M54" s="33" cm="1">
        <f t="array" ref="M54">_xlfn._xlws.FILTER(Vote_History[Winner_Votes],(Vote_History[Number]=Ex_MLA[[#This Row],[Number]])*(Vote_History[Election]="niyamasabha")*(Vote_History[Year]=2021))</f>
        <v>74859</v>
      </c>
      <c r="N54" s="34">
        <f>Ex_MLA[[#This Row],[Member_Votes]]/Ex_MLA[[#This Row],[Valid Votes]]</f>
        <v>0.46449823468457008</v>
      </c>
      <c r="O54" s="32" cm="1">
        <f t="array" ref="O54">_xlfn._xlws.FILTER(Vote_History[Margin],(Vote_History[Number]=Ex_MLA[[#This Row],[Number]])*(Vote_History[Election]="niyamasabha")*(Vote_History[Year]=2021))</f>
        <v>15152</v>
      </c>
    </row>
    <row r="55" spans="2:15" ht="100" customHeight="1" x14ac:dyDescent="0.35">
      <c r="B55" s="9">
        <v>53</v>
      </c>
      <c r="C55" s="10" t="s">
        <v>2175</v>
      </c>
      <c r="D55" s="10" t="s">
        <v>2019</v>
      </c>
      <c r="E55" s="10" t="s">
        <v>5386</v>
      </c>
      <c r="F55" s="10" t="s">
        <v>5343</v>
      </c>
      <c r="G55" s="10" t="s">
        <v>51</v>
      </c>
      <c r="H55" s="11">
        <v>49</v>
      </c>
      <c r="I55" s="15"/>
      <c r="J55" s="12">
        <v>184284</v>
      </c>
      <c r="K55" s="12">
        <v>138508</v>
      </c>
      <c r="L55" s="14">
        <f>Ex_MLA[[#This Row],[Valid Votes]]/Ex_MLA[[#This Row],[Total Voters]]</f>
        <v>0.75160079008486902</v>
      </c>
      <c r="M55" s="33" cm="1">
        <f t="array" ref="M55">_xlfn._xlws.FILTER(Vote_History[Winner_Votes],(Vote_History[Number]=Ex_MLA[[#This Row],[Number]])*(Vote_History[Election]="niyamasabha")*(Vote_History[Year]=2021))</f>
        <v>67881</v>
      </c>
      <c r="N55" s="34">
        <f>Ex_MLA[[#This Row],[Member_Votes]]/Ex_MLA[[#This Row],[Valid Votes]]</f>
        <v>0.49008721517890663</v>
      </c>
      <c r="O55" s="32" cm="1">
        <f t="array" ref="O55">_xlfn._xlws.FILTER(Vote_History[Margin],(Vote_History[Number]=Ex_MLA[[#This Row],[Number]])*(Vote_History[Election]="niyamasabha")*(Vote_History[Year]=2021))</f>
        <v>27219</v>
      </c>
    </row>
    <row r="56" spans="2:15" ht="100" customHeight="1" x14ac:dyDescent="0.35">
      <c r="B56" s="9">
        <v>54</v>
      </c>
      <c r="C56" s="10" t="s">
        <v>2200</v>
      </c>
      <c r="D56" s="10" t="s">
        <v>2019</v>
      </c>
      <c r="E56" s="10" t="s">
        <v>5387</v>
      </c>
      <c r="F56" s="10" t="s">
        <v>39</v>
      </c>
      <c r="G56" s="10" t="s">
        <v>38</v>
      </c>
      <c r="H56" s="11">
        <v>51</v>
      </c>
      <c r="I56" s="15"/>
      <c r="J56" s="12">
        <v>201593</v>
      </c>
      <c r="K56" s="12">
        <v>152102</v>
      </c>
      <c r="L56" s="14">
        <f>Ex_MLA[[#This Row],[Valid Votes]]/Ex_MLA[[#This Row],[Total Voters]]</f>
        <v>0.7545004042799105</v>
      </c>
      <c r="M56" s="33" cm="1">
        <f t="array" ref="M56">_xlfn._xlws.FILTER(Vote_History[Winner_Votes],(Vote_History[Number]=Ex_MLA[[#This Row],[Number]])*(Vote_History[Election]="niyamasabha")*(Vote_History[Year]=2021))</f>
        <v>71657</v>
      </c>
      <c r="N56" s="34">
        <f>Ex_MLA[[#This Row],[Member_Votes]]/Ex_MLA[[#This Row],[Valid Votes]]</f>
        <v>0.47111149097316274</v>
      </c>
      <c r="O56" s="32" cm="1">
        <f t="array" ref="O56">_xlfn._xlws.FILTER(Vote_History[Margin],(Vote_History[Number]=Ex_MLA[[#This Row],[Number]])*(Vote_History[Election]="niyamasabha")*(Vote_History[Year]=2021))</f>
        <v>5870</v>
      </c>
    </row>
    <row r="57" spans="2:15" ht="100" customHeight="1" x14ac:dyDescent="0.35">
      <c r="B57" s="9">
        <v>55</v>
      </c>
      <c r="C57" s="10" t="s">
        <v>2241</v>
      </c>
      <c r="D57" s="10" t="s">
        <v>2019</v>
      </c>
      <c r="E57" s="10" t="s">
        <v>2249</v>
      </c>
      <c r="F57" s="10" t="s">
        <v>5343</v>
      </c>
      <c r="G57" s="10" t="s">
        <v>51</v>
      </c>
      <c r="H57" s="11">
        <v>69</v>
      </c>
      <c r="I57" s="15"/>
      <c r="J57" s="12">
        <v>218023</v>
      </c>
      <c r="K57" s="12">
        <v>163605</v>
      </c>
      <c r="L57" s="14">
        <f>Ex_MLA[[#This Row],[Valid Votes]]/Ex_MLA[[#This Row],[Total Voters]]</f>
        <v>0.75040248047224378</v>
      </c>
      <c r="M57" s="33" cm="1">
        <f t="array" ref="M57">_xlfn._xlws.FILTER(Vote_History[Winner_Votes],(Vote_History[Number]=Ex_MLA[[#This Row],[Number]])*(Vote_History[Election]="niyamasabha")*(Vote_History[Year]=2021))</f>
        <v>75934</v>
      </c>
      <c r="N57" s="34">
        <f>Ex_MLA[[#This Row],[Member_Votes]]/Ex_MLA[[#This Row],[Valid Votes]]</f>
        <v>0.46413006937440787</v>
      </c>
      <c r="O57" s="32" cm="1">
        <f t="array" ref="O57">_xlfn._xlws.FILTER(Vote_History[Margin],(Vote_History[Number]=Ex_MLA[[#This Row],[Number]])*(Vote_History[Election]="niyamasabha")*(Vote_History[Year]=2021))</f>
        <v>25734</v>
      </c>
    </row>
    <row r="58" spans="2:15" ht="100" customHeight="1" x14ac:dyDescent="0.35">
      <c r="B58" s="9">
        <v>56</v>
      </c>
      <c r="C58" s="10" t="s">
        <v>2019</v>
      </c>
      <c r="D58" s="10" t="s">
        <v>2019</v>
      </c>
      <c r="E58" s="10" t="s">
        <v>5451</v>
      </c>
      <c r="F58" s="10" t="s">
        <v>161</v>
      </c>
      <c r="G58" s="10" t="s">
        <v>38</v>
      </c>
      <c r="H58" s="11">
        <v>38</v>
      </c>
      <c r="I58" s="15"/>
      <c r="J58" s="12">
        <v>192474</v>
      </c>
      <c r="K58" s="12">
        <v>142104</v>
      </c>
      <c r="L58" s="14">
        <f>Ex_MLA[[#This Row],[Valid Votes]]/Ex_MLA[[#This Row],[Total Voters]]</f>
        <v>0.73830231615698749</v>
      </c>
      <c r="M58" s="33" cm="1">
        <f t="array" ref="M58">_xlfn._xlws.FILTER(Vote_History[Winner_Votes],(Vote_History[Number]=Ex_MLA[[#This Row],[Number]])*(Vote_History[Election]="niyamasabha")*(Vote_History[Year]=2021))</f>
        <v>54079</v>
      </c>
      <c r="N58" s="34">
        <f>Ex_MLA[[#This Row],[Member_Votes]]/Ex_MLA[[#This Row],[Valid Votes]]</f>
        <v>0.38055930867533638</v>
      </c>
      <c r="O58" s="32" cm="1">
        <f t="array" ref="O58">_xlfn._xlws.FILTER(Vote_History[Margin],(Vote_History[Number]=Ex_MLA[[#This Row],[Number]])*(Vote_History[Election]="niyamasabha")*(Vote_History[Year]=2021))</f>
        <v>3859</v>
      </c>
    </row>
    <row r="59" spans="2:15" ht="100" customHeight="1" x14ac:dyDescent="0.35">
      <c r="B59" s="9">
        <v>57</v>
      </c>
      <c r="C59" s="10" t="s">
        <v>2314</v>
      </c>
      <c r="D59" s="10" t="s">
        <v>2019</v>
      </c>
      <c r="E59" s="10" t="s">
        <v>5388</v>
      </c>
      <c r="F59" s="10" t="s">
        <v>5343</v>
      </c>
      <c r="G59" s="10" t="s">
        <v>51</v>
      </c>
      <c r="H59" s="11">
        <v>37</v>
      </c>
      <c r="I59" s="15"/>
      <c r="J59" s="12">
        <v>173052</v>
      </c>
      <c r="K59" s="12">
        <v>131347</v>
      </c>
      <c r="L59" s="14">
        <f>Ex_MLA[[#This Row],[Valid Votes]]/Ex_MLA[[#This Row],[Total Voters]]</f>
        <v>0.75900307422046553</v>
      </c>
      <c r="M59" s="33" cm="1">
        <f t="array" ref="M59">_xlfn._xlws.FILTER(Vote_History[Winner_Votes],(Vote_History[Number]=Ex_MLA[[#This Row],[Number]])*(Vote_History[Election]="niyamasabha")*(Vote_History[Year]=2021))</f>
        <v>67744</v>
      </c>
      <c r="N59" s="34">
        <f>Ex_MLA[[#This Row],[Member_Votes]]/Ex_MLA[[#This Row],[Valid Votes]]</f>
        <v>0.51576358805301992</v>
      </c>
      <c r="O59" s="32" cm="1">
        <f t="array" ref="O59">_xlfn._xlws.FILTER(Vote_History[Margin],(Vote_History[Number]=Ex_MLA[[#This Row],[Number]])*(Vote_History[Election]="niyamasabha")*(Vote_History[Year]=2021))</f>
        <v>24531</v>
      </c>
    </row>
    <row r="60" spans="2:15" ht="100" customHeight="1" x14ac:dyDescent="0.35">
      <c r="B60" s="9">
        <v>58</v>
      </c>
      <c r="C60" s="10" t="s">
        <v>2339</v>
      </c>
      <c r="D60" s="10" t="s">
        <v>2019</v>
      </c>
      <c r="E60" s="10" t="s">
        <v>5389</v>
      </c>
      <c r="F60" s="10" t="s">
        <v>5390</v>
      </c>
      <c r="G60" s="10" t="s">
        <v>51</v>
      </c>
      <c r="H60" s="11">
        <v>76</v>
      </c>
      <c r="I60" s="15"/>
      <c r="J60" s="12">
        <v>193183</v>
      </c>
      <c r="K60" s="12">
        <v>152905</v>
      </c>
      <c r="L60" s="14">
        <f>Ex_MLA[[#This Row],[Valid Votes]]/Ex_MLA[[#This Row],[Total Voters]]</f>
        <v>0.7915033931557125</v>
      </c>
      <c r="M60" s="33" cm="1">
        <f t="array" ref="M60">_xlfn._xlws.FILTER(Vote_History[Winner_Votes],(Vote_History[Number]=Ex_MLA[[#This Row],[Number]])*(Vote_History[Election]="niyamasabha")*(Vote_History[Year]=2021))</f>
        <v>84672</v>
      </c>
      <c r="N60" s="34">
        <f>Ex_MLA[[#This Row],[Member_Votes]]/Ex_MLA[[#This Row],[Valid Votes]]</f>
        <v>0.55375559988227985</v>
      </c>
      <c r="O60" s="32" cm="1">
        <f t="array" ref="O60">_xlfn._xlws.FILTER(Vote_History[Margin],(Vote_History[Number]=Ex_MLA[[#This Row],[Number]])*(Vote_History[Election]="niyamasabha")*(Vote_History[Year]=2021))</f>
        <v>33878</v>
      </c>
    </row>
    <row r="61" spans="2:15" ht="100" customHeight="1" x14ac:dyDescent="0.35">
      <c r="B61" s="9">
        <v>59</v>
      </c>
      <c r="C61" s="10" t="s">
        <v>2374</v>
      </c>
      <c r="D61" s="10" t="s">
        <v>2019</v>
      </c>
      <c r="E61" s="10" t="s">
        <v>5391</v>
      </c>
      <c r="F61" s="10" t="s">
        <v>5343</v>
      </c>
      <c r="G61" s="10" t="s">
        <v>51</v>
      </c>
      <c r="H61" s="11">
        <v>57</v>
      </c>
      <c r="I61" s="15"/>
      <c r="J61" s="12">
        <v>197234</v>
      </c>
      <c r="K61" s="12">
        <v>151535</v>
      </c>
      <c r="L61" s="14">
        <f>Ex_MLA[[#This Row],[Valid Votes]]/Ex_MLA[[#This Row],[Total Voters]]</f>
        <v>0.76830059726010724</v>
      </c>
      <c r="M61" s="33" cm="1">
        <f t="array" ref="M61">_xlfn._xlws.FILTER(Vote_History[Winner_Votes],(Vote_History[Number]=Ex_MLA[[#This Row],[Number]])*(Vote_History[Election]="niyamasabha")*(Vote_History[Year]=2021))</f>
        <v>80145</v>
      </c>
      <c r="N61" s="34">
        <f>Ex_MLA[[#This Row],[Member_Votes]]/Ex_MLA[[#This Row],[Valid Votes]]</f>
        <v>0.52888771570924209</v>
      </c>
      <c r="O61" s="32" cm="1">
        <f t="array" ref="O61">_xlfn._xlws.FILTER(Vote_History[Margin],(Vote_History[Number]=Ex_MLA[[#This Row],[Number]])*(Vote_History[Election]="niyamasabha")*(Vote_History[Year]=2021))</f>
        <v>28704</v>
      </c>
    </row>
    <row r="62" spans="2:15" ht="100" customHeight="1" x14ac:dyDescent="0.35">
      <c r="B62" s="9">
        <v>60</v>
      </c>
      <c r="C62" s="10" t="s">
        <v>2407</v>
      </c>
      <c r="D62" s="10" t="s">
        <v>2019</v>
      </c>
      <c r="E62" s="10" t="s">
        <v>5392</v>
      </c>
      <c r="F62" s="10" t="s">
        <v>5343</v>
      </c>
      <c r="G62" s="10" t="s">
        <v>51</v>
      </c>
      <c r="H62" s="11">
        <v>55</v>
      </c>
      <c r="I62" s="15"/>
      <c r="J62" s="12">
        <v>174530</v>
      </c>
      <c r="K62" s="12">
        <v>135366</v>
      </c>
      <c r="L62" s="14">
        <f>Ex_MLA[[#This Row],[Valid Votes]]/Ex_MLA[[#This Row],[Total Voters]]</f>
        <v>0.77560304818655823</v>
      </c>
      <c r="M62" s="33" cm="1">
        <f t="array" ref="M62">_xlfn._xlws.FILTER(Vote_History[Winner_Votes],(Vote_History[Number]=Ex_MLA[[#This Row],[Number]])*(Vote_History[Election]="niyamasabha")*(Vote_History[Year]=2021))</f>
        <v>74653</v>
      </c>
      <c r="N62" s="34">
        <f>Ex_MLA[[#This Row],[Member_Votes]]/Ex_MLA[[#This Row],[Valid Votes]]</f>
        <v>0.55149003442518796</v>
      </c>
      <c r="O62" s="32" cm="1">
        <f t="array" ref="O62">_xlfn._xlws.FILTER(Vote_History[Margin],(Vote_History[Number]=Ex_MLA[[#This Row],[Number]])*(Vote_History[Election]="niyamasabha")*(Vote_History[Year]=2021))</f>
        <v>34118</v>
      </c>
    </row>
    <row r="63" spans="2:15" ht="100" customHeight="1" x14ac:dyDescent="0.35">
      <c r="B63" s="9">
        <v>61</v>
      </c>
      <c r="C63" s="10" t="s">
        <v>2435</v>
      </c>
      <c r="D63" s="10" t="s">
        <v>2437</v>
      </c>
      <c r="E63" s="10" t="s">
        <v>2441</v>
      </c>
      <c r="F63" s="10" t="s">
        <v>5343</v>
      </c>
      <c r="G63" s="10" t="s">
        <v>51</v>
      </c>
      <c r="H63" s="11">
        <v>57</v>
      </c>
      <c r="I63" s="15"/>
      <c r="J63" s="12">
        <v>201703</v>
      </c>
      <c r="K63" s="12">
        <v>153315</v>
      </c>
      <c r="L63" s="14">
        <f>Ex_MLA[[#This Row],[Valid Votes]]/Ex_MLA[[#This Row],[Total Voters]]</f>
        <v>0.7601027252941206</v>
      </c>
      <c r="M63" s="33" cm="1">
        <f t="array" ref="M63">_xlfn._xlws.FILTER(Vote_History[Winner_Votes],(Vote_History[Number]=Ex_MLA[[#This Row],[Number]])*(Vote_History[Election]="niyamasabha")*(Vote_History[Year]=2021))</f>
        <v>83415</v>
      </c>
      <c r="N63" s="34">
        <f>Ex_MLA[[#This Row],[Member_Votes]]/Ex_MLA[[#This Row],[Valid Votes]]</f>
        <v>0.54407592212112321</v>
      </c>
      <c r="O63" s="32" cm="1">
        <f t="array" ref="O63">_xlfn._xlws.FILTER(Vote_History[Margin],(Vote_History[Number]=Ex_MLA[[#This Row],[Number]])*(Vote_History[Election]="niyamasabha")*(Vote_History[Year]=2021))</f>
        <v>39400</v>
      </c>
    </row>
    <row r="64" spans="2:15" ht="100" customHeight="1" x14ac:dyDescent="0.35">
      <c r="B64" s="9">
        <v>62</v>
      </c>
      <c r="C64" s="10" t="s">
        <v>2470</v>
      </c>
      <c r="D64" s="10" t="s">
        <v>2437</v>
      </c>
      <c r="E64" s="10" t="s">
        <v>5393</v>
      </c>
      <c r="F64" s="10" t="s">
        <v>5343</v>
      </c>
      <c r="G64" s="10" t="s">
        <v>51</v>
      </c>
      <c r="H64" s="11">
        <v>64</v>
      </c>
      <c r="I64" s="15"/>
      <c r="J64" s="12">
        <v>202578</v>
      </c>
      <c r="K64" s="12">
        <v>154831</v>
      </c>
      <c r="L64" s="14">
        <f>Ex_MLA[[#This Row],[Valid Votes]]/Ex_MLA[[#This Row],[Total Voters]]</f>
        <v>0.76430313262052152</v>
      </c>
      <c r="M64" s="33" cm="1">
        <f t="array" ref="M64">_xlfn._xlws.FILTER(Vote_History[Winner_Votes],(Vote_History[Number]=Ex_MLA[[#This Row],[Number]])*(Vote_History[Election]="niyamasabha")*(Vote_History[Year]=2021))</f>
        <v>75532</v>
      </c>
      <c r="N64" s="34">
        <f>Ex_MLA[[#This Row],[Member_Votes]]/Ex_MLA[[#This Row],[Valid Votes]]</f>
        <v>0.48783512345718882</v>
      </c>
      <c r="O64" s="32" cm="1">
        <f t="array" ref="O64">_xlfn._xlws.FILTER(Vote_History[Margin],(Vote_History[Number]=Ex_MLA[[#This Row],[Number]])*(Vote_History[Election]="niyamasabha")*(Vote_History[Year]=2021))</f>
        <v>26631</v>
      </c>
    </row>
    <row r="65" spans="2:15" ht="100" customHeight="1" x14ac:dyDescent="0.35">
      <c r="B65" s="9">
        <v>63</v>
      </c>
      <c r="C65" s="10" t="s">
        <v>2495</v>
      </c>
      <c r="D65" s="10" t="s">
        <v>2437</v>
      </c>
      <c r="E65" s="10" t="s">
        <v>5394</v>
      </c>
      <c r="F65" s="10" t="s">
        <v>5343</v>
      </c>
      <c r="G65" s="10" t="s">
        <v>51</v>
      </c>
      <c r="H65" s="11">
        <v>51</v>
      </c>
      <c r="I65" s="15"/>
      <c r="J65" s="12">
        <v>214371</v>
      </c>
      <c r="K65" s="12">
        <v>146759</v>
      </c>
      <c r="L65" s="14">
        <f>Ex_MLA[[#This Row],[Valid Votes]]/Ex_MLA[[#This Row],[Total Voters]]</f>
        <v>0.68460286139449833</v>
      </c>
      <c r="M65" s="33" cm="1">
        <f t="array" ref="M65">_xlfn._xlws.FILTER(Vote_History[Winner_Votes],(Vote_History[Number]=Ex_MLA[[#This Row],[Number]])*(Vote_History[Election]="niyamasabha")*(Vote_History[Year]=2021))</f>
        <v>77072</v>
      </c>
      <c r="N65" s="34">
        <f>Ex_MLA[[#This Row],[Member_Votes]]/Ex_MLA[[#This Row],[Valid Votes]]</f>
        <v>0.52516029681314258</v>
      </c>
      <c r="O65" s="32" cm="1">
        <f t="array" ref="O65">_xlfn._xlws.FILTER(Vote_History[Margin],(Vote_History[Number]=Ex_MLA[[#This Row],[Number]])*(Vote_History[Election]="niyamasabha")*(Vote_History[Year]=2021))</f>
        <v>18268</v>
      </c>
    </row>
    <row r="66" spans="2:15" ht="100" customHeight="1" x14ac:dyDescent="0.35">
      <c r="B66" s="9">
        <v>64</v>
      </c>
      <c r="C66" s="10" t="s">
        <v>2530</v>
      </c>
      <c r="D66" s="10" t="s">
        <v>2437</v>
      </c>
      <c r="E66" s="10" t="s">
        <v>5395</v>
      </c>
      <c r="F66" s="10" t="s">
        <v>5343</v>
      </c>
      <c r="G66" s="10" t="s">
        <v>51</v>
      </c>
      <c r="H66" s="11">
        <v>70</v>
      </c>
      <c r="I66" s="15"/>
      <c r="J66" s="12">
        <v>228827</v>
      </c>
      <c r="K66" s="12">
        <v>167502</v>
      </c>
      <c r="L66" s="14">
        <f>Ex_MLA[[#This Row],[Valid Votes]]/Ex_MLA[[#This Row],[Total Voters]]</f>
        <v>0.73200277939229197</v>
      </c>
      <c r="M66" s="33" cm="1">
        <f t="array" ref="M66">_xlfn._xlws.FILTER(Vote_History[Winner_Votes],(Vote_History[Number]=Ex_MLA[[#This Row],[Number]])*(Vote_History[Election]="niyamasabha")*(Vote_History[Year]=2021))</f>
        <v>78337</v>
      </c>
      <c r="N66" s="34">
        <f>Ex_MLA[[#This Row],[Member_Votes]]/Ex_MLA[[#This Row],[Valid Votes]]</f>
        <v>0.46767799787465225</v>
      </c>
      <c r="O66" s="32" cm="1">
        <f t="array" ref="O66">_xlfn._xlws.FILTER(Vote_History[Margin],(Vote_History[Number]=Ex_MLA[[#This Row],[Number]])*(Vote_History[Election]="niyamasabha")*(Vote_History[Year]=2021))</f>
        <v>29876</v>
      </c>
    </row>
    <row r="67" spans="2:15" ht="100" customHeight="1" x14ac:dyDescent="0.35">
      <c r="B67" s="9">
        <v>65</v>
      </c>
      <c r="C67" s="10" t="s">
        <v>2586</v>
      </c>
      <c r="D67" s="10" t="s">
        <v>2437</v>
      </c>
      <c r="E67" s="10" t="s">
        <v>5396</v>
      </c>
      <c r="F67" s="10" t="s">
        <v>5343</v>
      </c>
      <c r="G67" s="10" t="s">
        <v>51</v>
      </c>
      <c r="H67" s="11">
        <v>49</v>
      </c>
      <c r="I67" s="15"/>
      <c r="J67" s="12">
        <v>223031</v>
      </c>
      <c r="K67" s="12">
        <v>169861</v>
      </c>
      <c r="L67" s="14">
        <f>Ex_MLA[[#This Row],[Valid Votes]]/Ex_MLA[[#This Row],[Total Voters]]</f>
        <v>0.76160264716564063</v>
      </c>
      <c r="M67" s="33" cm="1">
        <f t="array" ref="M67">_xlfn._xlws.FILTER(Vote_History[Winner_Votes],(Vote_History[Number]=Ex_MLA[[#This Row],[Number]])*(Vote_History[Election]="niyamasabha")*(Vote_History[Year]=2021))</f>
        <v>81026</v>
      </c>
      <c r="N67" s="34">
        <f>Ex_MLA[[#This Row],[Member_Votes]]/Ex_MLA[[#This Row],[Valid Votes]]</f>
        <v>0.47701355814460056</v>
      </c>
      <c r="O67" s="32" cm="1">
        <f t="array" ref="O67">_xlfn._xlws.FILTER(Vote_History[Margin],(Vote_History[Number]=Ex_MLA[[#This Row],[Number]])*(Vote_History[Election]="niyamasabha")*(Vote_History[Year]=2021))</f>
        <v>15168</v>
      </c>
    </row>
    <row r="68" spans="2:15" ht="100" customHeight="1" x14ac:dyDescent="0.35">
      <c r="B68" s="9">
        <v>66</v>
      </c>
      <c r="C68" s="10" t="s">
        <v>2616</v>
      </c>
      <c r="D68" s="10" t="s">
        <v>2437</v>
      </c>
      <c r="E68" s="10" t="s">
        <v>5397</v>
      </c>
      <c r="F68" s="10" t="s">
        <v>193</v>
      </c>
      <c r="G68" s="10" t="s">
        <v>51</v>
      </c>
      <c r="H68" s="11">
        <v>47</v>
      </c>
      <c r="I68" s="15"/>
      <c r="J68" s="12">
        <v>211413</v>
      </c>
      <c r="K68" s="12">
        <v>156171</v>
      </c>
      <c r="L68" s="14">
        <f>Ex_MLA[[#This Row],[Valid Votes]]/Ex_MLA[[#This Row],[Total Voters]]</f>
        <v>0.73870102595393849</v>
      </c>
      <c r="M68" s="33" cm="1">
        <f t="array" ref="M68">_xlfn._xlws.FILTER(Vote_History[Winner_Votes],(Vote_History[Number]=Ex_MLA[[#This Row],[Number]])*(Vote_History[Election]="niyamasabha")*(Vote_History[Year]=2021))</f>
        <v>76657</v>
      </c>
      <c r="N68" s="34">
        <f>Ex_MLA[[#This Row],[Member_Votes]]/Ex_MLA[[#This Row],[Valid Votes]]</f>
        <v>0.49085297526429361</v>
      </c>
      <c r="O68" s="32" cm="1">
        <f t="array" ref="O68">_xlfn._xlws.FILTER(Vote_History[Margin],(Vote_History[Number]=Ex_MLA[[#This Row],[Number]])*(Vote_History[Election]="niyamasabha")*(Vote_History[Year]=2021))</f>
        <v>21506</v>
      </c>
    </row>
    <row r="69" spans="2:15" ht="100" customHeight="1" x14ac:dyDescent="0.35">
      <c r="B69" s="9">
        <v>67</v>
      </c>
      <c r="C69" s="10" t="s">
        <v>2437</v>
      </c>
      <c r="D69" s="10" t="s">
        <v>2437</v>
      </c>
      <c r="E69" s="10" t="s">
        <v>5398</v>
      </c>
      <c r="F69" s="10" t="s">
        <v>193</v>
      </c>
      <c r="G69" s="10" t="s">
        <v>51</v>
      </c>
      <c r="H69" s="11">
        <v>57</v>
      </c>
      <c r="I69" s="15"/>
      <c r="J69" s="12">
        <v>187680</v>
      </c>
      <c r="K69" s="12">
        <v>129237</v>
      </c>
      <c r="L69" s="14">
        <f>Ex_MLA[[#This Row],[Valid Votes]]/Ex_MLA[[#This Row],[Total Voters]]</f>
        <v>0.68860294117647058</v>
      </c>
      <c r="M69" s="33" cm="1">
        <f t="array" ref="M69">_xlfn._xlws.FILTER(Vote_History[Winner_Votes],(Vote_History[Number]=Ex_MLA[[#This Row],[Number]])*(Vote_History[Election]="niyamasabha")*(Vote_History[Year]=2021))</f>
        <v>44263</v>
      </c>
      <c r="N69" s="34">
        <f>Ex_MLA[[#This Row],[Member_Votes]]/Ex_MLA[[#This Row],[Valid Votes]]</f>
        <v>0.3424947963818411</v>
      </c>
      <c r="O69" s="32" cm="1">
        <f t="array" ref="O69">_xlfn._xlws.FILTER(Vote_History[Margin],(Vote_History[Number]=Ex_MLA[[#This Row],[Number]])*(Vote_History[Election]="niyamasabha")*(Vote_History[Year]=2021))</f>
        <v>946</v>
      </c>
    </row>
    <row r="70" spans="2:15" ht="100" customHeight="1" x14ac:dyDescent="0.35">
      <c r="B70" s="9">
        <v>68</v>
      </c>
      <c r="C70" s="10" t="s">
        <v>2686</v>
      </c>
      <c r="D70" s="10" t="s">
        <v>2437</v>
      </c>
      <c r="E70" s="10" t="s">
        <v>5399</v>
      </c>
      <c r="F70" s="10" t="s">
        <v>193</v>
      </c>
      <c r="G70" s="10" t="s">
        <v>51</v>
      </c>
      <c r="H70" s="11">
        <v>62</v>
      </c>
      <c r="I70" s="15"/>
      <c r="J70" s="12">
        <v>215272</v>
      </c>
      <c r="K70" s="12">
        <v>153554</v>
      </c>
      <c r="L70" s="14">
        <f>Ex_MLA[[#This Row],[Valid Votes]]/Ex_MLA[[#This Row],[Total Voters]]</f>
        <v>0.71330224088594896</v>
      </c>
      <c r="M70" s="33" cm="1">
        <f t="array" ref="M70">_xlfn._xlws.FILTER(Vote_History[Winner_Votes],(Vote_History[Number]=Ex_MLA[[#This Row],[Number]])*(Vote_History[Election]="niyamasabha")*(Vote_History[Year]=2021))</f>
        <v>72930</v>
      </c>
      <c r="N70" s="34">
        <f>Ex_MLA[[#This Row],[Member_Votes]]/Ex_MLA[[#This Row],[Valid Votes]]</f>
        <v>0.47494692420907303</v>
      </c>
      <c r="O70" s="32" cm="1">
        <f t="array" ref="O70">_xlfn._xlws.FILTER(Vote_History[Margin],(Vote_History[Number]=Ex_MLA[[#This Row],[Number]])*(Vote_History[Election]="niyamasabha")*(Vote_History[Year]=2021))</f>
        <v>28431</v>
      </c>
    </row>
    <row r="71" spans="2:15" ht="100" customHeight="1" x14ac:dyDescent="0.35">
      <c r="B71" s="9">
        <v>69</v>
      </c>
      <c r="C71" s="10" t="s">
        <v>2708</v>
      </c>
      <c r="D71" s="10" t="s">
        <v>2437</v>
      </c>
      <c r="E71" s="10" t="s">
        <v>5400</v>
      </c>
      <c r="F71" s="10" t="s">
        <v>193</v>
      </c>
      <c r="G71" s="10" t="s">
        <v>51</v>
      </c>
      <c r="H71" s="11">
        <v>56</v>
      </c>
      <c r="I71" s="15"/>
      <c r="J71" s="12">
        <v>177445</v>
      </c>
      <c r="K71" s="12">
        <v>136083</v>
      </c>
      <c r="L71" s="14">
        <f>Ex_MLA[[#This Row],[Valid Votes]]/Ex_MLA[[#This Row],[Total Voters]]</f>
        <v>0.76690242046831414</v>
      </c>
      <c r="M71" s="33" cm="1">
        <f t="array" ref="M71">_xlfn._xlws.FILTER(Vote_History[Winner_Votes],(Vote_History[Number]=Ex_MLA[[#This Row],[Number]])*(Vote_History[Election]="niyamasabha")*(Vote_History[Year]=2021))</f>
        <v>73161</v>
      </c>
      <c r="N71" s="34">
        <f>Ex_MLA[[#This Row],[Member_Votes]]/Ex_MLA[[#This Row],[Valid Votes]]</f>
        <v>0.53762042283018452</v>
      </c>
      <c r="O71" s="32" cm="1">
        <f t="array" ref="O71">_xlfn._xlws.FILTER(Vote_History[Margin],(Vote_History[Number]=Ex_MLA[[#This Row],[Number]])*(Vote_History[Election]="niyamasabha")*(Vote_History[Year]=2021))</f>
        <v>22698</v>
      </c>
    </row>
    <row r="72" spans="2:15" ht="100" customHeight="1" x14ac:dyDescent="0.35">
      <c r="B72" s="9">
        <v>70</v>
      </c>
      <c r="C72" s="10" t="s">
        <v>2741</v>
      </c>
      <c r="D72" s="10" t="s">
        <v>2437</v>
      </c>
      <c r="E72" s="10" t="s">
        <v>5401</v>
      </c>
      <c r="F72" s="10" t="s">
        <v>5343</v>
      </c>
      <c r="G72" s="10" t="s">
        <v>51</v>
      </c>
      <c r="H72" s="11">
        <v>53</v>
      </c>
      <c r="I72" s="15"/>
      <c r="J72" s="12">
        <v>207458</v>
      </c>
      <c r="K72" s="12">
        <v>155179</v>
      </c>
      <c r="L72" s="14">
        <f>Ex_MLA[[#This Row],[Valid Votes]]/Ex_MLA[[#This Row],[Total Voters]]</f>
        <v>0.74800200522515403</v>
      </c>
      <c r="M72" s="33" cm="1">
        <f t="array" ref="M72">_xlfn._xlws.FILTER(Vote_History[Winner_Votes],(Vote_History[Number]=Ex_MLA[[#This Row],[Number]])*(Vote_History[Election]="niyamasabha")*(Vote_History[Year]=2021))</f>
        <v>62493</v>
      </c>
      <c r="N72" s="34">
        <f>Ex_MLA[[#This Row],[Member_Votes]]/Ex_MLA[[#This Row],[Valid Votes]]</f>
        <v>0.40271557362787491</v>
      </c>
      <c r="O72" s="32" cm="1">
        <f t="array" ref="O72">_xlfn._xlws.FILTER(Vote_History[Margin],(Vote_History[Number]=Ex_MLA[[#This Row],[Number]])*(Vote_History[Election]="niyamasabha")*(Vote_History[Year]=2021))</f>
        <v>5949</v>
      </c>
    </row>
    <row r="73" spans="2:15" ht="100" customHeight="1" x14ac:dyDescent="0.35">
      <c r="B73" s="9">
        <v>71</v>
      </c>
      <c r="C73" s="10" t="s">
        <v>2783</v>
      </c>
      <c r="D73" s="10" t="s">
        <v>2437</v>
      </c>
      <c r="E73" s="10" t="s">
        <v>5402</v>
      </c>
      <c r="F73" s="10" t="s">
        <v>5343</v>
      </c>
      <c r="G73" s="10" t="s">
        <v>51</v>
      </c>
      <c r="H73" s="11">
        <v>53</v>
      </c>
      <c r="I73" s="15"/>
      <c r="J73" s="12">
        <v>206778</v>
      </c>
      <c r="K73" s="12">
        <v>156283</v>
      </c>
      <c r="L73" s="14">
        <f>Ex_MLA[[#This Row],[Valid Votes]]/Ex_MLA[[#This Row],[Total Voters]]</f>
        <v>0.75580090725318938</v>
      </c>
      <c r="M73" s="33" cm="1">
        <f t="array" ref="M73">_xlfn._xlws.FILTER(Vote_History[Winner_Votes],(Vote_History[Number]=Ex_MLA[[#This Row],[Number]])*(Vote_History[Election]="niyamasabha")*(Vote_History[Year]=2021))</f>
        <v>73365</v>
      </c>
      <c r="N73" s="34">
        <f>Ex_MLA[[#This Row],[Member_Votes]]/Ex_MLA[[#This Row],[Valid Votes]]</f>
        <v>0.46943685493623749</v>
      </c>
      <c r="O73" s="32" cm="1">
        <f t="array" ref="O73">_xlfn._xlws.FILTER(Vote_History[Margin],(Vote_History[Number]=Ex_MLA[[#This Row],[Number]])*(Vote_History[Election]="niyamasabha")*(Vote_History[Year]=2021))</f>
        <v>27353</v>
      </c>
    </row>
    <row r="74" spans="2:15" ht="100" customHeight="1" x14ac:dyDescent="0.35">
      <c r="B74" s="9">
        <v>72</v>
      </c>
      <c r="C74" s="10" t="s">
        <v>2818</v>
      </c>
      <c r="D74" s="10" t="s">
        <v>2437</v>
      </c>
      <c r="E74" s="10" t="s">
        <v>5403</v>
      </c>
      <c r="F74" s="10" t="s">
        <v>161</v>
      </c>
      <c r="G74" s="10" t="s">
        <v>38</v>
      </c>
      <c r="H74" s="11">
        <v>42</v>
      </c>
      <c r="I74" s="15"/>
      <c r="J74" s="12">
        <v>197100</v>
      </c>
      <c r="K74" s="12">
        <v>143154</v>
      </c>
      <c r="L74" s="14">
        <f>Ex_MLA[[#This Row],[Valid Votes]]/Ex_MLA[[#This Row],[Total Voters]]</f>
        <v>0.72630136986301375</v>
      </c>
      <c r="M74" s="33" cm="1">
        <f t="array" ref="M74">_xlfn._xlws.FILTER(Vote_History[Winner_Votes],(Vote_History[Number]=Ex_MLA[[#This Row],[Number]])*(Vote_History[Election]="niyamasabha")*(Vote_History[Year]=2021))</f>
        <v>61888</v>
      </c>
      <c r="N74" s="34">
        <f>Ex_MLA[[#This Row],[Member_Votes]]/Ex_MLA[[#This Row],[Valid Votes]]</f>
        <v>0.43231764393590122</v>
      </c>
      <c r="O74" s="32" cm="1">
        <f t="array" ref="O74">_xlfn._xlws.FILTER(Vote_History[Margin],(Vote_History[Number]=Ex_MLA[[#This Row],[Number]])*(Vote_History[Election]="niyamasabha")*(Vote_History[Year]=2021))</f>
        <v>1057</v>
      </c>
    </row>
    <row r="75" spans="2:15" ht="100" customHeight="1" x14ac:dyDescent="0.35">
      <c r="B75" s="9">
        <v>73</v>
      </c>
      <c r="C75" s="10" t="s">
        <v>2858</v>
      </c>
      <c r="D75" s="10" t="s">
        <v>2437</v>
      </c>
      <c r="E75" s="10" t="s">
        <v>5404</v>
      </c>
      <c r="F75" s="10" t="s">
        <v>193</v>
      </c>
      <c r="G75" s="10" t="s">
        <v>51</v>
      </c>
      <c r="H75" s="11">
        <v>52</v>
      </c>
      <c r="I75" s="15"/>
      <c r="J75" s="12">
        <v>198536</v>
      </c>
      <c r="K75" s="12">
        <v>148902</v>
      </c>
      <c r="L75" s="14">
        <f>Ex_MLA[[#This Row],[Valid Votes]]/Ex_MLA[[#This Row],[Total Voters]]</f>
        <v>0.75</v>
      </c>
      <c r="M75" s="33" cm="1">
        <f t="array" ref="M75">_xlfn._xlws.FILTER(Vote_History[Winner_Votes],(Vote_History[Number]=Ex_MLA[[#This Row],[Number]])*(Vote_History[Election]="niyamasabha")*(Vote_History[Year]=2021))</f>
        <v>71457</v>
      </c>
      <c r="N75" s="34">
        <f>Ex_MLA[[#This Row],[Member_Votes]]/Ex_MLA[[#This Row],[Valid Votes]]</f>
        <v>0.47989281540879236</v>
      </c>
      <c r="O75" s="32" cm="1">
        <f t="array" ref="O75">_xlfn._xlws.FILTER(Vote_History[Margin],(Vote_History[Number]=Ex_MLA[[#This Row],[Number]])*(Vote_History[Election]="niyamasabha")*(Vote_History[Year]=2021))</f>
        <v>23893</v>
      </c>
    </row>
    <row r="76" spans="2:15" ht="100" customHeight="1" x14ac:dyDescent="0.35">
      <c r="B76" s="9">
        <v>74</v>
      </c>
      <c r="C76" s="10" t="s">
        <v>2893</v>
      </c>
      <c r="D76" s="10" t="s">
        <v>2895</v>
      </c>
      <c r="E76" s="10" t="s">
        <v>5405</v>
      </c>
      <c r="F76" s="10" t="s">
        <v>161</v>
      </c>
      <c r="G76" s="10" t="s">
        <v>38</v>
      </c>
      <c r="H76" s="11">
        <v>42</v>
      </c>
      <c r="I76" s="15"/>
      <c r="J76" s="12">
        <v>188878</v>
      </c>
      <c r="K76" s="12">
        <v>144171</v>
      </c>
      <c r="L76" s="14">
        <f>Ex_MLA[[#This Row],[Valid Votes]]/Ex_MLA[[#This Row],[Total Voters]]</f>
        <v>0.76330223742309855</v>
      </c>
      <c r="M76" s="33" cm="1">
        <f t="array" ref="M76">_xlfn._xlws.FILTER(Vote_History[Winner_Votes],(Vote_History[Number]=Ex_MLA[[#This Row],[Number]])*(Vote_History[Election]="niyamasabha")*(Vote_History[Year]=2021))</f>
        <v>53484</v>
      </c>
      <c r="N76" s="34">
        <f>Ex_MLA[[#This Row],[Member_Votes]]/Ex_MLA[[#This Row],[Valid Votes]]</f>
        <v>0.37097613250931188</v>
      </c>
      <c r="O76" s="32" cm="1">
        <f t="array" ref="O76">_xlfn._xlws.FILTER(Vote_History[Margin],(Vote_History[Number]=Ex_MLA[[#This Row],[Number]])*(Vote_History[Election]="niyamasabha")*(Vote_History[Year]=2021))</f>
        <v>2899</v>
      </c>
    </row>
    <row r="77" spans="2:15" ht="100" customHeight="1" x14ac:dyDescent="0.35">
      <c r="B77" s="9">
        <v>75</v>
      </c>
      <c r="C77" s="10" t="s">
        <v>2929</v>
      </c>
      <c r="D77" s="10" t="s">
        <v>2895</v>
      </c>
      <c r="E77" s="10" t="s">
        <v>5406</v>
      </c>
      <c r="F77" s="10" t="s">
        <v>161</v>
      </c>
      <c r="G77" s="10" t="s">
        <v>38</v>
      </c>
      <c r="H77" s="11">
        <v>38</v>
      </c>
      <c r="I77" s="15"/>
      <c r="J77" s="12">
        <v>181312</v>
      </c>
      <c r="K77" s="12">
        <v>137997</v>
      </c>
      <c r="L77" s="14">
        <f>Ex_MLA[[#This Row],[Valid Votes]]/Ex_MLA[[#This Row],[Total Voters]]</f>
        <v>0.76110240910695381</v>
      </c>
      <c r="M77" s="33" cm="1">
        <f t="array" ref="M77">_xlfn._xlws.FILTER(Vote_History[Winner_Votes],(Vote_History[Number]=Ex_MLA[[#This Row],[Number]])*(Vote_History[Election]="niyamasabha")*(Vote_History[Year]=2021))</f>
        <v>71562</v>
      </c>
      <c r="N77" s="34">
        <f>Ex_MLA[[#This Row],[Member_Votes]]/Ex_MLA[[#This Row],[Valid Votes]]</f>
        <v>0.51857649079327817</v>
      </c>
      <c r="O77" s="32" cm="1">
        <f t="array" ref="O77">_xlfn._xlws.FILTER(Vote_History[Margin],(Vote_History[Number]=Ex_MLA[[#This Row],[Number]])*(Vote_History[Election]="niyamasabha")*(Vote_History[Year]=2021))</f>
        <v>15929</v>
      </c>
    </row>
    <row r="78" spans="2:15" ht="100" customHeight="1" x14ac:dyDescent="0.35">
      <c r="B78" s="9">
        <v>76</v>
      </c>
      <c r="C78" s="10" t="s">
        <v>2971</v>
      </c>
      <c r="D78" s="10" t="s">
        <v>2895</v>
      </c>
      <c r="E78" s="10" t="s">
        <v>2974</v>
      </c>
      <c r="F78" s="10" t="s">
        <v>161</v>
      </c>
      <c r="G78" s="10" t="s">
        <v>38</v>
      </c>
      <c r="H78" s="11">
        <v>46</v>
      </c>
      <c r="I78" s="15"/>
      <c r="J78" s="12">
        <v>199692</v>
      </c>
      <c r="K78" s="12">
        <v>150428</v>
      </c>
      <c r="L78" s="14">
        <f>Ex_MLA[[#This Row],[Valid Votes]]/Ex_MLA[[#This Row],[Total Voters]]</f>
        <v>0.75330008212647481</v>
      </c>
      <c r="M78" s="33" cm="1">
        <f t="array" ref="M78">_xlfn._xlws.FILTER(Vote_History[Winner_Votes],(Vote_History[Number]=Ex_MLA[[#This Row],[Number]])*(Vote_History[Election]="niyamasabha")*(Vote_History[Year]=2021))</f>
        <v>73703</v>
      </c>
      <c r="N78" s="34">
        <f>Ex_MLA[[#This Row],[Member_Votes]]/Ex_MLA[[#This Row],[Valid Votes]]</f>
        <v>0.48995532746563142</v>
      </c>
      <c r="O78" s="32" cm="1">
        <f t="array" ref="O78">_xlfn._xlws.FILTER(Vote_History[Margin],(Vote_History[Number]=Ex_MLA[[#This Row],[Number]])*(Vote_History[Election]="niyamasabha")*(Vote_History[Year]=2021))</f>
        <v>18886</v>
      </c>
    </row>
    <row r="79" spans="2:15" ht="100" customHeight="1" x14ac:dyDescent="0.35">
      <c r="B79" s="9">
        <v>77</v>
      </c>
      <c r="C79" s="10" t="s">
        <v>2997</v>
      </c>
      <c r="D79" s="10" t="s">
        <v>2895</v>
      </c>
      <c r="E79" s="10" t="s">
        <v>5407</v>
      </c>
      <c r="F79" s="10" t="s">
        <v>5343</v>
      </c>
      <c r="G79" s="10" t="s">
        <v>51</v>
      </c>
      <c r="H79" s="11">
        <v>53</v>
      </c>
      <c r="I79" s="15"/>
      <c r="J79" s="12">
        <v>205136</v>
      </c>
      <c r="K79" s="12">
        <v>155863</v>
      </c>
      <c r="L79" s="14">
        <f>Ex_MLA[[#This Row],[Valid Votes]]/Ex_MLA[[#This Row],[Total Voters]]</f>
        <v>0.7598032524764059</v>
      </c>
      <c r="M79" s="33" cm="1">
        <f t="array" ref="M79">_xlfn._xlws.FILTER(Vote_History[Winner_Votes],(Vote_History[Number]=Ex_MLA[[#This Row],[Number]])*(Vote_History[Election]="niyamasabha")*(Vote_History[Year]=2021))</f>
        <v>77141</v>
      </c>
      <c r="N79" s="34">
        <f>Ex_MLA[[#This Row],[Member_Votes]]/Ex_MLA[[#This Row],[Valid Votes]]</f>
        <v>0.49492823826052368</v>
      </c>
      <c r="O79" s="32" cm="1">
        <f t="array" ref="O79">_xlfn._xlws.FILTER(Vote_History[Margin],(Vote_History[Number]=Ex_MLA[[#This Row],[Number]])*(Vote_History[Election]="niyamasabha")*(Vote_History[Year]=2021))</f>
        <v>15336</v>
      </c>
    </row>
    <row r="80" spans="2:15" ht="100" customHeight="1" x14ac:dyDescent="0.35">
      <c r="B80" s="9">
        <v>78</v>
      </c>
      <c r="C80" s="10" t="s">
        <v>3042</v>
      </c>
      <c r="D80" s="10" t="s">
        <v>2895</v>
      </c>
      <c r="E80" s="10" t="s">
        <v>5408</v>
      </c>
      <c r="F80" s="10" t="s">
        <v>161</v>
      </c>
      <c r="G80" s="10" t="s">
        <v>38</v>
      </c>
      <c r="H80" s="11">
        <v>56</v>
      </c>
      <c r="I80" s="15"/>
      <c r="J80" s="12">
        <v>205565</v>
      </c>
      <c r="K80" s="12">
        <v>158594</v>
      </c>
      <c r="L80" s="14">
        <f>Ex_MLA[[#This Row],[Valid Votes]]/Ex_MLA[[#This Row],[Total Voters]]</f>
        <v>0.77150293094641598</v>
      </c>
      <c r="M80" s="33" cm="1">
        <f t="array" ref="M80">_xlfn._xlws.FILTER(Vote_History[Winner_Votes],(Vote_History[Number]=Ex_MLA[[#This Row],[Number]])*(Vote_History[Election]="niyamasabha")*(Vote_History[Year]=2021))</f>
        <v>82264</v>
      </c>
      <c r="N80" s="34">
        <f>Ex_MLA[[#This Row],[Member_Votes]]/Ex_MLA[[#This Row],[Valid Votes]]</f>
        <v>0.51870814784922503</v>
      </c>
      <c r="O80" s="32" cm="1">
        <f t="array" ref="O80">_xlfn._xlws.FILTER(Vote_History[Margin],(Vote_History[Number]=Ex_MLA[[#This Row],[Number]])*(Vote_History[Election]="niyamasabha")*(Vote_History[Year]=2021))</f>
        <v>21301</v>
      </c>
    </row>
    <row r="81" spans="2:15" ht="100" customHeight="1" x14ac:dyDescent="0.35">
      <c r="B81" s="9">
        <v>79</v>
      </c>
      <c r="C81" s="10" t="s">
        <v>3084</v>
      </c>
      <c r="D81" s="10" t="s">
        <v>2895</v>
      </c>
      <c r="E81" s="10" t="s">
        <v>5409</v>
      </c>
      <c r="F81" s="10" t="s">
        <v>5343</v>
      </c>
      <c r="G81" s="10" t="s">
        <v>51</v>
      </c>
      <c r="H81" s="11">
        <v>60</v>
      </c>
      <c r="I81" s="15"/>
      <c r="J81" s="12">
        <v>174780</v>
      </c>
      <c r="K81" s="12">
        <v>130596</v>
      </c>
      <c r="L81" s="14">
        <f>Ex_MLA[[#This Row],[Valid Votes]]/Ex_MLA[[#This Row],[Total Voters]]</f>
        <v>0.74720219704771718</v>
      </c>
      <c r="M81" s="33" cm="1">
        <f t="array" ref="M81">_xlfn._xlws.FILTER(Vote_History[Winner_Votes],(Vote_History[Number]=Ex_MLA[[#This Row],[Number]])*(Vote_History[Election]="niyamasabha")*(Vote_History[Year]=2021))</f>
        <v>53858</v>
      </c>
      <c r="N81" s="34">
        <f>Ex_MLA[[#This Row],[Member_Votes]]/Ex_MLA[[#This Row],[Valid Votes]]</f>
        <v>0.41240160494961559</v>
      </c>
      <c r="O81" s="32" cm="1">
        <f t="array" ref="O81">_xlfn._xlws.FILTER(Vote_History[Margin],(Vote_History[Number]=Ex_MLA[[#This Row],[Number]])*(Vote_History[Election]="niyamasabha")*(Vote_History[Year]=2021))</f>
        <v>8201</v>
      </c>
    </row>
    <row r="82" spans="2:15" ht="100" customHeight="1" x14ac:dyDescent="0.35">
      <c r="B82" s="9">
        <v>80</v>
      </c>
      <c r="C82" s="10" t="s">
        <v>3117</v>
      </c>
      <c r="D82" s="10" t="s">
        <v>2895</v>
      </c>
      <c r="E82" s="10" t="s">
        <v>5410</v>
      </c>
      <c r="F82" s="10" t="s">
        <v>5343</v>
      </c>
      <c r="G82" s="10" t="s">
        <v>51</v>
      </c>
      <c r="H82" s="11">
        <v>58</v>
      </c>
      <c r="I82" s="15"/>
      <c r="J82" s="12">
        <v>184282</v>
      </c>
      <c r="K82" s="12">
        <v>128703</v>
      </c>
      <c r="L82" s="14">
        <f>Ex_MLA[[#This Row],[Valid Votes]]/Ex_MLA[[#This Row],[Total Voters]]</f>
        <v>0.69840244842144106</v>
      </c>
      <c r="M82" s="33" cm="1">
        <f t="array" ref="M82">_xlfn._xlws.FILTER(Vote_History[Winner_Votes],(Vote_History[Number]=Ex_MLA[[#This Row],[Number]])*(Vote_History[Election]="niyamasabha")*(Vote_History[Year]=2021))</f>
        <v>54632</v>
      </c>
      <c r="N82" s="34">
        <f>Ex_MLA[[#This Row],[Member_Votes]]/Ex_MLA[[#This Row],[Valid Votes]]</f>
        <v>0.4244811698251012</v>
      </c>
      <c r="O82" s="32" cm="1">
        <f t="array" ref="O82">_xlfn._xlws.FILTER(Vote_History[Margin],(Vote_History[Number]=Ex_MLA[[#This Row],[Number]])*(Vote_History[Election]="niyamasabha")*(Vote_History[Year]=2021))</f>
        <v>14079</v>
      </c>
    </row>
    <row r="83" spans="2:15" ht="100" customHeight="1" x14ac:dyDescent="0.35">
      <c r="B83" s="9">
        <v>81</v>
      </c>
      <c r="C83" s="10" t="s">
        <v>3147</v>
      </c>
      <c r="D83" s="10" t="s">
        <v>2895</v>
      </c>
      <c r="E83" s="10" t="s">
        <v>5391</v>
      </c>
      <c r="F83" s="10" t="s">
        <v>161</v>
      </c>
      <c r="G83" s="10" t="s">
        <v>38</v>
      </c>
      <c r="H83" s="11">
        <v>57</v>
      </c>
      <c r="I83" s="15"/>
      <c r="J83" s="12">
        <v>213301</v>
      </c>
      <c r="K83" s="12">
        <v>156307</v>
      </c>
      <c r="L83" s="14">
        <f>Ex_MLA[[#This Row],[Valid Votes]]/Ex_MLA[[#This Row],[Total Voters]]</f>
        <v>0.7328001275193271</v>
      </c>
      <c r="M83" s="33" cm="1">
        <f t="array" ref="M83">_xlfn._xlws.FILTER(Vote_History[Winner_Votes],(Vote_History[Number]=Ex_MLA[[#This Row],[Number]])*(Vote_History[Election]="niyamasabha")*(Vote_History[Year]=2021))</f>
        <v>65875</v>
      </c>
      <c r="N83" s="34">
        <f>Ex_MLA[[#This Row],[Member_Votes]]/Ex_MLA[[#This Row],[Valid Votes]]</f>
        <v>0.42144625640566319</v>
      </c>
      <c r="O83" s="32" cm="1">
        <f t="array" ref="O83">_xlfn._xlws.FILTER(Vote_History[Margin],(Vote_History[Number]=Ex_MLA[[#This Row],[Number]])*(Vote_History[Election]="niyamasabha")*(Vote_History[Year]=2021))</f>
        <v>992</v>
      </c>
    </row>
    <row r="84" spans="2:15" ht="100" customHeight="1" x14ac:dyDescent="0.35">
      <c r="B84" s="9">
        <v>82</v>
      </c>
      <c r="C84" s="10" t="s">
        <v>2895</v>
      </c>
      <c r="D84" s="10" t="s">
        <v>2895</v>
      </c>
      <c r="E84" s="10" t="s">
        <v>3207</v>
      </c>
      <c r="F84" s="10" t="s">
        <v>161</v>
      </c>
      <c r="G84" s="10" t="s">
        <v>38</v>
      </c>
      <c r="H84" s="11">
        <v>57</v>
      </c>
      <c r="I84" s="15"/>
      <c r="J84" s="12">
        <v>167068</v>
      </c>
      <c r="K84" s="12">
        <v>110098</v>
      </c>
      <c r="L84" s="14">
        <f>Ex_MLA[[#This Row],[Valid Votes]]/Ex_MLA[[#This Row],[Total Voters]]</f>
        <v>0.65900112529030097</v>
      </c>
      <c r="M84" s="33" cm="1">
        <f t="array" ref="M84">_xlfn._xlws.FILTER(Vote_History[Winner_Votes],(Vote_History[Number]=Ex_MLA[[#This Row],[Number]])*(Vote_History[Election]="niyamasabha")*(Vote_History[Year]=2021))</f>
        <v>45930</v>
      </c>
      <c r="N84" s="34">
        <f>Ex_MLA[[#This Row],[Member_Votes]]/Ex_MLA[[#This Row],[Valid Votes]]</f>
        <v>0.41717379062289961</v>
      </c>
      <c r="O84" s="32" cm="1">
        <f t="array" ref="O84">_xlfn._xlws.FILTER(Vote_History[Margin],(Vote_History[Number]=Ex_MLA[[#This Row],[Number]])*(Vote_History[Election]="niyamasabha")*(Vote_History[Year]=2021))</f>
        <v>10970</v>
      </c>
    </row>
    <row r="85" spans="2:15" ht="100" customHeight="1" x14ac:dyDescent="0.35">
      <c r="B85" s="9">
        <v>83</v>
      </c>
      <c r="C85" s="10" t="s">
        <v>3230</v>
      </c>
      <c r="D85" s="10" t="s">
        <v>2895</v>
      </c>
      <c r="E85" s="10" t="s">
        <v>3233</v>
      </c>
      <c r="F85" s="10" t="s">
        <v>161</v>
      </c>
      <c r="G85" s="10" t="s">
        <v>38</v>
      </c>
      <c r="H85" s="11">
        <v>57</v>
      </c>
      <c r="I85" s="15"/>
      <c r="J85" s="12">
        <v>197127</v>
      </c>
      <c r="K85" s="12">
        <v>136570</v>
      </c>
      <c r="L85" s="14">
        <f>Ex_MLA[[#This Row],[Valid Votes]]/Ex_MLA[[#This Row],[Total Voters]]</f>
        <v>0.69280210219807536</v>
      </c>
      <c r="M85" s="33" cm="1">
        <f t="array" ref="M85">_xlfn._xlws.FILTER(Vote_History[Winner_Votes],(Vote_History[Number]=Ex_MLA[[#This Row],[Number]])*(Vote_History[Election]="niyamasabha")*(Vote_History[Year]=2021))</f>
        <v>59839</v>
      </c>
      <c r="N85" s="34">
        <f>Ex_MLA[[#This Row],[Member_Votes]]/Ex_MLA[[#This Row],[Valid Votes]]</f>
        <v>0.43815625686461157</v>
      </c>
      <c r="O85" s="32" cm="1">
        <f t="array" ref="O85">_xlfn._xlws.FILTER(Vote_History[Margin],(Vote_History[Number]=Ex_MLA[[#This Row],[Number]])*(Vote_History[Election]="niyamasabha")*(Vote_History[Year]=2021))</f>
        <v>14329</v>
      </c>
    </row>
    <row r="86" spans="2:15" ht="100" customHeight="1" x14ac:dyDescent="0.35">
      <c r="B86" s="9">
        <v>84</v>
      </c>
      <c r="C86" s="10" t="s">
        <v>3260</v>
      </c>
      <c r="D86" s="10" t="s">
        <v>2895</v>
      </c>
      <c r="E86" s="10" t="s">
        <v>5411</v>
      </c>
      <c r="F86" s="10" t="s">
        <v>5343</v>
      </c>
      <c r="G86" s="10" t="s">
        <v>51</v>
      </c>
      <c r="H86" s="11">
        <v>45</v>
      </c>
      <c r="I86" s="15"/>
      <c r="J86" s="12">
        <v>191287</v>
      </c>
      <c r="K86" s="12">
        <v>154924</v>
      </c>
      <c r="L86" s="14">
        <f>Ex_MLA[[#This Row],[Valid Votes]]/Ex_MLA[[#This Row],[Total Voters]]</f>
        <v>0.80990344351680987</v>
      </c>
      <c r="M86" s="33" cm="1">
        <f t="array" ref="M86">_xlfn._xlws.FILTER(Vote_History[Winner_Votes],(Vote_History[Number]=Ex_MLA[[#This Row],[Number]])*(Vote_History[Election]="niyamasabha")*(Vote_History[Year]=2021))</f>
        <v>52351</v>
      </c>
      <c r="N86" s="34">
        <f>Ex_MLA[[#This Row],[Member_Votes]]/Ex_MLA[[#This Row],[Valid Votes]]</f>
        <v>0.33791407399757301</v>
      </c>
      <c r="O86" s="32" cm="1">
        <f t="array" ref="O86">_xlfn._xlws.FILTER(Vote_History[Margin],(Vote_History[Number]=Ex_MLA[[#This Row],[Number]])*(Vote_History[Election]="niyamasabha")*(Vote_History[Year]=2021))</f>
        <v>2715</v>
      </c>
    </row>
    <row r="87" spans="2:15" ht="100" customHeight="1" x14ac:dyDescent="0.35">
      <c r="B87" s="9">
        <v>85</v>
      </c>
      <c r="C87" s="10" t="s">
        <v>3292</v>
      </c>
      <c r="D87" s="10" t="s">
        <v>2895</v>
      </c>
      <c r="E87" s="10" t="s">
        <v>3306</v>
      </c>
      <c r="F87" s="10" t="s">
        <v>5412</v>
      </c>
      <c r="G87" s="10" t="s">
        <v>38</v>
      </c>
      <c r="H87" s="11">
        <v>43</v>
      </c>
      <c r="I87" s="15"/>
      <c r="J87" s="12">
        <v>218155</v>
      </c>
      <c r="K87" s="12">
        <v>158097</v>
      </c>
      <c r="L87" s="14">
        <f>Ex_MLA[[#This Row],[Valid Votes]]/Ex_MLA[[#This Row],[Total Voters]]</f>
        <v>0.72470032774861914</v>
      </c>
      <c r="M87" s="33" cm="1">
        <f t="array" ref="M87">_xlfn._xlws.FILTER(Vote_History[Winner_Votes],(Vote_History[Number]=Ex_MLA[[#This Row],[Number]])*(Vote_History[Election]="niyamasabha")*(Vote_History[Year]=2021))</f>
        <v>85056</v>
      </c>
      <c r="N87" s="34">
        <f>Ex_MLA[[#This Row],[Member_Votes]]/Ex_MLA[[#This Row],[Valid Votes]]</f>
        <v>0.53799882350708739</v>
      </c>
      <c r="O87" s="32" cm="1">
        <f t="array" ref="O87">_xlfn._xlws.FILTER(Vote_History[Margin],(Vote_History[Number]=Ex_MLA[[#This Row],[Number]])*(Vote_History[Election]="niyamasabha")*(Vote_History[Year]=2021))</f>
        <v>25364</v>
      </c>
    </row>
    <row r="88" spans="2:15" ht="100" customHeight="1" x14ac:dyDescent="0.35">
      <c r="B88" s="9">
        <v>86</v>
      </c>
      <c r="C88" s="10" t="s">
        <v>3334</v>
      </c>
      <c r="D88" s="10" t="s">
        <v>2895</v>
      </c>
      <c r="E88" s="10" t="s">
        <v>3342</v>
      </c>
      <c r="F88" s="10" t="s">
        <v>161</v>
      </c>
      <c r="G88" s="10" t="s">
        <v>38</v>
      </c>
      <c r="H88" s="11">
        <v>43</v>
      </c>
      <c r="I88" s="15"/>
      <c r="J88" s="12">
        <v>196213</v>
      </c>
      <c r="K88" s="12">
        <v>144354</v>
      </c>
      <c r="L88" s="14">
        <f>Ex_MLA[[#This Row],[Valid Votes]]/Ex_MLA[[#This Row],[Total Voters]]</f>
        <v>0.73570048875456773</v>
      </c>
      <c r="M88" s="33" cm="1">
        <f t="array" ref="M88">_xlfn._xlws.FILTER(Vote_History[Winner_Votes],(Vote_History[Number]=Ex_MLA[[#This Row],[Number]])*(Vote_History[Election]="niyamasabha")*(Vote_History[Year]=2021))</f>
        <v>64425</v>
      </c>
      <c r="N88" s="34">
        <f>Ex_MLA[[#This Row],[Member_Votes]]/Ex_MLA[[#This Row],[Valid Votes]]</f>
        <v>0.44629868240575254</v>
      </c>
      <c r="O88" s="32" cm="1">
        <f t="array" ref="O88">_xlfn._xlws.FILTER(Vote_History[Margin],(Vote_History[Number]=Ex_MLA[[#This Row],[Number]])*(Vote_History[Election]="niyamasabha")*(Vote_History[Year]=2021))</f>
        <v>6161</v>
      </c>
    </row>
    <row r="89" spans="2:15" ht="100" customHeight="1" x14ac:dyDescent="0.35">
      <c r="B89" s="9">
        <v>87</v>
      </c>
      <c r="C89" s="10" t="s">
        <v>3359</v>
      </c>
      <c r="D89" s="10" t="s">
        <v>2895</v>
      </c>
      <c r="E89" s="10" t="s">
        <v>3362</v>
      </c>
      <c r="F89" s="10" t="s">
        <v>5343</v>
      </c>
      <c r="G89" s="10" t="s">
        <v>51</v>
      </c>
      <c r="H89" s="11">
        <v>38</v>
      </c>
      <c r="I89" s="15"/>
      <c r="J89" s="12">
        <v>177782</v>
      </c>
      <c r="K89" s="12">
        <v>136697</v>
      </c>
      <c r="L89" s="14">
        <f>Ex_MLA[[#This Row],[Valid Votes]]/Ex_MLA[[#This Row],[Total Voters]]</f>
        <v>0.76890236356886521</v>
      </c>
      <c r="M89" s="33" cm="1">
        <f t="array" ref="M89">_xlfn._xlws.FILTER(Vote_History[Winner_Votes],(Vote_History[Number]=Ex_MLA[[#This Row],[Number]])*(Vote_History[Election]="niyamasabha")*(Vote_History[Year]=2021))</f>
        <v>64234</v>
      </c>
      <c r="N89" s="34">
        <f>Ex_MLA[[#This Row],[Member_Votes]]/Ex_MLA[[#This Row],[Valid Votes]]</f>
        <v>0.46990058304132498</v>
      </c>
      <c r="O89" s="32" cm="1">
        <f t="array" ref="O89">_xlfn._xlws.FILTER(Vote_History[Margin],(Vote_History[Number]=Ex_MLA[[#This Row],[Number]])*(Vote_History[Election]="niyamasabha")*(Vote_History[Year]=2021))</f>
        <v>6605</v>
      </c>
    </row>
    <row r="90" spans="2:15" ht="100" customHeight="1" x14ac:dyDescent="0.35">
      <c r="B90" s="9">
        <v>88</v>
      </c>
      <c r="C90" s="10" t="s">
        <v>3400</v>
      </c>
      <c r="D90" s="10" t="s">
        <v>3402</v>
      </c>
      <c r="E90" s="10" t="s">
        <v>3406</v>
      </c>
      <c r="F90" s="10" t="s">
        <v>5343</v>
      </c>
      <c r="G90" s="10" t="s">
        <v>51</v>
      </c>
      <c r="H90" s="11">
        <v>35</v>
      </c>
      <c r="I90" s="15"/>
      <c r="J90" s="12">
        <v>171822</v>
      </c>
      <c r="K90" s="12">
        <v>115774</v>
      </c>
      <c r="L90" s="14">
        <f>Ex_MLA[[#This Row],[Valid Votes]]/Ex_MLA[[#This Row],[Total Voters]]</f>
        <v>0.67380195784009034</v>
      </c>
      <c r="M90" s="33" cm="1">
        <f t="array" ref="M90">_xlfn._xlws.FILTER(Vote_History[Winner_Votes],(Vote_History[Number]=Ex_MLA[[#This Row],[Number]])*(Vote_History[Election]="niyamasabha")*(Vote_History[Year]=2021))</f>
        <v>59049</v>
      </c>
      <c r="N90" s="34">
        <f>Ex_MLA[[#This Row],[Member_Votes]]/Ex_MLA[[#This Row],[Valid Votes]]</f>
        <v>0.51003679582635131</v>
      </c>
      <c r="O90" s="32" cm="1">
        <f t="array" ref="O90">_xlfn._xlws.FILTER(Vote_History[Margin],(Vote_History[Number]=Ex_MLA[[#This Row],[Number]])*(Vote_History[Election]="niyamasabha")*(Vote_History[Year]=2021))</f>
        <v>7848</v>
      </c>
    </row>
    <row r="91" spans="2:15" ht="100" customHeight="1" x14ac:dyDescent="0.35">
      <c r="B91" s="9">
        <v>89</v>
      </c>
      <c r="C91" s="10" t="s">
        <v>3438</v>
      </c>
      <c r="D91" s="10" t="s">
        <v>3402</v>
      </c>
      <c r="E91" s="10" t="s">
        <v>5413</v>
      </c>
      <c r="F91" s="10" t="s">
        <v>5343</v>
      </c>
      <c r="G91" s="10" t="s">
        <v>51</v>
      </c>
      <c r="H91" s="11">
        <v>76</v>
      </c>
      <c r="I91" s="15"/>
      <c r="J91" s="12">
        <v>170760</v>
      </c>
      <c r="K91" s="12">
        <v>125219</v>
      </c>
      <c r="L91" s="14">
        <f>Ex_MLA[[#This Row],[Valid Votes]]/Ex_MLA[[#This Row],[Total Voters]]</f>
        <v>0.7333040524713047</v>
      </c>
      <c r="M91" s="33" cm="1">
        <f t="array" ref="M91">_xlfn._xlws.FILTER(Vote_History[Winner_Votes],(Vote_History[Number]=Ex_MLA[[#This Row],[Number]])*(Vote_History[Election]="niyamasabha")*(Vote_History[Year]=2021))</f>
        <v>77381</v>
      </c>
      <c r="N91" s="34">
        <f>Ex_MLA[[#This Row],[Member_Votes]]/Ex_MLA[[#This Row],[Valid Votes]]</f>
        <v>0.61796532475103616</v>
      </c>
      <c r="O91" s="32" cm="1">
        <f t="array" ref="O91">_xlfn._xlws.FILTER(Vote_History[Margin],(Vote_History[Number]=Ex_MLA[[#This Row],[Number]])*(Vote_History[Election]="niyamasabha")*(Vote_History[Year]=2021))</f>
        <v>38305</v>
      </c>
    </row>
    <row r="92" spans="2:15" ht="100" customHeight="1" x14ac:dyDescent="0.35">
      <c r="B92" s="9">
        <v>90</v>
      </c>
      <c r="C92" s="10" t="s">
        <v>3462</v>
      </c>
      <c r="D92" s="10" t="s">
        <v>3402</v>
      </c>
      <c r="E92" s="10" t="s">
        <v>5414</v>
      </c>
      <c r="F92" s="10" t="s">
        <v>210</v>
      </c>
      <c r="G92" s="10" t="s">
        <v>38</v>
      </c>
      <c r="H92" s="11">
        <v>79</v>
      </c>
      <c r="I92" s="15"/>
      <c r="J92" s="12">
        <v>197815</v>
      </c>
      <c r="K92" s="12">
        <v>138807</v>
      </c>
      <c r="L92" s="14">
        <f>Ex_MLA[[#This Row],[Valid Votes]]/Ex_MLA[[#This Row],[Total Voters]]</f>
        <v>0.70170108434648537</v>
      </c>
      <c r="M92" s="33" cm="1">
        <f t="array" ref="M92">_xlfn._xlws.FILTER(Vote_History[Winner_Votes],(Vote_History[Number]=Ex_MLA[[#This Row],[Number]])*(Vote_History[Election]="niyamasabha")*(Vote_History[Year]=2021))</f>
        <v>67495</v>
      </c>
      <c r="N92" s="34">
        <f>Ex_MLA[[#This Row],[Member_Votes]]/Ex_MLA[[#This Row],[Valid Votes]]</f>
        <v>0.48625069340883387</v>
      </c>
      <c r="O92" s="32" cm="1">
        <f t="array" ref="O92">_xlfn._xlws.FILTER(Vote_History[Margin],(Vote_History[Number]=Ex_MLA[[#This Row],[Number]])*(Vote_History[Election]="niyamasabha")*(Vote_History[Year]=2021))</f>
        <v>20259</v>
      </c>
    </row>
    <row r="93" spans="2:15" ht="100" customHeight="1" x14ac:dyDescent="0.35">
      <c r="B93" s="9">
        <v>91</v>
      </c>
      <c r="C93" s="10" t="s">
        <v>3402</v>
      </c>
      <c r="D93" s="10" t="s">
        <v>3402</v>
      </c>
      <c r="E93" s="10" t="s">
        <v>5415</v>
      </c>
      <c r="F93" s="10" t="s">
        <v>5416</v>
      </c>
      <c r="G93" s="10" t="s">
        <v>51</v>
      </c>
      <c r="H93" s="11">
        <v>52</v>
      </c>
      <c r="I93" s="15"/>
      <c r="J93" s="12">
        <v>190446</v>
      </c>
      <c r="K93" s="12">
        <v>131351</v>
      </c>
      <c r="L93" s="14">
        <f>Ex_MLA[[#This Row],[Valid Votes]]/Ex_MLA[[#This Row],[Total Voters]]</f>
        <v>0.68970206777774279</v>
      </c>
      <c r="M93" s="33" cm="1">
        <f t="array" ref="M93">_xlfn._xlws.FILTER(Vote_History[Winner_Votes],(Vote_History[Number]=Ex_MLA[[#This Row],[Number]])*(Vote_History[Election]="niyamasabha")*(Vote_History[Year]=2021))</f>
        <v>62368</v>
      </c>
      <c r="N93" s="34">
        <f>Ex_MLA[[#This Row],[Member_Votes]]/Ex_MLA[[#This Row],[Valid Votes]]</f>
        <v>0.47481937708886873</v>
      </c>
      <c r="O93" s="32" cm="1">
        <f t="array" ref="O93">_xlfn._xlws.FILTER(Vote_History[Margin],(Vote_History[Number]=Ex_MLA[[#This Row],[Number]])*(Vote_History[Election]="niyamasabha")*(Vote_History[Year]=2021))</f>
        <v>5573</v>
      </c>
    </row>
    <row r="94" spans="2:15" ht="100" customHeight="1" x14ac:dyDescent="0.35">
      <c r="B94" s="9">
        <v>92</v>
      </c>
      <c r="C94" s="10" t="s">
        <v>3529</v>
      </c>
      <c r="D94" s="10" t="s">
        <v>3402</v>
      </c>
      <c r="E94" s="10" t="s">
        <v>5417</v>
      </c>
      <c r="F94" s="10" t="s">
        <v>193</v>
      </c>
      <c r="G94" s="10" t="s">
        <v>51</v>
      </c>
      <c r="H94" s="11">
        <v>68</v>
      </c>
      <c r="I94" s="15"/>
      <c r="J94" s="12">
        <v>176254</v>
      </c>
      <c r="K94" s="12">
        <v>127291</v>
      </c>
      <c r="L94" s="14">
        <f>Ex_MLA[[#This Row],[Valid Votes]]/Ex_MLA[[#This Row],[Total Voters]]</f>
        <v>0.72220204931519283</v>
      </c>
      <c r="M94" s="33" cm="1">
        <f t="array" ref="M94">_xlfn._xlws.FILTER(Vote_History[Winner_Votes],(Vote_History[Number]=Ex_MLA[[#This Row],[Number]])*(Vote_History[Election]="niyamasabha")*(Vote_History[Year]=2021))</f>
        <v>60141</v>
      </c>
      <c r="N94" s="34">
        <f>Ex_MLA[[#This Row],[Member_Votes]]/Ex_MLA[[#This Row],[Valid Votes]]</f>
        <v>0.47246859558020599</v>
      </c>
      <c r="O94" s="32" cm="1">
        <f t="array" ref="O94">_xlfn._xlws.FILTER(Vote_History[Margin],(Vote_History[Number]=Ex_MLA[[#This Row],[Number]])*(Vote_History[Election]="niyamasabha")*(Vote_History[Year]=2021))</f>
        <v>1835</v>
      </c>
    </row>
    <row r="95" spans="2:15" ht="100" customHeight="1" x14ac:dyDescent="0.35">
      <c r="B95" s="9">
        <v>93</v>
      </c>
      <c r="C95" s="10" t="s">
        <v>3557</v>
      </c>
      <c r="D95" s="10" t="s">
        <v>3559</v>
      </c>
      <c r="E95" s="10" t="s">
        <v>5418</v>
      </c>
      <c r="F95" s="10" t="s">
        <v>5419</v>
      </c>
      <c r="G95" s="10" t="s">
        <v>38</v>
      </c>
      <c r="H95" s="11">
        <v>64</v>
      </c>
      <c r="I95" s="15"/>
      <c r="J95" s="12">
        <v>190781</v>
      </c>
      <c r="K95" s="12">
        <v>138431</v>
      </c>
      <c r="L95" s="14">
        <f>Ex_MLA[[#This Row],[Valid Votes]]/Ex_MLA[[#This Row],[Total Voters]]</f>
        <v>0.72560160602995061</v>
      </c>
      <c r="M95" s="33" cm="1">
        <f t="array" ref="M95">_xlfn._xlws.FILTER(Vote_History[Winner_Votes],(Vote_History[Number]=Ex_MLA[[#This Row],[Number]])*(Vote_History[Election]="niyamasabha")*(Vote_History[Year]=2021))</f>
        <v>69804</v>
      </c>
      <c r="N95" s="34">
        <f>Ex_MLA[[#This Row],[Member_Votes]]/Ex_MLA[[#This Row],[Valid Votes]]</f>
        <v>0.50425121540695361</v>
      </c>
      <c r="O95" s="32" cm="1">
        <f t="array" ref="O95">_xlfn._xlws.FILTER(Vote_History[Margin],(Vote_History[Number]=Ex_MLA[[#This Row],[Number]])*(Vote_History[Election]="niyamasabha")*(Vote_History[Year]=2021))</f>
        <v>15378</v>
      </c>
    </row>
    <row r="96" spans="2:15" ht="100" customHeight="1" x14ac:dyDescent="0.35">
      <c r="B96" s="9">
        <v>94</v>
      </c>
      <c r="C96" s="10" t="s">
        <v>3602</v>
      </c>
      <c r="D96" s="10" t="s">
        <v>3559</v>
      </c>
      <c r="E96" s="10" t="s">
        <v>3620</v>
      </c>
      <c r="F96" s="10" t="s">
        <v>210</v>
      </c>
      <c r="G96" s="10" t="s">
        <v>38</v>
      </c>
      <c r="H96" s="11">
        <v>56</v>
      </c>
      <c r="I96" s="15"/>
      <c r="J96" s="12">
        <v>193109</v>
      </c>
      <c r="K96" s="12">
        <v>131411</v>
      </c>
      <c r="L96" s="14">
        <f>Ex_MLA[[#This Row],[Valid Votes]]/Ex_MLA[[#This Row],[Total Voters]]</f>
        <v>0.68050168557653967</v>
      </c>
      <c r="M96" s="33" cm="1">
        <f t="array" ref="M96">_xlfn._xlws.FILTER(Vote_History[Winner_Votes],(Vote_History[Number]=Ex_MLA[[#This Row],[Number]])*(Vote_History[Election]="niyamasabha")*(Vote_History[Year]=2021))</f>
        <v>59666</v>
      </c>
      <c r="N96" s="34">
        <f>Ex_MLA[[#This Row],[Member_Votes]]/Ex_MLA[[#This Row],[Valid Votes]]</f>
        <v>0.45404113810868191</v>
      </c>
      <c r="O96" s="32" cm="1">
        <f t="array" ref="O96">_xlfn._xlws.FILTER(Vote_History[Margin],(Vote_History[Number]=Ex_MLA[[#This Row],[Number]])*(Vote_History[Election]="niyamasabha")*(Vote_History[Year]=2021))</f>
        <v>4256</v>
      </c>
    </row>
    <row r="97" spans="2:15" ht="100" customHeight="1" x14ac:dyDescent="0.35">
      <c r="B97" s="9">
        <v>95</v>
      </c>
      <c r="C97" s="10" t="s">
        <v>3642</v>
      </c>
      <c r="D97" s="10" t="s">
        <v>3559</v>
      </c>
      <c r="E97" s="10" t="s">
        <v>5420</v>
      </c>
      <c r="F97" s="10" t="s">
        <v>193</v>
      </c>
      <c r="G97" s="10" t="s">
        <v>51</v>
      </c>
      <c r="H97" s="11">
        <v>44</v>
      </c>
      <c r="I97" s="15"/>
      <c r="J97" s="12">
        <v>168729</v>
      </c>
      <c r="K97" s="12">
        <v>127576</v>
      </c>
      <c r="L97" s="14">
        <f>Ex_MLA[[#This Row],[Valid Votes]]/Ex_MLA[[#This Row],[Total Voters]]</f>
        <v>0.75610001837265672</v>
      </c>
      <c r="M97" s="33" cm="1">
        <f t="array" ref="M97">_xlfn._xlws.FILTER(Vote_History[Winner_Votes],(Vote_History[Number]=Ex_MLA[[#This Row],[Number]])*(Vote_History[Election]="niyamasabha")*(Vote_History[Year]=2021))</f>
        <v>71388</v>
      </c>
      <c r="N97" s="34">
        <f>Ex_MLA[[#This Row],[Member_Votes]]/Ex_MLA[[#This Row],[Valid Votes]]</f>
        <v>0.55957233335423595</v>
      </c>
      <c r="O97" s="32" cm="1">
        <f t="array" ref="O97">_xlfn._xlws.FILTER(Vote_History[Margin],(Vote_History[Number]=Ex_MLA[[#This Row],[Number]])*(Vote_History[Election]="niyamasabha")*(Vote_History[Year]=2021))</f>
        <v>29122</v>
      </c>
    </row>
    <row r="98" spans="2:15" ht="100" customHeight="1" x14ac:dyDescent="0.35">
      <c r="B98" s="9">
        <v>96</v>
      </c>
      <c r="C98" s="10" t="s">
        <v>3681</v>
      </c>
      <c r="D98" s="10" t="s">
        <v>3559</v>
      </c>
      <c r="E98" s="10" t="s">
        <v>5421</v>
      </c>
      <c r="F98" s="10" t="s">
        <v>5343</v>
      </c>
      <c r="G98" s="10" t="s">
        <v>51</v>
      </c>
      <c r="H98" s="11">
        <v>66</v>
      </c>
      <c r="I98" s="15"/>
      <c r="J98" s="12">
        <v>172855</v>
      </c>
      <c r="K98" s="12">
        <v>126167</v>
      </c>
      <c r="L98" s="14">
        <f>Ex_MLA[[#This Row],[Valid Votes]]/Ex_MLA[[#This Row],[Total Voters]]</f>
        <v>0.72990078389401525</v>
      </c>
      <c r="M98" s="33" cm="1">
        <f t="array" ref="M98">_xlfn._xlws.FILTER(Vote_History[Winner_Votes],(Vote_History[Number]=Ex_MLA[[#This Row],[Number]])*(Vote_History[Election]="niyamasabha")*(Vote_History[Year]=2021))</f>
        <v>58289</v>
      </c>
      <c r="N98" s="34">
        <f>Ex_MLA[[#This Row],[Member_Votes]]/Ex_MLA[[#This Row],[Valid Votes]]</f>
        <v>0.461998779395563</v>
      </c>
      <c r="O98" s="32" cm="1">
        <f t="array" ref="O98">_xlfn._xlws.FILTER(Vote_History[Margin],(Vote_History[Number]=Ex_MLA[[#This Row],[Number]])*(Vote_History[Election]="niyamasabha")*(Vote_History[Year]=2021))</f>
        <v>14303</v>
      </c>
    </row>
    <row r="99" spans="2:15" ht="100" customHeight="1" x14ac:dyDescent="0.35">
      <c r="B99" s="9">
        <v>97</v>
      </c>
      <c r="C99" s="10" t="s">
        <v>3559</v>
      </c>
      <c r="D99" s="10" t="s">
        <v>3559</v>
      </c>
      <c r="E99" s="10" t="s">
        <v>3723</v>
      </c>
      <c r="F99" s="10" t="s">
        <v>161</v>
      </c>
      <c r="G99" s="10" t="s">
        <v>38</v>
      </c>
      <c r="H99" s="11">
        <v>71</v>
      </c>
      <c r="I99" s="15"/>
      <c r="J99" s="12">
        <v>167752</v>
      </c>
      <c r="K99" s="12">
        <v>121738</v>
      </c>
      <c r="L99" s="14">
        <f>Ex_MLA[[#This Row],[Valid Votes]]/Ex_MLA[[#This Row],[Total Voters]]</f>
        <v>0.72570222709714338</v>
      </c>
      <c r="M99" s="33" cm="1">
        <f t="array" ref="M99">_xlfn._xlws.FILTER(Vote_History[Winner_Votes],(Vote_History[Number]=Ex_MLA[[#This Row],[Number]])*(Vote_History[Election]="niyamasabha")*(Vote_History[Year]=2021))</f>
        <v>65401</v>
      </c>
      <c r="N99" s="34">
        <f>Ex_MLA[[#This Row],[Member_Votes]]/Ex_MLA[[#This Row],[Valid Votes]]</f>
        <v>0.53722748854096503</v>
      </c>
      <c r="O99" s="32" cm="1">
        <f t="array" ref="O99">_xlfn._xlws.FILTER(Vote_History[Margin],(Vote_History[Number]=Ex_MLA[[#This Row],[Number]])*(Vote_History[Election]="niyamasabha")*(Vote_History[Year]=2021))</f>
        <v>18743</v>
      </c>
    </row>
    <row r="100" spans="2:15" ht="100" customHeight="1" x14ac:dyDescent="0.35">
      <c r="B100" s="9">
        <v>98</v>
      </c>
      <c r="C100" s="10" t="s">
        <v>3750</v>
      </c>
      <c r="D100" s="10" t="s">
        <v>3559</v>
      </c>
      <c r="E100" s="10" t="s">
        <v>5422</v>
      </c>
      <c r="F100" s="10" t="s">
        <v>161</v>
      </c>
      <c r="G100" s="10" t="s">
        <v>38</v>
      </c>
      <c r="H100" s="11">
        <v>38</v>
      </c>
      <c r="I100" s="15"/>
      <c r="J100" s="12">
        <v>180001</v>
      </c>
      <c r="K100" s="12">
        <v>131797</v>
      </c>
      <c r="L100" s="14">
        <f>Ex_MLA[[#This Row],[Valid Votes]]/Ex_MLA[[#This Row],[Total Voters]]</f>
        <v>0.73220148776951244</v>
      </c>
      <c r="M100" s="33" cm="1">
        <f t="array" ref="M100">_xlfn._xlws.FILTER(Vote_History[Winner_Votes],(Vote_History[Number]=Ex_MLA[[#This Row],[Number]])*(Vote_History[Election]="niyamasabha")*(Vote_History[Year]=2021))</f>
        <v>63372</v>
      </c>
      <c r="N100" s="34">
        <f>Ex_MLA[[#This Row],[Member_Votes]]/Ex_MLA[[#This Row],[Valid Votes]]</f>
        <v>0.48083036791429246</v>
      </c>
      <c r="O100" s="32" cm="1">
        <f t="array" ref="O100">_xlfn._xlws.FILTER(Vote_History[Margin],(Vote_History[Number]=Ex_MLA[[#This Row],[Number]])*(Vote_History[Election]="niyamasabha")*(Vote_History[Year]=2021))</f>
        <v>9044</v>
      </c>
    </row>
    <row r="101" spans="2:15" ht="100" customHeight="1" x14ac:dyDescent="0.35">
      <c r="B101" s="9">
        <v>99</v>
      </c>
      <c r="C101" s="10" t="s">
        <v>3787</v>
      </c>
      <c r="D101" s="10" t="s">
        <v>3559</v>
      </c>
      <c r="E101" s="10" t="s">
        <v>3795</v>
      </c>
      <c r="F101" s="10" t="s">
        <v>5416</v>
      </c>
      <c r="G101" s="10" t="s">
        <v>51</v>
      </c>
      <c r="H101" s="11">
        <v>55</v>
      </c>
      <c r="I101" s="15"/>
      <c r="J101" s="12">
        <v>175796</v>
      </c>
      <c r="K101" s="12">
        <v>123585</v>
      </c>
      <c r="L101" s="14">
        <f>Ex_MLA[[#This Row],[Valid Votes]]/Ex_MLA[[#This Row],[Total Voters]]</f>
        <v>0.70300234362556602</v>
      </c>
      <c r="M101" s="33" cm="1">
        <f t="array" ref="M101">_xlfn._xlws.FILTER(Vote_History[Winner_Votes],(Vote_History[Number]=Ex_MLA[[#This Row],[Number]])*(Vote_History[Election]="niyamasabha")*(Vote_History[Year]=2021))</f>
        <v>55425</v>
      </c>
      <c r="N101" s="34">
        <f>Ex_MLA[[#This Row],[Member_Votes]]/Ex_MLA[[#This Row],[Valid Votes]]</f>
        <v>0.44847675688797184</v>
      </c>
      <c r="O101" s="32" cm="1">
        <f t="array" ref="O101">_xlfn._xlws.FILTER(Vote_History[Margin],(Vote_History[Number]=Ex_MLA[[#This Row],[Number]])*(Vote_History[Election]="niyamasabha")*(Vote_History[Year]=2021))</f>
        <v>6059</v>
      </c>
    </row>
    <row r="102" spans="2:15" ht="100" customHeight="1" x14ac:dyDescent="0.35">
      <c r="B102" s="9">
        <v>100</v>
      </c>
      <c r="C102" s="10" t="s">
        <v>3843</v>
      </c>
      <c r="D102" s="10" t="s">
        <v>3559</v>
      </c>
      <c r="E102" s="10" t="s">
        <v>5423</v>
      </c>
      <c r="F102" s="10" t="s">
        <v>5416</v>
      </c>
      <c r="G102" s="10" t="s">
        <v>51</v>
      </c>
      <c r="H102" s="11">
        <v>65</v>
      </c>
      <c r="I102" s="15"/>
      <c r="J102" s="12">
        <v>190909</v>
      </c>
      <c r="K102" s="12">
        <v>137703</v>
      </c>
      <c r="L102" s="14">
        <f>Ex_MLA[[#This Row],[Valid Votes]]/Ex_MLA[[#This Row],[Total Voters]]</f>
        <v>0.72130177204846291</v>
      </c>
      <c r="M102" s="33" cm="1">
        <f t="array" ref="M102">_xlfn._xlws.FILTER(Vote_History[Winner_Votes],(Vote_History[Number]=Ex_MLA[[#This Row],[Number]])*(Vote_History[Election]="niyamasabha")*(Vote_History[Year]=2021))</f>
        <v>60299</v>
      </c>
      <c r="N102" s="34">
        <f>Ex_MLA[[#This Row],[Member_Votes]]/Ex_MLA[[#This Row],[Valid Votes]]</f>
        <v>0.4378916944438393</v>
      </c>
      <c r="O102" s="32" cm="1">
        <f t="array" ref="O102">_xlfn._xlws.FILTER(Vote_History[Margin],(Vote_History[Number]=Ex_MLA[[#This Row],[Number]])*(Vote_History[Election]="niyamasabha")*(Vote_History[Year]=2021))</f>
        <v>13703</v>
      </c>
    </row>
    <row r="103" spans="2:15" ht="100" customHeight="1" x14ac:dyDescent="0.35">
      <c r="B103" s="9">
        <v>101</v>
      </c>
      <c r="C103" s="10" t="s">
        <v>3869</v>
      </c>
      <c r="D103" s="10" t="s">
        <v>3559</v>
      </c>
      <c r="E103" s="10" t="s">
        <v>3888</v>
      </c>
      <c r="F103" s="10" t="s">
        <v>5416</v>
      </c>
      <c r="G103" s="10" t="s">
        <v>51</v>
      </c>
      <c r="H103" s="11">
        <v>55</v>
      </c>
      <c r="I103" s="15"/>
      <c r="J103" s="12">
        <v>193037</v>
      </c>
      <c r="K103" s="12">
        <v>139894</v>
      </c>
      <c r="L103" s="14">
        <f>Ex_MLA[[#This Row],[Valid Votes]]/Ex_MLA[[#This Row],[Total Voters]]</f>
        <v>0.7247004460284816</v>
      </c>
      <c r="M103" s="33" cm="1">
        <f t="array" ref="M103">_xlfn._xlws.FILTER(Vote_History[Winner_Votes],(Vote_History[Number]=Ex_MLA[[#This Row],[Number]])*(Vote_History[Election]="niyamasabha")*(Vote_History[Year]=2021))</f>
        <v>58668</v>
      </c>
      <c r="N103" s="34">
        <f>Ex_MLA[[#This Row],[Member_Votes]]/Ex_MLA[[#This Row],[Valid Votes]]</f>
        <v>0.41937466939254009</v>
      </c>
      <c r="O103" s="32" cm="1">
        <f t="array" ref="O103">_xlfn._xlws.FILTER(Vote_History[Margin],(Vote_History[Number]=Ex_MLA[[#This Row],[Number]])*(Vote_History[Election]="niyamasabha")*(Vote_History[Year]=2021))</f>
        <v>16817</v>
      </c>
    </row>
    <row r="104" spans="2:15" ht="100" customHeight="1" x14ac:dyDescent="0.35">
      <c r="B104" s="9">
        <v>102</v>
      </c>
      <c r="C104" s="10" t="s">
        <v>3910</v>
      </c>
      <c r="D104" s="10" t="s">
        <v>3912</v>
      </c>
      <c r="E104" s="10" t="s">
        <v>5424</v>
      </c>
      <c r="F104" s="10" t="s">
        <v>5343</v>
      </c>
      <c r="G104" s="10" t="s">
        <v>51</v>
      </c>
      <c r="H104" s="11">
        <v>55</v>
      </c>
      <c r="I104" s="15"/>
      <c r="J104" s="12">
        <v>204539</v>
      </c>
      <c r="K104" s="12">
        <v>164491</v>
      </c>
      <c r="L104" s="14">
        <f>Ex_MLA[[#This Row],[Valid Votes]]/Ex_MLA[[#This Row],[Total Voters]]</f>
        <v>0.80420359931357832</v>
      </c>
      <c r="M104" s="33" cm="1">
        <f t="array" ref="M104">_xlfn._xlws.FILTER(Vote_History[Winner_Votes],(Vote_History[Number]=Ex_MLA[[#This Row],[Number]])*(Vote_History[Election]="niyamasabha")*(Vote_History[Year]=2021))</f>
        <v>75617</v>
      </c>
      <c r="N104" s="34">
        <f>Ex_MLA[[#This Row],[Member_Votes]]/Ex_MLA[[#This Row],[Valid Votes]]</f>
        <v>0.45970296247211095</v>
      </c>
      <c r="O104" s="32" cm="1">
        <f t="array" ref="O104">_xlfn._xlws.FILTER(Vote_History[Margin],(Vote_History[Number]=Ex_MLA[[#This Row],[Number]])*(Vote_History[Election]="niyamasabha")*(Vote_History[Year]=2021))</f>
        <v>7013</v>
      </c>
    </row>
    <row r="105" spans="2:15" ht="100" customHeight="1" x14ac:dyDescent="0.35">
      <c r="B105" s="9">
        <v>103</v>
      </c>
      <c r="C105" s="10" t="s">
        <v>3950</v>
      </c>
      <c r="D105" s="10" t="s">
        <v>3912</v>
      </c>
      <c r="E105" s="10" t="s">
        <v>5425</v>
      </c>
      <c r="F105" s="10" t="s">
        <v>193</v>
      </c>
      <c r="G105" s="10" t="s">
        <v>51</v>
      </c>
      <c r="H105" s="11">
        <v>51</v>
      </c>
      <c r="I105" s="15"/>
      <c r="J105" s="12">
        <v>220580</v>
      </c>
      <c r="K105" s="12">
        <v>178097</v>
      </c>
      <c r="L105" s="14">
        <f>Ex_MLA[[#This Row],[Valid Votes]]/Ex_MLA[[#This Row],[Total Voters]]</f>
        <v>0.8074032097198296</v>
      </c>
      <c r="M105" s="33" cm="1">
        <f t="array" ref="M105">_xlfn._xlws.FILTER(Vote_History[Winner_Votes],(Vote_History[Number]=Ex_MLA[[#This Row],[Number]])*(Vote_History[Election]="niyamasabha")*(Vote_History[Year]=2021))</f>
        <v>83702</v>
      </c>
      <c r="N105" s="34">
        <f>Ex_MLA[[#This Row],[Member_Votes]]/Ex_MLA[[#This Row],[Valid Votes]]</f>
        <v>0.46997984244540897</v>
      </c>
      <c r="O105" s="32" cm="1">
        <f t="array" ref="O105">_xlfn._xlws.FILTER(Vote_History[Margin],(Vote_History[Number]=Ex_MLA[[#This Row],[Number]])*(Vote_History[Election]="niyamasabha")*(Vote_History[Year]=2021))</f>
        <v>6148</v>
      </c>
    </row>
    <row r="106" spans="2:15" ht="100" customHeight="1" x14ac:dyDescent="0.35">
      <c r="B106" s="9">
        <v>104</v>
      </c>
      <c r="C106" s="10" t="s">
        <v>3912</v>
      </c>
      <c r="D106" s="10" t="s">
        <v>3912</v>
      </c>
      <c r="E106" s="10" t="s">
        <v>5426</v>
      </c>
      <c r="F106" s="10" t="s">
        <v>5343</v>
      </c>
      <c r="G106" s="10" t="s">
        <v>51</v>
      </c>
      <c r="H106" s="11">
        <v>58</v>
      </c>
      <c r="I106" s="15"/>
      <c r="J106" s="12">
        <v>207607</v>
      </c>
      <c r="K106" s="12">
        <v>158446</v>
      </c>
      <c r="L106" s="14">
        <f>Ex_MLA[[#This Row],[Valid Votes]]/Ex_MLA[[#This Row],[Total Voters]]</f>
        <v>0.76320162614940734</v>
      </c>
      <c r="M106" s="33" cm="1">
        <f t="array" ref="M106">_xlfn._xlws.FILTER(Vote_History[Winner_Votes],(Vote_History[Number]=Ex_MLA[[#This Row],[Number]])*(Vote_History[Election]="niyamasabha")*(Vote_History[Year]=2021))</f>
        <v>73412</v>
      </c>
      <c r="N106" s="34">
        <f>Ex_MLA[[#This Row],[Member_Votes]]/Ex_MLA[[#This Row],[Valid Votes]]</f>
        <v>0.46332504449465434</v>
      </c>
      <c r="O106" s="32" cm="1">
        <f t="array" ref="O106">_xlfn._xlws.FILTER(Vote_History[Margin],(Vote_History[Number]=Ex_MLA[[#This Row],[Number]])*(Vote_History[Election]="niyamasabha")*(Vote_History[Year]=2021))</f>
        <v>11644</v>
      </c>
    </row>
    <row r="107" spans="2:15" ht="100" customHeight="1" x14ac:dyDescent="0.35">
      <c r="B107" s="9">
        <v>105</v>
      </c>
      <c r="C107" s="10" t="s">
        <v>4026</v>
      </c>
      <c r="D107" s="10" t="s">
        <v>3912</v>
      </c>
      <c r="E107" s="10" t="s">
        <v>5427</v>
      </c>
      <c r="F107" s="10" t="s">
        <v>5343</v>
      </c>
      <c r="G107" s="10" t="s">
        <v>51</v>
      </c>
      <c r="H107" s="11">
        <v>48</v>
      </c>
      <c r="I107" s="15"/>
      <c r="J107" s="12">
        <v>183232</v>
      </c>
      <c r="K107" s="12">
        <v>137021</v>
      </c>
      <c r="L107" s="14">
        <f>Ex_MLA[[#This Row],[Valid Votes]]/Ex_MLA[[#This Row],[Total Voters]]</f>
        <v>0.74780060251484459</v>
      </c>
      <c r="M107" s="33" cm="1">
        <f t="array" ref="M107">_xlfn._xlws.FILTER(Vote_History[Winner_Votes],(Vote_History[Number]=Ex_MLA[[#This Row],[Number]])*(Vote_History[Election]="niyamasabha")*(Vote_History[Year]=2021))</f>
        <v>61365</v>
      </c>
      <c r="N107" s="34">
        <f>Ex_MLA[[#This Row],[Member_Votes]]/Ex_MLA[[#This Row],[Valid Votes]]</f>
        <v>0.44785105932667257</v>
      </c>
      <c r="O107" s="32" cm="1">
        <f t="array" ref="O107">_xlfn._xlws.FILTER(Vote_History[Margin],(Vote_History[Number]=Ex_MLA[[#This Row],[Number]])*(Vote_History[Election]="niyamasabha")*(Vote_History[Year]=2021))</f>
        <v>11125</v>
      </c>
    </row>
    <row r="108" spans="2:15" ht="100" customHeight="1" x14ac:dyDescent="0.35">
      <c r="B108" s="9">
        <v>106</v>
      </c>
      <c r="C108" s="10" t="s">
        <v>4052</v>
      </c>
      <c r="D108" s="10" t="s">
        <v>3912</v>
      </c>
      <c r="E108" s="10" t="s">
        <v>5428</v>
      </c>
      <c r="F108" s="10" t="s">
        <v>1139</v>
      </c>
      <c r="G108" s="10" t="s">
        <v>51</v>
      </c>
      <c r="H108" s="11">
        <v>63</v>
      </c>
      <c r="I108" s="15"/>
      <c r="J108" s="12">
        <v>173890</v>
      </c>
      <c r="K108" s="12">
        <v>125636</v>
      </c>
      <c r="L108" s="14">
        <f>Ex_MLA[[#This Row],[Valid Votes]]/Ex_MLA[[#This Row],[Total Voters]]</f>
        <v>0.72250273161193856</v>
      </c>
      <c r="M108" s="33" cm="1">
        <f t="array" ref="M108">_xlfn._xlws.FILTER(Vote_History[Winner_Votes],(Vote_History[Number]=Ex_MLA[[#This Row],[Number]])*(Vote_History[Election]="niyamasabha")*(Vote_History[Year]=2021))</f>
        <v>57379</v>
      </c>
      <c r="N108" s="34">
        <f>Ex_MLA[[#This Row],[Member_Votes]]/Ex_MLA[[#This Row],[Valid Votes]]</f>
        <v>0.45670826833073325</v>
      </c>
      <c r="O108" s="32" cm="1">
        <f t="array" ref="O108">_xlfn._xlws.FILTER(Vote_History[Margin],(Vote_History[Number]=Ex_MLA[[#This Row],[Number]])*(Vote_History[Election]="niyamasabha")*(Vote_History[Year]=2021))</f>
        <v>5516</v>
      </c>
    </row>
    <row r="109" spans="2:15" ht="100" customHeight="1" x14ac:dyDescent="0.35">
      <c r="B109" s="9">
        <v>107</v>
      </c>
      <c r="C109" s="10" t="s">
        <v>4097</v>
      </c>
      <c r="D109" s="10" t="s">
        <v>3912</v>
      </c>
      <c r="E109" s="10" t="s">
        <v>4105</v>
      </c>
      <c r="F109" s="10" t="s">
        <v>161</v>
      </c>
      <c r="G109" s="10" t="s">
        <v>38</v>
      </c>
      <c r="H109" s="11">
        <v>64</v>
      </c>
      <c r="I109" s="15"/>
      <c r="J109" s="12">
        <v>202804</v>
      </c>
      <c r="K109" s="12">
        <v>150623</v>
      </c>
      <c r="L109" s="14">
        <f>Ex_MLA[[#This Row],[Valid Votes]]/Ex_MLA[[#This Row],[Total Voters]]</f>
        <v>0.74270231356383498</v>
      </c>
      <c r="M109" s="33" cm="1">
        <f t="array" ref="M109">_xlfn._xlws.FILTER(Vote_History[Winner_Votes],(Vote_History[Number]=Ex_MLA[[#This Row],[Number]])*(Vote_History[Election]="niyamasabha")*(Vote_History[Year]=2021))</f>
        <v>72768</v>
      </c>
      <c r="N109" s="34">
        <f>Ex_MLA[[#This Row],[Member_Votes]]/Ex_MLA[[#This Row],[Valid Votes]]</f>
        <v>0.48311346872655569</v>
      </c>
      <c r="O109" s="32" cm="1">
        <f t="array" ref="O109">_xlfn._xlws.FILTER(Vote_History[Margin],(Vote_History[Number]=Ex_MLA[[#This Row],[Number]])*(Vote_History[Election]="niyamasabha")*(Vote_History[Year]=2021))</f>
        <v>13666</v>
      </c>
    </row>
    <row r="110" spans="2:15" ht="100" customHeight="1" x14ac:dyDescent="0.35">
      <c r="B110" s="9">
        <v>108</v>
      </c>
      <c r="C110" s="10" t="s">
        <v>4132</v>
      </c>
      <c r="D110" s="10" t="s">
        <v>3912</v>
      </c>
      <c r="E110" s="10" t="s">
        <v>4135</v>
      </c>
      <c r="F110" s="10" t="s">
        <v>5343</v>
      </c>
      <c r="G110" s="10" t="s">
        <v>51</v>
      </c>
      <c r="H110" s="11">
        <v>43</v>
      </c>
      <c r="I110" s="15"/>
      <c r="J110" s="12">
        <v>219815</v>
      </c>
      <c r="K110" s="12">
        <v>161257</v>
      </c>
      <c r="L110" s="14">
        <f>Ex_MLA[[#This Row],[Valid Votes]]/Ex_MLA[[#This Row],[Total Voters]]</f>
        <v>0.73360325728453468</v>
      </c>
      <c r="M110" s="33" cm="1">
        <f t="array" ref="M110">_xlfn._xlws.FILTER(Vote_History[Winner_Votes],(Vote_History[Number]=Ex_MLA[[#This Row],[Number]])*(Vote_History[Election]="niyamasabha")*(Vote_History[Year]=2021))</f>
        <v>77348</v>
      </c>
      <c r="N110" s="34">
        <f>Ex_MLA[[#This Row],[Member_Votes]]/Ex_MLA[[#This Row],[Valid Votes]]</f>
        <v>0.47965669707361541</v>
      </c>
      <c r="O110" s="32" cm="1">
        <f t="array" ref="O110">_xlfn._xlws.FILTER(Vote_History[Margin],(Vote_History[Number]=Ex_MLA[[#This Row],[Number]])*(Vote_History[Election]="niyamasabha")*(Vote_History[Year]=2021))</f>
        <v>6298</v>
      </c>
    </row>
    <row r="111" spans="2:15" ht="100" customHeight="1" x14ac:dyDescent="0.35">
      <c r="B111" s="9">
        <v>109</v>
      </c>
      <c r="C111" s="10" t="s">
        <v>4152</v>
      </c>
      <c r="D111" s="10" t="s">
        <v>3912</v>
      </c>
      <c r="E111" s="10" t="s">
        <v>5429</v>
      </c>
      <c r="F111" s="10" t="s">
        <v>5343</v>
      </c>
      <c r="G111" s="10" t="s">
        <v>51</v>
      </c>
      <c r="H111" s="11">
        <v>31</v>
      </c>
      <c r="I111" s="15"/>
      <c r="J111" s="12">
        <v>211702</v>
      </c>
      <c r="K111" s="12">
        <v>150690</v>
      </c>
      <c r="L111" s="14">
        <f>Ex_MLA[[#This Row],[Valid Votes]]/Ex_MLA[[#This Row],[Total Voters]]</f>
        <v>0.71180243927785281</v>
      </c>
      <c r="M111" s="33" cm="1">
        <f t="array" ref="M111">_xlfn._xlws.FILTER(Vote_History[Winner_Votes],(Vote_History[Number]=Ex_MLA[[#This Row],[Number]])*(Vote_History[Election]="niyamasabha")*(Vote_History[Year]=2021))</f>
        <v>71743</v>
      </c>
      <c r="N111" s="34">
        <f>Ex_MLA[[#This Row],[Member_Votes]]/Ex_MLA[[#This Row],[Valid Votes]]</f>
        <v>0.47609662220452587</v>
      </c>
      <c r="O111" s="32" cm="1">
        <f t="array" ref="O111">_xlfn._xlws.FILTER(Vote_History[Margin],(Vote_History[Number]=Ex_MLA[[#This Row],[Number]])*(Vote_History[Election]="niyamasabha")*(Vote_History[Year]=2021))</f>
        <v>24717</v>
      </c>
    </row>
    <row r="112" spans="2:15" ht="100" customHeight="1" x14ac:dyDescent="0.35">
      <c r="B112" s="9">
        <v>110</v>
      </c>
      <c r="C112" s="10" t="s">
        <v>4179</v>
      </c>
      <c r="D112" s="10" t="s">
        <v>3912</v>
      </c>
      <c r="E112" s="10" t="s">
        <v>4192</v>
      </c>
      <c r="F112" s="10" t="s">
        <v>5343</v>
      </c>
      <c r="G112" s="10" t="s">
        <v>51</v>
      </c>
      <c r="H112" s="11">
        <v>55</v>
      </c>
      <c r="I112" s="15"/>
      <c r="J112" s="12">
        <v>212951</v>
      </c>
      <c r="K112" s="12">
        <v>147171</v>
      </c>
      <c r="L112" s="14">
        <f>Ex_MLA[[#This Row],[Valid Votes]]/Ex_MLA[[#This Row],[Total Voters]]</f>
        <v>0.69110264802701094</v>
      </c>
      <c r="M112" s="33" cm="1">
        <f t="array" ref="M112">_xlfn._xlws.FILTER(Vote_History[Winner_Votes],(Vote_History[Number]=Ex_MLA[[#This Row],[Number]])*(Vote_History[Election]="niyamasabha")*(Vote_History[Year]=2021))</f>
        <v>71502</v>
      </c>
      <c r="N112" s="34">
        <f>Ex_MLA[[#This Row],[Member_Votes]]/Ex_MLA[[#This Row],[Valid Votes]]</f>
        <v>0.48584299896039301</v>
      </c>
      <c r="O112" s="32" cm="1">
        <f t="array" ref="O112">_xlfn._xlws.FILTER(Vote_History[Margin],(Vote_History[Number]=Ex_MLA[[#This Row],[Number]])*(Vote_History[Election]="niyamasabha")*(Vote_History[Year]=2021))</f>
        <v>32093</v>
      </c>
    </row>
    <row r="113" spans="2:15" ht="100" customHeight="1" x14ac:dyDescent="0.35">
      <c r="B113" s="9">
        <v>111</v>
      </c>
      <c r="C113" s="10" t="s">
        <v>4204</v>
      </c>
      <c r="D113" s="10" t="s">
        <v>4206</v>
      </c>
      <c r="E113" s="10" t="s">
        <v>5430</v>
      </c>
      <c r="F113" s="10" t="s">
        <v>5390</v>
      </c>
      <c r="G113" s="10" t="s">
        <v>51</v>
      </c>
      <c r="H113" s="11">
        <v>59</v>
      </c>
      <c r="I113" s="15"/>
      <c r="J113" s="12">
        <v>220309</v>
      </c>
      <c r="K113" s="12">
        <v>139544</v>
      </c>
      <c r="L113" s="14">
        <f>Ex_MLA[[#This Row],[Valid Votes]]/Ex_MLA[[#This Row],[Total Voters]]</f>
        <v>0.63340126821872911</v>
      </c>
      <c r="M113" s="33" cm="1">
        <f t="array" ref="M113">_xlfn._xlws.FILTER(Vote_History[Winner_Votes],(Vote_History[Number]=Ex_MLA[[#This Row],[Number]])*(Vote_History[Election]="niyamasabha")*(Vote_History[Year]=2021))</f>
        <v>62178</v>
      </c>
      <c r="N113" s="34">
        <f>Ex_MLA[[#This Row],[Member_Votes]]/Ex_MLA[[#This Row],[Valid Votes]]</f>
        <v>0.44557988878059968</v>
      </c>
      <c r="O113" s="32" cm="1">
        <f t="array" ref="O113">_xlfn._xlws.FILTER(Vote_History[Margin],(Vote_History[Number]=Ex_MLA[[#This Row],[Number]])*(Vote_History[Election]="niyamasabha")*(Vote_History[Year]=2021))</f>
        <v>11421</v>
      </c>
    </row>
    <row r="114" spans="2:15" ht="100" customHeight="1" x14ac:dyDescent="0.35">
      <c r="B114" s="9">
        <v>112</v>
      </c>
      <c r="C114" s="10" t="s">
        <v>4248</v>
      </c>
      <c r="D114" s="10" t="s">
        <v>4206</v>
      </c>
      <c r="E114" s="10" t="s">
        <v>4251</v>
      </c>
      <c r="F114" s="10" t="s">
        <v>5416</v>
      </c>
      <c r="G114" s="10" t="s">
        <v>51</v>
      </c>
      <c r="H114" s="11">
        <v>44</v>
      </c>
      <c r="I114" s="15"/>
      <c r="J114" s="12">
        <v>200183</v>
      </c>
      <c r="K114" s="12">
        <v>127777</v>
      </c>
      <c r="L114" s="14">
        <f>Ex_MLA[[#This Row],[Valid Votes]]/Ex_MLA[[#This Row],[Total Voters]]</f>
        <v>0.6383009546265167</v>
      </c>
      <c r="M114" s="33" cm="1">
        <f t="array" ref="M114">_xlfn._xlws.FILTER(Vote_History[Winner_Votes],(Vote_History[Number]=Ex_MLA[[#This Row],[Number]])*(Vote_History[Election]="niyamasabha")*(Vote_History[Year]=2021))</f>
        <v>52669</v>
      </c>
      <c r="N114" s="34">
        <f>Ex_MLA[[#This Row],[Member_Votes]]/Ex_MLA[[#This Row],[Valid Votes]]</f>
        <v>0.41219468292415695</v>
      </c>
      <c r="O114" s="32" cm="1">
        <f t="array" ref="O114">_xlfn._xlws.FILTER(Vote_History[Margin],(Vote_History[Number]=Ex_MLA[[#This Row],[Number]])*(Vote_History[Election]="niyamasabha")*(Vote_History[Year]=2021))</f>
        <v>1285</v>
      </c>
    </row>
    <row r="115" spans="2:15" ht="100" customHeight="1" x14ac:dyDescent="0.35">
      <c r="B115" s="9">
        <v>113</v>
      </c>
      <c r="C115" s="10" t="s">
        <v>4274</v>
      </c>
      <c r="D115" s="10" t="s">
        <v>4206</v>
      </c>
      <c r="E115" s="10" t="s">
        <v>4293</v>
      </c>
      <c r="F115" s="10" t="s">
        <v>5343</v>
      </c>
      <c r="G115" s="10" t="s">
        <v>51</v>
      </c>
      <c r="H115" s="11">
        <v>44</v>
      </c>
      <c r="I115" s="15"/>
      <c r="J115" s="12">
        <v>247274</v>
      </c>
      <c r="K115" s="12">
        <v>161866</v>
      </c>
      <c r="L115" s="14">
        <f>Ex_MLA[[#This Row],[Valid Votes]]/Ex_MLA[[#This Row],[Total Voters]]</f>
        <v>0.65460177778496731</v>
      </c>
      <c r="M115" s="33" cm="1">
        <f t="array" ref="M115">_xlfn._xlws.FILTER(Vote_History[Winner_Votes],(Vote_History[Number]=Ex_MLA[[#This Row],[Number]])*(Vote_History[Election]="niyamasabha")*(Vote_History[Year]=2021))</f>
        <v>74950</v>
      </c>
      <c r="N115" s="34">
        <f>Ex_MLA[[#This Row],[Member_Votes]]/Ex_MLA[[#This Row],[Valid Votes]]</f>
        <v>0.46303732717185819</v>
      </c>
      <c r="O115" s="32" cm="1">
        <f t="array" ref="O115">_xlfn._xlws.FILTER(Vote_History[Margin],(Vote_History[Number]=Ex_MLA[[#This Row],[Number]])*(Vote_History[Election]="niyamasabha")*(Vote_History[Year]=2021))</f>
        <v>19003</v>
      </c>
    </row>
    <row r="116" spans="2:15" ht="100" customHeight="1" x14ac:dyDescent="0.35">
      <c r="B116" s="9">
        <v>114</v>
      </c>
      <c r="C116" s="10" t="s">
        <v>4310</v>
      </c>
      <c r="D116" s="10" t="s">
        <v>4206</v>
      </c>
      <c r="E116" s="10" t="s">
        <v>5431</v>
      </c>
      <c r="F116" s="10" t="s">
        <v>5343</v>
      </c>
      <c r="G116" s="10" t="s">
        <v>51</v>
      </c>
      <c r="H116" s="11">
        <v>37</v>
      </c>
      <c r="I116" s="15"/>
      <c r="J116" s="12">
        <v>209635</v>
      </c>
      <c r="K116" s="12">
        <v>149722</v>
      </c>
      <c r="L116" s="14">
        <f>Ex_MLA[[#This Row],[Valid Votes]]/Ex_MLA[[#This Row],[Total Voters]]</f>
        <v>0.71420325804374274</v>
      </c>
      <c r="M116" s="33" cm="1">
        <f t="array" ref="M116">_xlfn._xlws.FILTER(Vote_History[Winner_Votes],(Vote_History[Number]=Ex_MLA[[#This Row],[Number]])*(Vote_History[Election]="niyamasabha")*(Vote_History[Year]=2021))</f>
        <v>62318</v>
      </c>
      <c r="N116" s="34">
        <f>Ex_MLA[[#This Row],[Member_Votes]]/Ex_MLA[[#This Row],[Valid Votes]]</f>
        <v>0.4162247365116683</v>
      </c>
      <c r="O116" s="32" cm="1">
        <f t="array" ref="O116">_xlfn._xlws.FILTER(Vote_History[Margin],(Vote_History[Number]=Ex_MLA[[#This Row],[Number]])*(Vote_History[Election]="niyamasabha")*(Vote_History[Year]=2021))</f>
        <v>8508</v>
      </c>
    </row>
    <row r="117" spans="2:15" ht="100" customHeight="1" x14ac:dyDescent="0.35">
      <c r="B117" s="9">
        <v>115</v>
      </c>
      <c r="C117" s="10" t="s">
        <v>4335</v>
      </c>
      <c r="D117" s="10" t="s">
        <v>4206</v>
      </c>
      <c r="E117" s="10" t="s">
        <v>5432</v>
      </c>
      <c r="F117" s="10" t="s">
        <v>193</v>
      </c>
      <c r="G117" s="10" t="s">
        <v>51</v>
      </c>
      <c r="H117" s="11">
        <v>55</v>
      </c>
      <c r="I117" s="15"/>
      <c r="J117" s="12">
        <v>215698</v>
      </c>
      <c r="K117" s="12">
        <v>155411</v>
      </c>
      <c r="L117" s="14">
        <f>Ex_MLA[[#This Row],[Valid Votes]]/Ex_MLA[[#This Row],[Total Voters]]</f>
        <v>0.72050273994195591</v>
      </c>
      <c r="M117" s="33" cm="1">
        <f t="array" ref="M117">_xlfn._xlws.FILTER(Vote_History[Winner_Votes],(Vote_History[Number]=Ex_MLA[[#This Row],[Number]])*(Vote_History[Election]="niyamasabha")*(Vote_History[Year]=2021))</f>
        <v>66569</v>
      </c>
      <c r="N117" s="34">
        <f>Ex_MLA[[#This Row],[Member_Votes]]/Ex_MLA[[#This Row],[Valid Votes]]</f>
        <v>0.42834162317982638</v>
      </c>
      <c r="O117" s="32" cm="1">
        <f t="array" ref="O117">_xlfn._xlws.FILTER(Vote_History[Margin],(Vote_History[Number]=Ex_MLA[[#This Row],[Number]])*(Vote_History[Election]="niyamasabha")*(Vote_History[Year]=2021))</f>
        <v>2919</v>
      </c>
    </row>
    <row r="118" spans="2:15" ht="100" customHeight="1" x14ac:dyDescent="0.35">
      <c r="B118" s="9">
        <v>116</v>
      </c>
      <c r="C118" s="10" t="s">
        <v>4358</v>
      </c>
      <c r="D118" s="10" t="s">
        <v>4360</v>
      </c>
      <c r="E118" s="10" t="s">
        <v>5433</v>
      </c>
      <c r="F118" s="10" t="s">
        <v>161</v>
      </c>
      <c r="G118" s="10" t="s">
        <v>38</v>
      </c>
      <c r="H118" s="11">
        <v>42</v>
      </c>
      <c r="I118" s="15"/>
      <c r="J118" s="12">
        <v>220015</v>
      </c>
      <c r="K118" s="12">
        <v>173284</v>
      </c>
      <c r="L118" s="14">
        <f>Ex_MLA[[#This Row],[Valid Votes]]/Ex_MLA[[#This Row],[Total Voters]]</f>
        <v>0.78760084539690478</v>
      </c>
      <c r="M118" s="33" cm="1">
        <f t="array" ref="M118">_xlfn._xlws.FILTER(Vote_History[Winner_Votes],(Vote_History[Number]=Ex_MLA[[#This Row],[Number]])*(Vote_History[Election]="niyamasabha")*(Vote_History[Year]=2021))</f>
        <v>94225</v>
      </c>
      <c r="N118" s="34">
        <f>Ex_MLA[[#This Row],[Member_Votes]]/Ex_MLA[[#This Row],[Valid Votes]]</f>
        <v>0.54376053184367856</v>
      </c>
      <c r="O118" s="32" cm="1">
        <f t="array" ref="O118">_xlfn._xlws.FILTER(Vote_History[Margin],(Vote_History[Number]=Ex_MLA[[#This Row],[Number]])*(Vote_History[Election]="niyamasabha")*(Vote_History[Year]=2021))</f>
        <v>29208</v>
      </c>
    </row>
    <row r="119" spans="2:15" ht="100" customHeight="1" x14ac:dyDescent="0.35">
      <c r="B119" s="9">
        <v>117</v>
      </c>
      <c r="C119" s="10" t="s">
        <v>4391</v>
      </c>
      <c r="D119" s="10" t="s">
        <v>4360</v>
      </c>
      <c r="E119" s="10" t="s">
        <v>5434</v>
      </c>
      <c r="F119" s="10" t="s">
        <v>5368</v>
      </c>
      <c r="G119" s="10" t="s">
        <v>51</v>
      </c>
      <c r="H119" s="11">
        <v>43</v>
      </c>
      <c r="I119" s="15"/>
      <c r="J119" s="12">
        <v>187506</v>
      </c>
      <c r="K119" s="12">
        <v>142880</v>
      </c>
      <c r="L119" s="14">
        <f>Ex_MLA[[#This Row],[Valid Votes]]/Ex_MLA[[#This Row],[Total Voters]]</f>
        <v>0.76200228259362368</v>
      </c>
      <c r="M119" s="33" cm="1">
        <f t="array" ref="M119">_xlfn._xlws.FILTER(Vote_History[Winner_Votes],(Vote_History[Number]=Ex_MLA[[#This Row],[Number]])*(Vote_History[Election]="niyamasabha")*(Vote_History[Year]=2021))</f>
        <v>63282</v>
      </c>
      <c r="N119" s="34">
        <f>Ex_MLA[[#This Row],[Member_Votes]]/Ex_MLA[[#This Row],[Valid Votes]]</f>
        <v>0.44290313549832028</v>
      </c>
      <c r="O119" s="32" cm="1">
        <f t="array" ref="O119">_xlfn._xlws.FILTER(Vote_History[Margin],(Vote_History[Number]=Ex_MLA[[#This Row],[Number]])*(Vote_History[Election]="niyamasabha")*(Vote_History[Year]=2021))</f>
        <v>1096</v>
      </c>
    </row>
    <row r="120" spans="2:15" ht="100" customHeight="1" x14ac:dyDescent="0.35">
      <c r="B120" s="9">
        <v>118</v>
      </c>
      <c r="C120" s="10" t="s">
        <v>4414</v>
      </c>
      <c r="D120" s="10" t="s">
        <v>4360</v>
      </c>
      <c r="E120" s="10" t="s">
        <v>4428</v>
      </c>
      <c r="F120" s="10" t="s">
        <v>5368</v>
      </c>
      <c r="G120" s="10" t="s">
        <v>51</v>
      </c>
      <c r="H120" s="11">
        <v>53</v>
      </c>
      <c r="I120" s="15"/>
      <c r="J120" s="12">
        <v>213591</v>
      </c>
      <c r="K120" s="12">
        <v>160984</v>
      </c>
      <c r="L120" s="14">
        <f>Ex_MLA[[#This Row],[Valid Votes]]/Ex_MLA[[#This Row],[Total Voters]]</f>
        <v>0.75370216909888521</v>
      </c>
      <c r="M120" s="33" cm="1">
        <f t="array" ref="M120">_xlfn._xlws.FILTER(Vote_History[Winner_Votes],(Vote_History[Number]=Ex_MLA[[#This Row],[Number]])*(Vote_History[Election]="niyamasabha")*(Vote_History[Year]=2021))</f>
        <v>69436</v>
      </c>
      <c r="N120" s="34">
        <f>Ex_MLA[[#This Row],[Member_Votes]]/Ex_MLA[[#This Row],[Valid Votes]]</f>
        <v>0.43132236744024249</v>
      </c>
      <c r="O120" s="32" cm="1">
        <f t="array" ref="O120">_xlfn._xlws.FILTER(Vote_History[Margin],(Vote_History[Number]=Ex_MLA[[#This Row],[Number]])*(Vote_History[Election]="niyamasabha")*(Vote_History[Year]=2021))</f>
        <v>2790</v>
      </c>
    </row>
    <row r="121" spans="2:15" ht="100" customHeight="1" x14ac:dyDescent="0.35">
      <c r="B121" s="9">
        <v>119</v>
      </c>
      <c r="C121" s="10" t="s">
        <v>4445</v>
      </c>
      <c r="D121" s="10" t="s">
        <v>4360</v>
      </c>
      <c r="E121" s="10" t="s">
        <v>5435</v>
      </c>
      <c r="F121" s="10" t="s">
        <v>5343</v>
      </c>
      <c r="G121" s="10" t="s">
        <v>51</v>
      </c>
      <c r="H121" s="11">
        <v>57</v>
      </c>
      <c r="I121" s="15"/>
      <c r="J121" s="12">
        <v>206763</v>
      </c>
      <c r="K121" s="12">
        <v>149552</v>
      </c>
      <c r="L121" s="14">
        <f>Ex_MLA[[#This Row],[Valid Votes]]/Ex_MLA[[#This Row],[Total Voters]]</f>
        <v>0.72330155782224093</v>
      </c>
      <c r="M121" s="33" cm="1">
        <f t="array" ref="M121">_xlfn._xlws.FILTER(Vote_History[Winner_Votes],(Vote_History[Number]=Ex_MLA[[#This Row],[Number]])*(Vote_History[Election]="niyamasabha")*(Vote_History[Year]=2021))</f>
        <v>68770</v>
      </c>
      <c r="N121" s="34">
        <f>Ex_MLA[[#This Row],[Member_Votes]]/Ex_MLA[[#This Row],[Valid Votes]]</f>
        <v>0.45984005563282337</v>
      </c>
      <c r="O121" s="32" cm="1">
        <f t="array" ref="O121">_xlfn._xlws.FILTER(Vote_History[Margin],(Vote_History[Number]=Ex_MLA[[#This Row],[Number]])*(Vote_History[Election]="niyamasabha")*(Vote_History[Year]=2021))</f>
        <v>10814</v>
      </c>
    </row>
    <row r="122" spans="2:15" ht="100" customHeight="1" x14ac:dyDescent="0.35">
      <c r="B122" s="9">
        <v>120</v>
      </c>
      <c r="C122" s="10" t="s">
        <v>4482</v>
      </c>
      <c r="D122" s="10" t="s">
        <v>4360</v>
      </c>
      <c r="E122" s="10" t="s">
        <v>5436</v>
      </c>
      <c r="F122" s="10" t="s">
        <v>5437</v>
      </c>
      <c r="G122" s="10" t="s">
        <v>51</v>
      </c>
      <c r="H122" s="11">
        <v>54</v>
      </c>
      <c r="I122" s="15"/>
      <c r="J122" s="12">
        <v>189826</v>
      </c>
      <c r="K122" s="12">
        <v>137036</v>
      </c>
      <c r="L122" s="14">
        <f>Ex_MLA[[#This Row],[Valid Votes]]/Ex_MLA[[#This Row],[Total Voters]]</f>
        <v>0.72190321662996637</v>
      </c>
      <c r="M122" s="33" cm="1">
        <f t="array" ref="M122">_xlfn._xlws.FILTER(Vote_History[Winner_Votes],(Vote_History[Number]=Ex_MLA[[#This Row],[Number]])*(Vote_History[Election]="niyamasabha")*(Vote_History[Year]=2021))</f>
        <v>67276</v>
      </c>
      <c r="N122" s="34">
        <f>Ex_MLA[[#This Row],[Member_Votes]]/Ex_MLA[[#This Row],[Valid Votes]]</f>
        <v>0.49093668816953212</v>
      </c>
      <c r="O122" s="32" cm="1">
        <f t="array" ref="O122">_xlfn._xlws.FILTER(Vote_History[Margin],(Vote_History[Number]=Ex_MLA[[#This Row],[Number]])*(Vote_History[Election]="niyamasabha")*(Vote_History[Year]=2021))</f>
        <v>14336</v>
      </c>
    </row>
    <row r="123" spans="2:15" ht="100" customHeight="1" x14ac:dyDescent="0.35">
      <c r="B123" s="9">
        <v>121</v>
      </c>
      <c r="C123" s="10" t="s">
        <v>4525</v>
      </c>
      <c r="D123" s="10" t="s">
        <v>4360</v>
      </c>
      <c r="E123" s="10" t="s">
        <v>5438</v>
      </c>
      <c r="F123" s="10" t="s">
        <v>193</v>
      </c>
      <c r="G123" s="10" t="s">
        <v>51</v>
      </c>
      <c r="H123" s="11">
        <v>51</v>
      </c>
      <c r="I123" s="15"/>
      <c r="J123" s="12">
        <v>210857</v>
      </c>
      <c r="K123" s="12">
        <v>146251</v>
      </c>
      <c r="L123" s="14">
        <f>Ex_MLA[[#This Row],[Valid Votes]]/Ex_MLA[[#This Row],[Total Voters]]</f>
        <v>0.69360277344361343</v>
      </c>
      <c r="M123" s="33" cm="1">
        <f t="array" ref="M123">_xlfn._xlws.FILTER(Vote_History[Winner_Votes],(Vote_History[Number]=Ex_MLA[[#This Row],[Number]])*(Vote_History[Election]="niyamasabha")*(Vote_History[Year]=2021))</f>
        <v>80428</v>
      </c>
      <c r="N123" s="34">
        <f>Ex_MLA[[#This Row],[Member_Votes]]/Ex_MLA[[#This Row],[Valid Votes]]</f>
        <v>0.5499312825211452</v>
      </c>
      <c r="O123" s="32" cm="1">
        <f t="array" ref="O123">_xlfn._xlws.FILTER(Vote_History[Margin],(Vote_History[Number]=Ex_MLA[[#This Row],[Number]])*(Vote_History[Election]="niyamasabha")*(Vote_History[Year]=2021))</f>
        <v>37057</v>
      </c>
    </row>
    <row r="124" spans="2:15" ht="100" customHeight="1" x14ac:dyDescent="0.35">
      <c r="B124" s="9">
        <v>122</v>
      </c>
      <c r="C124" s="10" t="s">
        <v>4558</v>
      </c>
      <c r="D124" s="10" t="s">
        <v>4360</v>
      </c>
      <c r="E124" s="10" t="s">
        <v>5439</v>
      </c>
      <c r="F124" s="10" t="s">
        <v>193</v>
      </c>
      <c r="G124" s="10" t="s">
        <v>51</v>
      </c>
      <c r="H124" s="11">
        <v>58</v>
      </c>
      <c r="I124" s="15"/>
      <c r="J124" s="12">
        <v>207818</v>
      </c>
      <c r="K124" s="12">
        <v>147177</v>
      </c>
      <c r="L124" s="14">
        <f>Ex_MLA[[#This Row],[Valid Votes]]/Ex_MLA[[#This Row],[Total Voters]]</f>
        <v>0.70820140700035605</v>
      </c>
      <c r="M124" s="33" cm="1">
        <f t="array" ref="M124">_xlfn._xlws.FILTER(Vote_History[Winner_Votes],(Vote_History[Number]=Ex_MLA[[#This Row],[Number]])*(Vote_History[Election]="niyamasabha")*(Vote_History[Year]=2021))</f>
        <v>67252</v>
      </c>
      <c r="N124" s="34">
        <f>Ex_MLA[[#This Row],[Member_Votes]]/Ex_MLA[[#This Row],[Valid Votes]]</f>
        <v>0.4569463978746679</v>
      </c>
      <c r="O124" s="32" cm="1">
        <f t="array" ref="O124">_xlfn._xlws.FILTER(Vote_History[Margin],(Vote_History[Number]=Ex_MLA[[#This Row],[Number]])*(Vote_History[Election]="niyamasabha")*(Vote_History[Year]=2021))</f>
        <v>13678</v>
      </c>
    </row>
    <row r="125" spans="2:15" ht="100" customHeight="1" x14ac:dyDescent="0.35">
      <c r="B125" s="9">
        <v>123</v>
      </c>
      <c r="C125" s="10" t="s">
        <v>4593</v>
      </c>
      <c r="D125" s="10" t="s">
        <v>4360</v>
      </c>
      <c r="E125" s="10" t="s">
        <v>5440</v>
      </c>
      <c r="F125" s="10" t="s">
        <v>161</v>
      </c>
      <c r="G125" s="10" t="s">
        <v>38</v>
      </c>
      <c r="H125" s="11">
        <v>43</v>
      </c>
      <c r="I125" s="15"/>
      <c r="J125" s="12">
        <v>211524</v>
      </c>
      <c r="K125" s="12">
        <v>156401</v>
      </c>
      <c r="L125" s="14">
        <f>Ex_MLA[[#This Row],[Valid Votes]]/Ex_MLA[[#This Row],[Total Voters]]</f>
        <v>0.73940072994081052</v>
      </c>
      <c r="M125" s="33" cm="1">
        <f t="array" ref="M125">_xlfn._xlws.FILTER(Vote_History[Winner_Votes],(Vote_History[Number]=Ex_MLA[[#This Row],[Number]])*(Vote_History[Election]="niyamasabha")*(Vote_History[Year]=2021))</f>
        <v>76405</v>
      </c>
      <c r="N125" s="34">
        <f>Ex_MLA[[#This Row],[Member_Votes]]/Ex_MLA[[#This Row],[Valid Votes]]</f>
        <v>0.48851989437407689</v>
      </c>
      <c r="O125" s="32" cm="1">
        <f t="array" ref="O125">_xlfn._xlws.FILTER(Vote_History[Margin],(Vote_History[Number]=Ex_MLA[[#This Row],[Number]])*(Vote_History[Election]="niyamasabha")*(Vote_History[Year]=2021))</f>
        <v>4523</v>
      </c>
    </row>
    <row r="126" spans="2:15" ht="100" customHeight="1" x14ac:dyDescent="0.35">
      <c r="B126" s="9">
        <v>124</v>
      </c>
      <c r="C126" s="10" t="s">
        <v>4360</v>
      </c>
      <c r="D126" s="10" t="s">
        <v>4360</v>
      </c>
      <c r="E126" s="10" t="s">
        <v>5441</v>
      </c>
      <c r="F126" s="10" t="s">
        <v>5343</v>
      </c>
      <c r="G126" s="10" t="s">
        <v>51</v>
      </c>
      <c r="H126" s="11">
        <v>64</v>
      </c>
      <c r="I126" s="15"/>
      <c r="J126" s="12">
        <v>180880</v>
      </c>
      <c r="K126" s="12">
        <v>130451</v>
      </c>
      <c r="L126" s="14">
        <f>Ex_MLA[[#This Row],[Valid Votes]]/Ex_MLA[[#This Row],[Total Voters]]</f>
        <v>0.72120190181335697</v>
      </c>
      <c r="M126" s="33" cm="1">
        <f t="array" ref="M126">_xlfn._xlws.FILTER(Vote_History[Winner_Votes],(Vote_History[Number]=Ex_MLA[[#This Row],[Number]])*(Vote_History[Election]="niyamasabha")*(Vote_History[Year]=2021))</f>
        <v>58524</v>
      </c>
      <c r="N126" s="34">
        <f>Ex_MLA[[#This Row],[Member_Votes]]/Ex_MLA[[#This Row],[Valid Votes]]</f>
        <v>0.44862822055791063</v>
      </c>
      <c r="O126" s="32" cm="1">
        <f t="array" ref="O126">_xlfn._xlws.FILTER(Vote_History[Margin],(Vote_History[Number]=Ex_MLA[[#This Row],[Number]])*(Vote_History[Election]="niyamasabha")*(Vote_History[Year]=2021))</f>
        <v>2072</v>
      </c>
    </row>
    <row r="127" spans="2:15" ht="100" customHeight="1" x14ac:dyDescent="0.35">
      <c r="B127" s="9">
        <v>125</v>
      </c>
      <c r="C127" s="10" t="s">
        <v>4657</v>
      </c>
      <c r="D127" s="10" t="s">
        <v>4360</v>
      </c>
      <c r="E127" s="10" t="s">
        <v>4660</v>
      </c>
      <c r="F127" s="10" t="s">
        <v>5343</v>
      </c>
      <c r="G127" s="10" t="s">
        <v>51</v>
      </c>
      <c r="H127" s="11">
        <v>56</v>
      </c>
      <c r="I127" s="15"/>
      <c r="J127" s="12">
        <v>179998</v>
      </c>
      <c r="K127" s="12">
        <v>127241</v>
      </c>
      <c r="L127" s="14">
        <f>Ex_MLA[[#This Row],[Valid Votes]]/Ex_MLA[[#This Row],[Total Voters]]</f>
        <v>0.70690229891443235</v>
      </c>
      <c r="M127" s="33" cm="1">
        <f t="array" ref="M127">_xlfn._xlws.FILTER(Vote_History[Winner_Votes],(Vote_History[Number]=Ex_MLA[[#This Row],[Number]])*(Vote_History[Election]="niyamasabha")*(Vote_History[Year]=2021))</f>
        <v>71573</v>
      </c>
      <c r="N127" s="34">
        <f>Ex_MLA[[#This Row],[Member_Votes]]/Ex_MLA[[#This Row],[Valid Votes]]</f>
        <v>0.56249950880612376</v>
      </c>
      <c r="O127" s="32" cm="1">
        <f t="array" ref="O127">_xlfn._xlws.FILTER(Vote_History[Margin],(Vote_History[Number]=Ex_MLA[[#This Row],[Number]])*(Vote_History[Election]="niyamasabha")*(Vote_History[Year]=2021))</f>
        <v>28121</v>
      </c>
    </row>
    <row r="128" spans="2:15" ht="100" customHeight="1" x14ac:dyDescent="0.35">
      <c r="B128" s="9">
        <v>126</v>
      </c>
      <c r="C128" s="10" t="s">
        <v>4687</v>
      </c>
      <c r="D128" s="10" t="s">
        <v>4360</v>
      </c>
      <c r="E128" s="10" t="s">
        <v>5442</v>
      </c>
      <c r="F128" s="10" t="s">
        <v>193</v>
      </c>
      <c r="G128" s="10" t="s">
        <v>51</v>
      </c>
      <c r="H128" s="11">
        <v>48</v>
      </c>
      <c r="I128" s="15"/>
      <c r="J128" s="12">
        <v>189737</v>
      </c>
      <c r="K128" s="12">
        <v>137503</v>
      </c>
      <c r="L128" s="14">
        <f>Ex_MLA[[#This Row],[Valid Votes]]/Ex_MLA[[#This Row],[Total Voters]]</f>
        <v>0.72470314171721906</v>
      </c>
      <c r="M128" s="33" cm="1">
        <f t="array" ref="M128">_xlfn._xlws.FILTER(Vote_History[Winner_Votes],(Vote_History[Number]=Ex_MLA[[#This Row],[Number]])*(Vote_History[Election]="niyamasabha")*(Vote_History[Year]=2021))</f>
        <v>59296</v>
      </c>
      <c r="N128" s="34">
        <f>Ex_MLA[[#This Row],[Member_Votes]]/Ex_MLA[[#This Row],[Valid Votes]]</f>
        <v>0.43123422761685198</v>
      </c>
      <c r="O128" s="32" cm="1">
        <f t="array" ref="O128">_xlfn._xlws.FILTER(Vote_History[Margin],(Vote_History[Number]=Ex_MLA[[#This Row],[Number]])*(Vote_History[Election]="niyamasabha")*(Vote_History[Year]=2021))</f>
        <v>17206</v>
      </c>
    </row>
    <row r="129" spans="2:15" ht="100" customHeight="1" x14ac:dyDescent="0.35">
      <c r="B129" s="9">
        <v>127</v>
      </c>
      <c r="C129" s="10" t="s">
        <v>4716</v>
      </c>
      <c r="D129" s="10" t="s">
        <v>4718</v>
      </c>
      <c r="E129" s="10" t="s">
        <v>4722</v>
      </c>
      <c r="F129" s="10" t="s">
        <v>5343</v>
      </c>
      <c r="G129" s="10" t="s">
        <v>51</v>
      </c>
      <c r="H129" s="11">
        <v>55</v>
      </c>
      <c r="I129" s="15"/>
      <c r="J129" s="12">
        <v>192551</v>
      </c>
      <c r="K129" s="12">
        <v>135229</v>
      </c>
      <c r="L129" s="14">
        <f>Ex_MLA[[#This Row],[Valid Votes]]/Ex_MLA[[#This Row],[Total Voters]]</f>
        <v>0.70230224719684653</v>
      </c>
      <c r="M129" s="33" cm="1">
        <f t="array" ref="M129">_xlfn._xlws.FILTER(Vote_History[Winner_Votes],(Vote_History[Number]=Ex_MLA[[#This Row],[Number]])*(Vote_History[Election]="niyamasabha")*(Vote_History[Year]=2021))</f>
        <v>68816</v>
      </c>
      <c r="N129" s="34">
        <f>Ex_MLA[[#This Row],[Member_Votes]]/Ex_MLA[[#This Row],[Valid Votes]]</f>
        <v>0.50888492852864398</v>
      </c>
      <c r="O129" s="32" cm="1">
        <f t="array" ref="O129">_xlfn._xlws.FILTER(Vote_History[Margin],(Vote_History[Number]=Ex_MLA[[#This Row],[Number]])*(Vote_History[Election]="niyamasabha")*(Vote_History[Year]=2021))</f>
        <v>17821</v>
      </c>
    </row>
    <row r="130" spans="2:15" ht="100" customHeight="1" x14ac:dyDescent="0.35">
      <c r="B130" s="9">
        <v>128</v>
      </c>
      <c r="C130" s="10" t="s">
        <v>4770</v>
      </c>
      <c r="D130" s="10" t="s">
        <v>4718</v>
      </c>
      <c r="E130" s="10" t="s">
        <v>5443</v>
      </c>
      <c r="F130" s="10" t="s">
        <v>5343</v>
      </c>
      <c r="G130" s="10" t="s">
        <v>51</v>
      </c>
      <c r="H130" s="11">
        <v>54</v>
      </c>
      <c r="I130" s="15"/>
      <c r="J130" s="12">
        <v>209279</v>
      </c>
      <c r="K130" s="12">
        <v>147626</v>
      </c>
      <c r="L130" s="14">
        <f>Ex_MLA[[#This Row],[Valid Votes]]/Ex_MLA[[#This Row],[Total Voters]]</f>
        <v>0.70540283544932836</v>
      </c>
      <c r="M130" s="33" cm="1">
        <f t="array" ref="M130">_xlfn._xlws.FILTER(Vote_History[Winner_Votes],(Vote_History[Number]=Ex_MLA[[#This Row],[Number]])*(Vote_History[Election]="niyamasabha")*(Vote_History[Year]=2021))</f>
        <v>69898</v>
      </c>
      <c r="N130" s="34">
        <f>Ex_MLA[[#This Row],[Member_Votes]]/Ex_MLA[[#This Row],[Valid Votes]]</f>
        <v>0.47348028125127012</v>
      </c>
      <c r="O130" s="32" cm="1">
        <f t="array" ref="O130">_xlfn._xlws.FILTER(Vote_History[Margin],(Vote_History[Number]=Ex_MLA[[#This Row],[Number]])*(Vote_History[Election]="niyamasabha")*(Vote_History[Year]=2021))</f>
        <v>31636</v>
      </c>
    </row>
    <row r="131" spans="2:15" ht="100" customHeight="1" x14ac:dyDescent="0.35">
      <c r="B131" s="9">
        <v>129</v>
      </c>
      <c r="C131" s="10" t="s">
        <v>4805</v>
      </c>
      <c r="D131" s="10" t="s">
        <v>4718</v>
      </c>
      <c r="E131" s="10" t="s">
        <v>5444</v>
      </c>
      <c r="F131" s="10" t="s">
        <v>193</v>
      </c>
      <c r="G131" s="10" t="s">
        <v>51</v>
      </c>
      <c r="H131" s="11">
        <v>70</v>
      </c>
      <c r="I131" s="15"/>
      <c r="J131" s="12">
        <v>204857</v>
      </c>
      <c r="K131" s="12">
        <v>145080</v>
      </c>
      <c r="L131" s="14">
        <f>Ex_MLA[[#This Row],[Valid Votes]]/Ex_MLA[[#This Row],[Total Voters]]</f>
        <v>0.708201330684331</v>
      </c>
      <c r="M131" s="33" cm="1">
        <f t="array" ref="M131">_xlfn._xlws.FILTER(Vote_History[Winner_Votes],(Vote_History[Number]=Ex_MLA[[#This Row],[Number]])*(Vote_History[Election]="niyamasabha")*(Vote_History[Year]=2021))</f>
        <v>62634</v>
      </c>
      <c r="N131" s="34">
        <f>Ex_MLA[[#This Row],[Member_Votes]]/Ex_MLA[[#This Row],[Valid Votes]]</f>
        <v>0.43172043010752686</v>
      </c>
      <c r="O131" s="32" cm="1">
        <f t="array" ref="O131">_xlfn._xlws.FILTER(Vote_History[Margin],(Vote_History[Number]=Ex_MLA[[#This Row],[Number]])*(Vote_History[Election]="niyamasabha")*(Vote_History[Year]=2021))</f>
        <v>14017</v>
      </c>
    </row>
    <row r="132" spans="2:15" ht="100" customHeight="1" x14ac:dyDescent="0.35">
      <c r="B132" s="9">
        <v>130</v>
      </c>
      <c r="C132" s="10" t="s">
        <v>4834</v>
      </c>
      <c r="D132" s="10" t="s">
        <v>4718</v>
      </c>
      <c r="E132" s="10" t="s">
        <v>5445</v>
      </c>
      <c r="F132" s="10" t="s">
        <v>193</v>
      </c>
      <c r="G132" s="10" t="s">
        <v>51</v>
      </c>
      <c r="H132" s="11">
        <v>58</v>
      </c>
      <c r="I132" s="15"/>
      <c r="J132" s="12">
        <v>213600</v>
      </c>
      <c r="K132" s="12">
        <v>153002</v>
      </c>
      <c r="L132" s="14">
        <f>Ex_MLA[[#This Row],[Valid Votes]]/Ex_MLA[[#This Row],[Total Voters]]</f>
        <v>0.71630149812734079</v>
      </c>
      <c r="M132" s="33" cm="1">
        <f t="array" ref="M132">_xlfn._xlws.FILTER(Vote_History[Winner_Votes],(Vote_History[Number]=Ex_MLA[[#This Row],[Number]])*(Vote_History[Election]="niyamasabha")*(Vote_History[Year]=2021))</f>
        <v>72742</v>
      </c>
      <c r="N132" s="34">
        <f>Ex_MLA[[#This Row],[Member_Votes]]/Ex_MLA[[#This Row],[Valid Votes]]</f>
        <v>0.47543169370335026</v>
      </c>
      <c r="O132" s="32" cm="1">
        <f t="array" ref="O132">_xlfn._xlws.FILTER(Vote_History[Margin],(Vote_History[Number]=Ex_MLA[[#This Row],[Number]])*(Vote_History[Election]="niyamasabha")*(Vote_History[Year]=2021))</f>
        <v>23309</v>
      </c>
    </row>
    <row r="133" spans="2:15" ht="100" customHeight="1" x14ac:dyDescent="0.35">
      <c r="B133" s="9">
        <v>131</v>
      </c>
      <c r="C133" s="10" t="s">
        <v>4883</v>
      </c>
      <c r="D133" s="10" t="s">
        <v>4718</v>
      </c>
      <c r="E133" s="10" t="s">
        <v>5446</v>
      </c>
      <c r="F133" s="10" t="s">
        <v>5343</v>
      </c>
      <c r="G133" s="10" t="s">
        <v>51</v>
      </c>
      <c r="H133" s="11">
        <v>59</v>
      </c>
      <c r="I133" s="15"/>
      <c r="J133" s="12">
        <v>206635</v>
      </c>
      <c r="K133" s="12">
        <v>146525</v>
      </c>
      <c r="L133" s="14">
        <f>Ex_MLA[[#This Row],[Valid Votes]]/Ex_MLA[[#This Row],[Total Voters]]</f>
        <v>0.70910058799332154</v>
      </c>
      <c r="M133" s="33" cm="1">
        <f t="array" ref="M133">_xlfn._xlws.FILTER(Vote_History[Winner_Votes],(Vote_History[Number]=Ex_MLA[[#This Row],[Number]])*(Vote_History[Election]="niyamasabha")*(Vote_History[Year]=2021))</f>
        <v>73137</v>
      </c>
      <c r="N133" s="34">
        <f>Ex_MLA[[#This Row],[Member_Votes]]/Ex_MLA[[#This Row],[Valid Votes]]</f>
        <v>0.49914349087186488</v>
      </c>
      <c r="O133" s="32" cm="1">
        <f t="array" ref="O133">_xlfn._xlws.FILTER(Vote_History[Margin],(Vote_History[Number]=Ex_MLA[[#This Row],[Number]])*(Vote_History[Election]="niyamasabha")*(Vote_History[Year]=2021))</f>
        <v>10242</v>
      </c>
    </row>
    <row r="134" spans="2:15" ht="100" customHeight="1" x14ac:dyDescent="0.35">
      <c r="B134" s="9">
        <v>132</v>
      </c>
      <c r="C134" s="10" t="s">
        <v>4918</v>
      </c>
      <c r="D134" s="10" t="s">
        <v>4718</v>
      </c>
      <c r="E134" s="10" t="s">
        <v>4921</v>
      </c>
      <c r="F134" s="10" t="s">
        <v>5343</v>
      </c>
      <c r="G134" s="10" t="s">
        <v>51</v>
      </c>
      <c r="H134" s="11">
        <v>68</v>
      </c>
      <c r="I134" s="15"/>
      <c r="J134" s="12">
        <v>198714</v>
      </c>
      <c r="K134" s="12">
        <v>138325</v>
      </c>
      <c r="L134" s="14">
        <f>Ex_MLA[[#This Row],[Valid Votes]]/Ex_MLA[[#This Row],[Total Voters]]</f>
        <v>0.69610092897329834</v>
      </c>
      <c r="M134" s="33" cm="1">
        <f t="array" ref="M134">_xlfn._xlws.FILTER(Vote_History[Winner_Votes],(Vote_History[Number]=Ex_MLA[[#This Row],[Number]])*(Vote_History[Election]="niyamasabha")*(Vote_History[Year]=2021))</f>
        <v>63690</v>
      </c>
      <c r="N134" s="34">
        <f>Ex_MLA[[#This Row],[Member_Votes]]/Ex_MLA[[#This Row],[Valid Votes]]</f>
        <v>0.46043737574552684</v>
      </c>
      <c r="O134" s="32" cm="1">
        <f t="array" ref="O134">_xlfn._xlws.FILTER(Vote_History[Margin],(Vote_History[Number]=Ex_MLA[[#This Row],[Number]])*(Vote_History[Election]="niyamasabha")*(Vote_History[Year]=2021))</f>
        <v>23497</v>
      </c>
    </row>
    <row r="135" spans="2:15" ht="100" customHeight="1" x14ac:dyDescent="0.35">
      <c r="B135" s="9">
        <v>133</v>
      </c>
      <c r="C135" s="10" t="s">
        <v>4957</v>
      </c>
      <c r="D135" s="10" t="s">
        <v>4718</v>
      </c>
      <c r="E135" s="10" t="s">
        <v>5447</v>
      </c>
      <c r="F135" s="10" t="s">
        <v>5343</v>
      </c>
      <c r="G135" s="10" t="s">
        <v>51</v>
      </c>
      <c r="H135" s="11">
        <v>39</v>
      </c>
      <c r="I135" s="15"/>
      <c r="J135" s="12">
        <v>214553</v>
      </c>
      <c r="K135" s="12">
        <v>137636</v>
      </c>
      <c r="L135" s="14">
        <f>Ex_MLA[[#This Row],[Valid Votes]]/Ex_MLA[[#This Row],[Total Voters]]</f>
        <v>0.6415011675436838</v>
      </c>
      <c r="M135" s="33" cm="1">
        <f t="array" ref="M135">_xlfn._xlws.FILTER(Vote_History[Winner_Votes],(Vote_History[Number]=Ex_MLA[[#This Row],[Number]])*(Vote_History[Election]="niyamasabha")*(Vote_History[Year]=2021))</f>
        <v>61111</v>
      </c>
      <c r="N135" s="34">
        <f>Ex_MLA[[#This Row],[Member_Votes]]/Ex_MLA[[#This Row],[Valid Votes]]</f>
        <v>0.44400447557325118</v>
      </c>
      <c r="O135" s="32" cm="1">
        <f t="array" ref="O135">_xlfn._xlws.FILTER(Vote_History[Margin],(Vote_History[Number]=Ex_MLA[[#This Row],[Number]])*(Vote_History[Election]="niyamasabha")*(Vote_History[Year]=2021))</f>
        <v>21515</v>
      </c>
    </row>
    <row r="136" spans="2:15" ht="100" customHeight="1" x14ac:dyDescent="0.35">
      <c r="B136" s="9">
        <v>134</v>
      </c>
      <c r="C136" s="10" t="s">
        <v>4718</v>
      </c>
      <c r="D136" s="10" t="s">
        <v>4718</v>
      </c>
      <c r="E136" s="10"/>
      <c r="F136" s="10"/>
      <c r="G136" s="10"/>
      <c r="H136" s="11"/>
      <c r="I136" s="15"/>
      <c r="J136" s="12">
        <v>207333</v>
      </c>
      <c r="K136" s="12">
        <v>128236</v>
      </c>
      <c r="L136" s="14">
        <f>Ex_MLA[[#This Row],[Valid Votes]]/Ex_MLA[[#This Row],[Total Voters]]</f>
        <v>0.61850260209421559</v>
      </c>
      <c r="M136" s="33" cm="1">
        <f t="array" ref="M136">_xlfn._xlws.FILTER(Vote_History[Winner_Votes],(Vote_History[Number]=Ex_MLA[[#This Row],[Number]])*(Vote_History[Election]="niyamasabha")*(Vote_History[Year]=2021))</f>
        <v>48748</v>
      </c>
      <c r="N136" s="34">
        <f>Ex_MLA[[#This Row],[Member_Votes]]/Ex_MLA[[#This Row],[Valid Votes]]</f>
        <v>0.38014286159892696</v>
      </c>
      <c r="O136" s="32" cm="1">
        <f t="array" ref="O136">_xlfn._xlws.FILTER(Vote_History[Margin],(Vote_History[Number]=Ex_MLA[[#This Row],[Number]])*(Vote_History[Election]="niyamasabha")*(Vote_History[Year]=2021))</f>
        <v>7089</v>
      </c>
    </row>
    <row r="137" spans="2:15" ht="100" customHeight="1" x14ac:dyDescent="0.35">
      <c r="B137" s="9">
        <v>135</v>
      </c>
      <c r="C137" s="10" t="s">
        <v>5063</v>
      </c>
      <c r="D137" s="10" t="s">
        <v>4718</v>
      </c>
      <c r="E137" s="10" t="s">
        <v>5448</v>
      </c>
      <c r="F137" s="10" t="s">
        <v>5343</v>
      </c>
      <c r="G137" s="10" t="s">
        <v>51</v>
      </c>
      <c r="H137" s="11">
        <v>66</v>
      </c>
      <c r="I137" s="15"/>
      <c r="J137" s="12">
        <v>209163</v>
      </c>
      <c r="K137" s="12">
        <v>146017</v>
      </c>
      <c r="L137" s="14">
        <f>Ex_MLA[[#This Row],[Valid Votes]]/Ex_MLA[[#This Row],[Total Voters]]</f>
        <v>0.69810148066340605</v>
      </c>
      <c r="M137" s="33" cm="1">
        <f t="array" ref="M137">_xlfn._xlws.FILTER(Vote_History[Winner_Votes],(Vote_History[Number]=Ex_MLA[[#This Row],[Number]])*(Vote_History[Election]="niyamasabha")*(Vote_History[Year]=2021))</f>
        <v>55837</v>
      </c>
      <c r="N137" s="34">
        <f>Ex_MLA[[#This Row],[Member_Votes]]/Ex_MLA[[#This Row],[Valid Votes]]</f>
        <v>0.38240067937294975</v>
      </c>
      <c r="O137" s="32" cm="1">
        <f t="array" ref="O137">_xlfn._xlws.FILTER(Vote_History[Margin],(Vote_History[Number]=Ex_MLA[[#This Row],[Number]])*(Vote_History[Election]="niyamasabha")*(Vote_History[Year]=2021))</f>
        <v>3949</v>
      </c>
    </row>
    <row r="138" spans="2:15" ht="100" customHeight="1" x14ac:dyDescent="0.35">
      <c r="B138" s="9">
        <v>136</v>
      </c>
      <c r="C138" s="10" t="s">
        <v>5121</v>
      </c>
      <c r="D138" s="10" t="s">
        <v>4718</v>
      </c>
      <c r="E138" s="10" t="s">
        <v>5140</v>
      </c>
      <c r="F138" s="10" t="s">
        <v>5343</v>
      </c>
      <c r="G138" s="10" t="s">
        <v>51</v>
      </c>
      <c r="H138" s="11">
        <v>51</v>
      </c>
      <c r="I138" s="15"/>
      <c r="J138" s="12">
        <v>198837</v>
      </c>
      <c r="K138" s="12">
        <v>145708</v>
      </c>
      <c r="L138" s="14">
        <f>Ex_MLA[[#This Row],[Valid Votes]]/Ex_MLA[[#This Row],[Total Voters]]</f>
        <v>0.73280123920598284</v>
      </c>
      <c r="M138" s="33" cm="1">
        <f t="array" ref="M138">_xlfn._xlws.FILTER(Vote_History[Winner_Votes],(Vote_History[Number]=Ex_MLA[[#This Row],[Number]])*(Vote_History[Election]="niyamasabha")*(Vote_History[Year]=2021))</f>
        <v>66776</v>
      </c>
      <c r="N138" s="34">
        <f>Ex_MLA[[#This Row],[Member_Votes]]/Ex_MLA[[#This Row],[Valid Votes]]</f>
        <v>0.45828643588546958</v>
      </c>
      <c r="O138" s="32" cm="1">
        <f t="array" ref="O138">_xlfn._xlws.FILTER(Vote_History[Margin],(Vote_History[Number]=Ex_MLA[[#This Row],[Number]])*(Vote_History[Election]="niyamasabha")*(Vote_History[Year]=2021))</f>
        <v>5046</v>
      </c>
    </row>
    <row r="139" spans="2:15" ht="100" customHeight="1" x14ac:dyDescent="0.35">
      <c r="B139" s="9">
        <v>137</v>
      </c>
      <c r="C139" s="10" t="s">
        <v>5162</v>
      </c>
      <c r="D139" s="10" t="s">
        <v>4718</v>
      </c>
      <c r="E139" s="10" t="s">
        <v>5449</v>
      </c>
      <c r="F139" s="10" t="s">
        <v>5343</v>
      </c>
      <c r="G139" s="10" t="s">
        <v>51</v>
      </c>
      <c r="H139" s="11">
        <v>64</v>
      </c>
      <c r="I139" s="15"/>
      <c r="J139" s="12">
        <v>225169</v>
      </c>
      <c r="K139" s="12">
        <v>163090</v>
      </c>
      <c r="L139" s="14">
        <f>Ex_MLA[[#This Row],[Valid Votes]]/Ex_MLA[[#This Row],[Total Voters]]</f>
        <v>0.72430041435543968</v>
      </c>
      <c r="M139" s="33" cm="1">
        <f t="array" ref="M139">_xlfn._xlws.FILTER(Vote_History[Winner_Votes],(Vote_History[Number]=Ex_MLA[[#This Row],[Number]])*(Vote_History[Election]="niyamasabha")*(Vote_History[Year]=2021))</f>
        <v>78548</v>
      </c>
      <c r="N139" s="34">
        <f>Ex_MLA[[#This Row],[Member_Votes]]/Ex_MLA[[#This Row],[Valid Votes]]</f>
        <v>0.48162364338708691</v>
      </c>
      <c r="O139" s="32" cm="1">
        <f t="array" ref="O139">_xlfn._xlws.FILTER(Vote_History[Margin],(Vote_History[Number]=Ex_MLA[[#This Row],[Number]])*(Vote_History[Election]="niyamasabha")*(Vote_History[Year]=2021))</f>
        <v>25828</v>
      </c>
    </row>
    <row r="140" spans="2:15" ht="100" customHeight="1" x14ac:dyDescent="0.35">
      <c r="B140" s="9">
        <v>138</v>
      </c>
      <c r="C140" s="10" t="s">
        <v>5207</v>
      </c>
      <c r="D140" s="10" t="s">
        <v>4718</v>
      </c>
      <c r="E140" s="10" t="s">
        <v>5450</v>
      </c>
      <c r="F140" s="10" t="s">
        <v>5343</v>
      </c>
      <c r="G140" s="10" t="s">
        <v>51</v>
      </c>
      <c r="H140" s="11">
        <v>50</v>
      </c>
      <c r="I140" s="15"/>
      <c r="J140" s="12">
        <v>201632</v>
      </c>
      <c r="K140" s="12">
        <v>145619</v>
      </c>
      <c r="L140" s="14">
        <f>Ex_MLA[[#This Row],[Valid Votes]]/Ex_MLA[[#This Row],[Total Voters]]</f>
        <v>0.72220183304237417</v>
      </c>
      <c r="M140" s="33" cm="1">
        <f t="array" ref="M140">_xlfn._xlws.FILTER(Vote_History[Winner_Votes],(Vote_History[Number]=Ex_MLA[[#This Row],[Number]])*(Vote_History[Election]="niyamasabha")*(Vote_History[Year]=2021))</f>
        <v>66293</v>
      </c>
      <c r="N140" s="34">
        <f>Ex_MLA[[#This Row],[Member_Votes]]/Ex_MLA[[#This Row],[Valid Votes]]</f>
        <v>0.45524965835502235</v>
      </c>
      <c r="O140" s="32" cm="1">
        <f t="array" ref="O140">_xlfn._xlws.FILTER(Vote_History[Margin],(Vote_History[Number]=Ex_MLA[[#This Row],[Number]])*(Vote_History[Election]="niyamasabha")*(Vote_History[Year]=2021))</f>
        <v>23231</v>
      </c>
    </row>
    <row r="141" spans="2:15" ht="100" customHeight="1" x14ac:dyDescent="0.35">
      <c r="B141" s="9">
        <v>139</v>
      </c>
      <c r="C141" s="10" t="s">
        <v>5238</v>
      </c>
      <c r="D141" s="10" t="s">
        <v>4718</v>
      </c>
      <c r="E141" s="10" t="s">
        <v>5246</v>
      </c>
      <c r="F141" s="10" t="s">
        <v>161</v>
      </c>
      <c r="G141" s="10" t="s">
        <v>38</v>
      </c>
      <c r="H141" s="11">
        <v>53</v>
      </c>
      <c r="I141" s="15"/>
      <c r="J141" s="12">
        <v>224274</v>
      </c>
      <c r="K141" s="12">
        <v>159100</v>
      </c>
      <c r="L141" s="14">
        <f>Ex_MLA[[#This Row],[Valid Votes]]/Ex_MLA[[#This Row],[Total Voters]]</f>
        <v>0.7094001087954912</v>
      </c>
      <c r="M141" s="33" cm="1">
        <f t="array" ref="M141">_xlfn._xlws.FILTER(Vote_History[Winner_Votes],(Vote_History[Number]=Ex_MLA[[#This Row],[Number]])*(Vote_History[Election]="niyamasabha")*(Vote_History[Year]=2021))</f>
        <v>74868</v>
      </c>
      <c r="N141" s="34">
        <f>Ex_MLA[[#This Row],[Member_Votes]]/Ex_MLA[[#This Row],[Valid Votes]]</f>
        <v>0.47057196731615336</v>
      </c>
      <c r="O141" s="32" cm="1">
        <f t="array" ref="O141">_xlfn._xlws.FILTER(Vote_History[Margin],(Vote_History[Number]=Ex_MLA[[#This Row],[Number]])*(Vote_History[Election]="niyamasabha")*(Vote_History[Year]=2021))</f>
        <v>11562</v>
      </c>
    </row>
    <row r="142" spans="2:15" ht="100" customHeight="1" x14ac:dyDescent="0.35">
      <c r="B142" s="9">
        <v>140</v>
      </c>
      <c r="C142" s="10" t="s">
        <v>5289</v>
      </c>
      <c r="D142" s="10" t="s">
        <v>4718</v>
      </c>
      <c r="E142" s="10" t="s">
        <v>5292</v>
      </c>
      <c r="F142" s="10" t="s">
        <v>5343</v>
      </c>
      <c r="G142" s="10" t="s">
        <v>51</v>
      </c>
      <c r="H142" s="11">
        <v>55</v>
      </c>
      <c r="I142" s="15"/>
      <c r="J142" s="12">
        <v>193030</v>
      </c>
      <c r="K142" s="12">
        <v>139291</v>
      </c>
      <c r="L142" s="14">
        <f>Ex_MLA[[#This Row],[Valid Votes]]/Ex_MLA[[#This Row],[Total Voters]]</f>
        <v>0.7216028596591203</v>
      </c>
      <c r="M142" s="33" cm="1">
        <f t="array" ref="M142">_xlfn._xlws.FILTER(Vote_History[Winner_Votes],(Vote_History[Number]=Ex_MLA[[#This Row],[Number]])*(Vote_History[Election]="niyamasabha")*(Vote_History[Year]=2021))</f>
        <v>65497</v>
      </c>
      <c r="N142" s="34">
        <f>Ex_MLA[[#This Row],[Member_Votes]]/Ex_MLA[[#This Row],[Valid Votes]]</f>
        <v>0.47021702766151441</v>
      </c>
      <c r="O142" s="32" cm="1">
        <f t="array" ref="O142">_xlfn._xlws.FILTER(Vote_History[Margin],(Vote_History[Number]=Ex_MLA[[#This Row],[Number]])*(Vote_History[Election]="niyamasabha")*(Vote_History[Year]=2021))</f>
        <v>14262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A5265-2CAC-4A82-9731-8F61E2E91D6F}">
  <dimension ref="B2:O142"/>
  <sheetViews>
    <sheetView zoomScale="70" zoomScaleNormal="70" workbookViewId="0">
      <selection activeCell="H17" sqref="H17"/>
    </sheetView>
  </sheetViews>
  <sheetFormatPr defaultRowHeight="21.5" x14ac:dyDescent="0.9"/>
  <cols>
    <col min="1" max="1" width="7.08984375" style="4" customWidth="1"/>
    <col min="2" max="2" width="11" style="4" bestFit="1" customWidth="1"/>
    <col min="3" max="4" width="23.08984375" style="4" bestFit="1" customWidth="1"/>
    <col min="5" max="5" width="33.36328125" style="4" bestFit="1" customWidth="1"/>
    <col min="6" max="6" width="13.26953125" style="4" bestFit="1" customWidth="1"/>
    <col min="7" max="7" width="14.1796875" style="4" bestFit="1" customWidth="1"/>
    <col min="8" max="8" width="11.08984375" style="4" bestFit="1" customWidth="1"/>
    <col min="9" max="9" width="8.81640625" style="4" customWidth="1"/>
    <col min="10" max="10" width="15.6328125" style="4" bestFit="1" customWidth="1"/>
    <col min="11" max="11" width="14.81640625" style="4" bestFit="1" customWidth="1"/>
    <col min="12" max="12" width="9.08984375" style="4" customWidth="1"/>
    <col min="13" max="13" width="11.90625" style="4" customWidth="1"/>
    <col min="14" max="14" width="13.7265625" style="4" customWidth="1"/>
    <col min="15" max="15" width="9.90625" style="4" bestFit="1" customWidth="1"/>
    <col min="16" max="16384" width="8.7265625" style="4"/>
  </cols>
  <sheetData>
    <row r="2" spans="2:15" ht="23" x14ac:dyDescent="0.95">
      <c r="B2" s="53" t="s">
        <v>5321</v>
      </c>
      <c r="C2" s="54" t="s">
        <v>5330</v>
      </c>
      <c r="D2" s="54" t="s">
        <v>5323</v>
      </c>
      <c r="E2" s="54" t="s">
        <v>5337</v>
      </c>
      <c r="F2" s="54" t="s">
        <v>6696</v>
      </c>
      <c r="G2" s="54" t="s">
        <v>5334</v>
      </c>
      <c r="H2" s="54" t="s">
        <v>5338</v>
      </c>
      <c r="I2" s="55" t="s">
        <v>5339</v>
      </c>
      <c r="J2" s="56" t="s">
        <v>5452</v>
      </c>
      <c r="K2" s="56" t="s">
        <v>5453</v>
      </c>
      <c r="L2" s="56" t="s">
        <v>6592</v>
      </c>
      <c r="M2" s="63" t="s">
        <v>6593</v>
      </c>
      <c r="N2" s="56" t="s">
        <v>6594</v>
      </c>
      <c r="O2" s="63" t="s">
        <v>5336</v>
      </c>
    </row>
    <row r="3" spans="2:15" x14ac:dyDescent="0.9">
      <c r="B3" s="57">
        <v>1</v>
      </c>
      <c r="C3" s="58" t="s">
        <v>31</v>
      </c>
      <c r="D3" s="58" t="s">
        <v>33</v>
      </c>
      <c r="E3" s="58" t="str" cm="1">
        <f t="array" ref="E3">_xlfn._xlws.FILTER(Result2026[[Candidate_Name]:[Candidate_Name]],(Result2026[[Number]:[Number]]=$B3)*(Result2026[[Position]:[Position]]=1))</f>
        <v>A. K. M. Ashraf</v>
      </c>
      <c r="F3" s="58" t="str" cm="1">
        <f t="array" ref="F3">_xlfn._xlws.FILTER(Result2026[[Candidate_Ref]:[Candidate_Ref]],(Result2026[[Number]:[Number]]=$B3)*(Result2026[[Position]:[Position]]=1))</f>
        <v>26kla141</v>
      </c>
      <c r="G3" s="58" t="str" cm="1">
        <f t="array" ref="G3">_xlfn.XLOOKUP(_xlfn._xlws.FILTER(Result2026[[Party]:[Party]],(Result2026[[Number]:[Number]]=$B3)*(Result2026[[Position]:[Position]]=1)),Party[Party],Party[Short])</f>
        <v>IUML</v>
      </c>
      <c r="H3" s="59" t="str" cm="1">
        <f t="array" ref="H3">_xlfn._xlws.FILTER(Result2026[[Alliance]:[Alliance]],(Result2026[[Number]:[Number]]=$B3)*(Result2026[[Position]:[Position]]=1))</f>
        <v>UDF</v>
      </c>
      <c r="I3" s="59">
        <f>_xlfn.XLOOKUP(New_MLA[[#This Row],[Cand_Ref]],Candidates[candidates__reference],Candidates[candidates__age],"")</f>
        <v>48</v>
      </c>
      <c r="J3" s="63">
        <f>_xlfn.XLOOKUP(New_MLA[[#This Row],[Number]],Constituency[Number],Constituency[Total_Voters])</f>
        <v>230113</v>
      </c>
      <c r="K3" s="63">
        <f>SUMIFS(Result2026[Votes],Result2026[Number],B3)</f>
        <v>187801</v>
      </c>
      <c r="L3" s="62">
        <f>_xlfn.XLOOKUP(New_MLA[[#This Row],[Number]],Result2026[Number],Result2026[Percentage])</f>
        <v>81.040000000000006</v>
      </c>
      <c r="M3" s="63" cm="1">
        <f t="array" ref="M3">_xlfn._xlws.FILTER(Result2026[[Votes]:[Votes]],(Result2026[[Number]:[Number]]=$B3)*(Result2026[[Position]:[Position]]=1))</f>
        <v>96948</v>
      </c>
      <c r="N3" s="61">
        <f>New_MLA[[#This Row],[Member_Votes]]/New_MLA[[#This Row],[Valid Votes]]</f>
        <v>0.51622728313480759</v>
      </c>
      <c r="O3" s="63" cm="1">
        <f t="array" ref="O3">_xlfn._xlws.FILTER(Result2026[[Votes]:[Votes]],(Result2026[[Number]:[Number]]=$B3)*(Result2026[[Position]:[Position]]=1))-_xlfn._xlws.FILTER(Result2026[[Votes]:[Votes]],(Result2026[[Number]:[Number]]=$B3)*(Result2026[[Position]:[Position]]=2))</f>
        <v>29252</v>
      </c>
    </row>
    <row r="4" spans="2:15" x14ac:dyDescent="0.9">
      <c r="B4" s="57">
        <v>2</v>
      </c>
      <c r="C4" s="58" t="s">
        <v>33</v>
      </c>
      <c r="D4" s="58" t="s">
        <v>33</v>
      </c>
      <c r="E4" s="58" t="str" cm="1">
        <f t="array" ref="E4">_xlfn._xlws.FILTER(Result2026[[Candidate_Name]:[Candidate_Name]],(Result2026[[Number]:[Number]]=$B4)*(Result2026[[Position]:[Position]]=1))</f>
        <v>Kallatra Mahin Haji</v>
      </c>
      <c r="F4" s="58" t="str" cm="1">
        <f t="array" ref="F4">_xlfn._xlws.FILTER(Result2026[[Candidate_Ref]:[Candidate_Ref]],(Result2026[[Number]:[Number]]=$B4)*(Result2026[[Position]:[Position]]=1))</f>
        <v>26kla142</v>
      </c>
      <c r="G4" s="58" t="str" cm="1">
        <f t="array" ref="G4">_xlfn.XLOOKUP(_xlfn._xlws.FILTER(Result2026[[Party]:[Party]],(Result2026[[Number]:[Number]]=$B4)*(Result2026[[Position]:[Position]]=1)),Party[Party],Party[Short])</f>
        <v>IUML</v>
      </c>
      <c r="H4" s="59" t="str" cm="1">
        <f t="array" ref="H4">_xlfn._xlws.FILTER(Result2026[[Alliance]:[Alliance]],(Result2026[[Number]:[Number]]=$B4)*(Result2026[[Position]:[Position]]=1))</f>
        <v>UDF</v>
      </c>
      <c r="I4" s="59">
        <f>_xlfn.XLOOKUP(New_MLA[[#This Row],[Cand_Ref]],Candidates[candidates__reference],Candidates[candidates__age],"")</f>
        <v>62</v>
      </c>
      <c r="J4" s="63">
        <f>_xlfn.XLOOKUP(New_MLA[[#This Row],[Number]],Constituency[Number],Constituency[Total_Voters])</f>
        <v>210923</v>
      </c>
      <c r="K4" s="63">
        <f>SUMIFS(Result2026[Votes],Result2026[Number],B4)</f>
        <v>169203</v>
      </c>
      <c r="L4" s="62">
        <f>_xlfn.XLOOKUP(New_MLA[[#This Row],[Number]],Result2026[Number],Result2026[Percentage])</f>
        <v>79.61</v>
      </c>
      <c r="M4" s="63" cm="1">
        <f t="array" ref="M4">_xlfn._xlws.FILTER(Result2026[[Votes]:[Votes]],(Result2026[[Number]:[Number]]=$B4)*(Result2026[[Position]:[Position]]=1))</f>
        <v>76396</v>
      </c>
      <c r="N4" s="61">
        <f>New_MLA[[#This Row],[Member_Votes]]/New_MLA[[#This Row],[Valid Votes]]</f>
        <v>0.45150499695631874</v>
      </c>
      <c r="O4" s="63" cm="1">
        <f t="array" ref="O4">_xlfn._xlws.FILTER(Result2026[[Votes]:[Votes]],(Result2026[[Number]:[Number]]=$B4)*(Result2026[[Position]:[Position]]=1))-_xlfn._xlws.FILTER(Result2026[[Votes]:[Votes]],(Result2026[[Number]:[Number]]=$B4)*(Result2026[[Position]:[Position]]=2))</f>
        <v>22698</v>
      </c>
    </row>
    <row r="5" spans="2:15" x14ac:dyDescent="0.9">
      <c r="B5" s="57">
        <v>3</v>
      </c>
      <c r="C5" s="58" t="s">
        <v>150</v>
      </c>
      <c r="D5" s="58" t="s">
        <v>33</v>
      </c>
      <c r="E5" s="58" t="str" cm="1">
        <f t="array" ref="E5">_xlfn._xlws.FILTER(Result2026[[Candidate_Name]:[Candidate_Name]],(Result2026[[Number]:[Number]]=$B5)*(Result2026[[Position]:[Position]]=1))</f>
        <v>Neelakantan</v>
      </c>
      <c r="F5" s="58" t="str" cm="1">
        <f t="array" ref="F5">_xlfn._xlws.FILTER(Result2026[[Candidate_Ref]:[Candidate_Ref]],(Result2026[[Number]:[Number]]=$B5)*(Result2026[[Position]:[Position]]=1))</f>
        <v>26kla143</v>
      </c>
      <c r="G5" s="58" t="str" cm="1">
        <f t="array" ref="G5">_xlfn.XLOOKUP(_xlfn._xlws.FILTER(Result2026[[Party]:[Party]],(Result2026[[Number]:[Number]]=$B5)*(Result2026[[Position]:[Position]]=1)),Party[Party],Party[Short])</f>
        <v>INC</v>
      </c>
      <c r="H5" s="59" t="str" cm="1">
        <f t="array" ref="H5">_xlfn._xlws.FILTER(Result2026[[Alliance]:[Alliance]],(Result2026[[Number]:[Number]]=$B5)*(Result2026[[Position]:[Position]]=1))</f>
        <v>UDF</v>
      </c>
      <c r="I5" s="59">
        <f>_xlfn.XLOOKUP(New_MLA[[#This Row],[Cand_Ref]],Candidates[candidates__reference],Candidates[candidates__age],"")</f>
        <v>62</v>
      </c>
      <c r="J5" s="63">
        <f>_xlfn.XLOOKUP(New_MLA[[#This Row],[Number]],Constituency[Number],Constituency[Total_Voters])</f>
        <v>228512</v>
      </c>
      <c r="K5" s="63">
        <f>SUMIFS(Result2026[Votes],Result2026[Number],B5)</f>
        <v>180816</v>
      </c>
      <c r="L5" s="62">
        <f>_xlfn.XLOOKUP(New_MLA[[#This Row],[Number]],Result2026[Number],Result2026[Percentage])</f>
        <v>78.069999999999993</v>
      </c>
      <c r="M5" s="63" cm="1">
        <f t="array" ref="M5">_xlfn._xlws.FILTER(Result2026[[Votes]:[Votes]],(Result2026[[Number]:[Number]]=$B5)*(Result2026[[Position]:[Position]]=1))</f>
        <v>78910</v>
      </c>
      <c r="N5" s="61">
        <f>New_MLA[[#This Row],[Member_Votes]]/New_MLA[[#This Row],[Valid Votes]]</f>
        <v>0.43641049464649145</v>
      </c>
      <c r="O5" s="63" cm="1">
        <f t="array" ref="O5">_xlfn._xlws.FILTER(Result2026[[Votes]:[Votes]],(Result2026[[Number]:[Number]]=$B5)*(Result2026[[Position]:[Position]]=1))-_xlfn._xlws.FILTER(Result2026[[Votes]:[Votes]],(Result2026[[Number]:[Number]]=$B5)*(Result2026[[Position]:[Position]]=2))</f>
        <v>4847</v>
      </c>
    </row>
    <row r="6" spans="2:15" x14ac:dyDescent="0.9">
      <c r="B6" s="57">
        <v>4</v>
      </c>
      <c r="C6" s="58" t="s">
        <v>190</v>
      </c>
      <c r="D6" s="58" t="s">
        <v>33</v>
      </c>
      <c r="E6" s="58" t="str" cm="1">
        <f t="array" ref="E6">_xlfn._xlws.FILTER(Result2026[[Candidate_Name]:[Candidate_Name]],(Result2026[[Number]:[Number]]=$B6)*(Result2026[[Position]:[Position]]=1))</f>
        <v>Govindan Pallikkappil</v>
      </c>
      <c r="F6" s="58" t="str" cm="1">
        <f t="array" ref="F6">_xlfn._xlws.FILTER(Result2026[[Candidate_Ref]:[Candidate_Ref]],(Result2026[[Number]:[Number]]=$B6)*(Result2026[[Position]:[Position]]=1))</f>
        <v>26kla004</v>
      </c>
      <c r="G6" s="58" t="str" cm="1">
        <f t="array" ref="G6">_xlfn.XLOOKUP(_xlfn._xlws.FILTER(Result2026[[Party]:[Party]],(Result2026[[Number]:[Number]]=$B6)*(Result2026[[Position]:[Position]]=1)),Party[Party],Party[Short])</f>
        <v>CPI</v>
      </c>
      <c r="H6" s="59" t="str" cm="1">
        <f t="array" ref="H6">_xlfn._xlws.FILTER(Result2026[[Alliance]:[Alliance]],(Result2026[[Number]:[Number]]=$B6)*(Result2026[[Position]:[Position]]=1))</f>
        <v>LDF</v>
      </c>
      <c r="I6" s="59">
        <f>_xlfn.XLOOKUP(New_MLA[[#This Row],[Cand_Ref]],Candidates[candidates__reference],Candidates[candidates__age],"")</f>
        <v>60</v>
      </c>
      <c r="J6" s="63">
        <f>_xlfn.XLOOKUP(New_MLA[[#This Row],[Number]],Constituency[Number],Constituency[Total_Voters])</f>
        <v>223980</v>
      </c>
      <c r="K6" s="63">
        <f>SUMIFS(Result2026[Votes],Result2026[Number],B6)</f>
        <v>175777</v>
      </c>
      <c r="L6" s="62">
        <f>_xlfn.XLOOKUP(New_MLA[[#This Row],[Number]],Result2026[Number],Result2026[Percentage])</f>
        <v>77.239999999999995</v>
      </c>
      <c r="M6" s="63" cm="1">
        <f t="array" ref="M6">_xlfn._xlws.FILTER(Result2026[[Votes]:[Votes]],(Result2026[[Number]:[Number]]=$B6)*(Result2026[[Position]:[Position]]=1))</f>
        <v>79920</v>
      </c>
      <c r="N6" s="61">
        <f>New_MLA[[#This Row],[Member_Votes]]/New_MLA[[#This Row],[Valid Votes]]</f>
        <v>0.45466699283751572</v>
      </c>
      <c r="O6" s="63" cm="1">
        <f t="array" ref="O6">_xlfn._xlws.FILTER(Result2026[[Votes]:[Votes]],(Result2026[[Number]:[Number]]=$B6)*(Result2026[[Position]:[Position]]=1))-_xlfn._xlws.FILTER(Result2026[[Votes]:[Votes]],(Result2026[[Number]:[Number]]=$B6)*(Result2026[[Position]:[Position]]=2))</f>
        <v>15316</v>
      </c>
    </row>
    <row r="7" spans="2:15" x14ac:dyDescent="0.9">
      <c r="B7" s="57">
        <v>5</v>
      </c>
      <c r="C7" s="58" t="s">
        <v>217</v>
      </c>
      <c r="D7" s="58" t="s">
        <v>33</v>
      </c>
      <c r="E7" s="58" t="str" cm="1">
        <f t="array" ref="E7">_xlfn._xlws.FILTER(Result2026[[Candidate_Name]:[Candidate_Name]],(Result2026[[Number]:[Number]]=$B7)*(Result2026[[Position]:[Position]]=1))</f>
        <v>Sandeep Varier</v>
      </c>
      <c r="F7" s="58" t="str" cm="1">
        <f t="array" ref="F7">_xlfn._xlws.FILTER(Result2026[[Candidate_Ref]:[Candidate_Ref]],(Result2026[[Number]:[Number]]=$B7)*(Result2026[[Position]:[Position]]=1))</f>
        <v>26kla145</v>
      </c>
      <c r="G7" s="58" t="str" cm="1">
        <f t="array" ref="G7">_xlfn.XLOOKUP(_xlfn._xlws.FILTER(Result2026[[Party]:[Party]],(Result2026[[Number]:[Number]]=$B7)*(Result2026[[Position]:[Position]]=1)),Party[Party],Party[Short])</f>
        <v>INC</v>
      </c>
      <c r="H7" s="59" t="str" cm="1">
        <f t="array" ref="H7">_xlfn._xlws.FILTER(Result2026[[Alliance]:[Alliance]],(Result2026[[Number]:[Number]]=$B7)*(Result2026[[Position]:[Position]]=1))</f>
        <v>UDF</v>
      </c>
      <c r="I7" s="59">
        <f>_xlfn.XLOOKUP(New_MLA[[#This Row],[Cand_Ref]],Candidates[candidates__reference],Candidates[candidates__age],"")</f>
        <v>44</v>
      </c>
      <c r="J7" s="63">
        <f>_xlfn.XLOOKUP(New_MLA[[#This Row],[Number]],Constituency[Number],Constituency[Total_Voters])</f>
        <v>210090</v>
      </c>
      <c r="K7" s="63">
        <f>SUMIFS(Result2026[Votes],Result2026[Number],B7)</f>
        <v>170904</v>
      </c>
      <c r="L7" s="62">
        <f>_xlfn.XLOOKUP(New_MLA[[#This Row],[Number]],Result2026[Number],Result2026[Percentage])</f>
        <v>79.650000000000006</v>
      </c>
      <c r="M7" s="63" cm="1">
        <f t="array" ref="M7">_xlfn._xlws.FILTER(Result2026[[Votes]:[Votes]],(Result2026[[Number]:[Number]]=$B7)*(Result2026[[Position]:[Position]]=1))</f>
        <v>83109</v>
      </c>
      <c r="N7" s="61">
        <f>New_MLA[[#This Row],[Member_Votes]]/New_MLA[[#This Row],[Valid Votes]]</f>
        <v>0.48629054908018537</v>
      </c>
      <c r="O7" s="63" cm="1">
        <f t="array" ref="O7">_xlfn._xlws.FILTER(Result2026[[Votes]:[Votes]],(Result2026[[Number]:[Number]]=$B7)*(Result2026[[Position]:[Position]]=1))-_xlfn._xlws.FILTER(Result2026[[Votes]:[Votes]],(Result2026[[Number]:[Number]]=$B7)*(Result2026[[Position]:[Position]]=2))</f>
        <v>4431</v>
      </c>
    </row>
    <row r="8" spans="2:15" x14ac:dyDescent="0.9">
      <c r="B8" s="57">
        <v>6</v>
      </c>
      <c r="C8" s="58" t="s">
        <v>256</v>
      </c>
      <c r="D8" s="58" t="s">
        <v>258</v>
      </c>
      <c r="E8" s="58" t="str" cm="1">
        <f t="array" ref="E8">_xlfn._xlws.FILTER(Result2026[[Candidate_Name]:[Candidate_Name]],(Result2026[[Number]:[Number]]=$B8)*(Result2026[[Position]:[Position]]=1))</f>
        <v>V. Kunjikrishnan</v>
      </c>
      <c r="F8" s="58" t="str" cm="1">
        <f t="array" ref="F8">_xlfn._xlws.FILTER(Result2026[[Candidate_Ref]:[Candidate_Ref]],(Result2026[[Number]:[Number]]=$B8)*(Result2026[[Position]:[Position]]=1))</f>
        <v>26kla146</v>
      </c>
      <c r="G8" s="58" t="str" cm="1">
        <f t="array" ref="G8">_xlfn.XLOOKUP(_xlfn._xlws.FILTER(Result2026[[Party]:[Party]],(Result2026[[Number]:[Number]]=$B8)*(Result2026[[Position]:[Position]]=1)),Party[Party],Party[Short])</f>
        <v>Independent</v>
      </c>
      <c r="H8" s="59" t="str" cm="1">
        <f t="array" ref="H8">_xlfn._xlws.FILTER(Result2026[[Alliance]:[Alliance]],(Result2026[[Number]:[Number]]=$B8)*(Result2026[[Position]:[Position]]=1))</f>
        <v>UDF</v>
      </c>
      <c r="I8" s="59">
        <f>_xlfn.XLOOKUP(New_MLA[[#This Row],[Cand_Ref]],Candidates[candidates__reference],Candidates[candidates__age],"")</f>
        <v>74</v>
      </c>
      <c r="J8" s="63">
        <f>_xlfn.XLOOKUP(New_MLA[[#This Row],[Number]],Constituency[Number],Constituency[Total_Voters])</f>
        <v>188935</v>
      </c>
      <c r="K8" s="63">
        <f>SUMIFS(Result2026[Votes],Result2026[Number],B8)</f>
        <v>155970</v>
      </c>
      <c r="L8" s="62">
        <f>_xlfn.XLOOKUP(New_MLA[[#This Row],[Number]],Result2026[Number],Result2026[Percentage])</f>
        <v>80.569999999999993</v>
      </c>
      <c r="M8" s="63" cm="1">
        <f t="array" ref="M8">_xlfn._xlws.FILTER(Result2026[[Votes]:[Votes]],(Result2026[[Number]:[Number]]=$B8)*(Result2026[[Position]:[Position]]=1))</f>
        <v>76640</v>
      </c>
      <c r="N8" s="61">
        <f>New_MLA[[#This Row],[Member_Votes]]/New_MLA[[#This Row],[Valid Votes]]</f>
        <v>0.49137654677181508</v>
      </c>
      <c r="O8" s="63" cm="1">
        <f t="array" ref="O8">_xlfn._xlws.FILTER(Result2026[[Votes]:[Votes]],(Result2026[[Number]:[Number]]=$B8)*(Result2026[[Position]:[Position]]=1))-_xlfn._xlws.FILTER(Result2026[[Votes]:[Votes]],(Result2026[[Number]:[Number]]=$B8)*(Result2026[[Position]:[Position]]=2))</f>
        <v>7487</v>
      </c>
    </row>
    <row r="9" spans="2:15" x14ac:dyDescent="0.9">
      <c r="B9" s="57">
        <v>7</v>
      </c>
      <c r="C9" s="58" t="s">
        <v>287</v>
      </c>
      <c r="D9" s="58" t="s">
        <v>258</v>
      </c>
      <c r="E9" s="58" t="str" cm="1">
        <f t="array" ref="E9">_xlfn._xlws.FILTER(Result2026[[Candidate_Name]:[Candidate_Name]],(Result2026[[Number]:[Number]]=$B9)*(Result2026[[Position]:[Position]]=1))</f>
        <v>M. Vijin</v>
      </c>
      <c r="F9" s="58" t="str" cm="1">
        <f t="array" ref="F9">_xlfn._xlws.FILTER(Result2026[[Candidate_Ref]:[Candidate_Ref]],(Result2026[[Number]:[Number]]=$B9)*(Result2026[[Position]:[Position]]=1))</f>
        <v>26kla007</v>
      </c>
      <c r="G9" s="58" t="str" cm="1">
        <f t="array" ref="G9">_xlfn.XLOOKUP(_xlfn._xlws.FILTER(Result2026[[Party]:[Party]],(Result2026[[Number]:[Number]]=$B9)*(Result2026[[Position]:[Position]]=1)),Party[Party],Party[Short])</f>
        <v>CPI(M)</v>
      </c>
      <c r="H9" s="59" t="str" cm="1">
        <f t="array" ref="H9">_xlfn._xlws.FILTER(Result2026[[Alliance]:[Alliance]],(Result2026[[Number]:[Number]]=$B9)*(Result2026[[Position]:[Position]]=1))</f>
        <v>LDF</v>
      </c>
      <c r="I9" s="59">
        <f>_xlfn.XLOOKUP(New_MLA[[#This Row],[Cand_Ref]],Candidates[candidates__reference],Candidates[candidates__age],"")</f>
        <v>36</v>
      </c>
      <c r="J9" s="63">
        <f>_xlfn.XLOOKUP(New_MLA[[#This Row],[Number]],Constituency[Number],Constituency[Total_Voters])</f>
        <v>203796</v>
      </c>
      <c r="K9" s="63">
        <f>SUMIFS(Result2026[Votes],Result2026[Number],B9)</f>
        <v>159867</v>
      </c>
      <c r="L9" s="62">
        <f>_xlfn.XLOOKUP(New_MLA[[#This Row],[Number]],Result2026[Number],Result2026[Percentage])</f>
        <v>76.989999999999995</v>
      </c>
      <c r="M9" s="63" cm="1">
        <f t="array" ref="M9">_xlfn._xlws.FILTER(Result2026[[Votes]:[Votes]],(Result2026[[Number]:[Number]]=$B9)*(Result2026[[Position]:[Position]]=1))</f>
        <v>81428</v>
      </c>
      <c r="N9" s="61">
        <f>New_MLA[[#This Row],[Member_Votes]]/New_MLA[[#This Row],[Valid Votes]]</f>
        <v>0.50934839585405367</v>
      </c>
      <c r="O9" s="63" cm="1">
        <f t="array" ref="O9">_xlfn._xlws.FILTER(Result2026[[Votes]:[Votes]],(Result2026[[Number]:[Number]]=$B9)*(Result2026[[Position]:[Position]]=1))-_xlfn._xlws.FILTER(Result2026[[Votes]:[Votes]],(Result2026[[Number]:[Number]]=$B9)*(Result2026[[Position]:[Position]]=2))</f>
        <v>18433</v>
      </c>
    </row>
    <row r="10" spans="2:15" x14ac:dyDescent="0.9">
      <c r="B10" s="57">
        <v>8</v>
      </c>
      <c r="C10" s="58" t="s">
        <v>319</v>
      </c>
      <c r="D10" s="58" t="s">
        <v>258</v>
      </c>
      <c r="E10" s="58" t="str" cm="1">
        <f t="array" ref="E10">_xlfn._xlws.FILTER(Result2026[[Candidate_Name]:[Candidate_Name]],(Result2026[[Number]:[Number]]=$B10)*(Result2026[[Position]:[Position]]=1))</f>
        <v>T K Govindan Master</v>
      </c>
      <c r="F10" s="58" t="str" cm="1">
        <f t="array" ref="F10">_xlfn._xlws.FILTER(Result2026[[Candidate_Ref]:[Candidate_Ref]],(Result2026[[Number]:[Number]]=$B10)*(Result2026[[Position]:[Position]]=1))</f>
        <v>26kla1041</v>
      </c>
      <c r="G10" s="58" t="str" cm="1">
        <f t="array" ref="G10">_xlfn.XLOOKUP(_xlfn._xlws.FILTER(Result2026[[Party]:[Party]],(Result2026[[Number]:[Number]]=$B10)*(Result2026[[Position]:[Position]]=1)),Party[Party],Party[Short])</f>
        <v>Independent</v>
      </c>
      <c r="H10" s="59" t="str" cm="1">
        <f t="array" ref="H10">_xlfn._xlws.FILTER(Result2026[[Alliance]:[Alliance]],(Result2026[[Number]:[Number]]=$B10)*(Result2026[[Position]:[Position]]=1))</f>
        <v>UDF</v>
      </c>
      <c r="I10" s="59">
        <f>_xlfn.XLOOKUP(New_MLA[[#This Row],[Cand_Ref]],Candidates[candidates__reference],Candidates[candidates__age],"")</f>
        <v>75</v>
      </c>
      <c r="J10" s="63">
        <f>_xlfn.XLOOKUP(New_MLA[[#This Row],[Number]],Constituency[Number],Constituency[Total_Voters])</f>
        <v>232280</v>
      </c>
      <c r="K10" s="63">
        <f>SUMIFS(Result2026[Votes],Result2026[Number],B10)</f>
        <v>192175</v>
      </c>
      <c r="L10" s="62">
        <f>_xlfn.XLOOKUP(New_MLA[[#This Row],[Number]],Result2026[Number],Result2026[Percentage])</f>
        <v>81.010000000000005</v>
      </c>
      <c r="M10" s="63" cm="1">
        <f t="array" ref="M10">_xlfn._xlws.FILTER(Result2026[[Votes]:[Votes]],(Result2026[[Number]:[Number]]=$B10)*(Result2026[[Position]:[Position]]=1))</f>
        <v>91339</v>
      </c>
      <c r="N10" s="61">
        <f>New_MLA[[#This Row],[Member_Votes]]/New_MLA[[#This Row],[Valid Votes]]</f>
        <v>0.47529075061792636</v>
      </c>
      <c r="O10" s="63" cm="1">
        <f t="array" ref="O10">_xlfn._xlws.FILTER(Result2026[[Votes]:[Votes]],(Result2026[[Number]:[Number]]=$B10)*(Result2026[[Position]:[Position]]=1))-_xlfn._xlws.FILTER(Result2026[[Votes]:[Votes]],(Result2026[[Number]:[Number]]=$B10)*(Result2026[[Position]:[Position]]=2))</f>
        <v>12551</v>
      </c>
    </row>
    <row r="11" spans="2:15" x14ac:dyDescent="0.9">
      <c r="B11" s="57">
        <v>9</v>
      </c>
      <c r="C11" s="58" t="s">
        <v>379</v>
      </c>
      <c r="D11" s="58" t="s">
        <v>258</v>
      </c>
      <c r="E11" s="58" t="str" cm="1">
        <f t="array" ref="E11">_xlfn._xlws.FILTER(Result2026[[Candidate_Name]:[Candidate_Name]],(Result2026[[Number]:[Number]]=$B11)*(Result2026[[Position]:[Position]]=1))</f>
        <v>Adv. Sajeev Joseph</v>
      </c>
      <c r="F11" s="58" t="str" cm="1">
        <f t="array" ref="F11">_xlfn._xlws.FILTER(Result2026[[Candidate_Ref]:[Candidate_Ref]],(Result2026[[Number]:[Number]]=$B11)*(Result2026[[Position]:[Position]]=1))</f>
        <v>26kla149</v>
      </c>
      <c r="G11" s="58" t="str" cm="1">
        <f t="array" ref="G11">_xlfn.XLOOKUP(_xlfn._xlws.FILTER(Result2026[[Party]:[Party]],(Result2026[[Number]:[Number]]=$B11)*(Result2026[[Position]:[Position]]=1)),Party[Party],Party[Short])</f>
        <v>INC</v>
      </c>
      <c r="H11" s="59" t="str" cm="1">
        <f t="array" ref="H11">_xlfn._xlws.FILTER(Result2026[[Alliance]:[Alliance]],(Result2026[[Number]:[Number]]=$B11)*(Result2026[[Position]:[Position]]=1))</f>
        <v>UDF</v>
      </c>
      <c r="I11" s="59">
        <f>_xlfn.XLOOKUP(New_MLA[[#This Row],[Cand_Ref]],Candidates[candidates__reference],Candidates[candidates__age],"")</f>
        <v>53</v>
      </c>
      <c r="J11" s="63">
        <f>_xlfn.XLOOKUP(New_MLA[[#This Row],[Number]],Constituency[Number],Constituency[Total_Voters])</f>
        <v>199326</v>
      </c>
      <c r="K11" s="63">
        <f>SUMIFS(Result2026[Votes],Result2026[Number],B11)</f>
        <v>151645</v>
      </c>
      <c r="L11" s="62">
        <f>_xlfn.XLOOKUP(New_MLA[[#This Row],[Number]],Result2026[Number],Result2026[Percentage])</f>
        <v>74.319999999999993</v>
      </c>
      <c r="M11" s="63" cm="1">
        <f t="array" ref="M11">_xlfn._xlws.FILTER(Result2026[[Votes]:[Votes]],(Result2026[[Number]:[Number]]=$B11)*(Result2026[[Position]:[Position]]=1))</f>
        <v>90895</v>
      </c>
      <c r="N11" s="61">
        <f>New_MLA[[#This Row],[Member_Votes]]/New_MLA[[#This Row],[Valid Votes]]</f>
        <v>0.59939331992482447</v>
      </c>
      <c r="O11" s="63" cm="1">
        <f t="array" ref="O11">_xlfn._xlws.FILTER(Result2026[[Votes]:[Votes]],(Result2026[[Number]:[Number]]=$B11)*(Result2026[[Position]:[Position]]=1))-_xlfn._xlws.FILTER(Result2026[[Votes]:[Votes]],(Result2026[[Number]:[Number]]=$B11)*(Result2026[[Position]:[Position]]=2))</f>
        <v>42426</v>
      </c>
    </row>
    <row r="12" spans="2:15" x14ac:dyDescent="0.9">
      <c r="B12" s="57">
        <v>10</v>
      </c>
      <c r="C12" s="58" t="s">
        <v>417</v>
      </c>
      <c r="D12" s="58" t="s">
        <v>258</v>
      </c>
      <c r="E12" s="58" t="str" cm="1">
        <f t="array" ref="E12">_xlfn._xlws.FILTER(Result2026[[Candidate_Name]:[Candidate_Name]],(Result2026[[Number]:[Number]]=$B12)*(Result2026[[Position]:[Position]]=1))</f>
        <v>K. V. Sumesh</v>
      </c>
      <c r="F12" s="58" t="str" cm="1">
        <f t="array" ref="F12">_xlfn._xlws.FILTER(Result2026[[Candidate_Ref]:[Candidate_Ref]],(Result2026[[Number]:[Number]]=$B12)*(Result2026[[Position]:[Position]]=1))</f>
        <v>26kla010</v>
      </c>
      <c r="G12" s="58" t="str" cm="1">
        <f t="array" ref="G12">_xlfn.XLOOKUP(_xlfn._xlws.FILTER(Result2026[[Party]:[Party]],(Result2026[[Number]:[Number]]=$B12)*(Result2026[[Position]:[Position]]=1)),Party[Party],Party[Short])</f>
        <v>CPI(M)</v>
      </c>
      <c r="H12" s="59" t="str" cm="1">
        <f t="array" ref="H12">_xlfn._xlws.FILTER(Result2026[[Alliance]:[Alliance]],(Result2026[[Number]:[Number]]=$B12)*(Result2026[[Position]:[Position]]=1))</f>
        <v>LDF</v>
      </c>
      <c r="I12" s="59">
        <f>_xlfn.XLOOKUP(New_MLA[[#This Row],[Cand_Ref]],Candidates[candidates__reference],Candidates[candidates__age],"")</f>
        <v>47</v>
      </c>
      <c r="J12" s="63">
        <f>_xlfn.XLOOKUP(New_MLA[[#This Row],[Number]],Constituency[Number],Constituency[Total_Voters])</f>
        <v>188250</v>
      </c>
      <c r="K12" s="63">
        <f>SUMIFS(Result2026[Votes],Result2026[Number],B12)</f>
        <v>148412</v>
      </c>
      <c r="L12" s="62">
        <f>_xlfn.XLOOKUP(New_MLA[[#This Row],[Number]],Result2026[Number],Result2026[Percentage])</f>
        <v>77.709999999999994</v>
      </c>
      <c r="M12" s="63" cm="1">
        <f t="array" ref="M12">_xlfn._xlws.FILTER(Result2026[[Votes]:[Votes]],(Result2026[[Number]:[Number]]=$B12)*(Result2026[[Position]:[Position]]=1))</f>
        <v>64951</v>
      </c>
      <c r="N12" s="61">
        <f>New_MLA[[#This Row],[Member_Votes]]/New_MLA[[#This Row],[Valid Votes]]</f>
        <v>0.43763981349217046</v>
      </c>
      <c r="O12" s="63" cm="1">
        <f t="array" ref="O12">_xlfn._xlws.FILTER(Result2026[[Votes]:[Votes]],(Result2026[[Number]:[Number]]=$B12)*(Result2026[[Position]:[Position]]=1))-_xlfn._xlws.FILTER(Result2026[[Votes]:[Votes]],(Result2026[[Number]:[Number]]=$B12)*(Result2026[[Position]:[Position]]=2))</f>
        <v>349</v>
      </c>
    </row>
    <row r="13" spans="2:15" x14ac:dyDescent="0.9">
      <c r="B13" s="57">
        <v>11</v>
      </c>
      <c r="C13" s="58" t="s">
        <v>258</v>
      </c>
      <c r="D13" s="58" t="s">
        <v>258</v>
      </c>
      <c r="E13" s="58" t="str" cm="1">
        <f t="array" ref="E13">_xlfn._xlws.FILTER(Result2026[[Candidate_Name]:[Candidate_Name]],(Result2026[[Number]:[Number]]=$B13)*(Result2026[[Position]:[Position]]=1))</f>
        <v>Adv. T. O. Mohanan</v>
      </c>
      <c r="F13" s="58" t="str" cm="1">
        <f t="array" ref="F13">_xlfn._xlws.FILTER(Result2026[[Candidate_Ref]:[Candidate_Ref]],(Result2026[[Number]:[Number]]=$B13)*(Result2026[[Position]:[Position]]=1))</f>
        <v>26kla151</v>
      </c>
      <c r="G13" s="58" t="str" cm="1">
        <f t="array" ref="G13">_xlfn.XLOOKUP(_xlfn._xlws.FILTER(Result2026[[Party]:[Party]],(Result2026[[Number]:[Number]]=$B13)*(Result2026[[Position]:[Position]]=1)),Party[Party],Party[Short])</f>
        <v>INC</v>
      </c>
      <c r="H13" s="59" t="str" cm="1">
        <f t="array" ref="H13">_xlfn._xlws.FILTER(Result2026[[Alliance]:[Alliance]],(Result2026[[Number]:[Number]]=$B13)*(Result2026[[Position]:[Position]]=1))</f>
        <v>UDF</v>
      </c>
      <c r="I13" s="59">
        <f>_xlfn.XLOOKUP(New_MLA[[#This Row],[Cand_Ref]],Candidates[candidates__reference],Candidates[candidates__age],"")</f>
        <v>60</v>
      </c>
      <c r="J13" s="63">
        <f>_xlfn.XLOOKUP(New_MLA[[#This Row],[Number]],Constituency[Number],Constituency[Total_Voters])</f>
        <v>182682</v>
      </c>
      <c r="K13" s="63">
        <f>SUMIFS(Result2026[Votes],Result2026[Number],B13)</f>
        <v>140519</v>
      </c>
      <c r="L13" s="62">
        <f>_xlfn.XLOOKUP(New_MLA[[#This Row],[Number]],Result2026[Number],Result2026[Percentage])</f>
        <v>75.61</v>
      </c>
      <c r="M13" s="63" cm="1">
        <f t="array" ref="M13">_xlfn._xlws.FILTER(Result2026[[Votes]:[Votes]],(Result2026[[Number]:[Number]]=$B13)*(Result2026[[Position]:[Position]]=1))</f>
        <v>70620</v>
      </c>
      <c r="N13" s="61">
        <f>New_MLA[[#This Row],[Member_Votes]]/New_MLA[[#This Row],[Valid Votes]]</f>
        <v>0.50256548936442758</v>
      </c>
      <c r="O13" s="63" cm="1">
        <f t="array" ref="O13">_xlfn._xlws.FILTER(Result2026[[Votes]:[Votes]],(Result2026[[Number]:[Number]]=$B13)*(Result2026[[Position]:[Position]]=1))-_xlfn._xlws.FILTER(Result2026[[Votes]:[Votes]],(Result2026[[Number]:[Number]]=$B13)*(Result2026[[Position]:[Position]]=2))</f>
        <v>18551</v>
      </c>
    </row>
    <row r="14" spans="2:15" x14ac:dyDescent="0.9">
      <c r="B14" s="57">
        <v>12</v>
      </c>
      <c r="C14" s="58" t="s">
        <v>508</v>
      </c>
      <c r="D14" s="58" t="s">
        <v>258</v>
      </c>
      <c r="E14" s="58" t="str" cm="1">
        <f t="array" ref="E14">_xlfn._xlws.FILTER(Result2026[[Candidate_Name]:[Candidate_Name]],(Result2026[[Number]:[Number]]=$B14)*(Result2026[[Position]:[Position]]=1))</f>
        <v>Pinarayi Vijayan</v>
      </c>
      <c r="F14" s="58" t="str" cm="1">
        <f t="array" ref="F14">_xlfn._xlws.FILTER(Result2026[[Candidate_Ref]:[Candidate_Ref]],(Result2026[[Number]:[Number]]=$B14)*(Result2026[[Position]:[Position]]=1))</f>
        <v>26kla012</v>
      </c>
      <c r="G14" s="58" t="str" cm="1">
        <f t="array" ref="G14">_xlfn.XLOOKUP(_xlfn._xlws.FILTER(Result2026[[Party]:[Party]],(Result2026[[Number]:[Number]]=$B14)*(Result2026[[Position]:[Position]]=1)),Party[Party],Party[Short])</f>
        <v>CPI(M)</v>
      </c>
      <c r="H14" s="59" t="str" cm="1">
        <f t="array" ref="H14">_xlfn._xlws.FILTER(Result2026[[Alliance]:[Alliance]],(Result2026[[Number]:[Number]]=$B14)*(Result2026[[Position]:[Position]]=1))</f>
        <v>LDF</v>
      </c>
      <c r="I14" s="59">
        <f>_xlfn.XLOOKUP(New_MLA[[#This Row],[Cand_Ref]],Candidates[candidates__reference],Candidates[candidates__age],"")</f>
        <v>82</v>
      </c>
      <c r="J14" s="63">
        <f>_xlfn.XLOOKUP(New_MLA[[#This Row],[Number]],Constituency[Number],Constituency[Total_Voters])</f>
        <v>206000</v>
      </c>
      <c r="K14" s="63">
        <f>SUMIFS(Result2026[Votes],Result2026[Number],B14)</f>
        <v>171659</v>
      </c>
      <c r="L14" s="62">
        <f>_xlfn.XLOOKUP(New_MLA[[#This Row],[Number]],Result2026[Number],Result2026[Percentage])</f>
        <v>81.44</v>
      </c>
      <c r="M14" s="63" cm="1">
        <f t="array" ref="M14">_xlfn._xlws.FILTER(Result2026[[Votes]:[Votes]],(Result2026[[Number]:[Number]]=$B14)*(Result2026[[Position]:[Position]]=1))</f>
        <v>85614</v>
      </c>
      <c r="N14" s="61">
        <f>New_MLA[[#This Row],[Member_Votes]]/New_MLA[[#This Row],[Valid Votes]]</f>
        <v>0.49874460412795135</v>
      </c>
      <c r="O14" s="63" cm="1">
        <f t="array" ref="O14">_xlfn._xlws.FILTER(Result2026[[Votes]:[Votes]],(Result2026[[Number]:[Number]]=$B14)*(Result2026[[Position]:[Position]]=1))-_xlfn._xlws.FILTER(Result2026[[Votes]:[Votes]],(Result2026[[Number]:[Number]]=$B14)*(Result2026[[Position]:[Position]]=2))</f>
        <v>19247</v>
      </c>
    </row>
    <row r="15" spans="2:15" x14ac:dyDescent="0.9">
      <c r="B15" s="57">
        <v>13</v>
      </c>
      <c r="C15" s="58" t="s">
        <v>539</v>
      </c>
      <c r="D15" s="58" t="s">
        <v>258</v>
      </c>
      <c r="E15" s="58" t="str" cm="1">
        <f t="array" ref="E15">_xlfn._xlws.FILTER(Result2026[[Candidate_Name]:[Candidate_Name]],(Result2026[[Number]:[Number]]=$B15)*(Result2026[[Position]:[Position]]=1))</f>
        <v>Karayi Rajan</v>
      </c>
      <c r="F15" s="58" t="str" cm="1">
        <f t="array" ref="F15">_xlfn._xlws.FILTER(Result2026[[Candidate_Ref]:[Candidate_Ref]],(Result2026[[Number]:[Number]]=$B15)*(Result2026[[Position]:[Position]]=1))</f>
        <v>26kla013</v>
      </c>
      <c r="G15" s="58" t="str" cm="1">
        <f t="array" ref="G15">_xlfn.XLOOKUP(_xlfn._xlws.FILTER(Result2026[[Party]:[Party]],(Result2026[[Number]:[Number]]=$B15)*(Result2026[[Position]:[Position]]=1)),Party[Party],Party[Short])</f>
        <v>CPI(M)</v>
      </c>
      <c r="H15" s="59" t="str" cm="1">
        <f t="array" ref="H15">_xlfn._xlws.FILTER(Result2026[[Alliance]:[Alliance]],(Result2026[[Number]:[Number]]=$B15)*(Result2026[[Position]:[Position]]=1))</f>
        <v>LDF</v>
      </c>
      <c r="I15" s="59">
        <f>_xlfn.XLOOKUP(New_MLA[[#This Row],[Cand_Ref]],Candidates[candidates__reference],Candidates[candidates__age],"")</f>
        <v>68</v>
      </c>
      <c r="J15" s="63">
        <f>_xlfn.XLOOKUP(New_MLA[[#This Row],[Number]],Constituency[Number],Constituency[Total_Voters])</f>
        <v>185841</v>
      </c>
      <c r="K15" s="63">
        <f>SUMIFS(Result2026[Votes],Result2026[Number],B15)</f>
        <v>144287</v>
      </c>
      <c r="L15" s="62">
        <f>_xlfn.XLOOKUP(New_MLA[[#This Row],[Number]],Result2026[Number],Result2026[Percentage])</f>
        <v>76.33</v>
      </c>
      <c r="M15" s="63" cm="1">
        <f t="array" ref="M15">_xlfn._xlws.FILTER(Result2026[[Votes]:[Votes]],(Result2026[[Number]:[Number]]=$B15)*(Result2026[[Position]:[Position]]=1))</f>
        <v>69743</v>
      </c>
      <c r="N15" s="61">
        <f>New_MLA[[#This Row],[Member_Votes]]/New_MLA[[#This Row],[Valid Votes]]</f>
        <v>0.48336301953744965</v>
      </c>
      <c r="O15" s="63" cm="1">
        <f t="array" ref="O15">_xlfn._xlws.FILTER(Result2026[[Votes]:[Votes]],(Result2026[[Number]:[Number]]=$B15)*(Result2026[[Position]:[Position]]=1))-_xlfn._xlws.FILTER(Result2026[[Votes]:[Votes]],(Result2026[[Number]:[Number]]=$B15)*(Result2026[[Position]:[Position]]=2))</f>
        <v>20523</v>
      </c>
    </row>
    <row r="16" spans="2:15" x14ac:dyDescent="0.9">
      <c r="B16" s="57">
        <v>14</v>
      </c>
      <c r="C16" s="58" t="s">
        <v>580</v>
      </c>
      <c r="D16" s="58" t="s">
        <v>258</v>
      </c>
      <c r="E16" s="58" t="str" cm="1">
        <f t="array" ref="E16">_xlfn._xlws.FILTER(Result2026[[Candidate_Name]:[Candidate_Name]],(Result2026[[Number]:[Number]]=$B16)*(Result2026[[Position]:[Position]]=1))</f>
        <v>P. K. Praveen</v>
      </c>
      <c r="F16" s="58" t="str" cm="1">
        <f t="array" ref="F16">_xlfn._xlws.FILTER(Result2026[[Candidate_Ref]:[Candidate_Ref]],(Result2026[[Number]:[Number]]=$B16)*(Result2026[[Position]:[Position]]=1))</f>
        <v>26kla014</v>
      </c>
      <c r="G16" s="58" t="str" cm="1">
        <f t="array" ref="G16">_xlfn.XLOOKUP(_xlfn._xlws.FILTER(Result2026[[Party]:[Party]],(Result2026[[Number]:[Number]]=$B16)*(Result2026[[Position]:[Position]]=1)),Party[Party],Party[Short])</f>
        <v>RJD</v>
      </c>
      <c r="H16" s="59" t="str" cm="1">
        <f t="array" ref="H16">_xlfn._xlws.FILTER(Result2026[[Alliance]:[Alliance]],(Result2026[[Number]:[Number]]=$B16)*(Result2026[[Position]:[Position]]=1))</f>
        <v>LDF</v>
      </c>
      <c r="I16" s="59">
        <f>_xlfn.XLOOKUP(New_MLA[[#This Row],[Cand_Ref]],Candidates[candidates__reference],Candidates[candidates__age],"")</f>
        <v>56</v>
      </c>
      <c r="J16" s="63">
        <f>_xlfn.XLOOKUP(New_MLA[[#This Row],[Number]],Constituency[Number],Constituency[Total_Voters])</f>
        <v>205771</v>
      </c>
      <c r="K16" s="63">
        <f>SUMIFS(Result2026[Votes],Result2026[Number],B16)</f>
        <v>164202</v>
      </c>
      <c r="L16" s="62">
        <f>_xlfn.XLOOKUP(New_MLA[[#This Row],[Number]],Result2026[Number],Result2026[Percentage])</f>
        <v>78.459999999999994</v>
      </c>
      <c r="M16" s="63" cm="1">
        <f t="array" ref="M16">_xlfn._xlws.FILTER(Result2026[[Votes]:[Votes]],(Result2026[[Number]:[Number]]=$B16)*(Result2026[[Position]:[Position]]=1))</f>
        <v>70448</v>
      </c>
      <c r="N16" s="61">
        <f>New_MLA[[#This Row],[Member_Votes]]/New_MLA[[#This Row],[Valid Votes]]</f>
        <v>0.42903253309947503</v>
      </c>
      <c r="O16" s="63" cm="1">
        <f t="array" ref="O16">_xlfn._xlws.FILTER(Result2026[[Votes]:[Votes]],(Result2026[[Number]:[Number]]=$B16)*(Result2026[[Position]:[Position]]=1))-_xlfn._xlws.FILTER(Result2026[[Votes]:[Votes]],(Result2026[[Number]:[Number]]=$B16)*(Result2026[[Position]:[Position]]=2))</f>
        <v>1286</v>
      </c>
    </row>
    <row r="17" spans="2:15" x14ac:dyDescent="0.9">
      <c r="B17" s="57">
        <v>15</v>
      </c>
      <c r="C17" s="58" t="s">
        <v>633</v>
      </c>
      <c r="D17" s="58" t="s">
        <v>258</v>
      </c>
      <c r="E17" s="58" t="str" cm="1">
        <f t="array" ref="E17">_xlfn._xlws.FILTER(Result2026[[Candidate_Name]:[Candidate_Name]],(Result2026[[Number]:[Number]]=$B17)*(Result2026[[Position]:[Position]]=1))</f>
        <v>V. K. Sanoj</v>
      </c>
      <c r="F17" s="58" t="str" cm="1">
        <f t="array" ref="F17">_xlfn._xlws.FILTER(Result2026[[Candidate_Ref]:[Candidate_Ref]],(Result2026[[Number]:[Number]]=$B17)*(Result2026[[Position]:[Position]]=1))</f>
        <v>26kla015</v>
      </c>
      <c r="G17" s="58" t="str" cm="1">
        <f t="array" ref="G17">_xlfn.XLOOKUP(_xlfn._xlws.FILTER(Result2026[[Party]:[Party]],(Result2026[[Number]:[Number]]=$B17)*(Result2026[[Position]:[Position]]=1)),Party[Party],Party[Short])</f>
        <v>CPI(M)</v>
      </c>
      <c r="H17" s="59" t="str" cm="1">
        <f t="array" ref="H17">_xlfn._xlws.FILTER(Result2026[[Alliance]:[Alliance]],(Result2026[[Number]:[Number]]=$B17)*(Result2026[[Position]:[Position]]=1))</f>
        <v>LDF</v>
      </c>
      <c r="I17" s="59">
        <f>_xlfn.XLOOKUP(New_MLA[[#This Row],[Cand_Ref]],Candidates[candidates__reference],Candidates[candidates__age],"")</f>
        <v>43</v>
      </c>
      <c r="J17" s="63">
        <f>_xlfn.XLOOKUP(New_MLA[[#This Row],[Number]],Constituency[Number],Constituency[Total_Voters])</f>
        <v>201719</v>
      </c>
      <c r="K17" s="63">
        <f>SUMIFS(Result2026[Votes],Result2026[Number],B17)</f>
        <v>169858</v>
      </c>
      <c r="L17" s="62">
        <f>_xlfn.XLOOKUP(New_MLA[[#This Row],[Number]],Result2026[Number],Result2026[Percentage])</f>
        <v>82.24</v>
      </c>
      <c r="M17" s="63" cm="1">
        <f t="array" ref="M17">_xlfn._xlws.FILTER(Result2026[[Votes]:[Votes]],(Result2026[[Number]:[Number]]=$B17)*(Result2026[[Position]:[Position]]=1))</f>
        <v>81456</v>
      </c>
      <c r="N17" s="61">
        <f>New_MLA[[#This Row],[Member_Votes]]/New_MLA[[#This Row],[Valid Votes]]</f>
        <v>0.47955350940197106</v>
      </c>
      <c r="O17" s="63" cm="1">
        <f t="array" ref="O17">_xlfn._xlws.FILTER(Result2026[[Votes]:[Votes]],(Result2026[[Number]:[Number]]=$B17)*(Result2026[[Position]:[Position]]=1))-_xlfn._xlws.FILTER(Result2026[[Votes]:[Votes]],(Result2026[[Number]:[Number]]=$B17)*(Result2026[[Position]:[Position]]=2))</f>
        <v>14168</v>
      </c>
    </row>
    <row r="18" spans="2:15" x14ac:dyDescent="0.9">
      <c r="B18" s="57">
        <v>16</v>
      </c>
      <c r="C18" s="58" t="s">
        <v>668</v>
      </c>
      <c r="D18" s="58" t="s">
        <v>258</v>
      </c>
      <c r="E18" s="58" t="str" cm="1">
        <f t="array" ref="E18">_xlfn._xlws.FILTER(Result2026[[Candidate_Name]:[Candidate_Name]],(Result2026[[Number]:[Number]]=$B18)*(Result2026[[Position]:[Position]]=1))</f>
        <v>Adv. Sunny Joseph</v>
      </c>
      <c r="F18" s="58" t="str" cm="1">
        <f t="array" ref="F18">_xlfn._xlws.FILTER(Result2026[[Candidate_Ref]:[Candidate_Ref]],(Result2026[[Number]:[Number]]=$B18)*(Result2026[[Position]:[Position]]=1))</f>
        <v>26kla156</v>
      </c>
      <c r="G18" s="58" t="str" cm="1">
        <f t="array" ref="G18">_xlfn.XLOOKUP(_xlfn._xlws.FILTER(Result2026[[Party]:[Party]],(Result2026[[Number]:[Number]]=$B18)*(Result2026[[Position]:[Position]]=1)),Party[Party],Party[Short])</f>
        <v>INC</v>
      </c>
      <c r="H18" s="59" t="str" cm="1">
        <f t="array" ref="H18">_xlfn._xlws.FILTER(Result2026[[Alliance]:[Alliance]],(Result2026[[Number]:[Number]]=$B18)*(Result2026[[Position]:[Position]]=1))</f>
        <v>UDF</v>
      </c>
      <c r="I18" s="59">
        <f>_xlfn.XLOOKUP(New_MLA[[#This Row],[Cand_Ref]],Candidates[candidates__reference],Candidates[candidates__age],"")</f>
        <v>73</v>
      </c>
      <c r="J18" s="63">
        <f>_xlfn.XLOOKUP(New_MLA[[#This Row],[Number]],Constituency[Number],Constituency[Total_Voters])</f>
        <v>182384</v>
      </c>
      <c r="K18" s="63">
        <f>SUMIFS(Result2026[Votes],Result2026[Number],B18)</f>
        <v>147244</v>
      </c>
      <c r="L18" s="62">
        <f>_xlfn.XLOOKUP(New_MLA[[#This Row],[Number]],Result2026[Number],Result2026[Percentage])</f>
        <v>79.099999999999994</v>
      </c>
      <c r="M18" s="63" cm="1">
        <f t="array" ref="M18">_xlfn._xlws.FILTER(Result2026[[Votes]:[Votes]],(Result2026[[Number]:[Number]]=$B18)*(Result2026[[Position]:[Position]]=1))</f>
        <v>76140</v>
      </c>
      <c r="N18" s="61">
        <f>New_MLA[[#This Row],[Member_Votes]]/New_MLA[[#This Row],[Valid Votes]]</f>
        <v>0.5171008665887914</v>
      </c>
      <c r="O18" s="63" cm="1">
        <f t="array" ref="O18">_xlfn._xlws.FILTER(Result2026[[Votes]:[Votes]],(Result2026[[Number]:[Number]]=$B18)*(Result2026[[Position]:[Position]]=1))-_xlfn._xlws.FILTER(Result2026[[Votes]:[Votes]],(Result2026[[Number]:[Number]]=$B18)*(Result2026[[Position]:[Position]]=2))</f>
        <v>14453</v>
      </c>
    </row>
    <row r="19" spans="2:15" x14ac:dyDescent="0.9">
      <c r="B19" s="57">
        <v>17</v>
      </c>
      <c r="C19" s="58" t="s">
        <v>738</v>
      </c>
      <c r="D19" s="58" t="s">
        <v>740</v>
      </c>
      <c r="E19" s="58" t="str" cm="1">
        <f t="array" ref="E19">_xlfn._xlws.FILTER(Result2026[[Candidate_Name]:[Candidate_Name]],(Result2026[[Number]:[Number]]=$B19)*(Result2026[[Position]:[Position]]=1))</f>
        <v>Usha M A</v>
      </c>
      <c r="F19" s="58" t="str" cm="1">
        <f t="array" ref="F19">_xlfn._xlws.FILTER(Result2026[[Candidate_Ref]:[Candidate_Ref]],(Result2026[[Number]:[Number]]=$B19)*(Result2026[[Position]:[Position]]=1))</f>
        <v>26kla157</v>
      </c>
      <c r="G19" s="58" t="str" cm="1">
        <f t="array" ref="G19">_xlfn.XLOOKUP(_xlfn._xlws.FILTER(Result2026[[Party]:[Party]],(Result2026[[Number]:[Number]]=$B19)*(Result2026[[Position]:[Position]]=1)),Party[Party],Party[Short])</f>
        <v>INC</v>
      </c>
      <c r="H19" s="59" t="str" cm="1">
        <f t="array" ref="H19">_xlfn._xlws.FILTER(Result2026[[Alliance]:[Alliance]],(Result2026[[Number]:[Number]]=$B19)*(Result2026[[Position]:[Position]]=1))</f>
        <v>UDF</v>
      </c>
      <c r="I19" s="59">
        <f>_xlfn.XLOOKUP(New_MLA[[#This Row],[Cand_Ref]],Candidates[candidates__reference],Candidates[candidates__age],"")</f>
        <v>46</v>
      </c>
      <c r="J19" s="63">
        <f>_xlfn.XLOOKUP(New_MLA[[#This Row],[Number]],Constituency[Number],Constituency[Total_Voters])</f>
        <v>205415</v>
      </c>
      <c r="K19" s="63">
        <f>SUMIFS(Result2026[Votes],Result2026[Number],B19)</f>
        <v>165006</v>
      </c>
      <c r="L19" s="62">
        <f>_xlfn.XLOOKUP(New_MLA[[#This Row],[Number]],Result2026[Number],Result2026[Percentage])</f>
        <v>78.959999999999994</v>
      </c>
      <c r="M19" s="63" cm="1">
        <f t="array" ref="M19">_xlfn._xlws.FILTER(Result2026[[Votes]:[Votes]],(Result2026[[Number]:[Number]]=$B19)*(Result2026[[Position]:[Position]]=1))</f>
        <v>77425</v>
      </c>
      <c r="N19" s="61">
        <f>New_MLA[[#This Row],[Member_Votes]]/New_MLA[[#This Row],[Valid Votes]]</f>
        <v>0.469225361502006</v>
      </c>
      <c r="O19" s="63" cm="1">
        <f t="array" ref="O19">_xlfn._xlws.FILTER(Result2026[[Votes]:[Votes]],(Result2026[[Number]:[Number]]=$B19)*(Result2026[[Position]:[Position]]=1))-_xlfn._xlws.FILTER(Result2026[[Votes]:[Votes]],(Result2026[[Number]:[Number]]=$B19)*(Result2026[[Position]:[Position]]=2))</f>
        <v>10543</v>
      </c>
    </row>
    <row r="20" spans="2:15" x14ac:dyDescent="0.9">
      <c r="B20" s="57">
        <v>18</v>
      </c>
      <c r="C20" s="58" t="s">
        <v>762</v>
      </c>
      <c r="D20" s="58" t="s">
        <v>740</v>
      </c>
      <c r="E20" s="58" t="str" cm="1">
        <f t="array" ref="E20">_xlfn._xlws.FILTER(Result2026[[Candidate_Name]:[Candidate_Name]],(Result2026[[Number]:[Number]]=$B20)*(Result2026[[Position]:[Position]]=1))</f>
        <v>I. C. Balakrishnan</v>
      </c>
      <c r="F20" s="58" t="str" cm="1">
        <f t="array" ref="F20">_xlfn._xlws.FILTER(Result2026[[Candidate_Ref]:[Candidate_Ref]],(Result2026[[Number]:[Number]]=$B20)*(Result2026[[Position]:[Position]]=1))</f>
        <v>26kla158</v>
      </c>
      <c r="G20" s="58" t="str" cm="1">
        <f t="array" ref="G20">_xlfn.XLOOKUP(_xlfn._xlws.FILTER(Result2026[[Party]:[Party]],(Result2026[[Number]:[Number]]=$B20)*(Result2026[[Position]:[Position]]=1)),Party[Party],Party[Short])</f>
        <v>INC</v>
      </c>
      <c r="H20" s="59" t="str" cm="1">
        <f t="array" ref="H20">_xlfn._xlws.FILTER(Result2026[[Alliance]:[Alliance]],(Result2026[[Number]:[Number]]=$B20)*(Result2026[[Position]:[Position]]=1))</f>
        <v>UDF</v>
      </c>
      <c r="I20" s="59">
        <f>_xlfn.XLOOKUP(New_MLA[[#This Row],[Cand_Ref]],Candidates[candidates__reference],Candidates[candidates__age],"")</f>
        <v>50</v>
      </c>
      <c r="J20" s="63">
        <f>_xlfn.XLOOKUP(New_MLA[[#This Row],[Number]],Constituency[Number],Constituency[Total_Voters])</f>
        <v>225329</v>
      </c>
      <c r="K20" s="63">
        <f>SUMIFS(Result2026[Votes],Result2026[Number],B20)</f>
        <v>176938</v>
      </c>
      <c r="L20" s="62">
        <f>_xlfn.XLOOKUP(New_MLA[[#This Row],[Number]],Result2026[Number],Result2026[Percentage])</f>
        <v>77.209999999999994</v>
      </c>
      <c r="M20" s="63" cm="1">
        <f t="array" ref="M20">_xlfn._xlws.FILTER(Result2026[[Votes]:[Votes]],(Result2026[[Number]:[Number]]=$B20)*(Result2026[[Position]:[Position]]=1))</f>
        <v>78936</v>
      </c>
      <c r="N20" s="61">
        <f>New_MLA[[#This Row],[Member_Votes]]/New_MLA[[#This Row],[Valid Votes]]</f>
        <v>0.44612237054787551</v>
      </c>
      <c r="O20" s="63" cm="1">
        <f t="array" ref="O20">_xlfn._xlws.FILTER(Result2026[[Votes]:[Votes]],(Result2026[[Number]:[Number]]=$B20)*(Result2026[[Position]:[Position]]=1))-_xlfn._xlws.FILTER(Result2026[[Votes]:[Votes]],(Result2026[[Number]:[Number]]=$B20)*(Result2026[[Position]:[Position]]=2))</f>
        <v>16597</v>
      </c>
    </row>
    <row r="21" spans="2:15" x14ac:dyDescent="0.9">
      <c r="B21" s="57">
        <v>19</v>
      </c>
      <c r="C21" s="58" t="s">
        <v>809</v>
      </c>
      <c r="D21" s="58" t="s">
        <v>740</v>
      </c>
      <c r="E21" s="58" t="str" cm="1">
        <f t="array" ref="E21">_xlfn._xlws.FILTER(Result2026[[Candidate_Name]:[Candidate_Name]],(Result2026[[Number]:[Number]]=$B21)*(Result2026[[Position]:[Position]]=1))</f>
        <v>T. Siddique</v>
      </c>
      <c r="F21" s="58" t="str" cm="1">
        <f t="array" ref="F21">_xlfn._xlws.FILTER(Result2026[[Candidate_Ref]:[Candidate_Ref]],(Result2026[[Number]:[Number]]=$B21)*(Result2026[[Position]:[Position]]=1))</f>
        <v>26kla159</v>
      </c>
      <c r="G21" s="58" t="str" cm="1">
        <f t="array" ref="G21">_xlfn.XLOOKUP(_xlfn._xlws.FILTER(Result2026[[Party]:[Party]],(Result2026[[Number]:[Number]]=$B21)*(Result2026[[Position]:[Position]]=1)),Party[Party],Party[Short])</f>
        <v>INC</v>
      </c>
      <c r="H21" s="59" t="str" cm="1">
        <f t="array" ref="H21">_xlfn._xlws.FILTER(Result2026[[Alliance]:[Alliance]],(Result2026[[Number]:[Number]]=$B21)*(Result2026[[Position]:[Position]]=1))</f>
        <v>UDF</v>
      </c>
      <c r="I21" s="59">
        <f>_xlfn.XLOOKUP(New_MLA[[#This Row],[Cand_Ref]],Candidates[candidates__reference],Candidates[candidates__age],"")</f>
        <v>51</v>
      </c>
      <c r="J21" s="63">
        <f>_xlfn.XLOOKUP(New_MLA[[#This Row],[Number]],Constituency[Number],Constituency[Total_Voters])</f>
        <v>212881</v>
      </c>
      <c r="K21" s="63">
        <f>SUMIFS(Result2026[Votes],Result2026[Number],B21)</f>
        <v>173441</v>
      </c>
      <c r="L21" s="62">
        <f>_xlfn.XLOOKUP(New_MLA[[#This Row],[Number]],Result2026[Number],Result2026[Percentage])</f>
        <v>80.349999999999994</v>
      </c>
      <c r="M21" s="63" cm="1">
        <f t="array" ref="M21">_xlfn._xlws.FILTER(Result2026[[Votes]:[Votes]],(Result2026[[Number]:[Number]]=$B21)*(Result2026[[Position]:[Position]]=1))</f>
        <v>97379</v>
      </c>
      <c r="N21" s="61">
        <f>New_MLA[[#This Row],[Member_Votes]]/New_MLA[[#This Row],[Valid Votes]]</f>
        <v>0.56145317427828478</v>
      </c>
      <c r="O21" s="63" cm="1">
        <f t="array" ref="O21">_xlfn._xlws.FILTER(Result2026[[Votes]:[Votes]],(Result2026[[Number]:[Number]]=$B21)*(Result2026[[Position]:[Position]]=1))-_xlfn._xlws.FILTER(Result2026[[Votes]:[Votes]],(Result2026[[Number]:[Number]]=$B21)*(Result2026[[Position]:[Position]]=2))</f>
        <v>45031</v>
      </c>
    </row>
    <row r="22" spans="2:15" x14ac:dyDescent="0.9">
      <c r="B22" s="57">
        <v>20</v>
      </c>
      <c r="C22" s="58" t="s">
        <v>865</v>
      </c>
      <c r="D22" s="58" t="s">
        <v>867</v>
      </c>
      <c r="E22" s="58" t="str" cm="1">
        <f t="array" ref="E22">_xlfn._xlws.FILTER(Result2026[[Candidate_Name]:[Candidate_Name]],(Result2026[[Number]:[Number]]=$B22)*(Result2026[[Position]:[Position]]=1))</f>
        <v>K. K. Rema</v>
      </c>
      <c r="F22" s="58" t="str" cm="1">
        <f t="array" ref="F22">_xlfn._xlws.FILTER(Result2026[[Candidate_Ref]:[Candidate_Ref]],(Result2026[[Number]:[Number]]=$B22)*(Result2026[[Position]:[Position]]=1))</f>
        <v>26kla160</v>
      </c>
      <c r="G22" s="58" t="str" cm="1">
        <f t="array" ref="G22">_xlfn.XLOOKUP(_xlfn._xlws.FILTER(Result2026[[Party]:[Party]],(Result2026[[Number]:[Number]]=$B22)*(Result2026[[Position]:[Position]]=1)),Party[Party],Party[Short])</f>
        <v>RMPI</v>
      </c>
      <c r="H22" s="59" t="str" cm="1">
        <f t="array" ref="H22">_xlfn._xlws.FILTER(Result2026[[Alliance]:[Alliance]],(Result2026[[Number]:[Number]]=$B22)*(Result2026[[Position]:[Position]]=1))</f>
        <v>UDF</v>
      </c>
      <c r="I22" s="59">
        <f>_xlfn.XLOOKUP(New_MLA[[#This Row],[Cand_Ref]],Candidates[candidates__reference],Candidates[candidates__age],"")</f>
        <v>55</v>
      </c>
      <c r="J22" s="63">
        <f>_xlfn.XLOOKUP(New_MLA[[#This Row],[Number]],Constituency[Number],Constituency[Total_Voters])</f>
        <v>176832</v>
      </c>
      <c r="K22" s="63">
        <f>SUMIFS(Result2026[Votes],Result2026[Number],B22)</f>
        <v>143179</v>
      </c>
      <c r="L22" s="62">
        <f>_xlfn.XLOOKUP(New_MLA[[#This Row],[Number]],Result2026[Number],Result2026[Percentage])</f>
        <v>79.510000000000005</v>
      </c>
      <c r="M22" s="63" cm="1">
        <f t="array" ref="M22">_xlfn._xlws.FILTER(Result2026[[Votes]:[Votes]],(Result2026[[Number]:[Number]]=$B22)*(Result2026[[Position]:[Position]]=1))</f>
        <v>70117</v>
      </c>
      <c r="N22" s="61">
        <f>New_MLA[[#This Row],[Member_Votes]]/New_MLA[[#This Row],[Valid Votes]]</f>
        <v>0.48971567059415139</v>
      </c>
      <c r="O22" s="63" cm="1">
        <f t="array" ref="O22">_xlfn._xlws.FILTER(Result2026[[Votes]:[Votes]],(Result2026[[Number]:[Number]]=$B22)*(Result2026[[Position]:[Position]]=1))-_xlfn._xlws.FILTER(Result2026[[Votes]:[Votes]],(Result2026[[Number]:[Number]]=$B22)*(Result2026[[Position]:[Position]]=2))</f>
        <v>14862</v>
      </c>
    </row>
    <row r="23" spans="2:15" x14ac:dyDescent="0.9">
      <c r="B23" s="57">
        <v>21</v>
      </c>
      <c r="C23" s="58" t="s">
        <v>917</v>
      </c>
      <c r="D23" s="58" t="s">
        <v>867</v>
      </c>
      <c r="E23" s="58" t="str" cm="1">
        <f t="array" ref="E23">_xlfn._xlws.FILTER(Result2026[[Candidate_Name]:[Candidate_Name]],(Result2026[[Number]:[Number]]=$B23)*(Result2026[[Position]:[Position]]=1))</f>
        <v>Parakkal Abdulla</v>
      </c>
      <c r="F23" s="58" t="str" cm="1">
        <f t="array" ref="F23">_xlfn._xlws.FILTER(Result2026[[Candidate_Ref]:[Candidate_Ref]],(Result2026[[Number]:[Number]]=$B23)*(Result2026[[Position]:[Position]]=1))</f>
        <v>26kla161</v>
      </c>
      <c r="G23" s="58" t="str" cm="1">
        <f t="array" ref="G23">_xlfn.XLOOKUP(_xlfn._xlws.FILTER(Result2026[[Party]:[Party]],(Result2026[[Number]:[Number]]=$B23)*(Result2026[[Position]:[Position]]=1)),Party[Party],Party[Short])</f>
        <v>IUML</v>
      </c>
      <c r="H23" s="59" t="str" cm="1">
        <f t="array" ref="H23">_xlfn._xlws.FILTER(Result2026[[Alliance]:[Alliance]],(Result2026[[Number]:[Number]]=$B23)*(Result2026[[Position]:[Position]]=1))</f>
        <v>UDF</v>
      </c>
      <c r="I23" s="59">
        <f>_xlfn.XLOOKUP(New_MLA[[#This Row],[Cand_Ref]],Candidates[candidates__reference],Candidates[candidates__age],"")</f>
        <v>68</v>
      </c>
      <c r="J23" s="63">
        <f>_xlfn.XLOOKUP(New_MLA[[#This Row],[Number]],Constituency[Number],Constituency[Total_Voters])</f>
        <v>215940</v>
      </c>
      <c r="K23" s="63">
        <f>SUMIFS(Result2026[Votes],Result2026[Number],B23)</f>
        <v>178106</v>
      </c>
      <c r="L23" s="62">
        <f>_xlfn.XLOOKUP(New_MLA[[#This Row],[Number]],Result2026[Number],Result2026[Percentage])</f>
        <v>81.06</v>
      </c>
      <c r="M23" s="63" cm="1">
        <f t="array" ref="M23">_xlfn._xlws.FILTER(Result2026[[Votes]:[Votes]],(Result2026[[Number]:[Number]]=$B23)*(Result2026[[Position]:[Position]]=1))</f>
        <v>88197</v>
      </c>
      <c r="N23" s="61">
        <f>New_MLA[[#This Row],[Member_Votes]]/New_MLA[[#This Row],[Valid Votes]]</f>
        <v>0.4951938733113988</v>
      </c>
      <c r="O23" s="63" cm="1">
        <f t="array" ref="O23">_xlfn._xlws.FILTER(Result2026[[Votes]:[Votes]],(Result2026[[Number]:[Number]]=$B23)*(Result2026[[Position]:[Position]]=1))-_xlfn._xlws.FILTER(Result2026[[Votes]:[Votes]],(Result2026[[Number]:[Number]]=$B23)*(Result2026[[Position]:[Position]]=2))</f>
        <v>10922</v>
      </c>
    </row>
    <row r="24" spans="2:15" x14ac:dyDescent="0.9">
      <c r="B24" s="57">
        <v>22</v>
      </c>
      <c r="C24" s="58" t="s">
        <v>949</v>
      </c>
      <c r="D24" s="58" t="s">
        <v>867</v>
      </c>
      <c r="E24" s="58" t="str" cm="1">
        <f t="array" ref="E24">_xlfn._xlws.FILTER(Result2026[[Candidate_Name]:[Candidate_Name]],(Result2026[[Number]:[Number]]=$B24)*(Result2026[[Position]:[Position]]=1))</f>
        <v>K. M. Abhijith</v>
      </c>
      <c r="F24" s="58" t="str" cm="1">
        <f t="array" ref="F24">_xlfn._xlws.FILTER(Result2026[[Candidate_Ref]:[Candidate_Ref]],(Result2026[[Number]:[Number]]=$B24)*(Result2026[[Position]:[Position]]=1))</f>
        <v>26kla162</v>
      </c>
      <c r="G24" s="58" t="str" cm="1">
        <f t="array" ref="G24">_xlfn.XLOOKUP(_xlfn._xlws.FILTER(Result2026[[Party]:[Party]],(Result2026[[Number]:[Number]]=$B24)*(Result2026[[Position]:[Position]]=1)),Party[Party],Party[Short])</f>
        <v>INC</v>
      </c>
      <c r="H24" s="59" t="str" cm="1">
        <f t="array" ref="H24">_xlfn._xlws.FILTER(Result2026[[Alliance]:[Alliance]],(Result2026[[Number]:[Number]]=$B24)*(Result2026[[Position]:[Position]]=1))</f>
        <v>UDF</v>
      </c>
      <c r="I24" s="59">
        <f>_xlfn.XLOOKUP(New_MLA[[#This Row],[Cand_Ref]],Candidates[candidates__reference],Candidates[candidates__age],"")</f>
        <v>31</v>
      </c>
      <c r="J24" s="63">
        <f>_xlfn.XLOOKUP(New_MLA[[#This Row],[Number]],Constituency[Number],Constituency[Total_Voters])</f>
        <v>233690</v>
      </c>
      <c r="K24" s="63">
        <f>SUMIFS(Result2026[Votes],Result2026[Number],B24)</f>
        <v>188712</v>
      </c>
      <c r="L24" s="62">
        <f>_xlfn.XLOOKUP(New_MLA[[#This Row],[Number]],Result2026[Number],Result2026[Percentage])</f>
        <v>79.459999999999994</v>
      </c>
      <c r="M24" s="63" cm="1">
        <f t="array" ref="M24">_xlfn._xlws.FILTER(Result2026[[Votes]:[Votes]],(Result2026[[Number]:[Number]]=$B24)*(Result2026[[Position]:[Position]]=1))</f>
        <v>99763</v>
      </c>
      <c r="N24" s="61">
        <f>New_MLA[[#This Row],[Member_Votes]]/New_MLA[[#This Row],[Valid Votes]]</f>
        <v>0.52865212599092792</v>
      </c>
      <c r="O24" s="63" cm="1">
        <f t="array" ref="O24">_xlfn._xlws.FILTER(Result2026[[Votes]:[Votes]],(Result2026[[Number]:[Number]]=$B24)*(Result2026[[Position]:[Position]]=1))-_xlfn._xlws.FILTER(Result2026[[Votes]:[Votes]],(Result2026[[Number]:[Number]]=$B24)*(Result2026[[Position]:[Position]]=2))</f>
        <v>23600</v>
      </c>
    </row>
    <row r="25" spans="2:15" x14ac:dyDescent="0.9">
      <c r="B25" s="57">
        <v>23</v>
      </c>
      <c r="C25" s="58" t="s">
        <v>988</v>
      </c>
      <c r="D25" s="58" t="s">
        <v>867</v>
      </c>
      <c r="E25" s="58" t="str" cm="1">
        <f t="array" ref="E25">_xlfn._xlws.FILTER(Result2026[[Candidate_Name]:[Candidate_Name]],(Result2026[[Number]:[Number]]=$B25)*(Result2026[[Position]:[Position]]=1))</f>
        <v>K. Praveen Kumar</v>
      </c>
      <c r="F25" s="58" t="str" cm="1">
        <f t="array" ref="F25">_xlfn._xlws.FILTER(Result2026[[Candidate_Ref]:[Candidate_Ref]],(Result2026[[Number]:[Number]]=$B25)*(Result2026[[Position]:[Position]]=1))</f>
        <v>26kla163</v>
      </c>
      <c r="G25" s="58" t="str" cm="1">
        <f t="array" ref="G25">_xlfn.XLOOKUP(_xlfn._xlws.FILTER(Result2026[[Party]:[Party]],(Result2026[[Number]:[Number]]=$B25)*(Result2026[[Position]:[Position]]=1)),Party[Party],Party[Short])</f>
        <v>INC</v>
      </c>
      <c r="H25" s="59" t="str" cm="1">
        <f t="array" ref="H25">_xlfn._xlws.FILTER(Result2026[[Alliance]:[Alliance]],(Result2026[[Number]:[Number]]=$B25)*(Result2026[[Position]:[Position]]=1))</f>
        <v>UDF</v>
      </c>
      <c r="I25" s="59">
        <f>_xlfn.XLOOKUP(New_MLA[[#This Row],[Cand_Ref]],Candidates[candidates__reference],Candidates[candidates__age],"")</f>
        <v>56</v>
      </c>
      <c r="J25" s="63">
        <f>_xlfn.XLOOKUP(New_MLA[[#This Row],[Number]],Constituency[Number],Constituency[Total_Voters])</f>
        <v>213254</v>
      </c>
      <c r="K25" s="63">
        <f>SUMIFS(Result2026[Votes],Result2026[Number],B25)</f>
        <v>172425</v>
      </c>
      <c r="L25" s="62">
        <f>_xlfn.XLOOKUP(New_MLA[[#This Row],[Number]],Result2026[Number],Result2026[Percentage])</f>
        <v>79.540000000000006</v>
      </c>
      <c r="M25" s="63" cm="1">
        <f t="array" ref="M25">_xlfn._xlws.FILTER(Result2026[[Votes]:[Votes]],(Result2026[[Number]:[Number]]=$B25)*(Result2026[[Position]:[Position]]=1))</f>
        <v>79913</v>
      </c>
      <c r="N25" s="61">
        <f>New_MLA[[#This Row],[Member_Votes]]/New_MLA[[#This Row],[Valid Votes]]</f>
        <v>0.46346527475714078</v>
      </c>
      <c r="O25" s="63" cm="1">
        <f t="array" ref="O25">_xlfn._xlws.FILTER(Result2026[[Votes]:[Votes]],(Result2026[[Number]:[Number]]=$B25)*(Result2026[[Position]:[Position]]=1))-_xlfn._xlws.FILTER(Result2026[[Votes]:[Votes]],(Result2026[[Number]:[Number]]=$B25)*(Result2026[[Position]:[Position]]=2))</f>
        <v>12070</v>
      </c>
    </row>
    <row r="26" spans="2:15" x14ac:dyDescent="0.9">
      <c r="B26" s="57">
        <v>24</v>
      </c>
      <c r="C26" s="58" t="s">
        <v>1026</v>
      </c>
      <c r="D26" s="58" t="s">
        <v>867</v>
      </c>
      <c r="E26" s="58" t="str" cm="1">
        <f t="array" ref="E26">_xlfn._xlws.FILTER(Result2026[[Candidate_Name]:[Candidate_Name]],(Result2026[[Number]:[Number]]=$B26)*(Result2026[[Position]:[Position]]=1))</f>
        <v>Adv. Fathima Thahiliya</v>
      </c>
      <c r="F26" s="58" t="str" cm="1">
        <f t="array" ref="F26">_xlfn._xlws.FILTER(Result2026[[Candidate_Ref]:[Candidate_Ref]],(Result2026[[Number]:[Number]]=$B26)*(Result2026[[Position]:[Position]]=1))</f>
        <v>26kla164</v>
      </c>
      <c r="G26" s="58" t="str" cm="1">
        <f t="array" ref="G26">_xlfn.XLOOKUP(_xlfn._xlws.FILTER(Result2026[[Party]:[Party]],(Result2026[[Number]:[Number]]=$B26)*(Result2026[[Position]:[Position]]=1)),Party[Party],Party[Short])</f>
        <v>IUML</v>
      </c>
      <c r="H26" s="59" t="str" cm="1">
        <f t="array" ref="H26">_xlfn._xlws.FILTER(Result2026[[Alliance]:[Alliance]],(Result2026[[Number]:[Number]]=$B26)*(Result2026[[Position]:[Position]]=1))</f>
        <v>UDF</v>
      </c>
      <c r="I26" s="59">
        <f>_xlfn.XLOOKUP(New_MLA[[#This Row],[Cand_Ref]],Candidates[candidates__reference],Candidates[candidates__age],"")</f>
        <v>34</v>
      </c>
      <c r="J26" s="63">
        <f>_xlfn.XLOOKUP(New_MLA[[#This Row],[Number]],Constituency[Number],Constituency[Total_Voters])</f>
        <v>205970</v>
      </c>
      <c r="K26" s="63">
        <f>SUMIFS(Result2026[Votes],Result2026[Number],B26)</f>
        <v>172086</v>
      </c>
      <c r="L26" s="62">
        <f>_xlfn.XLOOKUP(New_MLA[[#This Row],[Number]],Result2026[Number],Result2026[Percentage])</f>
        <v>81.56</v>
      </c>
      <c r="M26" s="63" cm="1">
        <f t="array" ref="M26">_xlfn._xlws.FILTER(Result2026[[Votes]:[Votes]],(Result2026[[Number]:[Number]]=$B26)*(Result2026[[Position]:[Position]]=1))</f>
        <v>81429</v>
      </c>
      <c r="N26" s="61">
        <f>New_MLA[[#This Row],[Member_Votes]]/New_MLA[[#This Row],[Valid Votes]]</f>
        <v>0.47318782469230503</v>
      </c>
      <c r="O26" s="63" cm="1">
        <f t="array" ref="O26">_xlfn._xlws.FILTER(Result2026[[Votes]:[Votes]],(Result2026[[Number]:[Number]]=$B26)*(Result2026[[Position]:[Position]]=1))-_xlfn._xlws.FILTER(Result2026[[Votes]:[Votes]],(Result2026[[Number]:[Number]]=$B26)*(Result2026[[Position]:[Position]]=2))</f>
        <v>5087</v>
      </c>
    </row>
    <row r="27" spans="2:15" x14ac:dyDescent="0.9">
      <c r="B27" s="57">
        <v>25</v>
      </c>
      <c r="C27" s="58" t="s">
        <v>1082</v>
      </c>
      <c r="D27" s="58" t="s">
        <v>867</v>
      </c>
      <c r="E27" s="58" t="str" cm="1">
        <f t="array" ref="E27">_xlfn._xlws.FILTER(Result2026[[Candidate_Name]:[Candidate_Name]],(Result2026[[Number]:[Number]]=$B27)*(Result2026[[Position]:[Position]]=1))</f>
        <v>V. T. Sooraj</v>
      </c>
      <c r="F27" s="58" t="str" cm="1">
        <f t="array" ref="F27">_xlfn._xlws.FILTER(Result2026[[Candidate_Ref]:[Candidate_Ref]],(Result2026[[Number]:[Number]]=$B27)*(Result2026[[Position]:[Position]]=1))</f>
        <v>26kla165</v>
      </c>
      <c r="G27" s="58" t="str" cm="1">
        <f t="array" ref="G27">_xlfn.XLOOKUP(_xlfn._xlws.FILTER(Result2026[[Party]:[Party]],(Result2026[[Number]:[Number]]=$B27)*(Result2026[[Position]:[Position]]=1)),Party[Party],Party[Short])</f>
        <v>INC</v>
      </c>
      <c r="H27" s="59" t="str" cm="1">
        <f t="array" ref="H27">_xlfn._xlws.FILTER(Result2026[[Alliance]:[Alliance]],(Result2026[[Number]:[Number]]=$B27)*(Result2026[[Position]:[Position]]=1))</f>
        <v>UDF</v>
      </c>
      <c r="I27" s="59">
        <f>_xlfn.XLOOKUP(New_MLA[[#This Row],[Cand_Ref]],Candidates[candidates__reference],Candidates[candidates__age],"")</f>
        <v>30</v>
      </c>
      <c r="J27" s="63">
        <f>_xlfn.XLOOKUP(New_MLA[[#This Row],[Number]],Constituency[Number],Constituency[Total_Voters])</f>
        <v>228689</v>
      </c>
      <c r="K27" s="63">
        <f>SUMIFS(Result2026[Votes],Result2026[Number],B27)</f>
        <v>191315</v>
      </c>
      <c r="L27" s="62">
        <f>_xlfn.XLOOKUP(New_MLA[[#This Row],[Number]],Result2026[Number],Result2026[Percentage])</f>
        <v>81.83</v>
      </c>
      <c r="M27" s="63" cm="1">
        <f t="array" ref="M27">_xlfn._xlws.FILTER(Result2026[[Votes]:[Votes]],(Result2026[[Number]:[Number]]=$B27)*(Result2026[[Position]:[Position]]=1))</f>
        <v>94804</v>
      </c>
      <c r="N27" s="61">
        <f>New_MLA[[#This Row],[Member_Votes]]/New_MLA[[#This Row],[Valid Votes]]</f>
        <v>0.49553877113660716</v>
      </c>
      <c r="O27" s="63" cm="1">
        <f t="array" ref="O27">_xlfn._xlws.FILTER(Result2026[[Votes]:[Votes]],(Result2026[[Number]:[Number]]=$B27)*(Result2026[[Position]:[Position]]=1))-_xlfn._xlws.FILTER(Result2026[[Votes]:[Votes]],(Result2026[[Number]:[Number]]=$B27)*(Result2026[[Position]:[Position]]=2))</f>
        <v>16980</v>
      </c>
    </row>
    <row r="28" spans="2:15" x14ac:dyDescent="0.9">
      <c r="B28" s="57">
        <v>26</v>
      </c>
      <c r="C28" s="58" t="s">
        <v>1113</v>
      </c>
      <c r="D28" s="58" t="s">
        <v>867</v>
      </c>
      <c r="E28" s="58" t="str" cm="1">
        <f t="array" ref="E28">_xlfn._xlws.FILTER(Result2026[[Candidate_Name]:[Candidate_Name]],(Result2026[[Number]:[Number]]=$B28)*(Result2026[[Position]:[Position]]=1))</f>
        <v>Adv. Vidya Balakrishnan</v>
      </c>
      <c r="F28" s="58" t="str" cm="1">
        <f t="array" ref="F28">_xlfn._xlws.FILTER(Result2026[[Candidate_Ref]:[Candidate_Ref]],(Result2026[[Number]:[Number]]=$B28)*(Result2026[[Position]:[Position]]=1))</f>
        <v>26kla166</v>
      </c>
      <c r="G28" s="58" t="str" cm="1">
        <f t="array" ref="G28">_xlfn.XLOOKUP(_xlfn._xlws.FILTER(Result2026[[Party]:[Party]],(Result2026[[Number]:[Number]]=$B28)*(Result2026[[Position]:[Position]]=1)),Party[Party],Party[Short])</f>
        <v>INC</v>
      </c>
      <c r="H28" s="59" t="str" cm="1">
        <f t="array" ref="H28">_xlfn._xlws.FILTER(Result2026[[Alliance]:[Alliance]],(Result2026[[Number]:[Number]]=$B28)*(Result2026[[Position]:[Position]]=1))</f>
        <v>UDF</v>
      </c>
      <c r="I28" s="59">
        <f>_xlfn.XLOOKUP(New_MLA[[#This Row],[Cand_Ref]],Candidates[candidates__reference],Candidates[candidates__age],"")</f>
        <v>40</v>
      </c>
      <c r="J28" s="63">
        <f>_xlfn.XLOOKUP(New_MLA[[#This Row],[Number]],Constituency[Number],Constituency[Total_Voters])</f>
        <v>211105</v>
      </c>
      <c r="K28" s="63">
        <f>SUMIFS(Result2026[Votes],Result2026[Number],B28)</f>
        <v>177765</v>
      </c>
      <c r="L28" s="62">
        <f>_xlfn.XLOOKUP(New_MLA[[#This Row],[Number]],Result2026[Number],Result2026[Percentage])</f>
        <v>82.45</v>
      </c>
      <c r="M28" s="63" cm="1">
        <f t="array" ref="M28">_xlfn._xlws.FILTER(Result2026[[Votes]:[Votes]],(Result2026[[Number]:[Number]]=$B28)*(Result2026[[Position]:[Position]]=1))</f>
        <v>77662</v>
      </c>
      <c r="N28" s="61">
        <f>New_MLA[[#This Row],[Member_Votes]]/New_MLA[[#This Row],[Valid Votes]]</f>
        <v>0.43688015076083592</v>
      </c>
      <c r="O28" s="63" cm="1">
        <f t="array" ref="O28">_xlfn._xlws.FILTER(Result2026[[Votes]:[Votes]],(Result2026[[Number]:[Number]]=$B28)*(Result2026[[Position]:[Position]]=1))-_xlfn._xlws.FILTER(Result2026[[Votes]:[Votes]],(Result2026[[Number]:[Number]]=$B28)*(Result2026[[Position]:[Position]]=2))</f>
        <v>12162</v>
      </c>
    </row>
    <row r="29" spans="2:15" x14ac:dyDescent="0.9">
      <c r="B29" s="57">
        <v>27</v>
      </c>
      <c r="C29" s="58" t="s">
        <v>1161</v>
      </c>
      <c r="D29" s="58" t="s">
        <v>867</v>
      </c>
      <c r="E29" s="58" t="str" cm="1">
        <f t="array" ref="E29">_xlfn._xlws.FILTER(Result2026[[Candidate_Name]:[Candidate_Name]],(Result2026[[Number]:[Number]]=$B29)*(Result2026[[Position]:[Position]]=1))</f>
        <v>Adv. K Jayanth</v>
      </c>
      <c r="F29" s="58" t="str" cm="1">
        <f t="array" ref="F29">_xlfn._xlws.FILTER(Result2026[[Candidate_Ref]:[Candidate_Ref]],(Result2026[[Number]:[Number]]=$B29)*(Result2026[[Position]:[Position]]=1))</f>
        <v>26kla167</v>
      </c>
      <c r="G29" s="58" t="str" cm="1">
        <f t="array" ref="G29">_xlfn.XLOOKUP(_xlfn._xlws.FILTER(Result2026[[Party]:[Party]],(Result2026[[Number]:[Number]]=$B29)*(Result2026[[Position]:[Position]]=1)),Party[Party],Party[Short])</f>
        <v>INC</v>
      </c>
      <c r="H29" s="59" t="str" cm="1">
        <f t="array" ref="H29">_xlfn._xlws.FILTER(Result2026[[Alliance]:[Alliance]],(Result2026[[Number]:[Number]]=$B29)*(Result2026[[Position]:[Position]]=1))</f>
        <v>UDF</v>
      </c>
      <c r="I29" s="59">
        <f>_xlfn.XLOOKUP(New_MLA[[#This Row],[Cand_Ref]],Candidates[candidates__reference],Candidates[candidates__age],"")</f>
        <v>53</v>
      </c>
      <c r="J29" s="63">
        <f>_xlfn.XLOOKUP(New_MLA[[#This Row],[Number]],Constituency[Number],Constituency[Total_Voters])</f>
        <v>173205</v>
      </c>
      <c r="K29" s="63">
        <f>SUMIFS(Result2026[Votes],Result2026[Number],B29)</f>
        <v>141535</v>
      </c>
      <c r="L29" s="62">
        <f>_xlfn.XLOOKUP(New_MLA[[#This Row],[Number]],Result2026[Number],Result2026[Percentage])</f>
        <v>80.23</v>
      </c>
      <c r="M29" s="63" cm="1">
        <f t="array" ref="M29">_xlfn._xlws.FILTER(Result2026[[Votes]:[Votes]],(Result2026[[Number]:[Number]]=$B29)*(Result2026[[Position]:[Position]]=1))</f>
        <v>50636</v>
      </c>
      <c r="N29" s="61">
        <f>New_MLA[[#This Row],[Member_Votes]]/New_MLA[[#This Row],[Valid Votes]]</f>
        <v>0.35776309746705764</v>
      </c>
      <c r="O29" s="63" cm="1">
        <f t="array" ref="O29">_xlfn._xlws.FILTER(Result2026[[Votes]:[Votes]],(Result2026[[Number]:[Number]]=$B29)*(Result2026[[Position]:[Position]]=1))-_xlfn._xlws.FILTER(Result2026[[Votes]:[Votes]],(Result2026[[Number]:[Number]]=$B29)*(Result2026[[Position]:[Position]]=2))</f>
        <v>1483</v>
      </c>
    </row>
    <row r="30" spans="2:15" x14ac:dyDescent="0.9">
      <c r="B30" s="57">
        <v>28</v>
      </c>
      <c r="C30" s="58" t="s">
        <v>1215</v>
      </c>
      <c r="D30" s="58" t="s">
        <v>867</v>
      </c>
      <c r="E30" s="58" t="str" cm="1">
        <f t="array" ref="E30">_xlfn._xlws.FILTER(Result2026[[Candidate_Name]:[Candidate_Name]],(Result2026[[Number]:[Number]]=$B30)*(Result2026[[Position]:[Position]]=1))</f>
        <v>Adv. Fyzal Babu</v>
      </c>
      <c r="F30" s="58" t="str" cm="1">
        <f t="array" ref="F30">_xlfn._xlws.FILTER(Result2026[[Candidate_Ref]:[Candidate_Ref]],(Result2026[[Number]:[Number]]=$B30)*(Result2026[[Position]:[Position]]=1))</f>
        <v>26kla168</v>
      </c>
      <c r="G30" s="58" t="str" cm="1">
        <f t="array" ref="G30">_xlfn.XLOOKUP(_xlfn._xlws.FILTER(Result2026[[Party]:[Party]],(Result2026[[Number]:[Number]]=$B30)*(Result2026[[Position]:[Position]]=1)),Party[Party],Party[Short])</f>
        <v>IUML</v>
      </c>
      <c r="H30" s="59" t="str" cm="1">
        <f t="array" ref="H30">_xlfn._xlws.FILTER(Result2026[[Alliance]:[Alliance]],(Result2026[[Number]:[Number]]=$B30)*(Result2026[[Position]:[Position]]=1))</f>
        <v>UDF</v>
      </c>
      <c r="I30" s="59">
        <f>_xlfn.XLOOKUP(New_MLA[[#This Row],[Cand_Ref]],Candidates[candidates__reference],Candidates[candidates__age],"")</f>
        <v>47</v>
      </c>
      <c r="J30" s="63">
        <f>_xlfn.XLOOKUP(New_MLA[[#This Row],[Number]],Constituency[Number],Constituency[Total_Voters])</f>
        <v>155972</v>
      </c>
      <c r="K30" s="63">
        <f>SUMIFS(Result2026[Votes],Result2026[Number],B30)</f>
        <v>127866</v>
      </c>
      <c r="L30" s="62">
        <f>_xlfn.XLOOKUP(New_MLA[[#This Row],[Number]],Result2026[Number],Result2026[Percentage])</f>
        <v>81.069999999999993</v>
      </c>
      <c r="M30" s="63" cm="1">
        <f t="array" ref="M30">_xlfn._xlws.FILTER(Result2026[[Votes]:[Votes]],(Result2026[[Number]:[Number]]=$B30)*(Result2026[[Position]:[Position]]=1))</f>
        <v>52680</v>
      </c>
      <c r="N30" s="61">
        <f>New_MLA[[#This Row],[Member_Votes]]/New_MLA[[#This Row],[Valid Votes]]</f>
        <v>0.41199380601567265</v>
      </c>
      <c r="O30" s="63" cm="1">
        <f t="array" ref="O30">_xlfn._xlws.FILTER(Result2026[[Votes]:[Votes]],(Result2026[[Number]:[Number]]=$B30)*(Result2026[[Position]:[Position]]=1))-_xlfn._xlws.FILTER(Result2026[[Votes]:[Votes]],(Result2026[[Number]:[Number]]=$B30)*(Result2026[[Position]:[Position]]=2))</f>
        <v>10795</v>
      </c>
    </row>
    <row r="31" spans="2:15" x14ac:dyDescent="0.9">
      <c r="B31" s="57">
        <v>29</v>
      </c>
      <c r="C31" s="58" t="s">
        <v>1237</v>
      </c>
      <c r="D31" s="58" t="s">
        <v>867</v>
      </c>
      <c r="E31" s="58" t="str" cm="1">
        <f t="array" ref="E31">_xlfn._xlws.FILTER(Result2026[[Candidate_Name]:[Candidate_Name]],(Result2026[[Number]:[Number]]=$B31)*(Result2026[[Position]:[Position]]=1))</f>
        <v>Muhammad Riyas</v>
      </c>
      <c r="F31" s="58" t="str" cm="1">
        <f t="array" ref="F31">_xlfn._xlws.FILTER(Result2026[[Candidate_Ref]:[Candidate_Ref]],(Result2026[[Number]:[Number]]=$B31)*(Result2026[[Position]:[Position]]=1))</f>
        <v>26kla029</v>
      </c>
      <c r="G31" s="58" t="str" cm="1">
        <f t="array" ref="G31">_xlfn.XLOOKUP(_xlfn._xlws.FILTER(Result2026[[Party]:[Party]],(Result2026[[Number]:[Number]]=$B31)*(Result2026[[Position]:[Position]]=1)),Party[Party],Party[Short])</f>
        <v>CPI(M)</v>
      </c>
      <c r="H31" s="59" t="str" cm="1">
        <f t="array" ref="H31">_xlfn._xlws.FILTER(Result2026[[Alliance]:[Alliance]],(Result2026[[Number]:[Number]]=$B31)*(Result2026[[Position]:[Position]]=1))</f>
        <v>LDF</v>
      </c>
      <c r="I31" s="59">
        <f>_xlfn.XLOOKUP(New_MLA[[#This Row],[Cand_Ref]],Candidates[candidates__reference],Candidates[candidates__age],"")</f>
        <v>50</v>
      </c>
      <c r="J31" s="63">
        <f>_xlfn.XLOOKUP(New_MLA[[#This Row],[Number]],Constituency[Number],Constituency[Total_Voters])</f>
        <v>218558</v>
      </c>
      <c r="K31" s="63">
        <f>SUMIFS(Result2026[Votes],Result2026[Number],B31)</f>
        <v>185150</v>
      </c>
      <c r="L31" s="62">
        <f>_xlfn.XLOOKUP(New_MLA[[#This Row],[Number]],Result2026[Number],Result2026[Percentage])</f>
        <v>83.74</v>
      </c>
      <c r="M31" s="63" cm="1">
        <f t="array" ref="M31">_xlfn._xlws.FILTER(Result2026[[Votes]:[Votes]],(Result2026[[Number]:[Number]]=$B31)*(Result2026[[Position]:[Position]]=1))</f>
        <v>81849</v>
      </c>
      <c r="N31" s="61">
        <f>New_MLA[[#This Row],[Member_Votes]]/New_MLA[[#This Row],[Valid Votes]]</f>
        <v>0.4420685930326762</v>
      </c>
      <c r="O31" s="63" cm="1">
        <f t="array" ref="O31">_xlfn._xlws.FILTER(Result2026[[Votes]:[Votes]],(Result2026[[Number]:[Number]]=$B31)*(Result2026[[Position]:[Position]]=1))-_xlfn._xlws.FILTER(Result2026[[Votes]:[Votes]],(Result2026[[Number]:[Number]]=$B31)*(Result2026[[Position]:[Position]]=2))</f>
        <v>7487</v>
      </c>
    </row>
    <row r="32" spans="2:15" x14ac:dyDescent="0.9">
      <c r="B32" s="57">
        <v>30</v>
      </c>
      <c r="C32" s="58" t="s">
        <v>1286</v>
      </c>
      <c r="D32" s="58" t="s">
        <v>867</v>
      </c>
      <c r="E32" s="58" t="str" cm="1">
        <f t="array" ref="E32">_xlfn._xlws.FILTER(Result2026[[Candidate_Name]:[Candidate_Name]],(Result2026[[Number]:[Number]]=$B32)*(Result2026[[Position]:[Position]]=1))</f>
        <v>M. A. Razak Master</v>
      </c>
      <c r="F32" s="58" t="str" cm="1">
        <f t="array" ref="F32">_xlfn._xlws.FILTER(Result2026[[Candidate_Ref]:[Candidate_Ref]],(Result2026[[Number]:[Number]]=$B32)*(Result2026[[Position]:[Position]]=1))</f>
        <v>26kla170</v>
      </c>
      <c r="G32" s="58" t="str" cm="1">
        <f t="array" ref="G32">_xlfn.XLOOKUP(_xlfn._xlws.FILTER(Result2026[[Party]:[Party]],(Result2026[[Number]:[Number]]=$B32)*(Result2026[[Position]:[Position]]=1)),Party[Party],Party[Short])</f>
        <v>IUML</v>
      </c>
      <c r="H32" s="59" t="str" cm="1">
        <f t="array" ref="H32">_xlfn._xlws.FILTER(Result2026[[Alliance]:[Alliance]],(Result2026[[Number]:[Number]]=$B32)*(Result2026[[Position]:[Position]]=1))</f>
        <v>UDF</v>
      </c>
      <c r="I32" s="59">
        <f>_xlfn.XLOOKUP(New_MLA[[#This Row],[Cand_Ref]],Candidates[candidates__reference],Candidates[candidates__age],"")</f>
        <v>68</v>
      </c>
      <c r="J32" s="63">
        <f>_xlfn.XLOOKUP(New_MLA[[#This Row],[Number]],Constituency[Number],Constituency[Total_Voters])</f>
        <v>241980</v>
      </c>
      <c r="K32" s="63">
        <f>SUMIFS(Result2026[Votes],Result2026[Number],B32)</f>
        <v>208949</v>
      </c>
      <c r="L32" s="62">
        <f>_xlfn.XLOOKUP(New_MLA[[#This Row],[Number]],Result2026[Number],Result2026[Percentage])</f>
        <v>84.47</v>
      </c>
      <c r="M32" s="63" cm="1">
        <f t="array" ref="M32">_xlfn._xlws.FILTER(Result2026[[Votes]:[Votes]],(Result2026[[Number]:[Number]]=$B32)*(Result2026[[Position]:[Position]]=1))</f>
        <v>91598</v>
      </c>
      <c r="N32" s="61">
        <f>New_MLA[[#This Row],[Member_Votes]]/New_MLA[[#This Row],[Valid Votes]]</f>
        <v>0.43837491445280907</v>
      </c>
      <c r="O32" s="63" cm="1">
        <f t="array" ref="O32">_xlfn._xlws.FILTER(Result2026[[Votes]:[Votes]],(Result2026[[Number]:[Number]]=$B32)*(Result2026[[Position]:[Position]]=1))-_xlfn._xlws.FILTER(Result2026[[Votes]:[Votes]],(Result2026[[Number]:[Number]]=$B32)*(Result2026[[Position]:[Position]]=2))</f>
        <v>13313</v>
      </c>
    </row>
    <row r="33" spans="2:15" x14ac:dyDescent="0.9">
      <c r="B33" s="57">
        <v>31</v>
      </c>
      <c r="C33" s="58" t="s">
        <v>1341</v>
      </c>
      <c r="D33" s="58" t="s">
        <v>867</v>
      </c>
      <c r="E33" s="58" t="str" cm="1">
        <f t="array" ref="E33">_xlfn._xlws.FILTER(Result2026[[Candidate_Name]:[Candidate_Name]],(Result2026[[Number]:[Number]]=$B33)*(Result2026[[Position]:[Position]]=1))</f>
        <v>P. K. Firos</v>
      </c>
      <c r="F33" s="58" t="str" cm="1">
        <f t="array" ref="F33">_xlfn._xlws.FILTER(Result2026[[Candidate_Ref]:[Candidate_Ref]],(Result2026[[Number]:[Number]]=$B33)*(Result2026[[Position]:[Position]]=1))</f>
        <v>26kla171</v>
      </c>
      <c r="G33" s="58" t="str" cm="1">
        <f t="array" ref="G33">_xlfn.XLOOKUP(_xlfn._xlws.FILTER(Result2026[[Party]:[Party]],(Result2026[[Number]:[Number]]=$B33)*(Result2026[[Position]:[Position]]=1)),Party[Party],Party[Short])</f>
        <v>IUML</v>
      </c>
      <c r="H33" s="59" t="str" cm="1">
        <f t="array" ref="H33">_xlfn._xlws.FILTER(Result2026[[Alliance]:[Alliance]],(Result2026[[Number]:[Number]]=$B33)*(Result2026[[Position]:[Position]]=1))</f>
        <v>UDF</v>
      </c>
      <c r="I33" s="59">
        <f>_xlfn.XLOOKUP(New_MLA[[#This Row],[Cand_Ref]],Candidates[candidates__reference],Candidates[candidates__age],"")</f>
        <v>46</v>
      </c>
      <c r="J33" s="63">
        <f>_xlfn.XLOOKUP(New_MLA[[#This Row],[Number]],Constituency[Number],Constituency[Total_Voters])</f>
        <v>201668</v>
      </c>
      <c r="K33" s="63">
        <f>SUMIFS(Result2026[Votes],Result2026[Number],B33)</f>
        <v>165988</v>
      </c>
      <c r="L33" s="62">
        <f>_xlfn.XLOOKUP(New_MLA[[#This Row],[Number]],Result2026[Number],Result2026[Percentage])</f>
        <v>80.98</v>
      </c>
      <c r="M33" s="63" cm="1">
        <f t="array" ref="M33">_xlfn._xlws.FILTER(Result2026[[Votes]:[Votes]],(Result2026[[Number]:[Number]]=$B33)*(Result2026[[Position]:[Position]]=1))</f>
        <v>95164</v>
      </c>
      <c r="N33" s="61">
        <f>New_MLA[[#This Row],[Member_Votes]]/New_MLA[[#This Row],[Valid Votes]]</f>
        <v>0.5733185531484204</v>
      </c>
      <c r="O33" s="63" cm="1">
        <f t="array" ref="O33">_xlfn._xlws.FILTER(Result2026[[Votes]:[Votes]],(Result2026[[Number]:[Number]]=$B33)*(Result2026[[Position]:[Position]]=1))-_xlfn._xlws.FILTER(Result2026[[Votes]:[Votes]],(Result2026[[Number]:[Number]]=$B33)*(Result2026[[Position]:[Position]]=2))</f>
        <v>36682</v>
      </c>
    </row>
    <row r="34" spans="2:15" x14ac:dyDescent="0.9">
      <c r="B34" s="57">
        <v>32</v>
      </c>
      <c r="C34" s="58" t="s">
        <v>1413</v>
      </c>
      <c r="D34" s="58" t="s">
        <v>867</v>
      </c>
      <c r="E34" s="58" t="str" cm="1">
        <f t="array" ref="E34">_xlfn._xlws.FILTER(Result2026[[Candidate_Name]:[Candidate_Name]],(Result2026[[Number]:[Number]]=$B34)*(Result2026[[Position]:[Position]]=1))</f>
        <v>C. K. Kasim</v>
      </c>
      <c r="F34" s="58" t="str" cm="1">
        <f t="array" ref="F34">_xlfn._xlws.FILTER(Result2026[[Candidate_Ref]:[Candidate_Ref]],(Result2026[[Number]:[Number]]=$B34)*(Result2026[[Position]:[Position]]=1))</f>
        <v>26kla172</v>
      </c>
      <c r="G34" s="58" t="str" cm="1">
        <f t="array" ref="G34">_xlfn.XLOOKUP(_xlfn._xlws.FILTER(Result2026[[Party]:[Party]],(Result2026[[Number]:[Number]]=$B34)*(Result2026[[Position]:[Position]]=1)),Party[Party],Party[Short])</f>
        <v>IUML</v>
      </c>
      <c r="H34" s="59" t="str" cm="1">
        <f t="array" ref="H34">_xlfn._xlws.FILTER(Result2026[[Alliance]:[Alliance]],(Result2026[[Number]:[Number]]=$B34)*(Result2026[[Position]:[Position]]=1))</f>
        <v>UDF</v>
      </c>
      <c r="I34" s="59">
        <f>_xlfn.XLOOKUP(New_MLA[[#This Row],[Cand_Ref]],Candidates[candidates__reference],Candidates[candidates__age],"")</f>
        <v>59</v>
      </c>
      <c r="J34" s="63">
        <f>_xlfn.XLOOKUP(New_MLA[[#This Row],[Number]],Constituency[Number],Constituency[Total_Voters])</f>
        <v>191954</v>
      </c>
      <c r="K34" s="63">
        <f>SUMIFS(Result2026[Votes],Result2026[Number],B34)</f>
        <v>156680</v>
      </c>
      <c r="L34" s="62">
        <f>_xlfn.XLOOKUP(New_MLA[[#This Row],[Number]],Result2026[Number],Result2026[Percentage])</f>
        <v>80.349999999999994</v>
      </c>
      <c r="M34" s="63" cm="1">
        <f t="array" ref="M34">_xlfn._xlws.FILTER(Result2026[[Votes]:[Votes]],(Result2026[[Number]:[Number]]=$B34)*(Result2026[[Position]:[Position]]=1))</f>
        <v>77140</v>
      </c>
      <c r="N34" s="61">
        <f>New_MLA[[#This Row],[Member_Votes]]/New_MLA[[#This Row],[Valid Votes]]</f>
        <v>0.49234107735511873</v>
      </c>
      <c r="O34" s="63" cm="1">
        <f t="array" ref="O34">_xlfn._xlws.FILTER(Result2026[[Votes]:[Votes]],(Result2026[[Number]:[Number]]=$B34)*(Result2026[[Position]:[Position]]=1))-_xlfn._xlws.FILTER(Result2026[[Votes]:[Votes]],(Result2026[[Number]:[Number]]=$B34)*(Result2026[[Position]:[Position]]=2))</f>
        <v>6741</v>
      </c>
    </row>
    <row r="35" spans="2:15" x14ac:dyDescent="0.9">
      <c r="B35" s="57">
        <v>33</v>
      </c>
      <c r="C35" s="58" t="s">
        <v>1453</v>
      </c>
      <c r="D35" s="58" t="s">
        <v>1455</v>
      </c>
      <c r="E35" s="58" t="str" cm="1">
        <f t="array" ref="E35">_xlfn._xlws.FILTER(Result2026[[Candidate_Name]:[Candidate_Name]],(Result2026[[Number]:[Number]]=$B35)*(Result2026[[Position]:[Position]]=1))</f>
        <v>T. P. Ashrafali</v>
      </c>
      <c r="F35" s="58" t="str" cm="1">
        <f t="array" ref="F35">_xlfn._xlws.FILTER(Result2026[[Candidate_Ref]:[Candidate_Ref]],(Result2026[[Number]:[Number]]=$B35)*(Result2026[[Position]:[Position]]=1))</f>
        <v>26kla173</v>
      </c>
      <c r="G35" s="58" t="str" cm="1">
        <f t="array" ref="G35">_xlfn.XLOOKUP(_xlfn._xlws.FILTER(Result2026[[Party]:[Party]],(Result2026[[Number]:[Number]]=$B35)*(Result2026[[Position]:[Position]]=1)),Party[Party],Party[Short])</f>
        <v>IUML</v>
      </c>
      <c r="H35" s="59" t="str" cm="1">
        <f t="array" ref="H35">_xlfn._xlws.FILTER(Result2026[[Alliance]:[Alliance]],(Result2026[[Number]:[Number]]=$B35)*(Result2026[[Position]:[Position]]=1))</f>
        <v>UDF</v>
      </c>
      <c r="I35" s="59">
        <f>_xlfn.XLOOKUP(New_MLA[[#This Row],[Cand_Ref]],Candidates[candidates__reference],Candidates[candidates__age],"")</f>
        <v>43</v>
      </c>
      <c r="J35" s="63">
        <f>_xlfn.XLOOKUP(New_MLA[[#This Row],[Number]],Constituency[Number],Constituency[Total_Voters])</f>
        <v>229370</v>
      </c>
      <c r="K35" s="63">
        <f>SUMIFS(Result2026[Votes],Result2026[Number],B35)</f>
        <v>191625</v>
      </c>
      <c r="L35" s="62">
        <f>_xlfn.XLOOKUP(New_MLA[[#This Row],[Number]],Result2026[Number],Result2026[Percentage])</f>
        <v>82.49</v>
      </c>
      <c r="M35" s="63" cm="1">
        <f t="array" ref="M35">_xlfn._xlws.FILTER(Result2026[[Votes]:[Votes]],(Result2026[[Number]:[Number]]=$B35)*(Result2026[[Position]:[Position]]=1))</f>
        <v>114997</v>
      </c>
      <c r="N35" s="61">
        <f>New_MLA[[#This Row],[Member_Votes]]/New_MLA[[#This Row],[Valid Votes]]</f>
        <v>0.60011480756686231</v>
      </c>
      <c r="O35" s="63" cm="1">
        <f t="array" ref="O35">_xlfn._xlws.FILTER(Result2026[[Votes]:[Votes]],(Result2026[[Number]:[Number]]=$B35)*(Result2026[[Position]:[Position]]=1))-_xlfn._xlws.FILTER(Result2026[[Votes]:[Votes]],(Result2026[[Number]:[Number]]=$B35)*(Result2026[[Position]:[Position]]=2))</f>
        <v>56017</v>
      </c>
    </row>
    <row r="36" spans="2:15" x14ac:dyDescent="0.9">
      <c r="B36" s="57">
        <v>34</v>
      </c>
      <c r="C36" s="58" t="s">
        <v>1483</v>
      </c>
      <c r="D36" s="58" t="s">
        <v>1455</v>
      </c>
      <c r="E36" s="58" t="str" cm="1">
        <f t="array" ref="E36">_xlfn._xlws.FILTER(Result2026[[Candidate_Name]:[Candidate_Name]],(Result2026[[Number]:[Number]]=$B36)*(Result2026[[Position]:[Position]]=1))</f>
        <v>P. K. Basheer</v>
      </c>
      <c r="F36" s="58" t="str" cm="1">
        <f t="array" ref="F36">_xlfn._xlws.FILTER(Result2026[[Candidate_Ref]:[Candidate_Ref]],(Result2026[[Number]:[Number]]=$B36)*(Result2026[[Position]:[Position]]=1))</f>
        <v>26kla174</v>
      </c>
      <c r="G36" s="58" t="str" cm="1">
        <f t="array" ref="G36">_xlfn.XLOOKUP(_xlfn._xlws.FILTER(Result2026[[Party]:[Party]],(Result2026[[Number]:[Number]]=$B36)*(Result2026[[Position]:[Position]]=1)),Party[Party],Party[Short])</f>
        <v>IUML</v>
      </c>
      <c r="H36" s="59" t="str" cm="1">
        <f t="array" ref="H36">_xlfn._xlws.FILTER(Result2026[[Alliance]:[Alliance]],(Result2026[[Number]:[Number]]=$B36)*(Result2026[[Position]:[Position]]=1))</f>
        <v>UDF</v>
      </c>
      <c r="I36" s="59">
        <f>_xlfn.XLOOKUP(New_MLA[[#This Row],[Cand_Ref]],Candidates[candidates__reference],Candidates[candidates__age],"")</f>
        <v>66</v>
      </c>
      <c r="J36" s="63">
        <f>_xlfn.XLOOKUP(New_MLA[[#This Row],[Number]],Constituency[Number],Constituency[Total_Voters])</f>
        <v>199556</v>
      </c>
      <c r="K36" s="63">
        <f>SUMIFS(Result2026[Votes],Result2026[Number],B36)</f>
        <v>168681</v>
      </c>
      <c r="L36" s="62">
        <f>_xlfn.XLOOKUP(New_MLA[[#This Row],[Number]],Result2026[Number],Result2026[Percentage])</f>
        <v>83.27</v>
      </c>
      <c r="M36" s="63" cm="1">
        <f t="array" ref="M36">_xlfn._xlws.FILTER(Result2026[[Votes]:[Votes]],(Result2026[[Number]:[Number]]=$B36)*(Result2026[[Position]:[Position]]=1))</f>
        <v>98547</v>
      </c>
      <c r="N36" s="61">
        <f>New_MLA[[#This Row],[Member_Votes]]/New_MLA[[#This Row],[Valid Votes]]</f>
        <v>0.58422110374019598</v>
      </c>
      <c r="O36" s="63" cm="1">
        <f t="array" ref="O36">_xlfn._xlws.FILTER(Result2026[[Votes]:[Votes]],(Result2026[[Number]:[Number]]=$B36)*(Result2026[[Position]:[Position]]=1))-_xlfn._xlws.FILTER(Result2026[[Votes]:[Votes]],(Result2026[[Number]:[Number]]=$B36)*(Result2026[[Position]:[Position]]=2))</f>
        <v>41289</v>
      </c>
    </row>
    <row r="37" spans="2:15" x14ac:dyDescent="0.9">
      <c r="B37" s="57">
        <v>35</v>
      </c>
      <c r="C37" s="58" t="s">
        <v>1518</v>
      </c>
      <c r="D37" s="58" t="s">
        <v>1455</v>
      </c>
      <c r="E37" s="58" t="str" cm="1">
        <f t="array" ref="E37">_xlfn._xlws.FILTER(Result2026[[Candidate_Name]:[Candidate_Name]],(Result2026[[Number]:[Number]]=$B37)*(Result2026[[Position]:[Position]]=1))</f>
        <v>Aryadan Shoukath</v>
      </c>
      <c r="F37" s="58" t="str" cm="1">
        <f t="array" ref="F37">_xlfn._xlws.FILTER(Result2026[[Candidate_Ref]:[Candidate_Ref]],(Result2026[[Number]:[Number]]=$B37)*(Result2026[[Position]:[Position]]=1))</f>
        <v>26kla175</v>
      </c>
      <c r="G37" s="58" t="str" cm="1">
        <f t="array" ref="G37">_xlfn.XLOOKUP(_xlfn._xlws.FILTER(Result2026[[Party]:[Party]],(Result2026[[Number]:[Number]]=$B37)*(Result2026[[Position]:[Position]]=1)),Party[Party],Party[Short])</f>
        <v>INC</v>
      </c>
      <c r="H37" s="59" t="str" cm="1">
        <f t="array" ref="H37">_xlfn._xlws.FILTER(Result2026[[Alliance]:[Alliance]],(Result2026[[Number]:[Number]]=$B37)*(Result2026[[Position]:[Position]]=1))</f>
        <v>UDF</v>
      </c>
      <c r="I37" s="59">
        <f>_xlfn.XLOOKUP(New_MLA[[#This Row],[Cand_Ref]],Candidates[candidates__reference],Candidates[candidates__age],"")</f>
        <v>61</v>
      </c>
      <c r="J37" s="63">
        <f>_xlfn.XLOOKUP(New_MLA[[#This Row],[Number]],Constituency[Number],Constituency[Total_Voters])</f>
        <v>236576</v>
      </c>
      <c r="K37" s="63">
        <f>SUMIFS(Result2026[Votes],Result2026[Number],B37)</f>
        <v>189595</v>
      </c>
      <c r="L37" s="62">
        <f>_xlfn.XLOOKUP(New_MLA[[#This Row],[Number]],Result2026[Number],Result2026[Percentage])</f>
        <v>79.19</v>
      </c>
      <c r="M37" s="63" cm="1">
        <f t="array" ref="M37">_xlfn._xlws.FILTER(Result2026[[Votes]:[Votes]],(Result2026[[Number]:[Number]]=$B37)*(Result2026[[Position]:[Position]]=1))</f>
        <v>113586</v>
      </c>
      <c r="N37" s="61">
        <f>New_MLA[[#This Row],[Member_Votes]]/New_MLA[[#This Row],[Valid Votes]]</f>
        <v>0.59909807748094623</v>
      </c>
      <c r="O37" s="63" cm="1">
        <f t="array" ref="O37">_xlfn._xlws.FILTER(Result2026[[Votes]:[Votes]],(Result2026[[Number]:[Number]]=$B37)*(Result2026[[Position]:[Position]]=1))-_xlfn._xlws.FILTER(Result2026[[Votes]:[Votes]],(Result2026[[Number]:[Number]]=$B37)*(Result2026[[Position]:[Position]]=2))</f>
        <v>54851</v>
      </c>
    </row>
    <row r="38" spans="2:15" x14ac:dyDescent="0.9">
      <c r="B38" s="57">
        <v>36</v>
      </c>
      <c r="C38" s="58" t="s">
        <v>1544</v>
      </c>
      <c r="D38" s="58" t="s">
        <v>1455</v>
      </c>
      <c r="E38" s="58" t="str" cm="1">
        <f t="array" ref="E38">_xlfn._xlws.FILTER(Result2026[[Candidate_Name]:[Candidate_Name]],(Result2026[[Number]:[Number]]=$B38)*(Result2026[[Position]:[Position]]=1))</f>
        <v>A. P. Anil Kumar</v>
      </c>
      <c r="F38" s="58" t="str" cm="1">
        <f t="array" ref="F38">_xlfn._xlws.FILTER(Result2026[[Candidate_Ref]:[Candidate_Ref]],(Result2026[[Number]:[Number]]=$B38)*(Result2026[[Position]:[Position]]=1))</f>
        <v>26kla176</v>
      </c>
      <c r="G38" s="58" t="str" cm="1">
        <f t="array" ref="G38">_xlfn.XLOOKUP(_xlfn._xlws.FILTER(Result2026[[Party]:[Party]],(Result2026[[Number]:[Number]]=$B38)*(Result2026[[Position]:[Position]]=1)),Party[Party],Party[Short])</f>
        <v>INC</v>
      </c>
      <c r="H38" s="59" t="str" cm="1">
        <f t="array" ref="H38">_xlfn._xlws.FILTER(Result2026[[Alliance]:[Alliance]],(Result2026[[Number]:[Number]]=$B38)*(Result2026[[Position]:[Position]]=1))</f>
        <v>UDF</v>
      </c>
      <c r="I38" s="59">
        <f>_xlfn.XLOOKUP(New_MLA[[#This Row],[Cand_Ref]],Candidates[candidates__reference],Candidates[candidates__age],"")</f>
        <v>61</v>
      </c>
      <c r="J38" s="63">
        <f>_xlfn.XLOOKUP(New_MLA[[#This Row],[Number]],Constituency[Number],Constituency[Total_Voters])</f>
        <v>247184</v>
      </c>
      <c r="K38" s="63">
        <f>SUMIFS(Result2026[Votes],Result2026[Number],B38)</f>
        <v>203168</v>
      </c>
      <c r="L38" s="62">
        <f>_xlfn.XLOOKUP(New_MLA[[#This Row],[Number]],Result2026[Number],Result2026[Percentage])</f>
        <v>81.33</v>
      </c>
      <c r="M38" s="63" cm="1">
        <f t="array" ref="M38">_xlfn._xlws.FILTER(Result2026[[Votes]:[Votes]],(Result2026[[Number]:[Number]]=$B38)*(Result2026[[Position]:[Position]]=1))</f>
        <v>121074</v>
      </c>
      <c r="N38" s="61">
        <f>New_MLA[[#This Row],[Member_Votes]]/New_MLA[[#This Row],[Valid Votes]]</f>
        <v>0.5959304614899984</v>
      </c>
      <c r="O38" s="63" cm="1">
        <f t="array" ref="O38">_xlfn._xlws.FILTER(Result2026[[Votes]:[Votes]],(Result2026[[Number]:[Number]]=$B38)*(Result2026[[Position]:[Position]]=1))-_xlfn._xlws.FILTER(Result2026[[Votes]:[Votes]],(Result2026[[Number]:[Number]]=$B38)*(Result2026[[Position]:[Position]]=2))</f>
        <v>47939</v>
      </c>
    </row>
    <row r="39" spans="2:15" x14ac:dyDescent="0.9">
      <c r="B39" s="57">
        <v>37</v>
      </c>
      <c r="C39" s="58" t="s">
        <v>1571</v>
      </c>
      <c r="D39" s="58" t="s">
        <v>1455</v>
      </c>
      <c r="E39" s="58" t="str" cm="1">
        <f t="array" ref="E39">_xlfn._xlws.FILTER(Result2026[[Candidate_Name]:[Candidate_Name]],(Result2026[[Number]:[Number]]=$B39)*(Result2026[[Position]:[Position]]=1))</f>
        <v>Adv. M. Rahmathulla</v>
      </c>
      <c r="F39" s="58" t="str" cm="1">
        <f t="array" ref="F39">_xlfn._xlws.FILTER(Result2026[[Candidate_Ref]:[Candidate_Ref]],(Result2026[[Number]:[Number]]=$B39)*(Result2026[[Position]:[Position]]=1))</f>
        <v>26kla177</v>
      </c>
      <c r="G39" s="58" t="str" cm="1">
        <f t="array" ref="G39">_xlfn.XLOOKUP(_xlfn._xlws.FILTER(Result2026[[Party]:[Party]],(Result2026[[Number]:[Number]]=$B39)*(Result2026[[Position]:[Position]]=1)),Party[Party],Party[Short])</f>
        <v>IUML</v>
      </c>
      <c r="H39" s="59" t="str" cm="1">
        <f t="array" ref="H39">_xlfn._xlws.FILTER(Result2026[[Alliance]:[Alliance]],(Result2026[[Number]:[Number]]=$B39)*(Result2026[[Position]:[Position]]=1))</f>
        <v>UDF</v>
      </c>
      <c r="I39" s="59">
        <f>_xlfn.XLOOKUP(New_MLA[[#This Row],[Cand_Ref]],Candidates[candidates__reference],Candidates[candidates__age],"")</f>
        <v>65</v>
      </c>
      <c r="J39" s="63">
        <f>_xlfn.XLOOKUP(New_MLA[[#This Row],[Number]],Constituency[Number],Constituency[Total_Voters])</f>
        <v>227762</v>
      </c>
      <c r="K39" s="63">
        <f>SUMIFS(Result2026[Votes],Result2026[Number],B39)</f>
        <v>190019</v>
      </c>
      <c r="L39" s="62">
        <f>_xlfn.XLOOKUP(New_MLA[[#This Row],[Number]],Result2026[Number],Result2026[Percentage])</f>
        <v>82.52</v>
      </c>
      <c r="M39" s="63" cm="1">
        <f t="array" ref="M39">_xlfn._xlws.FILTER(Result2026[[Votes]:[Votes]],(Result2026[[Number]:[Number]]=$B39)*(Result2026[[Position]:[Position]]=1))</f>
        <v>113622</v>
      </c>
      <c r="N39" s="61">
        <f>New_MLA[[#This Row],[Member_Votes]]/New_MLA[[#This Row],[Valid Votes]]</f>
        <v>0.59795073124266518</v>
      </c>
      <c r="O39" s="63" cm="1">
        <f t="array" ref="O39">_xlfn._xlws.FILTER(Result2026[[Votes]:[Votes]],(Result2026[[Number]:[Number]]=$B39)*(Result2026[[Position]:[Position]]=1))-_xlfn._xlws.FILTER(Result2026[[Votes]:[Votes]],(Result2026[[Number]:[Number]]=$B39)*(Result2026[[Position]:[Position]]=2))</f>
        <v>57887</v>
      </c>
    </row>
    <row r="40" spans="2:15" x14ac:dyDescent="0.9">
      <c r="B40" s="57">
        <v>38</v>
      </c>
      <c r="C40" s="58" t="s">
        <v>1601</v>
      </c>
      <c r="D40" s="58" t="s">
        <v>1455</v>
      </c>
      <c r="E40" s="58" t="str" cm="1">
        <f t="array" ref="E40">_xlfn._xlws.FILTER(Result2026[[Candidate_Name]:[Candidate_Name]],(Result2026[[Number]:[Number]]=$B40)*(Result2026[[Position]:[Position]]=1))</f>
        <v>Najeeb Kanthapuram</v>
      </c>
      <c r="F40" s="58" t="str" cm="1">
        <f t="array" ref="F40">_xlfn._xlws.FILTER(Result2026[[Candidate_Ref]:[Candidate_Ref]],(Result2026[[Number]:[Number]]=$B40)*(Result2026[[Position]:[Position]]=1))</f>
        <v>26kla178</v>
      </c>
      <c r="G40" s="58" t="str" cm="1">
        <f t="array" ref="G40">_xlfn.XLOOKUP(_xlfn._xlws.FILTER(Result2026[[Party]:[Party]],(Result2026[[Number]:[Number]]=$B40)*(Result2026[[Position]:[Position]]=1)),Party[Party],Party[Short])</f>
        <v>IUML</v>
      </c>
      <c r="H40" s="59" t="str" cm="1">
        <f t="array" ref="H40">_xlfn._xlws.FILTER(Result2026[[Alliance]:[Alliance]],(Result2026[[Number]:[Number]]=$B40)*(Result2026[[Position]:[Position]]=1))</f>
        <v>UDF</v>
      </c>
      <c r="I40" s="59">
        <f>_xlfn.XLOOKUP(New_MLA[[#This Row],[Cand_Ref]],Candidates[candidates__reference],Candidates[candidates__age],"")</f>
        <v>50</v>
      </c>
      <c r="J40" s="63">
        <f>_xlfn.XLOOKUP(New_MLA[[#This Row],[Number]],Constituency[Number],Constituency[Total_Voters])</f>
        <v>229525</v>
      </c>
      <c r="K40" s="63">
        <f>SUMIFS(Result2026[Votes],Result2026[Number],B40)</f>
        <v>186088</v>
      </c>
      <c r="L40" s="62">
        <f>_xlfn.XLOOKUP(New_MLA[[#This Row],[Number]],Result2026[Number],Result2026[Percentage])</f>
        <v>80.25</v>
      </c>
      <c r="M40" s="63" cm="1">
        <f t="array" ref="M40">_xlfn._xlws.FILTER(Result2026[[Votes]:[Votes]],(Result2026[[Number]:[Number]]=$B40)*(Result2026[[Position]:[Position]]=1))</f>
        <v>104888</v>
      </c>
      <c r="N40" s="61">
        <f>New_MLA[[#This Row],[Member_Votes]]/New_MLA[[#This Row],[Valid Votes]]</f>
        <v>0.56364730665061691</v>
      </c>
      <c r="O40" s="63" cm="1">
        <f t="array" ref="O40">_xlfn._xlws.FILTER(Result2026[[Votes]:[Votes]],(Result2026[[Number]:[Number]]=$B40)*(Result2026[[Position]:[Position]]=1))-_xlfn._xlws.FILTER(Result2026[[Votes]:[Votes]],(Result2026[[Number]:[Number]]=$B40)*(Result2026[[Position]:[Position]]=2))</f>
        <v>32431</v>
      </c>
    </row>
    <row r="41" spans="2:15" x14ac:dyDescent="0.9">
      <c r="B41" s="57">
        <v>39</v>
      </c>
      <c r="C41" s="58" t="s">
        <v>1650</v>
      </c>
      <c r="D41" s="58" t="s">
        <v>1455</v>
      </c>
      <c r="E41" s="58" t="str" cm="1">
        <f t="array" ref="E41">_xlfn._xlws.FILTER(Result2026[[Candidate_Name]:[Candidate_Name]],(Result2026[[Number]:[Number]]=$B41)*(Result2026[[Position]:[Position]]=1))</f>
        <v>Manjalamkuzhi Ali</v>
      </c>
      <c r="F41" s="58" t="str" cm="1">
        <f t="array" ref="F41">_xlfn._xlws.FILTER(Result2026[[Candidate_Ref]:[Candidate_Ref]],(Result2026[[Number]:[Number]]=$B41)*(Result2026[[Position]:[Position]]=1))</f>
        <v>26kla179</v>
      </c>
      <c r="G41" s="58" t="str" cm="1">
        <f t="array" ref="G41">_xlfn.XLOOKUP(_xlfn._xlws.FILTER(Result2026[[Party]:[Party]],(Result2026[[Number]:[Number]]=$B41)*(Result2026[[Position]:[Position]]=1)),Party[Party],Party[Short])</f>
        <v>IUML</v>
      </c>
      <c r="H41" s="59" t="str" cm="1">
        <f t="array" ref="H41">_xlfn._xlws.FILTER(Result2026[[Alliance]:[Alliance]],(Result2026[[Number]:[Number]]=$B41)*(Result2026[[Position]:[Position]]=1))</f>
        <v>UDF</v>
      </c>
      <c r="I41" s="59">
        <f>_xlfn.XLOOKUP(New_MLA[[#This Row],[Cand_Ref]],Candidates[candidates__reference],Candidates[candidates__age],"")</f>
        <v>73</v>
      </c>
      <c r="J41" s="63">
        <f>_xlfn.XLOOKUP(New_MLA[[#This Row],[Number]],Constituency[Number],Constituency[Total_Voters])</f>
        <v>230838</v>
      </c>
      <c r="K41" s="63">
        <f>SUMIFS(Result2026[Votes],Result2026[Number],B41)</f>
        <v>187686</v>
      </c>
      <c r="L41" s="62">
        <f>_xlfn.XLOOKUP(New_MLA[[#This Row],[Number]],Result2026[Number],Result2026[Percentage])</f>
        <v>80.3</v>
      </c>
      <c r="M41" s="63" cm="1">
        <f t="array" ref="M41">_xlfn._xlws.FILTER(Result2026[[Votes]:[Votes]],(Result2026[[Number]:[Number]]=$B41)*(Result2026[[Position]:[Position]]=1))</f>
        <v>110692</v>
      </c>
      <c r="N41" s="61">
        <f>New_MLA[[#This Row],[Member_Votes]]/New_MLA[[#This Row],[Valid Votes]]</f>
        <v>0.58977227923233488</v>
      </c>
      <c r="O41" s="63" cm="1">
        <f t="array" ref="O41">_xlfn._xlws.FILTER(Result2026[[Votes]:[Votes]],(Result2026[[Number]:[Number]]=$B41)*(Result2026[[Position]:[Position]]=1))-_xlfn._xlws.FILTER(Result2026[[Votes]:[Votes]],(Result2026[[Number]:[Number]]=$B41)*(Result2026[[Position]:[Position]]=2))</f>
        <v>45609</v>
      </c>
    </row>
    <row r="42" spans="2:15" x14ac:dyDescent="0.9">
      <c r="B42" s="57">
        <v>40</v>
      </c>
      <c r="C42" s="58" t="s">
        <v>1455</v>
      </c>
      <c r="D42" s="58" t="s">
        <v>1455</v>
      </c>
      <c r="E42" s="58" t="str" cm="1">
        <f t="array" ref="E42">_xlfn._xlws.FILTER(Result2026[[Candidate_Name]:[Candidate_Name]],(Result2026[[Number]:[Number]]=$B42)*(Result2026[[Position]:[Position]]=1))</f>
        <v>P. K. Kunhalikutty</v>
      </c>
      <c r="F42" s="58" t="str" cm="1">
        <f t="array" ref="F42">_xlfn._xlws.FILTER(Result2026[[Candidate_Ref]:[Candidate_Ref]],(Result2026[[Number]:[Number]]=$B42)*(Result2026[[Position]:[Position]]=1))</f>
        <v>26kla180</v>
      </c>
      <c r="G42" s="58" t="str" cm="1">
        <f t="array" ref="G42">_xlfn.XLOOKUP(_xlfn._xlws.FILTER(Result2026[[Party]:[Party]],(Result2026[[Number]:[Number]]=$B42)*(Result2026[[Position]:[Position]]=1)),Party[Party],Party[Short])</f>
        <v>IUML</v>
      </c>
      <c r="H42" s="59" t="str" cm="1">
        <f t="array" ref="H42">_xlfn._xlws.FILTER(Result2026[[Alliance]:[Alliance]],(Result2026[[Number]:[Number]]=$B42)*(Result2026[[Position]:[Position]]=1))</f>
        <v>UDF</v>
      </c>
      <c r="I42" s="59">
        <f>_xlfn.XLOOKUP(New_MLA[[#This Row],[Cand_Ref]],Candidates[candidates__reference],Candidates[candidates__age],"")</f>
        <v>74</v>
      </c>
      <c r="J42" s="63">
        <f>_xlfn.XLOOKUP(New_MLA[[#This Row],[Number]],Constituency[Number],Constituency[Total_Voters])</f>
        <v>238080</v>
      </c>
      <c r="K42" s="63">
        <f>SUMIFS(Result2026[Votes],Result2026[Number],B42)</f>
        <v>196885</v>
      </c>
      <c r="L42" s="62">
        <f>_xlfn.XLOOKUP(New_MLA[[#This Row],[Number]],Result2026[Number],Result2026[Percentage])</f>
        <v>81.77</v>
      </c>
      <c r="M42" s="63" cm="1">
        <f t="array" ref="M42">_xlfn._xlws.FILTER(Result2026[[Votes]:[Votes]],(Result2026[[Number]:[Number]]=$B42)*(Result2026[[Position]:[Position]]=1))</f>
        <v>131632</v>
      </c>
      <c r="N42" s="61">
        <f>New_MLA[[#This Row],[Member_Votes]]/New_MLA[[#This Row],[Valid Votes]]</f>
        <v>0.66857302486222925</v>
      </c>
      <c r="O42" s="63" cm="1">
        <f t="array" ref="O42">_xlfn._xlws.FILTER(Result2026[[Votes]:[Votes]],(Result2026[[Number]:[Number]]=$B42)*(Result2026[[Position]:[Position]]=1))-_xlfn._xlws.FILTER(Result2026[[Votes]:[Votes]],(Result2026[[Number]:[Number]]=$B42)*(Result2026[[Position]:[Position]]=2))</f>
        <v>85327</v>
      </c>
    </row>
    <row r="43" spans="2:15" x14ac:dyDescent="0.9">
      <c r="B43" s="57">
        <v>41</v>
      </c>
      <c r="C43" s="58" t="s">
        <v>1721</v>
      </c>
      <c r="D43" s="58" t="s">
        <v>1455</v>
      </c>
      <c r="E43" s="58" t="str" cm="1">
        <f t="array" ref="E43">_xlfn._xlws.FILTER(Result2026[[Candidate_Name]:[Candidate_Name]],(Result2026[[Number]:[Number]]=$B43)*(Result2026[[Position]:[Position]]=1))</f>
        <v>K. M. Shaji</v>
      </c>
      <c r="F43" s="58" t="str" cm="1">
        <f t="array" ref="F43">_xlfn._xlws.FILTER(Result2026[[Candidate_Ref]:[Candidate_Ref]],(Result2026[[Number]:[Number]]=$B43)*(Result2026[[Position]:[Position]]=1))</f>
        <v>26kla181</v>
      </c>
      <c r="G43" s="58" t="str" cm="1">
        <f t="array" ref="G43">_xlfn.XLOOKUP(_xlfn._xlws.FILTER(Result2026[[Party]:[Party]],(Result2026[[Number]:[Number]]=$B43)*(Result2026[[Position]:[Position]]=1)),Party[Party],Party[Short])</f>
        <v>IUML</v>
      </c>
      <c r="H43" s="59" t="str" cm="1">
        <f t="array" ref="H43">_xlfn._xlws.FILTER(Result2026[[Alliance]:[Alliance]],(Result2026[[Number]:[Number]]=$B43)*(Result2026[[Position]:[Position]]=1))</f>
        <v>UDF</v>
      </c>
      <c r="I43" s="59">
        <f>_xlfn.XLOOKUP(New_MLA[[#This Row],[Cand_Ref]],Candidates[candidates__reference],Candidates[candidates__age],"")</f>
        <v>55</v>
      </c>
      <c r="J43" s="63">
        <f>_xlfn.XLOOKUP(New_MLA[[#This Row],[Number]],Constituency[Number],Constituency[Total_Voters])</f>
        <v>211630</v>
      </c>
      <c r="K43" s="63">
        <f>SUMIFS(Result2026[Votes],Result2026[Number],B43)</f>
        <v>170289</v>
      </c>
      <c r="L43" s="62">
        <f>_xlfn.XLOOKUP(New_MLA[[#This Row],[Number]],Result2026[Number],Result2026[Percentage])</f>
        <v>79.83</v>
      </c>
      <c r="M43" s="63" cm="1">
        <f t="array" ref="M43">_xlfn._xlws.FILTER(Result2026[[Votes]:[Votes]],(Result2026[[Number]:[Number]]=$B43)*(Result2026[[Position]:[Position]]=1))</f>
        <v>95863</v>
      </c>
      <c r="N43" s="61">
        <f>New_MLA[[#This Row],[Member_Votes]]/New_MLA[[#This Row],[Valid Votes]]</f>
        <v>0.56294299690526106</v>
      </c>
      <c r="O43" s="63" cm="1">
        <f t="array" ref="O43">_xlfn._xlws.FILTER(Result2026[[Votes]:[Votes]],(Result2026[[Number]:[Number]]=$B43)*(Result2026[[Position]:[Position]]=1))-_xlfn._xlws.FILTER(Result2026[[Votes]:[Votes]],(Result2026[[Number]:[Number]]=$B43)*(Result2026[[Position]:[Position]]=2))</f>
        <v>30325</v>
      </c>
    </row>
    <row r="44" spans="2:15" x14ac:dyDescent="0.9">
      <c r="B44" s="57">
        <v>42</v>
      </c>
      <c r="C44" s="58" t="s">
        <v>1755</v>
      </c>
      <c r="D44" s="58" t="s">
        <v>1455</v>
      </c>
      <c r="E44" s="58" t="str" cm="1">
        <f t="array" ref="E44">_xlfn._xlws.FILTER(Result2026[[Candidate_Name]:[Candidate_Name]],(Result2026[[Number]:[Number]]=$B44)*(Result2026[[Position]:[Position]]=1))</f>
        <v>T. V. Ibrahim</v>
      </c>
      <c r="F44" s="58" t="str" cm="1">
        <f t="array" ref="F44">_xlfn._xlws.FILTER(Result2026[[Candidate_Ref]:[Candidate_Ref]],(Result2026[[Number]:[Number]]=$B44)*(Result2026[[Position]:[Position]]=1))</f>
        <v>26kla182</v>
      </c>
      <c r="G44" s="58" t="str" cm="1">
        <f t="array" ref="G44">_xlfn.XLOOKUP(_xlfn._xlws.FILTER(Result2026[[Party]:[Party]],(Result2026[[Number]:[Number]]=$B44)*(Result2026[[Position]:[Position]]=1)),Party[Party],Party[Short])</f>
        <v>IUML</v>
      </c>
      <c r="H44" s="59" t="str" cm="1">
        <f t="array" ref="H44">_xlfn._xlws.FILTER(Result2026[[Alliance]:[Alliance]],(Result2026[[Number]:[Number]]=$B44)*(Result2026[[Position]:[Position]]=1))</f>
        <v>UDF</v>
      </c>
      <c r="I44" s="59">
        <f>_xlfn.XLOOKUP(New_MLA[[#This Row],[Cand_Ref]],Candidates[candidates__reference],Candidates[candidates__age],"")</f>
        <v>65</v>
      </c>
      <c r="J44" s="63">
        <f>_xlfn.XLOOKUP(New_MLA[[#This Row],[Number]],Constituency[Number],Constituency[Total_Voters])</f>
        <v>221036</v>
      </c>
      <c r="K44" s="63">
        <f>SUMIFS(Result2026[Votes],Result2026[Number],B44)</f>
        <v>181022</v>
      </c>
      <c r="L44" s="62">
        <f>_xlfn.XLOOKUP(New_MLA[[#This Row],[Number]],Result2026[Number],Result2026[Percentage])</f>
        <v>80.92</v>
      </c>
      <c r="M44" s="63" cm="1">
        <f t="array" ref="M44">_xlfn._xlws.FILTER(Result2026[[Votes]:[Votes]],(Result2026[[Number]:[Number]]=$B44)*(Result2026[[Position]:[Position]]=1))</f>
        <v>100718</v>
      </c>
      <c r="N44" s="61">
        <f>New_MLA[[#This Row],[Member_Votes]]/New_MLA[[#This Row],[Valid Votes]]</f>
        <v>0.55638541171791278</v>
      </c>
      <c r="O44" s="63" cm="1">
        <f t="array" ref="O44">_xlfn._xlws.FILTER(Result2026[[Votes]:[Votes]],(Result2026[[Number]:[Number]]=$B44)*(Result2026[[Position]:[Position]]=1))-_xlfn._xlws.FILTER(Result2026[[Votes]:[Votes]],(Result2026[[Number]:[Number]]=$B44)*(Result2026[[Position]:[Position]]=2))</f>
        <v>51289</v>
      </c>
    </row>
    <row r="45" spans="2:15" x14ac:dyDescent="0.9">
      <c r="B45" s="57">
        <v>43</v>
      </c>
      <c r="C45" s="58" t="s">
        <v>1791</v>
      </c>
      <c r="D45" s="58" t="s">
        <v>1455</v>
      </c>
      <c r="E45" s="58" t="str" cm="1">
        <f t="array" ref="E45">_xlfn._xlws.FILTER(Result2026[[Candidate_Name]:[Candidate_Name]],(Result2026[[Number]:[Number]]=$B45)*(Result2026[[Position]:[Position]]=1))</f>
        <v>P. M. A. Sameer</v>
      </c>
      <c r="F45" s="58" t="str" cm="1">
        <f t="array" ref="F45">_xlfn._xlws.FILTER(Result2026[[Candidate_Ref]:[Candidate_Ref]],(Result2026[[Number]:[Number]]=$B45)*(Result2026[[Position]:[Position]]=1))</f>
        <v>26kla183</v>
      </c>
      <c r="G45" s="58" t="str" cm="1">
        <f t="array" ref="G45">_xlfn.XLOOKUP(_xlfn._xlws.FILTER(Result2026[[Party]:[Party]],(Result2026[[Number]:[Number]]=$B45)*(Result2026[[Position]:[Position]]=1)),Party[Party],Party[Short])</f>
        <v>IUML</v>
      </c>
      <c r="H45" s="59" t="str" cm="1">
        <f t="array" ref="H45">_xlfn._xlws.FILTER(Result2026[[Alliance]:[Alliance]],(Result2026[[Number]:[Number]]=$B45)*(Result2026[[Position]:[Position]]=1))</f>
        <v>UDF</v>
      </c>
      <c r="I45" s="59">
        <f>_xlfn.XLOOKUP(New_MLA[[#This Row],[Cand_Ref]],Candidates[candidates__reference],Candidates[candidates__age],"")</f>
        <v>47</v>
      </c>
      <c r="J45" s="63">
        <f>_xlfn.XLOOKUP(New_MLA[[#This Row],[Number]],Constituency[Number],Constituency[Total_Voters])</f>
        <v>222792</v>
      </c>
      <c r="K45" s="63">
        <f>SUMIFS(Result2026[Votes],Result2026[Number],B45)</f>
        <v>176214</v>
      </c>
      <c r="L45" s="62">
        <f>_xlfn.XLOOKUP(New_MLA[[#This Row],[Number]],Result2026[Number],Result2026[Percentage])</f>
        <v>78.53</v>
      </c>
      <c r="M45" s="63" cm="1">
        <f t="array" ref="M45">_xlfn._xlws.FILTER(Result2026[[Votes]:[Votes]],(Result2026[[Number]:[Number]]=$B45)*(Result2026[[Position]:[Position]]=1))</f>
        <v>111869</v>
      </c>
      <c r="N45" s="61">
        <f>New_MLA[[#This Row],[Member_Votes]]/New_MLA[[#This Row],[Valid Votes]]</f>
        <v>0.63484740145504892</v>
      </c>
      <c r="O45" s="63" cm="1">
        <f t="array" ref="O45">_xlfn._xlws.FILTER(Result2026[[Votes]:[Votes]],(Result2026[[Number]:[Number]]=$B45)*(Result2026[[Position]:[Position]]=1))-_xlfn._xlws.FILTER(Result2026[[Votes]:[Votes]],(Result2026[[Number]:[Number]]=$B45)*(Result2026[[Position]:[Position]]=2))</f>
        <v>63387</v>
      </c>
    </row>
    <row r="46" spans="2:15" x14ac:dyDescent="0.9">
      <c r="B46" s="57">
        <v>44</v>
      </c>
      <c r="C46" s="58" t="s">
        <v>1819</v>
      </c>
      <c r="D46" s="58" t="s">
        <v>1455</v>
      </c>
      <c r="E46" s="58" t="str" cm="1">
        <f t="array" ref="E46">_xlfn._xlws.FILTER(Result2026[[Candidate_Name]:[Candidate_Name]],(Result2026[[Number]:[Number]]=$B46)*(Result2026[[Position]:[Position]]=1))</f>
        <v>P. K. Navas</v>
      </c>
      <c r="F46" s="58" t="str" cm="1">
        <f t="array" ref="F46">_xlfn._xlws.FILTER(Result2026[[Candidate_Ref]:[Candidate_Ref]],(Result2026[[Number]:[Number]]=$B46)*(Result2026[[Position]:[Position]]=1))</f>
        <v>26kla184</v>
      </c>
      <c r="G46" s="58" t="str" cm="1">
        <f t="array" ref="G46">_xlfn.XLOOKUP(_xlfn._xlws.FILTER(Result2026[[Party]:[Party]],(Result2026[[Number]:[Number]]=$B46)*(Result2026[[Position]:[Position]]=1)),Party[Party],Party[Short])</f>
        <v>IUML</v>
      </c>
      <c r="H46" s="59" t="str" cm="1">
        <f t="array" ref="H46">_xlfn._xlws.FILTER(Result2026[[Alliance]:[Alliance]],(Result2026[[Number]:[Number]]=$B46)*(Result2026[[Position]:[Position]]=1))</f>
        <v>UDF</v>
      </c>
      <c r="I46" s="59">
        <f>_xlfn.XLOOKUP(New_MLA[[#This Row],[Cand_Ref]],Candidates[candidates__reference],Candidates[candidates__age],"")</f>
        <v>36</v>
      </c>
      <c r="J46" s="63">
        <f>_xlfn.XLOOKUP(New_MLA[[#This Row],[Number]],Constituency[Number],Constituency[Total_Voters])</f>
        <v>214101</v>
      </c>
      <c r="K46" s="63">
        <f>SUMIFS(Result2026[Votes],Result2026[Number],B46)</f>
        <v>172324</v>
      </c>
      <c r="L46" s="62">
        <f>_xlfn.XLOOKUP(New_MLA[[#This Row],[Number]],Result2026[Number],Result2026[Percentage])</f>
        <v>79.97</v>
      </c>
      <c r="M46" s="63" cm="1">
        <f t="array" ref="M46">_xlfn._xlws.FILTER(Result2026[[Votes]:[Votes]],(Result2026[[Number]:[Number]]=$B46)*(Result2026[[Position]:[Position]]=1))</f>
        <v>91992</v>
      </c>
      <c r="N46" s="61">
        <f>New_MLA[[#This Row],[Member_Votes]]/New_MLA[[#This Row],[Valid Votes]]</f>
        <v>0.53383161950743951</v>
      </c>
      <c r="O46" s="63" cm="1">
        <f t="array" ref="O46">_xlfn._xlws.FILTER(Result2026[[Votes]:[Votes]],(Result2026[[Number]:[Number]]=$B46)*(Result2026[[Position]:[Position]]=1))-_xlfn._xlws.FILTER(Result2026[[Votes]:[Votes]],(Result2026[[Number]:[Number]]=$B46)*(Result2026[[Position]:[Position]]=2))</f>
        <v>27131</v>
      </c>
    </row>
    <row r="47" spans="2:15" x14ac:dyDescent="0.9">
      <c r="B47" s="57">
        <v>45</v>
      </c>
      <c r="C47" s="58" t="s">
        <v>1852</v>
      </c>
      <c r="D47" s="58" t="s">
        <v>1455</v>
      </c>
      <c r="E47" s="58" t="str" cm="1">
        <f t="array" ref="E47">_xlfn._xlws.FILTER(Result2026[[Candidate_Name]:[Candidate_Name]],(Result2026[[Number]:[Number]]=$B47)*(Result2026[[Position]:[Position]]=1))</f>
        <v>Kurukkoli Moideen</v>
      </c>
      <c r="F47" s="58" t="str" cm="1">
        <f t="array" ref="F47">_xlfn._xlws.FILTER(Result2026[[Candidate_Ref]:[Candidate_Ref]],(Result2026[[Number]:[Number]]=$B47)*(Result2026[[Position]:[Position]]=1))</f>
        <v>26kla185</v>
      </c>
      <c r="G47" s="58" t="str" cm="1">
        <f t="array" ref="G47">_xlfn.XLOOKUP(_xlfn._xlws.FILTER(Result2026[[Party]:[Party]],(Result2026[[Number]:[Number]]=$B47)*(Result2026[[Position]:[Position]]=1)),Party[Party],Party[Short])</f>
        <v>IUML</v>
      </c>
      <c r="H47" s="59" t="str" cm="1">
        <f t="array" ref="H47">_xlfn._xlws.FILTER(Result2026[[Alliance]:[Alliance]],(Result2026[[Number]:[Number]]=$B47)*(Result2026[[Position]:[Position]]=1))</f>
        <v>UDF</v>
      </c>
      <c r="I47" s="59">
        <f>_xlfn.XLOOKUP(New_MLA[[#This Row],[Cand_Ref]],Candidates[candidates__reference],Candidates[candidates__age],"")</f>
        <v>66</v>
      </c>
      <c r="J47" s="63">
        <f>_xlfn.XLOOKUP(New_MLA[[#This Row],[Number]],Constituency[Number],Constituency[Total_Voters])</f>
        <v>255441</v>
      </c>
      <c r="K47" s="63">
        <f>SUMIFS(Result2026[Votes],Result2026[Number],B47)</f>
        <v>198509</v>
      </c>
      <c r="L47" s="62">
        <f>_xlfn.XLOOKUP(New_MLA[[#This Row],[Number]],Result2026[Number],Result2026[Percentage])</f>
        <v>76.84</v>
      </c>
      <c r="M47" s="63" cm="1">
        <f t="array" ref="M47">_xlfn._xlws.FILTER(Result2026[[Votes]:[Votes]],(Result2026[[Number]:[Number]]=$B47)*(Result2026[[Position]:[Position]]=1))</f>
        <v>106108</v>
      </c>
      <c r="N47" s="61">
        <f>New_MLA[[#This Row],[Member_Votes]]/New_MLA[[#This Row],[Valid Votes]]</f>
        <v>0.53452488300278578</v>
      </c>
      <c r="O47" s="63" cm="1">
        <f t="array" ref="O47">_xlfn._xlws.FILTER(Result2026[[Votes]:[Votes]],(Result2026[[Number]:[Number]]=$B47)*(Result2026[[Position]:[Position]]=1))-_xlfn._xlws.FILTER(Result2026[[Votes]:[Votes]],(Result2026[[Number]:[Number]]=$B47)*(Result2026[[Position]:[Position]]=2))</f>
        <v>24137</v>
      </c>
    </row>
    <row r="48" spans="2:15" x14ac:dyDescent="0.9">
      <c r="B48" s="57">
        <v>46</v>
      </c>
      <c r="C48" s="58" t="s">
        <v>1906</v>
      </c>
      <c r="D48" s="58" t="s">
        <v>1455</v>
      </c>
      <c r="E48" s="58" t="str" cm="1">
        <f t="array" ref="E48">_xlfn._xlws.FILTER(Result2026[[Candidate_Name]:[Candidate_Name]],(Result2026[[Number]:[Number]]=$B48)*(Result2026[[Position]:[Position]]=1))</f>
        <v>Prof. K. K. Abid Hussain Thangal</v>
      </c>
      <c r="F48" s="58" t="str" cm="1">
        <f t="array" ref="F48">_xlfn._xlws.FILTER(Result2026[[Candidate_Ref]:[Candidate_Ref]],(Result2026[[Number]:[Number]]=$B48)*(Result2026[[Position]:[Position]]=1))</f>
        <v>26kla186</v>
      </c>
      <c r="G48" s="58" t="str" cm="1">
        <f t="array" ref="G48">_xlfn.XLOOKUP(_xlfn._xlws.FILTER(Result2026[[Party]:[Party]],(Result2026[[Number]:[Number]]=$B48)*(Result2026[[Position]:[Position]]=1)),Party[Party],Party[Short])</f>
        <v>IUML</v>
      </c>
      <c r="H48" s="59" t="str" cm="1">
        <f t="array" ref="H48">_xlfn._xlws.FILTER(Result2026[[Alliance]:[Alliance]],(Result2026[[Number]:[Number]]=$B48)*(Result2026[[Position]:[Position]]=1))</f>
        <v>UDF</v>
      </c>
      <c r="I48" s="59">
        <f>_xlfn.XLOOKUP(New_MLA[[#This Row],[Cand_Ref]],Candidates[candidates__reference],Candidates[candidates__age],"")</f>
        <v>65</v>
      </c>
      <c r="J48" s="63">
        <f>_xlfn.XLOOKUP(New_MLA[[#This Row],[Number]],Constituency[Number],Constituency[Total_Voters])</f>
        <v>243014</v>
      </c>
      <c r="K48" s="63">
        <f>SUMIFS(Result2026[Votes],Result2026[Number],B48)</f>
        <v>191211</v>
      </c>
      <c r="L48" s="62">
        <f>_xlfn.XLOOKUP(New_MLA[[#This Row],[Number]],Result2026[Number],Result2026[Percentage])</f>
        <v>77.930000000000007</v>
      </c>
      <c r="M48" s="63" cm="1">
        <f t="array" ref="M48">_xlfn._xlws.FILTER(Result2026[[Votes]:[Votes]],(Result2026[[Number]:[Number]]=$B48)*(Result2026[[Position]:[Position]]=1))</f>
        <v>118111</v>
      </c>
      <c r="N48" s="61">
        <f>New_MLA[[#This Row],[Member_Votes]]/New_MLA[[#This Row],[Valid Votes]]</f>
        <v>0.61769981852508482</v>
      </c>
      <c r="O48" s="63" cm="1">
        <f t="array" ref="O48">_xlfn._xlws.FILTER(Result2026[[Votes]:[Votes]],(Result2026[[Number]:[Number]]=$B48)*(Result2026[[Position]:[Position]]=1))-_xlfn._xlws.FILTER(Result2026[[Votes]:[Votes]],(Result2026[[Number]:[Number]]=$B48)*(Result2026[[Position]:[Position]]=2))</f>
        <v>62638</v>
      </c>
    </row>
    <row r="49" spans="2:15" x14ac:dyDescent="0.9">
      <c r="B49" s="57">
        <v>47</v>
      </c>
      <c r="C49" s="58" t="s">
        <v>1942</v>
      </c>
      <c r="D49" s="58" t="s">
        <v>1455</v>
      </c>
      <c r="E49" s="58" t="str" cm="1">
        <f t="array" ref="E49">_xlfn._xlws.FILTER(Result2026[[Candidate_Name]:[Candidate_Name]],(Result2026[[Number]:[Number]]=$B49)*(Result2026[[Position]:[Position]]=1))</f>
        <v>Adv. V S Joy</v>
      </c>
      <c r="F49" s="58" t="str" cm="1">
        <f t="array" ref="F49">_xlfn._xlws.FILTER(Result2026[[Candidate_Ref]:[Candidate_Ref]],(Result2026[[Number]:[Number]]=$B49)*(Result2026[[Position]:[Position]]=1))</f>
        <v>26kla187</v>
      </c>
      <c r="G49" s="58" t="str" cm="1">
        <f t="array" ref="G49">_xlfn.XLOOKUP(_xlfn._xlws.FILTER(Result2026[[Party]:[Party]],(Result2026[[Number]:[Number]]=$B49)*(Result2026[[Position]:[Position]]=1)),Party[Party],Party[Short])</f>
        <v>INC</v>
      </c>
      <c r="H49" s="59" t="str" cm="1">
        <f t="array" ref="H49">_xlfn._xlws.FILTER(Result2026[[Alliance]:[Alliance]],(Result2026[[Number]:[Number]]=$B49)*(Result2026[[Position]:[Position]]=1))</f>
        <v>UDF</v>
      </c>
      <c r="I49" s="59">
        <f>_xlfn.XLOOKUP(New_MLA[[#This Row],[Cand_Ref]],Candidates[candidates__reference],Candidates[candidates__age],"")</f>
        <v>40</v>
      </c>
      <c r="J49" s="63">
        <f>_xlfn.XLOOKUP(New_MLA[[#This Row],[Number]],Constituency[Number],Constituency[Total_Voters])</f>
        <v>208776</v>
      </c>
      <c r="K49" s="63">
        <f>SUMIFS(Result2026[Votes],Result2026[Number],B49)</f>
        <v>163886</v>
      </c>
      <c r="L49" s="62">
        <f>_xlfn.XLOOKUP(New_MLA[[#This Row],[Number]],Result2026[Number],Result2026[Percentage])</f>
        <v>77.8</v>
      </c>
      <c r="M49" s="63" cm="1">
        <f t="array" ref="M49">_xlfn._xlws.FILTER(Result2026[[Votes]:[Votes]],(Result2026[[Number]:[Number]]=$B49)*(Result2026[[Position]:[Position]]=1))</f>
        <v>79661</v>
      </c>
      <c r="N49" s="61">
        <f>New_MLA[[#This Row],[Member_Votes]]/New_MLA[[#This Row],[Valid Votes]]</f>
        <v>0.48607568675786827</v>
      </c>
      <c r="O49" s="63" cm="1">
        <f t="array" ref="O49">_xlfn._xlws.FILTER(Result2026[[Votes]:[Votes]],(Result2026[[Number]:[Number]]=$B49)*(Result2026[[Position]:[Position]]=1))-_xlfn._xlws.FILTER(Result2026[[Votes]:[Votes]],(Result2026[[Number]:[Number]]=$B49)*(Result2026[[Position]:[Position]]=2))</f>
        <v>14647</v>
      </c>
    </row>
    <row r="50" spans="2:15" x14ac:dyDescent="0.9">
      <c r="B50" s="57">
        <v>48</v>
      </c>
      <c r="C50" s="58" t="s">
        <v>1972</v>
      </c>
      <c r="D50" s="58" t="s">
        <v>1455</v>
      </c>
      <c r="E50" s="58" t="str" cm="1">
        <f t="array" ref="E50">_xlfn._xlws.FILTER(Result2026[[Candidate_Name]:[Candidate_Name]],(Result2026[[Number]:[Number]]=$B50)*(Result2026[[Position]:[Position]]=1))</f>
        <v>K. P. Noushad Ali</v>
      </c>
      <c r="F50" s="58" t="str" cm="1">
        <f t="array" ref="F50">_xlfn._xlws.FILTER(Result2026[[Candidate_Ref]:[Candidate_Ref]],(Result2026[[Number]:[Number]]=$B50)*(Result2026[[Position]:[Position]]=1))</f>
        <v>26kla188</v>
      </c>
      <c r="G50" s="58" t="str" cm="1">
        <f t="array" ref="G50">_xlfn.XLOOKUP(_xlfn._xlws.FILTER(Result2026[[Party]:[Party]],(Result2026[[Number]:[Number]]=$B50)*(Result2026[[Position]:[Position]]=1)),Party[Party],Party[Short])</f>
        <v>INC</v>
      </c>
      <c r="H50" s="59" t="str" cm="1">
        <f t="array" ref="H50">_xlfn._xlws.FILTER(Result2026[[Alliance]:[Alliance]],(Result2026[[Number]:[Number]]=$B50)*(Result2026[[Position]:[Position]]=1))</f>
        <v>UDF</v>
      </c>
      <c r="I50" s="59">
        <f>_xlfn.XLOOKUP(New_MLA[[#This Row],[Cand_Ref]],Candidates[candidates__reference],Candidates[candidates__age],"")</f>
        <v>47</v>
      </c>
      <c r="J50" s="63">
        <f>_xlfn.XLOOKUP(New_MLA[[#This Row],[Number]],Constituency[Number],Constituency[Total_Voters])</f>
        <v>216529</v>
      </c>
      <c r="K50" s="63">
        <f>SUMIFS(Result2026[Votes],Result2026[Number],B50)</f>
        <v>161973</v>
      </c>
      <c r="L50" s="62">
        <f>_xlfn.XLOOKUP(New_MLA[[#This Row],[Number]],Result2026[Number],Result2026[Percentage])</f>
        <v>74.22</v>
      </c>
      <c r="M50" s="63" cm="1">
        <f t="array" ref="M50">_xlfn._xlws.FILTER(Result2026[[Votes]:[Votes]],(Result2026[[Number]:[Number]]=$B50)*(Result2026[[Position]:[Position]]=1))</f>
        <v>80674</v>
      </c>
      <c r="N50" s="61">
        <f>New_MLA[[#This Row],[Member_Votes]]/New_MLA[[#This Row],[Valid Votes]]</f>
        <v>0.49807066609867079</v>
      </c>
      <c r="O50" s="63" cm="1">
        <f t="array" ref="O50">_xlfn._xlws.FILTER(Result2026[[Votes]:[Votes]],(Result2026[[Number]:[Number]]=$B50)*(Result2026[[Position]:[Position]]=1))-_xlfn._xlws.FILTER(Result2026[[Votes]:[Votes]],(Result2026[[Number]:[Number]]=$B50)*(Result2026[[Position]:[Position]]=2))</f>
        <v>13267</v>
      </c>
    </row>
    <row r="51" spans="2:15" x14ac:dyDescent="0.9">
      <c r="B51" s="57">
        <v>49</v>
      </c>
      <c r="C51" s="58" t="s">
        <v>2017</v>
      </c>
      <c r="D51" s="58" t="s">
        <v>2019</v>
      </c>
      <c r="E51" s="58" t="str" cm="1">
        <f t="array" ref="E51">_xlfn._xlws.FILTER(Result2026[[Candidate_Name]:[Candidate_Name]],(Result2026[[Number]:[Number]]=$B51)*(Result2026[[Position]:[Position]]=1))</f>
        <v>V. T. Balram</v>
      </c>
      <c r="F51" s="58" t="str" cm="1">
        <f t="array" ref="F51">_xlfn._xlws.FILTER(Result2026[[Candidate_Ref]:[Candidate_Ref]],(Result2026[[Number]:[Number]]=$B51)*(Result2026[[Position]:[Position]]=1))</f>
        <v>26kla189</v>
      </c>
      <c r="G51" s="58" t="str" cm="1">
        <f t="array" ref="G51">_xlfn.XLOOKUP(_xlfn._xlws.FILTER(Result2026[[Party]:[Party]],(Result2026[[Number]:[Number]]=$B51)*(Result2026[[Position]:[Position]]=1)),Party[Party],Party[Short])</f>
        <v>INC</v>
      </c>
      <c r="H51" s="59" t="str" cm="1">
        <f t="array" ref="H51">_xlfn._xlws.FILTER(Result2026[[Alliance]:[Alliance]],(Result2026[[Number]:[Number]]=$B51)*(Result2026[[Position]:[Position]]=1))</f>
        <v>UDF</v>
      </c>
      <c r="I51" s="59">
        <f>_xlfn.XLOOKUP(New_MLA[[#This Row],[Cand_Ref]],Candidates[candidates__reference],Candidates[candidates__age],"")</f>
        <v>47</v>
      </c>
      <c r="J51" s="63">
        <f>_xlfn.XLOOKUP(New_MLA[[#This Row],[Number]],Constituency[Number],Constituency[Total_Voters])</f>
        <v>203700</v>
      </c>
      <c r="K51" s="63">
        <f>SUMIFS(Result2026[Votes],Result2026[Number],B51)</f>
        <v>162186</v>
      </c>
      <c r="L51" s="62">
        <f>_xlfn.XLOOKUP(New_MLA[[#This Row],[Number]],Result2026[Number],Result2026[Percentage])</f>
        <v>78.73</v>
      </c>
      <c r="M51" s="63" cm="1">
        <f t="array" ref="M51">_xlfn._xlws.FILTER(Result2026[[Votes]:[Votes]],(Result2026[[Number]:[Number]]=$B51)*(Result2026[[Position]:[Position]]=1))</f>
        <v>76427</v>
      </c>
      <c r="N51" s="61">
        <f>New_MLA[[#This Row],[Member_Votes]]/New_MLA[[#This Row],[Valid Votes]]</f>
        <v>0.47123056244065453</v>
      </c>
      <c r="O51" s="63" cm="1">
        <f t="array" ref="O51">_xlfn._xlws.FILTER(Result2026[[Votes]:[Votes]],(Result2026[[Number]:[Number]]=$B51)*(Result2026[[Position]:[Position]]=1))-_xlfn._xlws.FILTER(Result2026[[Votes]:[Votes]],(Result2026[[Number]:[Number]]=$B51)*(Result2026[[Position]:[Position]]=2))</f>
        <v>8385</v>
      </c>
    </row>
    <row r="52" spans="2:15" x14ac:dyDescent="0.9">
      <c r="B52" s="57">
        <v>50</v>
      </c>
      <c r="C52" s="58" t="s">
        <v>2072</v>
      </c>
      <c r="D52" s="58" t="s">
        <v>2019</v>
      </c>
      <c r="E52" s="58" t="str" cm="1">
        <f t="array" ref="E52">_xlfn._xlws.FILTER(Result2026[[Candidate_Name]:[Candidate_Name]],(Result2026[[Number]:[Number]]=$B52)*(Result2026[[Position]:[Position]]=1))</f>
        <v>Muhammad Muhsin</v>
      </c>
      <c r="F52" s="58" t="str" cm="1">
        <f t="array" ref="F52">_xlfn._xlws.FILTER(Result2026[[Candidate_Ref]:[Candidate_Ref]],(Result2026[[Number]:[Number]]=$B52)*(Result2026[[Position]:[Position]]=1))</f>
        <v>26kla050</v>
      </c>
      <c r="G52" s="58" t="str" cm="1">
        <f t="array" ref="G52">_xlfn.XLOOKUP(_xlfn._xlws.FILTER(Result2026[[Party]:[Party]],(Result2026[[Number]:[Number]]=$B52)*(Result2026[[Position]:[Position]]=1)),Party[Party],Party[Short])</f>
        <v>CPI</v>
      </c>
      <c r="H52" s="59" t="str" cm="1">
        <f t="array" ref="H52">_xlfn._xlws.FILTER(Result2026[[Alliance]:[Alliance]],(Result2026[[Number]:[Number]]=$B52)*(Result2026[[Position]:[Position]]=1))</f>
        <v>LDF</v>
      </c>
      <c r="I52" s="59">
        <f>_xlfn.XLOOKUP(New_MLA[[#This Row],[Cand_Ref]],Candidates[candidates__reference],Candidates[candidates__age],"")</f>
        <v>39</v>
      </c>
      <c r="J52" s="63">
        <f>_xlfn.XLOOKUP(New_MLA[[#This Row],[Number]],Constituency[Number],Constituency[Total_Voters])</f>
        <v>210790</v>
      </c>
      <c r="K52" s="63">
        <f>SUMIFS(Result2026[Votes],Result2026[Number],B52)</f>
        <v>169436</v>
      </c>
      <c r="L52" s="62">
        <f>_xlfn.XLOOKUP(New_MLA[[#This Row],[Number]],Result2026[Number],Result2026[Percentage])</f>
        <v>79.44</v>
      </c>
      <c r="M52" s="63" cm="1">
        <f t="array" ref="M52">_xlfn._xlws.FILTER(Result2026[[Votes]:[Votes]],(Result2026[[Number]:[Number]]=$B52)*(Result2026[[Position]:[Position]]=1))</f>
        <v>80062</v>
      </c>
      <c r="N52" s="61">
        <f>New_MLA[[#This Row],[Member_Votes]]/New_MLA[[#This Row],[Valid Votes]]</f>
        <v>0.47252059774782218</v>
      </c>
      <c r="O52" s="63" cm="1">
        <f t="array" ref="O52">_xlfn._xlws.FILTER(Result2026[[Votes]:[Votes]],(Result2026[[Number]:[Number]]=$B52)*(Result2026[[Position]:[Position]]=1))-_xlfn._xlws.FILTER(Result2026[[Votes]:[Votes]],(Result2026[[Number]:[Number]]=$B52)*(Result2026[[Position]:[Position]]=2))</f>
        <v>9442</v>
      </c>
    </row>
    <row r="53" spans="2:15" x14ac:dyDescent="0.9">
      <c r="B53" s="57">
        <v>51</v>
      </c>
      <c r="C53" s="58" t="s">
        <v>2112</v>
      </c>
      <c r="D53" s="58" t="s">
        <v>2019</v>
      </c>
      <c r="E53" s="58" t="str" cm="1">
        <f t="array" ref="E53">_xlfn._xlws.FILTER(Result2026[[Candidate_Name]:[Candidate_Name]],(Result2026[[Number]:[Number]]=$B53)*(Result2026[[Position]:[Position]]=1))</f>
        <v>P. Mammikkutty</v>
      </c>
      <c r="F53" s="58" t="str" cm="1">
        <f t="array" ref="F53">_xlfn._xlws.FILTER(Result2026[[Candidate_Ref]:[Candidate_Ref]],(Result2026[[Number]:[Number]]=$B53)*(Result2026[[Position]:[Position]]=1))</f>
        <v>26kla051</v>
      </c>
      <c r="G53" s="58" t="str" cm="1">
        <f t="array" ref="G53">_xlfn.XLOOKUP(_xlfn._xlws.FILTER(Result2026[[Party]:[Party]],(Result2026[[Number]:[Number]]=$B53)*(Result2026[[Position]:[Position]]=1)),Party[Party],Party[Short])</f>
        <v>CPI(M)</v>
      </c>
      <c r="H53" s="59" t="str" cm="1">
        <f t="array" ref="H53">_xlfn._xlws.FILTER(Result2026[[Alliance]:[Alliance]],(Result2026[[Number]:[Number]]=$B53)*(Result2026[[Position]:[Position]]=1))</f>
        <v>LDF</v>
      </c>
      <c r="I53" s="59">
        <f>_xlfn.XLOOKUP(New_MLA[[#This Row],[Cand_Ref]],Candidates[candidates__reference],Candidates[candidates__age],"")</f>
        <v>73</v>
      </c>
      <c r="J53" s="63">
        <f>_xlfn.XLOOKUP(New_MLA[[#This Row],[Number]],Constituency[Number],Constituency[Total_Voters])</f>
        <v>199620</v>
      </c>
      <c r="K53" s="63">
        <f>SUMIFS(Result2026[Votes],Result2026[Number],B53)</f>
        <v>160123</v>
      </c>
      <c r="L53" s="62">
        <f>_xlfn.XLOOKUP(New_MLA[[#This Row],[Number]],Result2026[Number],Result2026[Percentage])</f>
        <v>79.02</v>
      </c>
      <c r="M53" s="63" cm="1">
        <f t="array" ref="M53">_xlfn._xlws.FILTER(Result2026[[Votes]:[Votes]],(Result2026[[Number]:[Number]]=$B53)*(Result2026[[Position]:[Position]]=1))</f>
        <v>70583</v>
      </c>
      <c r="N53" s="61">
        <f>New_MLA[[#This Row],[Member_Votes]]/New_MLA[[#This Row],[Valid Votes]]</f>
        <v>0.44080488124754097</v>
      </c>
      <c r="O53" s="63" cm="1">
        <f t="array" ref="O53">_xlfn._xlws.FILTER(Result2026[[Votes]:[Votes]],(Result2026[[Number]:[Number]]=$B53)*(Result2026[[Position]:[Position]]=1))-_xlfn._xlws.FILTER(Result2026[[Votes]:[Votes]],(Result2026[[Number]:[Number]]=$B53)*(Result2026[[Position]:[Position]]=2))</f>
        <v>16517</v>
      </c>
    </row>
    <row r="54" spans="2:15" x14ac:dyDescent="0.9">
      <c r="B54" s="57">
        <v>52</v>
      </c>
      <c r="C54" s="58" t="s">
        <v>2137</v>
      </c>
      <c r="D54" s="58" t="s">
        <v>2019</v>
      </c>
      <c r="E54" s="58" t="str" cm="1">
        <f t="array" ref="E54">_xlfn._xlws.FILTER(Result2026[[Candidate_Name]:[Candidate_Name]],(Result2026[[Number]:[Number]]=$B54)*(Result2026[[Position]:[Position]]=1))</f>
        <v>Adv. K. Premkumar</v>
      </c>
      <c r="F54" s="58" t="str" cm="1">
        <f t="array" ref="F54">_xlfn._xlws.FILTER(Result2026[[Candidate_Ref]:[Candidate_Ref]],(Result2026[[Number]:[Number]]=$B54)*(Result2026[[Position]:[Position]]=1))</f>
        <v>26kla052</v>
      </c>
      <c r="G54" s="58" t="str" cm="1">
        <f t="array" ref="G54">_xlfn.XLOOKUP(_xlfn._xlws.FILTER(Result2026[[Party]:[Party]],(Result2026[[Number]:[Number]]=$B54)*(Result2026[[Position]:[Position]]=1)),Party[Party],Party[Short])</f>
        <v>CPI(M)</v>
      </c>
      <c r="H54" s="59" t="str" cm="1">
        <f t="array" ref="H54">_xlfn._xlws.FILTER(Result2026[[Alliance]:[Alliance]],(Result2026[[Number]:[Number]]=$B54)*(Result2026[[Position]:[Position]]=1))</f>
        <v>LDF</v>
      </c>
      <c r="I54" s="59">
        <f>_xlfn.XLOOKUP(New_MLA[[#This Row],[Cand_Ref]],Candidates[candidates__reference],Candidates[candidates__age],"")</f>
        <v>46</v>
      </c>
      <c r="J54" s="63">
        <f>_xlfn.XLOOKUP(New_MLA[[#This Row],[Number]],Constituency[Number],Constituency[Total_Voters])</f>
        <v>209627</v>
      </c>
      <c r="K54" s="63">
        <f>SUMIFS(Result2026[Votes],Result2026[Number],B54)</f>
        <v>170104</v>
      </c>
      <c r="L54" s="62">
        <f>_xlfn.XLOOKUP(New_MLA[[#This Row],[Number]],Result2026[Number],Result2026[Percentage])</f>
        <v>79.94</v>
      </c>
      <c r="M54" s="63" cm="1">
        <f t="array" ref="M54">_xlfn._xlws.FILTER(Result2026[[Votes]:[Votes]],(Result2026[[Number]:[Number]]=$B54)*(Result2026[[Position]:[Position]]=1))</f>
        <v>75362</v>
      </c>
      <c r="N54" s="61">
        <f>New_MLA[[#This Row],[Member_Votes]]/New_MLA[[#This Row],[Valid Votes]]</f>
        <v>0.4430348492686827</v>
      </c>
      <c r="O54" s="63" cm="1">
        <f t="array" ref="O54">_xlfn._xlws.FILTER(Result2026[[Votes]:[Votes]],(Result2026[[Number]:[Number]]=$B54)*(Result2026[[Position]:[Position]]=1))-_xlfn._xlws.FILTER(Result2026[[Votes]:[Votes]],(Result2026[[Number]:[Number]]=$B54)*(Result2026[[Position]:[Position]]=2))</f>
        <v>26777</v>
      </c>
    </row>
    <row r="55" spans="2:15" x14ac:dyDescent="0.9">
      <c r="B55" s="57">
        <v>53</v>
      </c>
      <c r="C55" s="58" t="s">
        <v>2175</v>
      </c>
      <c r="D55" s="58" t="s">
        <v>2019</v>
      </c>
      <c r="E55" s="58" t="str" cm="1">
        <f t="array" ref="E55">_xlfn._xlws.FILTER(Result2026[[Candidate_Name]:[Candidate_Name]],(Result2026[[Number]:[Number]]=$B55)*(Result2026[[Position]:[Position]]=1))</f>
        <v>K. A. Thulasi</v>
      </c>
      <c r="F55" s="58" t="str" cm="1">
        <f t="array" ref="F55">_xlfn._xlws.FILTER(Result2026[[Candidate_Ref]:[Candidate_Ref]],(Result2026[[Number]:[Number]]=$B55)*(Result2026[[Position]:[Position]]=1))</f>
        <v>26kla193</v>
      </c>
      <c r="G55" s="58" t="str" cm="1">
        <f t="array" ref="G55">_xlfn.XLOOKUP(_xlfn._xlws.FILTER(Result2026[[Party]:[Party]],(Result2026[[Number]:[Number]]=$B55)*(Result2026[[Position]:[Position]]=1)),Party[Party],Party[Short])</f>
        <v>INC</v>
      </c>
      <c r="H55" s="59" t="str" cm="1">
        <f t="array" ref="H55">_xlfn._xlws.FILTER(Result2026[[Alliance]:[Alliance]],(Result2026[[Number]:[Number]]=$B55)*(Result2026[[Position]:[Position]]=1))</f>
        <v>UDF</v>
      </c>
      <c r="I55" s="59">
        <f>_xlfn.XLOOKUP(New_MLA[[#This Row],[Cand_Ref]],Candidates[candidates__reference],Candidates[candidates__age],"")</f>
        <v>52</v>
      </c>
      <c r="J55" s="63">
        <f>_xlfn.XLOOKUP(New_MLA[[#This Row],[Number]],Constituency[Number],Constituency[Total_Voters])</f>
        <v>182603</v>
      </c>
      <c r="K55" s="63">
        <f>SUMIFS(Result2026[Votes],Result2026[Number],B55)</f>
        <v>148655</v>
      </c>
      <c r="L55" s="62">
        <f>_xlfn.XLOOKUP(New_MLA[[#This Row],[Number]],Result2026[Number],Result2026[Percentage])</f>
        <v>80.28</v>
      </c>
      <c r="M55" s="63" cm="1">
        <f t="array" ref="M55">_xlfn._xlws.FILTER(Result2026[[Votes]:[Votes]],(Result2026[[Number]:[Number]]=$B55)*(Result2026[[Position]:[Position]]=1))</f>
        <v>62734</v>
      </c>
      <c r="N55" s="61">
        <f>New_MLA[[#This Row],[Member_Votes]]/New_MLA[[#This Row],[Valid Votes]]</f>
        <v>0.42201069590662943</v>
      </c>
      <c r="O55" s="63" cm="1">
        <f t="array" ref="O55">_xlfn._xlws.FILTER(Result2026[[Votes]:[Votes]],(Result2026[[Number]:[Number]]=$B55)*(Result2026[[Position]:[Position]]=1))-_xlfn._xlws.FILTER(Result2026[[Votes]:[Votes]],(Result2026[[Number]:[Number]]=$B55)*(Result2026[[Position]:[Position]]=2))</f>
        <v>3706</v>
      </c>
    </row>
    <row r="56" spans="2:15" x14ac:dyDescent="0.9">
      <c r="B56" s="57">
        <v>54</v>
      </c>
      <c r="C56" s="58" t="s">
        <v>2200</v>
      </c>
      <c r="D56" s="58" t="s">
        <v>2019</v>
      </c>
      <c r="E56" s="58" t="str" cm="1">
        <f t="array" ref="E56">_xlfn._xlws.FILTER(Result2026[[Candidate_Name]:[Candidate_Name]],(Result2026[[Number]:[Number]]=$B56)*(Result2026[[Position]:[Position]]=1))</f>
        <v>Adv. N. Samsudheen</v>
      </c>
      <c r="F56" s="58" t="str" cm="1">
        <f t="array" ref="F56">_xlfn._xlws.FILTER(Result2026[[Candidate_Ref]:[Candidate_Ref]],(Result2026[[Number]:[Number]]=$B56)*(Result2026[[Position]:[Position]]=1))</f>
        <v>26kla194</v>
      </c>
      <c r="G56" s="58" t="str" cm="1">
        <f t="array" ref="G56">_xlfn.XLOOKUP(_xlfn._xlws.FILTER(Result2026[[Party]:[Party]],(Result2026[[Number]:[Number]]=$B56)*(Result2026[[Position]:[Position]]=1)),Party[Party],Party[Short])</f>
        <v>IUML</v>
      </c>
      <c r="H56" s="59" t="str" cm="1">
        <f t="array" ref="H56">_xlfn._xlws.FILTER(Result2026[[Alliance]:[Alliance]],(Result2026[[Number]:[Number]]=$B56)*(Result2026[[Position]:[Position]]=1))</f>
        <v>UDF</v>
      </c>
      <c r="I56" s="59">
        <f>_xlfn.XLOOKUP(New_MLA[[#This Row],[Cand_Ref]],Candidates[candidates__reference],Candidates[candidates__age],"")</f>
        <v>56</v>
      </c>
      <c r="J56" s="63">
        <f>_xlfn.XLOOKUP(New_MLA[[#This Row],[Number]],Constituency[Number],Constituency[Total_Voters])</f>
        <v>206436</v>
      </c>
      <c r="K56" s="63">
        <f>SUMIFS(Result2026[Votes],Result2026[Number],B56)</f>
        <v>168781</v>
      </c>
      <c r="L56" s="62">
        <f>_xlfn.XLOOKUP(New_MLA[[#This Row],[Number]],Result2026[Number],Result2026[Percentage])</f>
        <v>80.77</v>
      </c>
      <c r="M56" s="63" cm="1">
        <f t="array" ref="M56">_xlfn._xlws.FILTER(Result2026[[Votes]:[Votes]],(Result2026[[Number]:[Number]]=$B56)*(Result2026[[Position]:[Position]]=1))</f>
        <v>90606</v>
      </c>
      <c r="N56" s="61">
        <f>New_MLA[[#This Row],[Member_Votes]]/New_MLA[[#This Row],[Valid Votes]]</f>
        <v>0.5368258275516794</v>
      </c>
      <c r="O56" s="63" cm="1">
        <f t="array" ref="O56">_xlfn._xlws.FILTER(Result2026[[Votes]:[Votes]],(Result2026[[Number]:[Number]]=$B56)*(Result2026[[Position]:[Position]]=1))-_xlfn._xlws.FILTER(Result2026[[Votes]:[Votes]],(Result2026[[Number]:[Number]]=$B56)*(Result2026[[Position]:[Position]]=2))</f>
        <v>25903</v>
      </c>
    </row>
    <row r="57" spans="2:15" x14ac:dyDescent="0.9">
      <c r="B57" s="57">
        <v>55</v>
      </c>
      <c r="C57" s="58" t="s">
        <v>2241</v>
      </c>
      <c r="D57" s="58" t="s">
        <v>2019</v>
      </c>
      <c r="E57" s="58" t="str" cm="1">
        <f t="array" ref="E57">_xlfn._xlws.FILTER(Result2026[[Candidate_Name]:[Candidate_Name]],(Result2026[[Number]:[Number]]=$B57)*(Result2026[[Position]:[Position]]=1))</f>
        <v>A. Prabhakaran</v>
      </c>
      <c r="F57" s="58" t="str" cm="1">
        <f t="array" ref="F57">_xlfn._xlws.FILTER(Result2026[[Candidate_Ref]:[Candidate_Ref]],(Result2026[[Number]:[Number]]=$B57)*(Result2026[[Position]:[Position]]=1))</f>
        <v>26kla055</v>
      </c>
      <c r="G57" s="58" t="str" cm="1">
        <f t="array" ref="G57">_xlfn.XLOOKUP(_xlfn._xlws.FILTER(Result2026[[Party]:[Party]],(Result2026[[Number]:[Number]]=$B57)*(Result2026[[Position]:[Position]]=1)),Party[Party],Party[Short])</f>
        <v>CPI(M)</v>
      </c>
      <c r="H57" s="59" t="str" cm="1">
        <f t="array" ref="H57">_xlfn._xlws.FILTER(Result2026[[Alliance]:[Alliance]],(Result2026[[Number]:[Number]]=$B57)*(Result2026[[Position]:[Position]]=1))</f>
        <v>LDF</v>
      </c>
      <c r="I57" s="59">
        <f>_xlfn.XLOOKUP(New_MLA[[#This Row],[Cand_Ref]],Candidates[candidates__reference],Candidates[candidates__age],"")</f>
        <v>74</v>
      </c>
      <c r="J57" s="63">
        <f>_xlfn.XLOOKUP(New_MLA[[#This Row],[Number]],Constituency[Number],Constituency[Total_Voters])</f>
        <v>195429</v>
      </c>
      <c r="K57" s="63">
        <f>SUMIFS(Result2026[Votes],Result2026[Number],B57)</f>
        <v>162305</v>
      </c>
      <c r="L57" s="62">
        <f>_xlfn.XLOOKUP(New_MLA[[#This Row],[Number]],Result2026[Number],Result2026[Percentage])</f>
        <v>81.89</v>
      </c>
      <c r="M57" s="63" cm="1">
        <f t="array" ref="M57">_xlfn._xlws.FILTER(Result2026[[Votes]:[Votes]],(Result2026[[Number]:[Number]]=$B57)*(Result2026[[Position]:[Position]]=1))</f>
        <v>68629</v>
      </c>
      <c r="N57" s="61">
        <f>New_MLA[[#This Row],[Member_Votes]]/New_MLA[[#This Row],[Valid Votes]]</f>
        <v>0.42283971535072856</v>
      </c>
      <c r="O57" s="63" cm="1">
        <f t="array" ref="O57">_xlfn._xlws.FILTER(Result2026[[Votes]:[Votes]],(Result2026[[Number]:[Number]]=$B57)*(Result2026[[Position]:[Position]]=1))-_xlfn._xlws.FILTER(Result2026[[Votes]:[Votes]],(Result2026[[Number]:[Number]]=$B57)*(Result2026[[Position]:[Position]]=2))</f>
        <v>19721</v>
      </c>
    </row>
    <row r="58" spans="2:15" x14ac:dyDescent="0.9">
      <c r="B58" s="57">
        <v>56</v>
      </c>
      <c r="C58" s="58" t="s">
        <v>2019</v>
      </c>
      <c r="D58" s="58" t="s">
        <v>2019</v>
      </c>
      <c r="E58" s="58" t="str" cm="1">
        <f t="array" ref="E58">_xlfn._xlws.FILTER(Result2026[[Candidate_Name]:[Candidate_Name]],(Result2026[[Number]:[Number]]=$B58)*(Result2026[[Position]:[Position]]=1))</f>
        <v>Ramesh Pisharody</v>
      </c>
      <c r="F58" s="58" t="str" cm="1">
        <f t="array" ref="F58">_xlfn._xlws.FILTER(Result2026[[Candidate_Ref]:[Candidate_Ref]],(Result2026[[Number]:[Number]]=$B58)*(Result2026[[Position]:[Position]]=1))</f>
        <v>26kla196</v>
      </c>
      <c r="G58" s="58" t="str" cm="1">
        <f t="array" ref="G58">_xlfn.XLOOKUP(_xlfn._xlws.FILTER(Result2026[[Party]:[Party]],(Result2026[[Number]:[Number]]=$B58)*(Result2026[[Position]:[Position]]=1)),Party[Party],Party[Short])</f>
        <v>INC</v>
      </c>
      <c r="H58" s="59" t="str" cm="1">
        <f t="array" ref="H58">_xlfn._xlws.FILTER(Result2026[[Alliance]:[Alliance]],(Result2026[[Number]:[Number]]=$B58)*(Result2026[[Position]:[Position]]=1))</f>
        <v>UDF</v>
      </c>
      <c r="I58" s="59">
        <f>_xlfn.XLOOKUP(New_MLA[[#This Row],[Cand_Ref]],Candidates[candidates__reference],Candidates[candidates__age],"")</f>
        <v>45</v>
      </c>
      <c r="J58" s="63">
        <f>_xlfn.XLOOKUP(New_MLA[[#This Row],[Number]],Constituency[Number],Constituency[Total_Voters])</f>
        <v>176224</v>
      </c>
      <c r="K58" s="63">
        <f>SUMIFS(Result2026[Votes],Result2026[Number],B58)</f>
        <v>147192</v>
      </c>
      <c r="L58" s="62">
        <f>_xlfn.XLOOKUP(New_MLA[[#This Row],[Number]],Result2026[Number],Result2026[Percentage])</f>
        <v>82.27</v>
      </c>
      <c r="M58" s="63" cm="1">
        <f t="array" ref="M58">_xlfn._xlws.FILTER(Result2026[[Votes]:[Votes]],(Result2026[[Number]:[Number]]=$B58)*(Result2026[[Position]:[Position]]=1))</f>
        <v>62199</v>
      </c>
      <c r="N58" s="61">
        <f>New_MLA[[#This Row],[Member_Votes]]/New_MLA[[#This Row],[Valid Votes]]</f>
        <v>0.42257052013696395</v>
      </c>
      <c r="O58" s="63" cm="1">
        <f t="array" ref="O58">_xlfn._xlws.FILTER(Result2026[[Votes]:[Votes]],(Result2026[[Number]:[Number]]=$B58)*(Result2026[[Position]:[Position]]=1))-_xlfn._xlws.FILTER(Result2026[[Votes]:[Votes]],(Result2026[[Number]:[Number]]=$B58)*(Result2026[[Position]:[Position]]=2))</f>
        <v>13147</v>
      </c>
    </row>
    <row r="59" spans="2:15" x14ac:dyDescent="0.9">
      <c r="B59" s="57">
        <v>57</v>
      </c>
      <c r="C59" s="58" t="s">
        <v>2314</v>
      </c>
      <c r="D59" s="58" t="s">
        <v>2019</v>
      </c>
      <c r="E59" s="58" t="str" cm="1">
        <f t="array" ref="E59">_xlfn._xlws.FILTER(Result2026[[Candidate_Name]:[Candidate_Name]],(Result2026[[Number]:[Number]]=$B59)*(Result2026[[Position]:[Position]]=1))</f>
        <v>P. P. Sumod</v>
      </c>
      <c r="F59" s="58" t="str" cm="1">
        <f t="array" ref="F59">_xlfn._xlws.FILTER(Result2026[[Candidate_Ref]:[Candidate_Ref]],(Result2026[[Number]:[Number]]=$B59)*(Result2026[[Position]:[Position]]=1))</f>
        <v>26kla057</v>
      </c>
      <c r="G59" s="58" t="str" cm="1">
        <f t="array" ref="G59">_xlfn.XLOOKUP(_xlfn._xlws.FILTER(Result2026[[Party]:[Party]],(Result2026[[Number]:[Number]]=$B59)*(Result2026[[Position]:[Position]]=1)),Party[Party],Party[Short])</f>
        <v>CPI(M)</v>
      </c>
      <c r="H59" s="59" t="str" cm="1">
        <f t="array" ref="H59">_xlfn._xlws.FILTER(Result2026[[Alliance]:[Alliance]],(Result2026[[Number]:[Number]]=$B59)*(Result2026[[Position]:[Position]]=1))</f>
        <v>LDF</v>
      </c>
      <c r="I59" s="59">
        <f>_xlfn.XLOOKUP(New_MLA[[#This Row],[Cand_Ref]],Candidates[candidates__reference],Candidates[candidates__age],"")</f>
        <v>43</v>
      </c>
      <c r="J59" s="63">
        <f>_xlfn.XLOOKUP(New_MLA[[#This Row],[Number]],Constituency[Number],Constituency[Total_Voters])</f>
        <v>164930</v>
      </c>
      <c r="K59" s="63">
        <f>SUMIFS(Result2026[Votes],Result2026[Number],B59)</f>
        <v>132246</v>
      </c>
      <c r="L59" s="62">
        <f>_xlfn.XLOOKUP(New_MLA[[#This Row],[Number]],Result2026[Number],Result2026[Percentage])</f>
        <v>79.05</v>
      </c>
      <c r="M59" s="63" cm="1">
        <f t="array" ref="M59">_xlfn._xlws.FILTER(Result2026[[Votes]:[Votes]],(Result2026[[Number]:[Number]]=$B59)*(Result2026[[Position]:[Position]]=1))</f>
        <v>60557</v>
      </c>
      <c r="N59" s="61">
        <f>New_MLA[[#This Row],[Member_Votes]]/New_MLA[[#This Row],[Valid Votes]]</f>
        <v>0.45791177048833237</v>
      </c>
      <c r="O59" s="63" cm="1">
        <f t="array" ref="O59">_xlfn._xlws.FILTER(Result2026[[Votes]:[Votes]],(Result2026[[Number]:[Number]]=$B59)*(Result2026[[Position]:[Position]]=1))-_xlfn._xlws.FILTER(Result2026[[Votes]:[Votes]],(Result2026[[Number]:[Number]]=$B59)*(Result2026[[Position]:[Position]]=2))</f>
        <v>11910</v>
      </c>
    </row>
    <row r="60" spans="2:15" x14ac:dyDescent="0.9">
      <c r="B60" s="57">
        <v>58</v>
      </c>
      <c r="C60" s="58" t="s">
        <v>2339</v>
      </c>
      <c r="D60" s="58" t="s">
        <v>2019</v>
      </c>
      <c r="E60" s="58" t="str" cm="1">
        <f t="array" ref="E60">_xlfn._xlws.FILTER(Result2026[[Candidate_Name]:[Candidate_Name]],(Result2026[[Number]:[Number]]=$B60)*(Result2026[[Position]:[Position]]=1))</f>
        <v>Adv. Sumesh Achuthan</v>
      </c>
      <c r="F60" s="58" t="str" cm="1">
        <f t="array" ref="F60">_xlfn._xlws.FILTER(Result2026[[Candidate_Ref]:[Candidate_Ref]],(Result2026[[Number]:[Number]]=$B60)*(Result2026[[Position]:[Position]]=1))</f>
        <v>26kla198</v>
      </c>
      <c r="G60" s="58" t="str" cm="1">
        <f t="array" ref="G60">_xlfn.XLOOKUP(_xlfn._xlws.FILTER(Result2026[[Party]:[Party]],(Result2026[[Number]:[Number]]=$B60)*(Result2026[[Position]:[Position]]=1)),Party[Party],Party[Short])</f>
        <v>INC</v>
      </c>
      <c r="H60" s="59" t="str" cm="1">
        <f t="array" ref="H60">_xlfn._xlws.FILTER(Result2026[[Alliance]:[Alliance]],(Result2026[[Number]:[Number]]=$B60)*(Result2026[[Position]:[Position]]=1))</f>
        <v>UDF</v>
      </c>
      <c r="I60" s="59">
        <f>_xlfn.XLOOKUP(New_MLA[[#This Row],[Cand_Ref]],Candidates[candidates__reference],Candidates[candidates__age],"")</f>
        <v>50</v>
      </c>
      <c r="J60" s="63">
        <f>_xlfn.XLOOKUP(New_MLA[[#This Row],[Number]],Constituency[Number],Constituency[Total_Voters])</f>
        <v>172015</v>
      </c>
      <c r="K60" s="63">
        <f>SUMIFS(Result2026[Votes],Result2026[Number],B60)</f>
        <v>147788</v>
      </c>
      <c r="L60" s="62">
        <f>_xlfn.XLOOKUP(New_MLA[[#This Row],[Number]],Result2026[Number],Result2026[Percentage])</f>
        <v>84.63</v>
      </c>
      <c r="M60" s="63" cm="1">
        <f t="array" ref="M60">_xlfn._xlws.FILTER(Result2026[[Votes]:[Votes]],(Result2026[[Number]:[Number]]=$B60)*(Result2026[[Position]:[Position]]=1))</f>
        <v>65325</v>
      </c>
      <c r="N60" s="61">
        <f>New_MLA[[#This Row],[Member_Votes]]/New_MLA[[#This Row],[Valid Votes]]</f>
        <v>0.4420182964787398</v>
      </c>
      <c r="O60" s="63" cm="1">
        <f t="array" ref="O60">_xlfn._xlws.FILTER(Result2026[[Votes]:[Votes]],(Result2026[[Number]:[Number]]=$B60)*(Result2026[[Position]:[Position]]=1))-_xlfn._xlws.FILTER(Result2026[[Votes]:[Votes]],(Result2026[[Number]:[Number]]=$B60)*(Result2026[[Position]:[Position]]=2))</f>
        <v>6510</v>
      </c>
    </row>
    <row r="61" spans="2:15" x14ac:dyDescent="0.9">
      <c r="B61" s="57">
        <v>59</v>
      </c>
      <c r="C61" s="58" t="s">
        <v>2374</v>
      </c>
      <c r="D61" s="58" t="s">
        <v>2019</v>
      </c>
      <c r="E61" s="58" t="str" cm="1">
        <f t="array" ref="E61">_xlfn._xlws.FILTER(Result2026[[Candidate_Name]:[Candidate_Name]],(Result2026[[Number]:[Number]]=$B61)*(Result2026[[Position]:[Position]]=1))</f>
        <v>K. Preman</v>
      </c>
      <c r="F61" s="58" t="str" cm="1">
        <f t="array" ref="F61">_xlfn._xlws.FILTER(Result2026[[Candidate_Ref]:[Candidate_Ref]],(Result2026[[Number]:[Number]]=$B61)*(Result2026[[Position]:[Position]]=1))</f>
        <v>26kla059</v>
      </c>
      <c r="G61" s="58" t="str" cm="1">
        <f t="array" ref="G61">_xlfn.XLOOKUP(_xlfn._xlws.FILTER(Result2026[[Party]:[Party]],(Result2026[[Number]:[Number]]=$B61)*(Result2026[[Position]:[Position]]=1)),Party[Party],Party[Short])</f>
        <v>CPI(M)</v>
      </c>
      <c r="H61" s="59" t="str" cm="1">
        <f t="array" ref="H61">_xlfn._xlws.FILTER(Result2026[[Alliance]:[Alliance]],(Result2026[[Number]:[Number]]=$B61)*(Result2026[[Position]:[Position]]=1))</f>
        <v>LDF</v>
      </c>
      <c r="I61" s="59">
        <f>_xlfn.XLOOKUP(New_MLA[[#This Row],[Cand_Ref]],Candidates[candidates__reference],Candidates[candidates__age],"")</f>
        <v>51</v>
      </c>
      <c r="J61" s="63">
        <f>_xlfn.XLOOKUP(New_MLA[[#This Row],[Number]],Constituency[Number],Constituency[Total_Voters])</f>
        <v>181690</v>
      </c>
      <c r="K61" s="63">
        <f>SUMIFS(Result2026[Votes],Result2026[Number],B61)</f>
        <v>150497</v>
      </c>
      <c r="L61" s="62">
        <f>_xlfn.XLOOKUP(New_MLA[[#This Row],[Number]],Result2026[Number],Result2026[Percentage])</f>
        <v>81.59</v>
      </c>
      <c r="M61" s="63" cm="1">
        <f t="array" ref="M61">_xlfn._xlws.FILTER(Result2026[[Votes]:[Votes]],(Result2026[[Number]:[Number]]=$B61)*(Result2026[[Position]:[Position]]=1))</f>
        <v>66521</v>
      </c>
      <c r="N61" s="61">
        <f>New_MLA[[#This Row],[Member_Votes]]/New_MLA[[#This Row],[Valid Votes]]</f>
        <v>0.44200881080685994</v>
      </c>
      <c r="O61" s="63" cm="1">
        <f t="array" ref="O61">_xlfn._xlws.FILTER(Result2026[[Votes]:[Votes]],(Result2026[[Number]:[Number]]=$B61)*(Result2026[[Position]:[Position]]=1))-_xlfn._xlws.FILTER(Result2026[[Votes]:[Votes]],(Result2026[[Number]:[Number]]=$B61)*(Result2026[[Position]:[Position]]=2))</f>
        <v>3305</v>
      </c>
    </row>
    <row r="62" spans="2:15" x14ac:dyDescent="0.9">
      <c r="B62" s="57">
        <v>60</v>
      </c>
      <c r="C62" s="58" t="s">
        <v>2407</v>
      </c>
      <c r="D62" s="58" t="s">
        <v>2019</v>
      </c>
      <c r="E62" s="58" t="str" cm="1">
        <f t="array" ref="E62">_xlfn._xlws.FILTER(Result2026[[Candidate_Name]:[Candidate_Name]],(Result2026[[Number]:[Number]]=$B62)*(Result2026[[Position]:[Position]]=1))</f>
        <v>T. M. Sasi</v>
      </c>
      <c r="F62" s="58" t="str" cm="1">
        <f t="array" ref="F62">_xlfn._xlws.FILTER(Result2026[[Candidate_Ref]:[Candidate_Ref]],(Result2026[[Number]:[Number]]=$B62)*(Result2026[[Position]:[Position]]=1))</f>
        <v>26kla060</v>
      </c>
      <c r="G62" s="58" t="str" cm="1">
        <f t="array" ref="G62">_xlfn.XLOOKUP(_xlfn._xlws.FILTER(Result2026[[Party]:[Party]],(Result2026[[Number]:[Number]]=$B62)*(Result2026[[Position]:[Position]]=1)),Party[Party],Party[Short])</f>
        <v>CPI(M)</v>
      </c>
      <c r="H62" s="59" t="str" cm="1">
        <f t="array" ref="H62">_xlfn._xlws.FILTER(Result2026[[Alliance]:[Alliance]],(Result2026[[Number]:[Number]]=$B62)*(Result2026[[Position]:[Position]]=1))</f>
        <v>LDF</v>
      </c>
      <c r="I62" s="59">
        <f>_xlfn.XLOOKUP(New_MLA[[#This Row],[Cand_Ref]],Candidates[candidates__reference],Candidates[candidates__age],"")</f>
        <v>46</v>
      </c>
      <c r="J62" s="63">
        <f>_xlfn.XLOOKUP(New_MLA[[#This Row],[Number]],Constituency[Number],Constituency[Total_Voters])</f>
        <v>165657</v>
      </c>
      <c r="K62" s="63">
        <f>SUMIFS(Result2026[Votes],Result2026[Number],B62)</f>
        <v>134229</v>
      </c>
      <c r="L62" s="62">
        <f>_xlfn.XLOOKUP(New_MLA[[#This Row],[Number]],Result2026[Number],Result2026[Percentage])</f>
        <v>79.83</v>
      </c>
      <c r="M62" s="63" cm="1">
        <f t="array" ref="M62">_xlfn._xlws.FILTER(Result2026[[Votes]:[Votes]],(Result2026[[Number]:[Number]]=$B62)*(Result2026[[Position]:[Position]]=1))</f>
        <v>61564</v>
      </c>
      <c r="N62" s="61">
        <f>New_MLA[[#This Row],[Member_Votes]]/New_MLA[[#This Row],[Valid Votes]]</f>
        <v>0.45864902517339773</v>
      </c>
      <c r="O62" s="63" cm="1">
        <f t="array" ref="O62">_xlfn._xlws.FILTER(Result2026[[Votes]:[Votes]],(Result2026[[Number]:[Number]]=$B62)*(Result2026[[Position]:[Position]]=1))-_xlfn._xlws.FILTER(Result2026[[Votes]:[Votes]],(Result2026[[Number]:[Number]]=$B62)*(Result2026[[Position]:[Position]]=2))</f>
        <v>8553</v>
      </c>
    </row>
    <row r="63" spans="2:15" x14ac:dyDescent="0.9">
      <c r="B63" s="57">
        <v>61</v>
      </c>
      <c r="C63" s="58" t="s">
        <v>2435</v>
      </c>
      <c r="D63" s="58" t="s">
        <v>2437</v>
      </c>
      <c r="E63" s="58" t="str" cm="1">
        <f t="array" ref="E63">_xlfn._xlws.FILTER(Result2026[[Candidate_Name]:[Candidate_Name]],(Result2026[[Number]:[Number]]=$B63)*(Result2026[[Position]:[Position]]=1))</f>
        <v>U. R. Pradeep</v>
      </c>
      <c r="F63" s="58" t="str" cm="1">
        <f t="array" ref="F63">_xlfn._xlws.FILTER(Result2026[[Candidate_Ref]:[Candidate_Ref]],(Result2026[[Number]:[Number]]=$B63)*(Result2026[[Position]:[Position]]=1))</f>
        <v>26kla061</v>
      </c>
      <c r="G63" s="58" t="str" cm="1">
        <f t="array" ref="G63">_xlfn.XLOOKUP(_xlfn._xlws.FILTER(Result2026[[Party]:[Party]],(Result2026[[Number]:[Number]]=$B63)*(Result2026[[Position]:[Position]]=1)),Party[Party],Party[Short])</f>
        <v>CPI(M)</v>
      </c>
      <c r="H63" s="59" t="str" cm="1">
        <f t="array" ref="H63">_xlfn._xlws.FILTER(Result2026[[Alliance]:[Alliance]],(Result2026[[Number]:[Number]]=$B63)*(Result2026[[Position]:[Position]]=1))</f>
        <v>LDF</v>
      </c>
      <c r="I63" s="59">
        <f>_xlfn.XLOOKUP(New_MLA[[#This Row],[Cand_Ref]],Candidates[candidates__reference],Candidates[candidates__age],"")</f>
        <v>52</v>
      </c>
      <c r="J63" s="63">
        <f>_xlfn.XLOOKUP(New_MLA[[#This Row],[Number]],Constituency[Number],Constituency[Total_Voters])</f>
        <v>203956</v>
      </c>
      <c r="K63" s="63">
        <f>SUMIFS(Result2026[Votes],Result2026[Number],B63)</f>
        <v>163151</v>
      </c>
      <c r="L63" s="62">
        <f>_xlfn.XLOOKUP(New_MLA[[#This Row],[Number]],Result2026[Number],Result2026[Percentage])</f>
        <v>78.89</v>
      </c>
      <c r="M63" s="63" cm="1">
        <f t="array" ref="M63">_xlfn._xlws.FILTER(Result2026[[Votes]:[Votes]],(Result2026[[Number]:[Number]]=$B63)*(Result2026[[Position]:[Position]]=1))</f>
        <v>76073</v>
      </c>
      <c r="N63" s="61">
        <f>New_MLA[[#This Row],[Member_Votes]]/New_MLA[[#This Row],[Valid Votes]]</f>
        <v>0.46627357478654741</v>
      </c>
      <c r="O63" s="63" cm="1">
        <f t="array" ref="O63">_xlfn._xlws.FILTER(Result2026[[Votes]:[Votes]],(Result2026[[Number]:[Number]]=$B63)*(Result2026[[Position]:[Position]]=1))-_xlfn._xlws.FILTER(Result2026[[Votes]:[Votes]],(Result2026[[Number]:[Number]]=$B63)*(Result2026[[Position]:[Position]]=2))</f>
        <v>29386</v>
      </c>
    </row>
    <row r="64" spans="2:15" x14ac:dyDescent="0.9">
      <c r="B64" s="57">
        <v>62</v>
      </c>
      <c r="C64" s="58" t="s">
        <v>2470</v>
      </c>
      <c r="D64" s="58" t="s">
        <v>2437</v>
      </c>
      <c r="E64" s="58" t="str" cm="1">
        <f t="array" ref="E64">_xlfn._xlws.FILTER(Result2026[[Candidate_Name]:[Candidate_Name]],(Result2026[[Number]:[Number]]=$B64)*(Result2026[[Position]:[Position]]=1))</f>
        <v>A. C. Moytheen</v>
      </c>
      <c r="F64" s="58" t="str" cm="1">
        <f t="array" ref="F64">_xlfn._xlws.FILTER(Result2026[[Candidate_Ref]:[Candidate_Ref]],(Result2026[[Number]:[Number]]=$B64)*(Result2026[[Position]:[Position]]=1))</f>
        <v>26kla062</v>
      </c>
      <c r="G64" s="58" t="str" cm="1">
        <f t="array" ref="G64">_xlfn.XLOOKUP(_xlfn._xlws.FILTER(Result2026[[Party]:[Party]],(Result2026[[Number]:[Number]]=$B64)*(Result2026[[Position]:[Position]]=1)),Party[Party],Party[Short])</f>
        <v>CPI(M)</v>
      </c>
      <c r="H64" s="59" t="str" cm="1">
        <f t="array" ref="H64">_xlfn._xlws.FILTER(Result2026[[Alliance]:[Alliance]],(Result2026[[Number]:[Number]]=$B64)*(Result2026[[Position]:[Position]]=1))</f>
        <v>LDF</v>
      </c>
      <c r="I64" s="59">
        <f>_xlfn.XLOOKUP(New_MLA[[#This Row],[Cand_Ref]],Candidates[candidates__reference],Candidates[candidates__age],"")</f>
        <v>69</v>
      </c>
      <c r="J64" s="63">
        <f>_xlfn.XLOOKUP(New_MLA[[#This Row],[Number]],Constituency[Number],Constituency[Total_Voters])</f>
        <v>196839</v>
      </c>
      <c r="K64" s="63">
        <f>SUMIFS(Result2026[Votes],Result2026[Number],B64)</f>
        <v>153735</v>
      </c>
      <c r="L64" s="62">
        <f>_xlfn.XLOOKUP(New_MLA[[#This Row],[Number]],Result2026[Number],Result2026[Percentage])</f>
        <v>77.14</v>
      </c>
      <c r="M64" s="63" cm="1">
        <f t="array" ref="M64">_xlfn._xlws.FILTER(Result2026[[Votes]:[Votes]],(Result2026[[Number]:[Number]]=$B64)*(Result2026[[Position]:[Position]]=1))</f>
        <v>69522</v>
      </c>
      <c r="N64" s="61">
        <f>New_MLA[[#This Row],[Member_Votes]]/New_MLA[[#This Row],[Valid Votes]]</f>
        <v>0.45221972875402477</v>
      </c>
      <c r="O64" s="63" cm="1">
        <f t="array" ref="O64">_xlfn._xlws.FILTER(Result2026[[Votes]:[Votes]],(Result2026[[Number]:[Number]]=$B64)*(Result2026[[Position]:[Position]]=1))-_xlfn._xlws.FILTER(Result2026[[Votes]:[Votes]],(Result2026[[Number]:[Number]]=$B64)*(Result2026[[Position]:[Position]]=2))</f>
        <v>4563</v>
      </c>
    </row>
    <row r="65" spans="2:15" x14ac:dyDescent="0.9">
      <c r="B65" s="57">
        <v>63</v>
      </c>
      <c r="C65" s="58" t="s">
        <v>2495</v>
      </c>
      <c r="D65" s="58" t="s">
        <v>2437</v>
      </c>
      <c r="E65" s="58" t="str" cm="1">
        <f t="array" ref="E65">_xlfn._xlws.FILTER(Result2026[[Candidate_Name]:[Candidate_Name]],(Result2026[[Number]:[Number]]=$B65)*(Result2026[[Position]:[Position]]=1))</f>
        <v>N. K. Akbar</v>
      </c>
      <c r="F65" s="58" t="str" cm="1">
        <f t="array" ref="F65">_xlfn._xlws.FILTER(Result2026[[Candidate_Ref]:[Candidate_Ref]],(Result2026[[Number]:[Number]]=$B65)*(Result2026[[Position]:[Position]]=1))</f>
        <v>26kla063</v>
      </c>
      <c r="G65" s="58" t="str" cm="1">
        <f t="array" ref="G65">_xlfn.XLOOKUP(_xlfn._xlws.FILTER(Result2026[[Party]:[Party]],(Result2026[[Number]:[Number]]=$B65)*(Result2026[[Position]:[Position]]=1)),Party[Party],Party[Short])</f>
        <v>CPI(M)</v>
      </c>
      <c r="H65" s="59" t="str" cm="1">
        <f t="array" ref="H65">_xlfn._xlws.FILTER(Result2026[[Alliance]:[Alliance]],(Result2026[[Number]:[Number]]=$B65)*(Result2026[[Position]:[Position]]=1))</f>
        <v>LDF</v>
      </c>
      <c r="I65" s="59">
        <f>_xlfn.XLOOKUP(New_MLA[[#This Row],[Cand_Ref]],Candidates[candidates__reference],Candidates[candidates__age],"")</f>
        <v>56</v>
      </c>
      <c r="J65" s="63">
        <f>_xlfn.XLOOKUP(New_MLA[[#This Row],[Number]],Constituency[Number],Constituency[Total_Voters])</f>
        <v>218704</v>
      </c>
      <c r="K65" s="63">
        <f>SUMIFS(Result2026[Votes],Result2026[Number],B65)</f>
        <v>162039</v>
      </c>
      <c r="L65" s="62">
        <f>_xlfn.XLOOKUP(New_MLA[[#This Row],[Number]],Result2026[Number],Result2026[Percentage])</f>
        <v>73.37</v>
      </c>
      <c r="M65" s="63" cm="1">
        <f t="array" ref="M65">_xlfn._xlws.FILTER(Result2026[[Votes]:[Votes]],(Result2026[[Number]:[Number]]=$B65)*(Result2026[[Position]:[Position]]=1))</f>
        <v>66069</v>
      </c>
      <c r="N65" s="61">
        <f>New_MLA[[#This Row],[Member_Votes]]/New_MLA[[#This Row],[Valid Votes]]</f>
        <v>0.40773517486531019</v>
      </c>
      <c r="O65" s="63" cm="1">
        <f t="array" ref="O65">_xlfn._xlws.FILTER(Result2026[[Votes]:[Votes]],(Result2026[[Number]:[Number]]=$B65)*(Result2026[[Position]:[Position]]=1))-_xlfn._xlws.FILTER(Result2026[[Votes]:[Votes]],(Result2026[[Number]:[Number]]=$B65)*(Result2026[[Position]:[Position]]=2))</f>
        <v>1998</v>
      </c>
    </row>
    <row r="66" spans="2:15" x14ac:dyDescent="0.9">
      <c r="B66" s="57">
        <v>64</v>
      </c>
      <c r="C66" s="58" t="s">
        <v>2530</v>
      </c>
      <c r="D66" s="58" t="s">
        <v>2437</v>
      </c>
      <c r="E66" s="58" t="str" cm="1">
        <f t="array" ref="E66">_xlfn._xlws.FILTER(Result2026[[Candidate_Name]:[Candidate_Name]],(Result2026[[Number]:[Number]]=$B66)*(Result2026[[Position]:[Position]]=1))</f>
        <v>C. Ravindranath</v>
      </c>
      <c r="F66" s="58" t="str" cm="1">
        <f t="array" ref="F66">_xlfn._xlws.FILTER(Result2026[[Candidate_Ref]:[Candidate_Ref]],(Result2026[[Number]:[Number]]=$B66)*(Result2026[[Position]:[Position]]=1))</f>
        <v>26kla064</v>
      </c>
      <c r="G66" s="58" t="str" cm="1">
        <f t="array" ref="G66">_xlfn.XLOOKUP(_xlfn._xlws.FILTER(Result2026[[Party]:[Party]],(Result2026[[Number]:[Number]]=$B66)*(Result2026[[Position]:[Position]]=1)),Party[Party],Party[Short])</f>
        <v>CPI(M)</v>
      </c>
      <c r="H66" s="59" t="str" cm="1">
        <f t="array" ref="H66">_xlfn._xlws.FILTER(Result2026[[Alliance]:[Alliance]],(Result2026[[Number]:[Number]]=$B66)*(Result2026[[Position]:[Position]]=1))</f>
        <v>LDF</v>
      </c>
      <c r="I66" s="59">
        <f>_xlfn.XLOOKUP(New_MLA[[#This Row],[Cand_Ref]],Candidates[candidates__reference],Candidates[candidates__age],"")</f>
        <v>70</v>
      </c>
      <c r="J66" s="63">
        <f>_xlfn.XLOOKUP(New_MLA[[#This Row],[Number]],Constituency[Number],Constituency[Total_Voters])</f>
        <v>222278</v>
      </c>
      <c r="K66" s="63">
        <f>SUMIFS(Result2026[Votes],Result2026[Number],B66)</f>
        <v>171387</v>
      </c>
      <c r="L66" s="62">
        <f>_xlfn.XLOOKUP(New_MLA[[#This Row],[Number]],Result2026[Number],Result2026[Percentage])</f>
        <v>75.89</v>
      </c>
      <c r="M66" s="63" cm="1">
        <f t="array" ref="M66">_xlfn._xlws.FILTER(Result2026[[Votes]:[Votes]],(Result2026[[Number]:[Number]]=$B66)*(Result2026[[Position]:[Position]]=1))</f>
        <v>65337</v>
      </c>
      <c r="N66" s="61">
        <f>New_MLA[[#This Row],[Member_Votes]]/New_MLA[[#This Row],[Valid Votes]]</f>
        <v>0.38122494704965953</v>
      </c>
      <c r="O66" s="63" cm="1">
        <f t="array" ref="O66">_xlfn._xlws.FILTER(Result2026[[Votes]:[Votes]],(Result2026[[Number]:[Number]]=$B66)*(Result2026[[Position]:[Position]]=1))-_xlfn._xlws.FILTER(Result2026[[Votes]:[Votes]],(Result2026[[Number]:[Number]]=$B66)*(Result2026[[Position]:[Position]]=2))</f>
        <v>126</v>
      </c>
    </row>
    <row r="67" spans="2:15" x14ac:dyDescent="0.9">
      <c r="B67" s="57">
        <v>65</v>
      </c>
      <c r="C67" s="58" t="s">
        <v>2586</v>
      </c>
      <c r="D67" s="58" t="s">
        <v>2437</v>
      </c>
      <c r="E67" s="58" t="str" cm="1">
        <f t="array" ref="E67">_xlfn._xlws.FILTER(Result2026[[Candidate_Name]:[Candidate_Name]],(Result2026[[Number]:[Number]]=$B67)*(Result2026[[Position]:[Position]]=1))</f>
        <v>Xeviyar Chittilappally</v>
      </c>
      <c r="F67" s="58" t="str" cm="1">
        <f t="array" ref="F67">_xlfn._xlws.FILTER(Result2026[[Candidate_Ref]:[Candidate_Ref]],(Result2026[[Number]:[Number]]=$B67)*(Result2026[[Position]:[Position]]=1))</f>
        <v>26kla065</v>
      </c>
      <c r="G67" s="58" t="str" cm="1">
        <f t="array" ref="G67">_xlfn.XLOOKUP(_xlfn._xlws.FILTER(Result2026[[Party]:[Party]],(Result2026[[Number]:[Number]]=$B67)*(Result2026[[Position]:[Position]]=1)),Party[Party],Party[Short])</f>
        <v>CPI(M)</v>
      </c>
      <c r="H67" s="59" t="str" cm="1">
        <f t="array" ref="H67">_xlfn._xlws.FILTER(Result2026[[Alliance]:[Alliance]],(Result2026[[Number]:[Number]]=$B67)*(Result2026[[Position]:[Position]]=1))</f>
        <v>LDF</v>
      </c>
      <c r="I67" s="59">
        <f>_xlfn.XLOOKUP(New_MLA[[#This Row],[Cand_Ref]],Candidates[candidates__reference],Candidates[candidates__age],"")</f>
        <v>54</v>
      </c>
      <c r="J67" s="63">
        <f>_xlfn.XLOOKUP(New_MLA[[#This Row],[Number]],Constituency[Number],Constituency[Total_Voters])</f>
        <v>201786</v>
      </c>
      <c r="K67" s="63">
        <f>SUMIFS(Result2026[Votes],Result2026[Number],B67)</f>
        <v>163634</v>
      </c>
      <c r="L67" s="62">
        <f>_xlfn.XLOOKUP(New_MLA[[#This Row],[Number]],Result2026[Number],Result2026[Percentage])</f>
        <v>79.67</v>
      </c>
      <c r="M67" s="63" cm="1">
        <f t="array" ref="M67">_xlfn._xlws.FILTER(Result2026[[Votes]:[Votes]],(Result2026[[Number]:[Number]]=$B67)*(Result2026[[Position]:[Position]]=1))</f>
        <v>70725</v>
      </c>
      <c r="N67" s="61">
        <f>New_MLA[[#This Row],[Member_Votes]]/New_MLA[[#This Row],[Valid Votes]]</f>
        <v>0.43221457643277067</v>
      </c>
      <c r="O67" s="63" cm="1">
        <f t="array" ref="O67">_xlfn._xlws.FILTER(Result2026[[Votes]:[Votes]],(Result2026[[Number]:[Number]]=$B67)*(Result2026[[Position]:[Position]]=1))-_xlfn._xlws.FILTER(Result2026[[Votes]:[Votes]],(Result2026[[Number]:[Number]]=$B67)*(Result2026[[Position]:[Position]]=2))</f>
        <v>5690</v>
      </c>
    </row>
    <row r="68" spans="2:15" x14ac:dyDescent="0.9">
      <c r="B68" s="57">
        <v>66</v>
      </c>
      <c r="C68" s="58" t="s">
        <v>2616</v>
      </c>
      <c r="D68" s="58" t="s">
        <v>2437</v>
      </c>
      <c r="E68" s="58" t="str" cm="1">
        <f t="array" ref="E68">_xlfn._xlws.FILTER(Result2026[[Candidate_Name]:[Candidate_Name]],(Result2026[[Number]:[Number]]=$B68)*(Result2026[[Position]:[Position]]=1))</f>
        <v>K. Rajan</v>
      </c>
      <c r="F68" s="58" t="str" cm="1">
        <f t="array" ref="F68">_xlfn._xlws.FILTER(Result2026[[Candidate_Ref]:[Candidate_Ref]],(Result2026[[Number]:[Number]]=$B68)*(Result2026[[Position]:[Position]]=1))</f>
        <v>26kla066</v>
      </c>
      <c r="G68" s="58" t="str" cm="1">
        <f t="array" ref="G68">_xlfn.XLOOKUP(_xlfn._xlws.FILTER(Result2026[[Party]:[Party]],(Result2026[[Number]:[Number]]=$B68)*(Result2026[[Position]:[Position]]=1)),Party[Party],Party[Short])</f>
        <v>CPI</v>
      </c>
      <c r="H68" s="59" t="str" cm="1">
        <f t="array" ref="H68">_xlfn._xlws.FILTER(Result2026[[Alliance]:[Alliance]],(Result2026[[Number]:[Number]]=$B68)*(Result2026[[Position]:[Position]]=1))</f>
        <v>LDF</v>
      </c>
      <c r="I68" s="59">
        <f>_xlfn.XLOOKUP(New_MLA[[#This Row],[Cand_Ref]],Candidates[candidates__reference],Candidates[candidates__age],"")</f>
        <v>52</v>
      </c>
      <c r="J68" s="63">
        <f>_xlfn.XLOOKUP(New_MLA[[#This Row],[Number]],Constituency[Number],Constituency[Total_Voters])</f>
        <v>188395</v>
      </c>
      <c r="K68" s="63">
        <f>SUMIFS(Result2026[Votes],Result2026[Number],B68)</f>
        <v>151990</v>
      </c>
      <c r="L68" s="62">
        <f>_xlfn.XLOOKUP(New_MLA[[#This Row],[Number]],Result2026[Number],Result2026[Percentage])</f>
        <v>79.599999999999994</v>
      </c>
      <c r="M68" s="63" cm="1">
        <f t="array" ref="M68">_xlfn._xlws.FILTER(Result2026[[Votes]:[Votes]],(Result2026[[Number]:[Number]]=$B68)*(Result2026[[Position]:[Position]]=1))</f>
        <v>69703</v>
      </c>
      <c r="N68" s="61">
        <f>New_MLA[[#This Row],[Member_Votes]]/New_MLA[[#This Row],[Valid Votes]]</f>
        <v>0.45860253964076586</v>
      </c>
      <c r="O68" s="63" cm="1">
        <f t="array" ref="O68">_xlfn._xlws.FILTER(Result2026[[Votes]:[Votes]],(Result2026[[Number]:[Number]]=$B68)*(Result2026[[Position]:[Position]]=1))-_xlfn._xlws.FILTER(Result2026[[Votes]:[Votes]],(Result2026[[Number]:[Number]]=$B68)*(Result2026[[Position]:[Position]]=2))</f>
        <v>8884</v>
      </c>
    </row>
    <row r="69" spans="2:15" x14ac:dyDescent="0.9">
      <c r="B69" s="57">
        <v>67</v>
      </c>
      <c r="C69" s="58" t="s">
        <v>2437</v>
      </c>
      <c r="D69" s="58" t="s">
        <v>2437</v>
      </c>
      <c r="E69" s="58" t="str" cm="1">
        <f t="array" ref="E69">_xlfn._xlws.FILTER(Result2026[[Candidate_Name]:[Candidate_Name]],(Result2026[[Number]:[Number]]=$B69)*(Result2026[[Position]:[Position]]=1))</f>
        <v>Rajan Pallan</v>
      </c>
      <c r="F69" s="58" t="str" cm="1">
        <f t="array" ref="F69">_xlfn._xlws.FILTER(Result2026[[Candidate_Ref]:[Candidate_Ref]],(Result2026[[Number]:[Number]]=$B69)*(Result2026[[Position]:[Position]]=1))</f>
        <v>26kla207</v>
      </c>
      <c r="G69" s="58" t="str" cm="1">
        <f t="array" ref="G69">_xlfn.XLOOKUP(_xlfn._xlws.FILTER(Result2026[[Party]:[Party]],(Result2026[[Number]:[Number]]=$B69)*(Result2026[[Position]:[Position]]=1)),Party[Party],Party[Short])</f>
        <v>INC</v>
      </c>
      <c r="H69" s="59" t="str" cm="1">
        <f t="array" ref="H69">_xlfn._xlws.FILTER(Result2026[[Alliance]:[Alliance]],(Result2026[[Number]:[Number]]=$B69)*(Result2026[[Position]:[Position]]=1))</f>
        <v>UDF</v>
      </c>
      <c r="I69" s="59">
        <f>_xlfn.XLOOKUP(New_MLA[[#This Row],[Cand_Ref]],Candidates[candidates__reference],Candidates[candidates__age],"")</f>
        <v>63</v>
      </c>
      <c r="J69" s="63">
        <f>_xlfn.XLOOKUP(New_MLA[[#This Row],[Number]],Constituency[Number],Constituency[Total_Voters])</f>
        <v>161225</v>
      </c>
      <c r="K69" s="63">
        <f>SUMIFS(Result2026[Votes],Result2026[Number],B69)</f>
        <v>124182</v>
      </c>
      <c r="L69" s="62">
        <f>_xlfn.XLOOKUP(New_MLA[[#This Row],[Number]],Result2026[Number],Result2026[Percentage])</f>
        <v>75.7</v>
      </c>
      <c r="M69" s="63" cm="1">
        <f t="array" ref="M69">_xlfn._xlws.FILTER(Result2026[[Votes]:[Votes]],(Result2026[[Number]:[Number]]=$B69)*(Result2026[[Position]:[Position]]=1))</f>
        <v>60290</v>
      </c>
      <c r="N69" s="61">
        <f>New_MLA[[#This Row],[Member_Votes]]/New_MLA[[#This Row],[Valid Votes]]</f>
        <v>0.48549709297643778</v>
      </c>
      <c r="O69" s="63" cm="1">
        <f t="array" ref="O69">_xlfn._xlws.FILTER(Result2026[[Votes]:[Votes]],(Result2026[[Number]:[Number]]=$B69)*(Result2026[[Position]:[Position]]=1))-_xlfn._xlws.FILTER(Result2026[[Votes]:[Votes]],(Result2026[[Number]:[Number]]=$B69)*(Result2026[[Position]:[Position]]=2))</f>
        <v>26803</v>
      </c>
    </row>
    <row r="70" spans="2:15" x14ac:dyDescent="0.9">
      <c r="B70" s="57">
        <v>68</v>
      </c>
      <c r="C70" s="58" t="s">
        <v>2686</v>
      </c>
      <c r="D70" s="58" t="s">
        <v>2437</v>
      </c>
      <c r="E70" s="58" t="str" cm="1">
        <f t="array" ref="E70">_xlfn._xlws.FILTER(Result2026[[Candidate_Name]:[Candidate_Name]],(Result2026[[Number]:[Number]]=$B70)*(Result2026[[Position]:[Position]]=1))</f>
        <v>Geetha Gopi</v>
      </c>
      <c r="F70" s="58" t="str" cm="1">
        <f t="array" ref="F70">_xlfn._xlws.FILTER(Result2026[[Candidate_Ref]:[Candidate_Ref]],(Result2026[[Number]:[Number]]=$B70)*(Result2026[[Position]:[Position]]=1))</f>
        <v>26kla068</v>
      </c>
      <c r="G70" s="58" t="str" cm="1">
        <f t="array" ref="G70">_xlfn.XLOOKUP(_xlfn._xlws.FILTER(Result2026[[Party]:[Party]],(Result2026[[Number]:[Number]]=$B70)*(Result2026[[Position]:[Position]]=1)),Party[Party],Party[Short])</f>
        <v>CPI</v>
      </c>
      <c r="H70" s="59" t="str" cm="1">
        <f t="array" ref="H70">_xlfn._xlws.FILTER(Result2026[[Alliance]:[Alliance]],(Result2026[[Number]:[Number]]=$B70)*(Result2026[[Position]:[Position]]=1))</f>
        <v>LDF</v>
      </c>
      <c r="I70" s="59">
        <f>_xlfn.XLOOKUP(New_MLA[[#This Row],[Cand_Ref]],Candidates[candidates__reference],Candidates[candidates__age],"")</f>
        <v>52</v>
      </c>
      <c r="J70" s="63">
        <f>_xlfn.XLOOKUP(New_MLA[[#This Row],[Number]],Constituency[Number],Constituency[Total_Voters])</f>
        <v>203427</v>
      </c>
      <c r="K70" s="63">
        <f>SUMIFS(Result2026[Votes],Result2026[Number],B70)</f>
        <v>157535</v>
      </c>
      <c r="L70" s="62">
        <f>_xlfn.XLOOKUP(New_MLA[[#This Row],[Number]],Result2026[Number],Result2026[Percentage])</f>
        <v>76.38</v>
      </c>
      <c r="M70" s="63" cm="1">
        <f t="array" ref="M70">_xlfn._xlws.FILTER(Result2026[[Votes]:[Votes]],(Result2026[[Number]:[Number]]=$B70)*(Result2026[[Position]:[Position]]=1))</f>
        <v>58979</v>
      </c>
      <c r="N70" s="61">
        <f>New_MLA[[#This Row],[Member_Votes]]/New_MLA[[#This Row],[Valid Votes]]</f>
        <v>0.37438664423778845</v>
      </c>
      <c r="O70" s="63" cm="1">
        <f t="array" ref="O70">_xlfn._xlws.FILTER(Result2026[[Votes]:[Votes]],(Result2026[[Number]:[Number]]=$B70)*(Result2026[[Position]:[Position]]=1))-_xlfn._xlws.FILTER(Result2026[[Votes]:[Votes]],(Result2026[[Number]:[Number]]=$B70)*(Result2026[[Position]:[Position]]=2))</f>
        <v>7093</v>
      </c>
    </row>
    <row r="71" spans="2:15" x14ac:dyDescent="0.9">
      <c r="B71" s="57">
        <v>69</v>
      </c>
      <c r="C71" s="58" t="s">
        <v>2708</v>
      </c>
      <c r="D71" s="58" t="s">
        <v>2437</v>
      </c>
      <c r="E71" s="58" t="str" cm="1">
        <f t="array" ref="E71">_xlfn._xlws.FILTER(Result2026[[Candidate_Name]:[Candidate_Name]],(Result2026[[Number]:[Number]]=$B71)*(Result2026[[Position]:[Position]]=1))</f>
        <v>K. K. Valsaraj</v>
      </c>
      <c r="F71" s="58" t="str" cm="1">
        <f t="array" ref="F71">_xlfn._xlws.FILTER(Result2026[[Candidate_Ref]:[Candidate_Ref]],(Result2026[[Number]:[Number]]=$B71)*(Result2026[[Position]:[Position]]=1))</f>
        <v>26kla069</v>
      </c>
      <c r="G71" s="58" t="str" cm="1">
        <f t="array" ref="G71">_xlfn.XLOOKUP(_xlfn._xlws.FILTER(Result2026[[Party]:[Party]],(Result2026[[Number]:[Number]]=$B71)*(Result2026[[Position]:[Position]]=1)),Party[Party],Party[Short])</f>
        <v>CPI</v>
      </c>
      <c r="H71" s="59" t="str" cm="1">
        <f t="array" ref="H71">_xlfn._xlws.FILTER(Result2026[[Alliance]:[Alliance]],(Result2026[[Number]:[Number]]=$B71)*(Result2026[[Position]:[Position]]=1))</f>
        <v>LDF</v>
      </c>
      <c r="I71" s="59">
        <f>_xlfn.XLOOKUP(New_MLA[[#This Row],[Cand_Ref]],Candidates[candidates__reference],Candidates[candidates__age],"")</f>
        <v>63</v>
      </c>
      <c r="J71" s="63">
        <f>_xlfn.XLOOKUP(New_MLA[[#This Row],[Number]],Constituency[Number],Constituency[Total_Voters])</f>
        <v>182716</v>
      </c>
      <c r="K71" s="63">
        <f>SUMIFS(Result2026[Votes],Result2026[Number],B71)</f>
        <v>142854</v>
      </c>
      <c r="L71" s="62">
        <f>_xlfn.XLOOKUP(New_MLA[[#This Row],[Number]],Result2026[Number],Result2026[Percentage])</f>
        <v>77.069999999999993</v>
      </c>
      <c r="M71" s="63" cm="1">
        <f t="array" ref="M71">_xlfn._xlws.FILTER(Result2026[[Votes]:[Votes]],(Result2026[[Number]:[Number]]=$B71)*(Result2026[[Position]:[Position]]=1))</f>
        <v>65448</v>
      </c>
      <c r="N71" s="61">
        <f>New_MLA[[#This Row],[Member_Votes]]/New_MLA[[#This Row],[Valid Votes]]</f>
        <v>0.45814607921374273</v>
      </c>
      <c r="O71" s="63" cm="1">
        <f t="array" ref="O71">_xlfn._xlws.FILTER(Result2026[[Votes]:[Votes]],(Result2026[[Number]:[Number]]=$B71)*(Result2026[[Position]:[Position]]=1))-_xlfn._xlws.FILTER(Result2026[[Votes]:[Votes]],(Result2026[[Number]:[Number]]=$B71)*(Result2026[[Position]:[Position]]=2))</f>
        <v>9944</v>
      </c>
    </row>
    <row r="72" spans="2:15" x14ac:dyDescent="0.9">
      <c r="B72" s="57">
        <v>70</v>
      </c>
      <c r="C72" s="58" t="s">
        <v>2741</v>
      </c>
      <c r="D72" s="58" t="s">
        <v>2437</v>
      </c>
      <c r="E72" s="58" t="str" cm="1">
        <f t="array" ref="E72">_xlfn._xlws.FILTER(Result2026[[Candidate_Name]:[Candidate_Name]],(Result2026[[Number]:[Number]]=$B72)*(Result2026[[Position]:[Position]]=1))</f>
        <v>Adv. Thomas Unniyadan</v>
      </c>
      <c r="F72" s="58" t="str" cm="1">
        <f t="array" ref="F72">_xlfn._xlws.FILTER(Result2026[[Candidate_Ref]:[Candidate_Ref]],(Result2026[[Number]:[Number]]=$B72)*(Result2026[[Position]:[Position]]=1))</f>
        <v>26kla210</v>
      </c>
      <c r="G72" s="58" t="str" cm="1">
        <f t="array" ref="G72">_xlfn.XLOOKUP(_xlfn._xlws.FILTER(Result2026[[Party]:[Party]],(Result2026[[Number]:[Number]]=$B72)*(Result2026[[Position]:[Position]]=1)),Party[Party],Party[Short])</f>
        <v>KEC</v>
      </c>
      <c r="H72" s="59" t="str" cm="1">
        <f t="array" ref="H72">_xlfn._xlws.FILTER(Result2026[[Alliance]:[Alliance]],(Result2026[[Number]:[Number]]=$B72)*(Result2026[[Position]:[Position]]=1))</f>
        <v>UDF</v>
      </c>
      <c r="I72" s="59">
        <f>_xlfn.XLOOKUP(New_MLA[[#This Row],[Cand_Ref]],Candidates[candidates__reference],Candidates[candidates__age],"")</f>
        <v>67</v>
      </c>
      <c r="J72" s="63">
        <f>_xlfn.XLOOKUP(New_MLA[[#This Row],[Number]],Constituency[Number],Constituency[Total_Voters])</f>
        <v>194592</v>
      </c>
      <c r="K72" s="63">
        <f>SUMIFS(Result2026[Votes],Result2026[Number],B72)</f>
        <v>152241</v>
      </c>
      <c r="L72" s="62">
        <f>_xlfn.XLOOKUP(New_MLA[[#This Row],[Number]],Result2026[Number],Result2026[Percentage])</f>
        <v>76.86</v>
      </c>
      <c r="M72" s="63" cm="1">
        <f t="array" ref="M72">_xlfn._xlws.FILTER(Result2026[[Votes]:[Votes]],(Result2026[[Number]:[Number]]=$B72)*(Result2026[[Position]:[Position]]=1))</f>
        <v>66282</v>
      </c>
      <c r="N72" s="61">
        <f>New_MLA[[#This Row],[Member_Votes]]/New_MLA[[#This Row],[Valid Votes]]</f>
        <v>0.43537549017675919</v>
      </c>
      <c r="O72" s="63" cm="1">
        <f t="array" ref="O72">_xlfn._xlws.FILTER(Result2026[[Votes]:[Votes]],(Result2026[[Number]:[Number]]=$B72)*(Result2026[[Position]:[Position]]=1))-_xlfn._xlws.FILTER(Result2026[[Votes]:[Votes]],(Result2026[[Number]:[Number]]=$B72)*(Result2026[[Position]:[Position]]=2))</f>
        <v>10212</v>
      </c>
    </row>
    <row r="73" spans="2:15" x14ac:dyDescent="0.9">
      <c r="B73" s="57">
        <v>71</v>
      </c>
      <c r="C73" s="58" t="s">
        <v>2783</v>
      </c>
      <c r="D73" s="58" t="s">
        <v>2437</v>
      </c>
      <c r="E73" s="58" t="str" cm="1">
        <f t="array" ref="E73">_xlfn._xlws.FILTER(Result2026[[Candidate_Name]:[Candidate_Name]],(Result2026[[Number]:[Number]]=$B73)*(Result2026[[Position]:[Position]]=1))</f>
        <v>K. K. Ramachandran</v>
      </c>
      <c r="F73" s="58" t="str" cm="1">
        <f t="array" ref="F73">_xlfn._xlws.FILTER(Result2026[[Candidate_Ref]:[Candidate_Ref]],(Result2026[[Number]:[Number]]=$B73)*(Result2026[[Position]:[Position]]=1))</f>
        <v>26kla071</v>
      </c>
      <c r="G73" s="58" t="str" cm="1">
        <f t="array" ref="G73">_xlfn.XLOOKUP(_xlfn._xlws.FILTER(Result2026[[Party]:[Party]],(Result2026[[Number]:[Number]]=$B73)*(Result2026[[Position]:[Position]]=1)),Party[Party],Party[Short])</f>
        <v>CPI(M)</v>
      </c>
      <c r="H73" s="59" t="str" cm="1">
        <f t="array" ref="H73">_xlfn._xlws.FILTER(Result2026[[Alliance]:[Alliance]],(Result2026[[Number]:[Number]]=$B73)*(Result2026[[Position]:[Position]]=1))</f>
        <v>LDF</v>
      </c>
      <c r="I73" s="59">
        <f>_xlfn.XLOOKUP(New_MLA[[#This Row],[Cand_Ref]],Candidates[candidates__reference],Candidates[candidates__age],"")</f>
        <v>58</v>
      </c>
      <c r="J73" s="63">
        <f>_xlfn.XLOOKUP(New_MLA[[#This Row],[Number]],Constituency[Number],Constituency[Total_Voters])</f>
        <v>192377</v>
      </c>
      <c r="K73" s="63">
        <f>SUMIFS(Result2026[Votes],Result2026[Number],B73)</f>
        <v>154161</v>
      </c>
      <c r="L73" s="62">
        <f>_xlfn.XLOOKUP(New_MLA[[#This Row],[Number]],Result2026[Number],Result2026[Percentage])</f>
        <v>78.98</v>
      </c>
      <c r="M73" s="63" cm="1">
        <f t="array" ref="M73">_xlfn._xlws.FILTER(Result2026[[Votes]:[Votes]],(Result2026[[Number]:[Number]]=$B73)*(Result2026[[Position]:[Position]]=1))</f>
        <v>63136</v>
      </c>
      <c r="N73" s="61">
        <f>New_MLA[[#This Row],[Member_Votes]]/New_MLA[[#This Row],[Valid Votes]]</f>
        <v>0.40954586438852886</v>
      </c>
      <c r="O73" s="63" cm="1">
        <f t="array" ref="O73">_xlfn._xlws.FILTER(Result2026[[Votes]:[Votes]],(Result2026[[Number]:[Number]]=$B73)*(Result2026[[Position]:[Position]]=1))-_xlfn._xlws.FILTER(Result2026[[Votes]:[Votes]],(Result2026[[Number]:[Number]]=$B73)*(Result2026[[Position]:[Position]]=2))</f>
        <v>2853</v>
      </c>
    </row>
    <row r="74" spans="2:15" x14ac:dyDescent="0.9">
      <c r="B74" s="57">
        <v>72</v>
      </c>
      <c r="C74" s="58" t="s">
        <v>2818</v>
      </c>
      <c r="D74" s="58" t="s">
        <v>2437</v>
      </c>
      <c r="E74" s="58" t="str" cm="1">
        <f t="array" ref="E74">_xlfn._xlws.FILTER(Result2026[[Candidate_Name]:[Candidate_Name]],(Result2026[[Number]:[Number]]=$B74)*(Result2026[[Position]:[Position]]=1))</f>
        <v>T. J. Saneesh Kumar Joseph</v>
      </c>
      <c r="F74" s="58" t="str" cm="1">
        <f t="array" ref="F74">_xlfn._xlws.FILTER(Result2026[[Candidate_Ref]:[Candidate_Ref]],(Result2026[[Number]:[Number]]=$B74)*(Result2026[[Position]:[Position]]=1))</f>
        <v>26kla212</v>
      </c>
      <c r="G74" s="58" t="str" cm="1">
        <f t="array" ref="G74">_xlfn.XLOOKUP(_xlfn._xlws.FILTER(Result2026[[Party]:[Party]],(Result2026[[Number]:[Number]]=$B74)*(Result2026[[Position]:[Position]]=1)),Party[Party],Party[Short])</f>
        <v>INC</v>
      </c>
      <c r="H74" s="59" t="str" cm="1">
        <f t="array" ref="H74">_xlfn._xlws.FILTER(Result2026[[Alliance]:[Alliance]],(Result2026[[Number]:[Number]]=$B74)*(Result2026[[Position]:[Position]]=1))</f>
        <v>UDF</v>
      </c>
      <c r="I74" s="59">
        <f>_xlfn.XLOOKUP(New_MLA[[#This Row],[Cand_Ref]],Candidates[candidates__reference],Candidates[candidates__age],"")</f>
        <v>47</v>
      </c>
      <c r="J74" s="63">
        <f>_xlfn.XLOOKUP(New_MLA[[#This Row],[Number]],Constituency[Number],Constituency[Total_Voters])</f>
        <v>179208</v>
      </c>
      <c r="K74" s="63">
        <f>SUMIFS(Result2026[Votes],Result2026[Number],B74)</f>
        <v>137931</v>
      </c>
      <c r="L74" s="62">
        <f>_xlfn.XLOOKUP(New_MLA[[#This Row],[Number]],Result2026[Number],Result2026[Percentage])</f>
        <v>75.55</v>
      </c>
      <c r="M74" s="63" cm="1">
        <f t="array" ref="M74">_xlfn._xlws.FILTER(Result2026[[Votes]:[Votes]],(Result2026[[Number]:[Number]]=$B74)*(Result2026[[Position]:[Position]]=1))</f>
        <v>71202</v>
      </c>
      <c r="N74" s="61">
        <f>New_MLA[[#This Row],[Member_Votes]]/New_MLA[[#This Row],[Valid Votes]]</f>
        <v>0.51621462905365723</v>
      </c>
      <c r="O74" s="63" cm="1">
        <f t="array" ref="O74">_xlfn._xlws.FILTER(Result2026[[Votes]:[Votes]],(Result2026[[Number]:[Number]]=$B74)*(Result2026[[Position]:[Position]]=1))-_xlfn._xlws.FILTER(Result2026[[Votes]:[Votes]],(Result2026[[Number]:[Number]]=$B74)*(Result2026[[Position]:[Position]]=2))</f>
        <v>23156</v>
      </c>
    </row>
    <row r="75" spans="2:15" x14ac:dyDescent="0.9">
      <c r="B75" s="57">
        <v>73</v>
      </c>
      <c r="C75" s="58" t="s">
        <v>2858</v>
      </c>
      <c r="D75" s="58" t="s">
        <v>2437</v>
      </c>
      <c r="E75" s="58" t="str" cm="1">
        <f t="array" ref="E75">_xlfn._xlws.FILTER(Result2026[[Candidate_Name]:[Candidate_Name]],(Result2026[[Number]:[Number]]=$B75)*(Result2026[[Position]:[Position]]=1))</f>
        <v>Adv. O J Janeesh</v>
      </c>
      <c r="F75" s="58" t="str" cm="1">
        <f t="array" ref="F75">_xlfn._xlws.FILTER(Result2026[[Candidate_Ref]:[Candidate_Ref]],(Result2026[[Number]:[Number]]=$B75)*(Result2026[[Position]:[Position]]=1))</f>
        <v>26kla213</v>
      </c>
      <c r="G75" s="58" t="str" cm="1">
        <f t="array" ref="G75">_xlfn.XLOOKUP(_xlfn._xlws.FILTER(Result2026[[Party]:[Party]],(Result2026[[Number]:[Number]]=$B75)*(Result2026[[Position]:[Position]]=1)),Party[Party],Party[Short])</f>
        <v>INC</v>
      </c>
      <c r="H75" s="59" t="str" cm="1">
        <f t="array" ref="H75">_xlfn._xlws.FILTER(Result2026[[Alliance]:[Alliance]],(Result2026[[Number]:[Number]]=$B75)*(Result2026[[Position]:[Position]]=1))</f>
        <v>UDF</v>
      </c>
      <c r="I75" s="59">
        <f>_xlfn.XLOOKUP(New_MLA[[#This Row],[Cand_Ref]],Candidates[candidates__reference],Candidates[candidates__age],"")</f>
        <v>37</v>
      </c>
      <c r="J75" s="63">
        <f>_xlfn.XLOOKUP(New_MLA[[#This Row],[Number]],Constituency[Number],Constituency[Total_Voters])</f>
        <v>187212</v>
      </c>
      <c r="K75" s="63">
        <f>SUMIFS(Result2026[Votes],Result2026[Number],B75)</f>
        <v>147912</v>
      </c>
      <c r="L75" s="62">
        <f>_xlfn.XLOOKUP(New_MLA[[#This Row],[Number]],Result2026[Number],Result2026[Percentage])</f>
        <v>77.569999999999993</v>
      </c>
      <c r="M75" s="63" cm="1">
        <f t="array" ref="M75">_xlfn._xlws.FILTER(Result2026[[Votes]:[Votes]],(Result2026[[Number]:[Number]]=$B75)*(Result2026[[Position]:[Position]]=1))</f>
        <v>65162</v>
      </c>
      <c r="N75" s="61">
        <f>New_MLA[[#This Row],[Member_Votes]]/New_MLA[[#This Row],[Valid Votes]]</f>
        <v>0.44054572989345014</v>
      </c>
      <c r="O75" s="63" cm="1">
        <f t="array" ref="O75">_xlfn._xlws.FILTER(Result2026[[Votes]:[Votes]],(Result2026[[Number]:[Number]]=$B75)*(Result2026[[Position]:[Position]]=1))-_xlfn._xlws.FILTER(Result2026[[Votes]:[Votes]],(Result2026[[Number]:[Number]]=$B75)*(Result2026[[Position]:[Position]]=2))</f>
        <v>8308</v>
      </c>
    </row>
    <row r="76" spans="2:15" x14ac:dyDescent="0.9">
      <c r="B76" s="57">
        <v>74</v>
      </c>
      <c r="C76" s="58" t="s">
        <v>2893</v>
      </c>
      <c r="D76" s="58" t="s">
        <v>2895</v>
      </c>
      <c r="E76" s="58" t="str" cm="1">
        <f t="array" ref="E76">_xlfn._xlws.FILTER(Result2026[[Candidate_Name]:[Candidate_Name]],(Result2026[[Number]:[Number]]=$B76)*(Result2026[[Position]:[Position]]=1))</f>
        <v>Manoj Moothedan</v>
      </c>
      <c r="F76" s="58" t="str" cm="1">
        <f t="array" ref="F76">_xlfn._xlws.FILTER(Result2026[[Candidate_Ref]:[Candidate_Ref]],(Result2026[[Number]:[Number]]=$B76)*(Result2026[[Position]:[Position]]=1))</f>
        <v>26kla214</v>
      </c>
      <c r="G76" s="58" t="str" cm="1">
        <f t="array" ref="G76">_xlfn.XLOOKUP(_xlfn._xlws.FILTER(Result2026[[Party]:[Party]],(Result2026[[Number]:[Number]]=$B76)*(Result2026[[Position]:[Position]]=1)),Party[Party],Party[Short])</f>
        <v>INC</v>
      </c>
      <c r="H76" s="59" t="str" cm="1">
        <f t="array" ref="H76">_xlfn._xlws.FILTER(Result2026[[Alliance]:[Alliance]],(Result2026[[Number]:[Number]]=$B76)*(Result2026[[Position]:[Position]]=1))</f>
        <v>UDF</v>
      </c>
      <c r="I76" s="59">
        <f>_xlfn.XLOOKUP(New_MLA[[#This Row],[Cand_Ref]],Candidates[candidates__reference],Candidates[candidates__age],"")</f>
        <v>48</v>
      </c>
      <c r="J76" s="63">
        <f>_xlfn.XLOOKUP(New_MLA[[#This Row],[Number]],Constituency[Number],Constituency[Total_Voters])</f>
        <v>180299</v>
      </c>
      <c r="K76" s="63">
        <f>SUMIFS(Result2026[Votes],Result2026[Number],B76)</f>
        <v>147529</v>
      </c>
      <c r="L76" s="62">
        <f>_xlfn.XLOOKUP(New_MLA[[#This Row],[Number]],Result2026[Number],Result2026[Percentage])</f>
        <v>80.400000000000006</v>
      </c>
      <c r="M76" s="63" cm="1">
        <f t="array" ref="M76">_xlfn._xlws.FILTER(Result2026[[Votes]:[Votes]],(Result2026[[Number]:[Number]]=$B76)*(Result2026[[Position]:[Position]]=1))</f>
        <v>75088</v>
      </c>
      <c r="N76" s="61">
        <f>New_MLA[[#This Row],[Member_Votes]]/New_MLA[[#This Row],[Valid Votes]]</f>
        <v>0.50897111754299151</v>
      </c>
      <c r="O76" s="63" cm="1">
        <f t="array" ref="O76">_xlfn._xlws.FILTER(Result2026[[Votes]:[Votes]],(Result2026[[Number]:[Number]]=$B76)*(Result2026[[Position]:[Position]]=1))-_xlfn._xlws.FILTER(Result2026[[Votes]:[Votes]],(Result2026[[Number]:[Number]]=$B76)*(Result2026[[Position]:[Position]]=2))</f>
        <v>28434</v>
      </c>
    </row>
    <row r="77" spans="2:15" x14ac:dyDescent="0.9">
      <c r="B77" s="57">
        <v>75</v>
      </c>
      <c r="C77" s="58" t="s">
        <v>2929</v>
      </c>
      <c r="D77" s="58" t="s">
        <v>2895</v>
      </c>
      <c r="E77" s="58" t="str" cm="1">
        <f t="array" ref="E77">_xlfn._xlws.FILTER(Result2026[[Candidate_Name]:[Candidate_Name]],(Result2026[[Number]:[Number]]=$B77)*(Result2026[[Position]:[Position]]=1))</f>
        <v>Roji M. John</v>
      </c>
      <c r="F77" s="58" t="str" cm="1">
        <f t="array" ref="F77">_xlfn._xlws.FILTER(Result2026[[Candidate_Ref]:[Candidate_Ref]],(Result2026[[Number]:[Number]]=$B77)*(Result2026[[Position]:[Position]]=1))</f>
        <v>26kla215</v>
      </c>
      <c r="G77" s="58" t="str" cm="1">
        <f t="array" ref="G77">_xlfn.XLOOKUP(_xlfn._xlws.FILTER(Result2026[[Party]:[Party]],(Result2026[[Number]:[Number]]=$B77)*(Result2026[[Position]:[Position]]=1)),Party[Party],Party[Short])</f>
        <v>INC</v>
      </c>
      <c r="H77" s="59" t="str" cm="1">
        <f t="array" ref="H77">_xlfn._xlws.FILTER(Result2026[[Alliance]:[Alliance]],(Result2026[[Number]:[Number]]=$B77)*(Result2026[[Position]:[Position]]=1))</f>
        <v>UDF</v>
      </c>
      <c r="I77" s="59">
        <f>_xlfn.XLOOKUP(New_MLA[[#This Row],[Cand_Ref]],Candidates[candidates__reference],Candidates[candidates__age],"")</f>
        <v>43</v>
      </c>
      <c r="J77" s="63">
        <f>_xlfn.XLOOKUP(New_MLA[[#This Row],[Number]],Constituency[Number],Constituency[Total_Voters])</f>
        <v>170404</v>
      </c>
      <c r="K77" s="63">
        <f>SUMIFS(Result2026[Votes],Result2026[Number],B77)</f>
        <v>130848</v>
      </c>
      <c r="L77" s="62">
        <f>_xlfn.XLOOKUP(New_MLA[[#This Row],[Number]],Result2026[Number],Result2026[Percentage])</f>
        <v>75.62</v>
      </c>
      <c r="M77" s="63" cm="1">
        <f t="array" ref="M77">_xlfn._xlws.FILTER(Result2026[[Votes]:[Votes]],(Result2026[[Number]:[Number]]=$B77)*(Result2026[[Position]:[Position]]=1))</f>
        <v>78331</v>
      </c>
      <c r="N77" s="61">
        <f>New_MLA[[#This Row],[Member_Votes]]/New_MLA[[#This Row],[Valid Votes]]</f>
        <v>0.59864117143555884</v>
      </c>
      <c r="O77" s="63" cm="1">
        <f t="array" ref="O77">_xlfn._xlws.FILTER(Result2026[[Votes]:[Votes]],(Result2026[[Number]:[Number]]=$B77)*(Result2026[[Position]:[Position]]=1))-_xlfn._xlws.FILTER(Result2026[[Votes]:[Votes]],(Result2026[[Number]:[Number]]=$B77)*(Result2026[[Position]:[Position]]=2))</f>
        <v>37008</v>
      </c>
    </row>
    <row r="78" spans="2:15" x14ac:dyDescent="0.9">
      <c r="B78" s="57">
        <v>76</v>
      </c>
      <c r="C78" s="58" t="s">
        <v>2971</v>
      </c>
      <c r="D78" s="58" t="s">
        <v>2895</v>
      </c>
      <c r="E78" s="58" t="str" cm="1">
        <f t="array" ref="E78">_xlfn._xlws.FILTER(Result2026[[Candidate_Name]:[Candidate_Name]],(Result2026[[Number]:[Number]]=$B78)*(Result2026[[Position]:[Position]]=1))</f>
        <v>Anwar Sadath</v>
      </c>
      <c r="F78" s="58" t="str" cm="1">
        <f t="array" ref="F78">_xlfn._xlws.FILTER(Result2026[[Candidate_Ref]:[Candidate_Ref]],(Result2026[[Number]:[Number]]=$B78)*(Result2026[[Position]:[Position]]=1))</f>
        <v>26kla216</v>
      </c>
      <c r="G78" s="58" t="str" cm="1">
        <f t="array" ref="G78">_xlfn.XLOOKUP(_xlfn._xlws.FILTER(Result2026[[Party]:[Party]],(Result2026[[Number]:[Number]]=$B78)*(Result2026[[Position]:[Position]]=1)),Party[Party],Party[Short])</f>
        <v>INC</v>
      </c>
      <c r="H78" s="59" t="str" cm="1">
        <f t="array" ref="H78">_xlfn._xlws.FILTER(Result2026[[Alliance]:[Alliance]],(Result2026[[Number]:[Number]]=$B78)*(Result2026[[Position]:[Position]]=1))</f>
        <v>UDF</v>
      </c>
      <c r="I78" s="59">
        <f>_xlfn.XLOOKUP(New_MLA[[#This Row],[Cand_Ref]],Candidates[candidates__reference],Candidates[candidates__age],"")</f>
        <v>51</v>
      </c>
      <c r="J78" s="63">
        <f>_xlfn.XLOOKUP(New_MLA[[#This Row],[Number]],Constituency[Number],Constituency[Total_Voters])</f>
        <v>194360</v>
      </c>
      <c r="K78" s="63">
        <f>SUMIFS(Result2026[Votes],Result2026[Number],B78)</f>
        <v>158962</v>
      </c>
      <c r="L78" s="62">
        <f>_xlfn.XLOOKUP(New_MLA[[#This Row],[Number]],Result2026[Number],Result2026[Percentage])</f>
        <v>80.53</v>
      </c>
      <c r="M78" s="63" cm="1">
        <f t="array" ref="M78">_xlfn._xlws.FILTER(Result2026[[Votes]:[Votes]],(Result2026[[Number]:[Number]]=$B78)*(Result2026[[Position]:[Position]]=1))</f>
        <v>83899</v>
      </c>
      <c r="N78" s="61">
        <f>New_MLA[[#This Row],[Member_Votes]]/New_MLA[[#This Row],[Valid Votes]]</f>
        <v>0.52779280582780785</v>
      </c>
      <c r="O78" s="63" cm="1">
        <f t="array" ref="O78">_xlfn._xlws.FILTER(Result2026[[Votes]:[Votes]],(Result2026[[Number]:[Number]]=$B78)*(Result2026[[Position]:[Position]]=1))-_xlfn._xlws.FILTER(Result2026[[Votes]:[Votes]],(Result2026[[Number]:[Number]]=$B78)*(Result2026[[Position]:[Position]]=2))</f>
        <v>29143</v>
      </c>
    </row>
    <row r="79" spans="2:15" x14ac:dyDescent="0.9">
      <c r="B79" s="57">
        <v>77</v>
      </c>
      <c r="C79" s="58" t="s">
        <v>2997</v>
      </c>
      <c r="D79" s="58" t="s">
        <v>2895</v>
      </c>
      <c r="E79" s="58" t="str" cm="1">
        <f t="array" ref="E79">_xlfn._xlws.FILTER(Result2026[[Candidate_Name]:[Candidate_Name]],(Result2026[[Number]:[Number]]=$B79)*(Result2026[[Position]:[Position]]=1))</f>
        <v>Adv. V. E. Abdul Gafoor</v>
      </c>
      <c r="F79" s="58" t="str" cm="1">
        <f t="array" ref="F79">_xlfn._xlws.FILTER(Result2026[[Candidate_Ref]:[Candidate_Ref]],(Result2026[[Number]:[Number]]=$B79)*(Result2026[[Position]:[Position]]=1))</f>
        <v>26kla217</v>
      </c>
      <c r="G79" s="58" t="str" cm="1">
        <f t="array" ref="G79">_xlfn.XLOOKUP(_xlfn._xlws.FILTER(Result2026[[Party]:[Party]],(Result2026[[Number]:[Number]]=$B79)*(Result2026[[Position]:[Position]]=1)),Party[Party],Party[Short])</f>
        <v>IUML</v>
      </c>
      <c r="H79" s="59" t="str" cm="1">
        <f t="array" ref="H79">_xlfn._xlws.FILTER(Result2026[[Alliance]:[Alliance]],(Result2026[[Number]:[Number]]=$B79)*(Result2026[[Position]:[Position]]=1))</f>
        <v>UDF</v>
      </c>
      <c r="I79" s="59">
        <f>_xlfn.XLOOKUP(New_MLA[[#This Row],[Cand_Ref]],Candidates[candidates__reference],Candidates[candidates__age],"")</f>
        <v>49</v>
      </c>
      <c r="J79" s="63">
        <f>_xlfn.XLOOKUP(New_MLA[[#This Row],[Number]],Constituency[Number],Constituency[Total_Voters])</f>
        <v>197712</v>
      </c>
      <c r="K79" s="63">
        <f>SUMIFS(Result2026[Votes],Result2026[Number],B79)</f>
        <v>163345</v>
      </c>
      <c r="L79" s="62">
        <f>_xlfn.XLOOKUP(New_MLA[[#This Row],[Number]],Result2026[Number],Result2026[Percentage])</f>
        <v>81.239999999999995</v>
      </c>
      <c r="M79" s="63" cm="1">
        <f t="array" ref="M79">_xlfn._xlws.FILTER(Result2026[[Votes]:[Votes]],(Result2026[[Number]:[Number]]=$B79)*(Result2026[[Position]:[Position]]=1))</f>
        <v>80606</v>
      </c>
      <c r="N79" s="61">
        <f>New_MLA[[#This Row],[Member_Votes]]/New_MLA[[#This Row],[Valid Votes]]</f>
        <v>0.49347087452937033</v>
      </c>
      <c r="O79" s="63" cm="1">
        <f t="array" ref="O79">_xlfn._xlws.FILTER(Result2026[[Votes]:[Votes]],(Result2026[[Number]:[Number]]=$B79)*(Result2026[[Position]:[Position]]=1))-_xlfn._xlws.FILTER(Result2026[[Votes]:[Votes]],(Result2026[[Number]:[Number]]=$B79)*(Result2026[[Position]:[Position]]=2))</f>
        <v>16312</v>
      </c>
    </row>
    <row r="80" spans="2:15" x14ac:dyDescent="0.9">
      <c r="B80" s="57">
        <v>78</v>
      </c>
      <c r="C80" s="58" t="s">
        <v>3042</v>
      </c>
      <c r="D80" s="58" t="s">
        <v>2895</v>
      </c>
      <c r="E80" s="58" t="str" cm="1">
        <f t="array" ref="E80">_xlfn._xlws.FILTER(Result2026[[Candidate_Name]:[Candidate_Name]],(Result2026[[Number]:[Number]]=$B80)*(Result2026[[Position]:[Position]]=1))</f>
        <v>Adv. V. D. Satheesan</v>
      </c>
      <c r="F80" s="58" t="str" cm="1">
        <f t="array" ref="F80">_xlfn._xlws.FILTER(Result2026[[Candidate_Ref]:[Candidate_Ref]],(Result2026[[Number]:[Number]]=$B80)*(Result2026[[Position]:[Position]]=1))</f>
        <v>26kla218</v>
      </c>
      <c r="G80" s="58" t="str" cm="1">
        <f t="array" ref="G80">_xlfn.XLOOKUP(_xlfn._xlws.FILTER(Result2026[[Party]:[Party]],(Result2026[[Number]:[Number]]=$B80)*(Result2026[[Position]:[Position]]=1)),Party[Party],Party[Short])</f>
        <v>INC</v>
      </c>
      <c r="H80" s="59" t="str" cm="1">
        <f t="array" ref="H80">_xlfn._xlws.FILTER(Result2026[[Alliance]:[Alliance]],(Result2026[[Number]:[Number]]=$B80)*(Result2026[[Position]:[Position]]=1))</f>
        <v>UDF</v>
      </c>
      <c r="I80" s="59">
        <f>_xlfn.XLOOKUP(New_MLA[[#This Row],[Cand_Ref]],Candidates[candidates__reference],Candidates[candidates__age],"")</f>
        <v>61</v>
      </c>
      <c r="J80" s="63">
        <f>_xlfn.XLOOKUP(New_MLA[[#This Row],[Number]],Constituency[Number],Constituency[Total_Voters])</f>
        <v>191646</v>
      </c>
      <c r="K80" s="63">
        <f>SUMIFS(Result2026[Votes],Result2026[Number],B80)</f>
        <v>159555</v>
      </c>
      <c r="L80" s="62">
        <f>_xlfn.XLOOKUP(New_MLA[[#This Row],[Number]],Result2026[Number],Result2026[Percentage])</f>
        <v>81.96</v>
      </c>
      <c r="M80" s="63" cm="1">
        <f t="array" ref="M80">_xlfn._xlws.FILTER(Result2026[[Votes]:[Votes]],(Result2026[[Number]:[Number]]=$B80)*(Result2026[[Position]:[Position]]=1))</f>
        <v>78658</v>
      </c>
      <c r="N80" s="61">
        <f>New_MLA[[#This Row],[Member_Votes]]/New_MLA[[#This Row],[Valid Votes]]</f>
        <v>0.49298361066716806</v>
      </c>
      <c r="O80" s="63" cm="1">
        <f t="array" ref="O80">_xlfn._xlws.FILTER(Result2026[[Votes]:[Votes]],(Result2026[[Number]:[Number]]=$B80)*(Result2026[[Position]:[Position]]=1))-_xlfn._xlws.FILTER(Result2026[[Votes]:[Votes]],(Result2026[[Number]:[Number]]=$B80)*(Result2026[[Position]:[Position]]=2))</f>
        <v>20600</v>
      </c>
    </row>
    <row r="81" spans="2:15" x14ac:dyDescent="0.9">
      <c r="B81" s="57">
        <v>79</v>
      </c>
      <c r="C81" s="58" t="s">
        <v>3084</v>
      </c>
      <c r="D81" s="58" t="s">
        <v>2895</v>
      </c>
      <c r="E81" s="58" t="str" cm="1">
        <f t="array" ref="E81">_xlfn._xlws.FILTER(Result2026[[Candidate_Name]:[Candidate_Name]],(Result2026[[Number]:[Number]]=$B81)*(Result2026[[Position]:[Position]]=1))</f>
        <v>Tony Chammany</v>
      </c>
      <c r="F81" s="58" t="str" cm="1">
        <f t="array" ref="F81">_xlfn._xlws.FILTER(Result2026[[Candidate_Ref]:[Candidate_Ref]],(Result2026[[Number]:[Number]]=$B81)*(Result2026[[Position]:[Position]]=1))</f>
        <v>26kla219</v>
      </c>
      <c r="G81" s="58" t="str" cm="1">
        <f t="array" ref="G81">_xlfn.XLOOKUP(_xlfn._xlws.FILTER(Result2026[[Party]:[Party]],(Result2026[[Number]:[Number]]=$B81)*(Result2026[[Position]:[Position]]=1)),Party[Party],Party[Short])</f>
        <v>INC</v>
      </c>
      <c r="H81" s="59" t="str" cm="1">
        <f t="array" ref="H81">_xlfn._xlws.FILTER(Result2026[[Alliance]:[Alliance]],(Result2026[[Number]:[Number]]=$B81)*(Result2026[[Position]:[Position]]=1))</f>
        <v>UDF</v>
      </c>
      <c r="I81" s="59">
        <f>_xlfn.XLOOKUP(New_MLA[[#This Row],[Cand_Ref]],Candidates[candidates__reference],Candidates[candidates__age],"")</f>
        <v>56</v>
      </c>
      <c r="J81" s="63">
        <f>_xlfn.XLOOKUP(New_MLA[[#This Row],[Number]],Constituency[Number],Constituency[Total_Voters])</f>
        <v>161285</v>
      </c>
      <c r="K81" s="63">
        <f>SUMIFS(Result2026[Votes],Result2026[Number],B81)</f>
        <v>131761</v>
      </c>
      <c r="L81" s="62">
        <f>_xlfn.XLOOKUP(New_MLA[[#This Row],[Number]],Result2026[Number],Result2026[Percentage])</f>
        <v>80.5</v>
      </c>
      <c r="M81" s="63" cm="1">
        <f t="array" ref="M81">_xlfn._xlws.FILTER(Result2026[[Votes]:[Votes]],(Result2026[[Number]:[Number]]=$B81)*(Result2026[[Position]:[Position]]=1))</f>
        <v>66112</v>
      </c>
      <c r="N81" s="61">
        <f>New_MLA[[#This Row],[Member_Votes]]/New_MLA[[#This Row],[Valid Votes]]</f>
        <v>0.50175696905761191</v>
      </c>
      <c r="O81" s="63" cm="1">
        <f t="array" ref="O81">_xlfn._xlws.FILTER(Result2026[[Votes]:[Votes]],(Result2026[[Number]:[Number]]=$B81)*(Result2026[[Position]:[Position]]=1))-_xlfn._xlws.FILTER(Result2026[[Votes]:[Votes]],(Result2026[[Number]:[Number]]=$B81)*(Result2026[[Position]:[Position]]=2))</f>
        <v>15648</v>
      </c>
    </row>
    <row r="82" spans="2:15" x14ac:dyDescent="0.9">
      <c r="B82" s="57">
        <v>80</v>
      </c>
      <c r="C82" s="58" t="s">
        <v>3117</v>
      </c>
      <c r="D82" s="58" t="s">
        <v>2895</v>
      </c>
      <c r="E82" s="58" t="str" cm="1">
        <f t="array" ref="E82">_xlfn._xlws.FILTER(Result2026[[Candidate_Name]:[Candidate_Name]],(Result2026[[Number]:[Number]]=$B82)*(Result2026[[Position]:[Position]]=1))</f>
        <v>Mohammed Shiyas</v>
      </c>
      <c r="F82" s="58" t="str" cm="1">
        <f t="array" ref="F82">_xlfn._xlws.FILTER(Result2026[[Candidate_Ref]:[Candidate_Ref]],(Result2026[[Number]:[Number]]=$B82)*(Result2026[[Position]:[Position]]=1))</f>
        <v>26kla220</v>
      </c>
      <c r="G82" s="58" t="str" cm="1">
        <f t="array" ref="G82">_xlfn.XLOOKUP(_xlfn._xlws.FILTER(Result2026[[Party]:[Party]],(Result2026[[Number]:[Number]]=$B82)*(Result2026[[Position]:[Position]]=1)),Party[Party],Party[Short])</f>
        <v>INC</v>
      </c>
      <c r="H82" s="59" t="str" cm="1">
        <f t="array" ref="H82">_xlfn._xlws.FILTER(Result2026[[Alliance]:[Alliance]],(Result2026[[Number]:[Number]]=$B82)*(Result2026[[Position]:[Position]]=1))</f>
        <v>UDF</v>
      </c>
      <c r="I82" s="59">
        <f>_xlfn.XLOOKUP(New_MLA[[#This Row],[Cand_Ref]],Candidates[candidates__reference],Candidates[candidates__age],"")</f>
        <v>49</v>
      </c>
      <c r="J82" s="63">
        <f>_xlfn.XLOOKUP(New_MLA[[#This Row],[Number]],Constituency[Number],Constituency[Total_Voters])</f>
        <v>165675</v>
      </c>
      <c r="K82" s="63">
        <f>SUMIFS(Result2026[Votes],Result2026[Number],B82)</f>
        <v>134349</v>
      </c>
      <c r="L82" s="62">
        <f>_xlfn.XLOOKUP(New_MLA[[#This Row],[Number]],Result2026[Number],Result2026[Percentage])</f>
        <v>80.319999999999993</v>
      </c>
      <c r="M82" s="63" cm="1">
        <f t="array" ref="M82">_xlfn._xlws.FILTER(Result2026[[Votes]:[Votes]],(Result2026[[Number]:[Number]]=$B82)*(Result2026[[Position]:[Position]]=1))</f>
        <v>64318</v>
      </c>
      <c r="N82" s="61">
        <f>New_MLA[[#This Row],[Member_Votes]]/New_MLA[[#This Row],[Valid Votes]]</f>
        <v>0.47873821167258407</v>
      </c>
      <c r="O82" s="63" cm="1">
        <f t="array" ref="O82">_xlfn._xlws.FILTER(Result2026[[Votes]:[Votes]],(Result2026[[Number]:[Number]]=$B82)*(Result2026[[Position]:[Position]]=1))-_xlfn._xlws.FILTER(Result2026[[Votes]:[Votes]],(Result2026[[Number]:[Number]]=$B82)*(Result2026[[Position]:[Position]]=2))</f>
        <v>8188</v>
      </c>
    </row>
    <row r="83" spans="2:15" x14ac:dyDescent="0.9">
      <c r="B83" s="57">
        <v>81</v>
      </c>
      <c r="C83" s="58" t="s">
        <v>3147</v>
      </c>
      <c r="D83" s="58" t="s">
        <v>2895</v>
      </c>
      <c r="E83" s="58" t="str" cm="1">
        <f t="array" ref="E83">_xlfn._xlws.FILTER(Result2026[[Candidate_Name]:[Candidate_Name]],(Result2026[[Number]:[Number]]=$B83)*(Result2026[[Position]:[Position]]=1))</f>
        <v>Deepak Joy</v>
      </c>
      <c r="F83" s="58" t="str" cm="1">
        <f t="array" ref="F83">_xlfn._xlws.FILTER(Result2026[[Candidate_Ref]:[Candidate_Ref]],(Result2026[[Number]:[Number]]=$B83)*(Result2026[[Position]:[Position]]=1))</f>
        <v>26kla221</v>
      </c>
      <c r="G83" s="58" t="str" cm="1">
        <f t="array" ref="G83">_xlfn.XLOOKUP(_xlfn._xlws.FILTER(Result2026[[Party]:[Party]],(Result2026[[Number]:[Number]]=$B83)*(Result2026[[Position]:[Position]]=1)),Party[Party],Party[Short])</f>
        <v>INC</v>
      </c>
      <c r="H83" s="59" t="str" cm="1">
        <f t="array" ref="H83">_xlfn._xlws.FILTER(Result2026[[Alliance]:[Alliance]],(Result2026[[Number]:[Number]]=$B83)*(Result2026[[Position]:[Position]]=1))</f>
        <v>UDF</v>
      </c>
      <c r="I83" s="59">
        <f>_xlfn.XLOOKUP(New_MLA[[#This Row],[Cand_Ref]],Candidates[candidates__reference],Candidates[candidates__age],"")</f>
        <v>42</v>
      </c>
      <c r="J83" s="63">
        <f>_xlfn.XLOOKUP(New_MLA[[#This Row],[Number]],Constituency[Number],Constituency[Total_Voters])</f>
        <v>187923</v>
      </c>
      <c r="K83" s="63">
        <f>SUMIFS(Result2026[Votes],Result2026[Number],B83)</f>
        <v>154527</v>
      </c>
      <c r="L83" s="62">
        <f>_xlfn.XLOOKUP(New_MLA[[#This Row],[Number]],Result2026[Number],Result2026[Percentage])</f>
        <v>81.37</v>
      </c>
      <c r="M83" s="63" cm="1">
        <f t="array" ref="M83">_xlfn._xlws.FILTER(Result2026[[Votes]:[Votes]],(Result2026[[Number]:[Number]]=$B83)*(Result2026[[Position]:[Position]]=1))</f>
        <v>70256</v>
      </c>
      <c r="N83" s="61">
        <f>New_MLA[[#This Row],[Member_Votes]]/New_MLA[[#This Row],[Valid Votes]]</f>
        <v>0.45465193784904906</v>
      </c>
      <c r="O83" s="63" cm="1">
        <f t="array" ref="O83">_xlfn._xlws.FILTER(Result2026[[Votes]:[Votes]],(Result2026[[Number]:[Number]]=$B83)*(Result2026[[Position]:[Position]]=1))-_xlfn._xlws.FILTER(Result2026[[Votes]:[Votes]],(Result2026[[Number]:[Number]]=$B83)*(Result2026[[Position]:[Position]]=2))</f>
        <v>18468</v>
      </c>
    </row>
    <row r="84" spans="2:15" x14ac:dyDescent="0.9">
      <c r="B84" s="57">
        <v>82</v>
      </c>
      <c r="C84" s="58" t="s">
        <v>2895</v>
      </c>
      <c r="D84" s="58" t="s">
        <v>2895</v>
      </c>
      <c r="E84" s="58" t="str" cm="1">
        <f t="array" ref="E84">_xlfn._xlws.FILTER(Result2026[[Candidate_Name]:[Candidate_Name]],(Result2026[[Number]:[Number]]=$B84)*(Result2026[[Position]:[Position]]=1))</f>
        <v>T. J. Vinod</v>
      </c>
      <c r="F84" s="58" t="str" cm="1">
        <f t="array" ref="F84">_xlfn._xlws.FILTER(Result2026[[Candidate_Ref]:[Candidate_Ref]],(Result2026[[Number]:[Number]]=$B84)*(Result2026[[Position]:[Position]]=1))</f>
        <v>26kla222</v>
      </c>
      <c r="G84" s="58" t="str" cm="1">
        <f t="array" ref="G84">_xlfn.XLOOKUP(_xlfn._xlws.FILTER(Result2026[[Party]:[Party]],(Result2026[[Number]:[Number]]=$B84)*(Result2026[[Position]:[Position]]=1)),Party[Party],Party[Short])</f>
        <v>INC</v>
      </c>
      <c r="H84" s="59" t="str" cm="1">
        <f t="array" ref="H84">_xlfn._xlws.FILTER(Result2026[[Alliance]:[Alliance]],(Result2026[[Number]:[Number]]=$B84)*(Result2026[[Position]:[Position]]=1))</f>
        <v>UDF</v>
      </c>
      <c r="I84" s="59">
        <f>_xlfn.XLOOKUP(New_MLA[[#This Row],[Cand_Ref]],Candidates[candidates__reference],Candidates[candidates__age],"")</f>
        <v>63</v>
      </c>
      <c r="J84" s="63">
        <f>_xlfn.XLOOKUP(New_MLA[[#This Row],[Number]],Constituency[Number],Constituency[Total_Voters])</f>
        <v>136223</v>
      </c>
      <c r="K84" s="63">
        <f>SUMIFS(Result2026[Votes],Result2026[Number],B84)</f>
        <v>107732</v>
      </c>
      <c r="L84" s="62">
        <f>_xlfn.XLOOKUP(New_MLA[[#This Row],[Number]],Result2026[Number],Result2026[Percentage])</f>
        <v>78.17</v>
      </c>
      <c r="M84" s="63" cm="1">
        <f t="array" ref="M84">_xlfn._xlws.FILTER(Result2026[[Votes]:[Votes]],(Result2026[[Number]:[Number]]=$B84)*(Result2026[[Position]:[Position]]=1))</f>
        <v>61296</v>
      </c>
      <c r="N84" s="61">
        <f>New_MLA[[#This Row],[Member_Votes]]/New_MLA[[#This Row],[Valid Votes]]</f>
        <v>0.56896743771581326</v>
      </c>
      <c r="O84" s="63" cm="1">
        <f t="array" ref="O84">_xlfn._xlws.FILTER(Result2026[[Votes]:[Votes]],(Result2026[[Number]:[Number]]=$B84)*(Result2026[[Position]:[Position]]=1))-_xlfn._xlws.FILTER(Result2026[[Votes]:[Votes]],(Result2026[[Number]:[Number]]=$B84)*(Result2026[[Position]:[Position]]=2))</f>
        <v>36163</v>
      </c>
    </row>
    <row r="85" spans="2:15" x14ac:dyDescent="0.9">
      <c r="B85" s="57">
        <v>83</v>
      </c>
      <c r="C85" s="58" t="s">
        <v>3230</v>
      </c>
      <c r="D85" s="58" t="s">
        <v>2895</v>
      </c>
      <c r="E85" s="58" t="str" cm="1">
        <f t="array" ref="E85">_xlfn._xlws.FILTER(Result2026[[Candidate_Name]:[Candidate_Name]],(Result2026[[Number]:[Number]]=$B85)*(Result2026[[Position]:[Position]]=1))</f>
        <v>Uma Thomas</v>
      </c>
      <c r="F85" s="58" t="str" cm="1">
        <f t="array" ref="F85">_xlfn._xlws.FILTER(Result2026[[Candidate_Ref]:[Candidate_Ref]],(Result2026[[Number]:[Number]]=$B85)*(Result2026[[Position]:[Position]]=1))</f>
        <v>26kla223</v>
      </c>
      <c r="G85" s="58" t="str" cm="1">
        <f t="array" ref="G85">_xlfn.XLOOKUP(_xlfn._xlws.FILTER(Result2026[[Party]:[Party]],(Result2026[[Number]:[Number]]=$B85)*(Result2026[[Position]:[Position]]=1)),Party[Party],Party[Short])</f>
        <v>INC</v>
      </c>
      <c r="H85" s="59" t="str" cm="1">
        <f t="array" ref="H85">_xlfn._xlws.FILTER(Result2026[[Alliance]:[Alliance]],(Result2026[[Number]:[Number]]=$B85)*(Result2026[[Position]:[Position]]=1))</f>
        <v>UDF</v>
      </c>
      <c r="I85" s="59">
        <f>_xlfn.XLOOKUP(New_MLA[[#This Row],[Cand_Ref]],Candidates[candidates__reference],Candidates[candidates__age],"")</f>
        <v>60</v>
      </c>
      <c r="J85" s="63">
        <f>_xlfn.XLOOKUP(New_MLA[[#This Row],[Number]],Constituency[Number],Constituency[Total_Voters])</f>
        <v>176387</v>
      </c>
      <c r="K85" s="63">
        <f>SUMIFS(Result2026[Votes],Result2026[Number],B85)</f>
        <v>140472</v>
      </c>
      <c r="L85" s="62">
        <f>_xlfn.XLOOKUP(New_MLA[[#This Row],[Number]],Result2026[Number],Result2026[Percentage])</f>
        <v>78.8</v>
      </c>
      <c r="M85" s="63" cm="1">
        <f t="array" ref="M85">_xlfn._xlws.FILTER(Result2026[[Votes]:[Votes]],(Result2026[[Number]:[Number]]=$B85)*(Result2026[[Position]:[Position]]=1))</f>
        <v>83375</v>
      </c>
      <c r="N85" s="61">
        <f>New_MLA[[#This Row],[Member_Votes]]/New_MLA[[#This Row],[Valid Votes]]</f>
        <v>0.59353465459308619</v>
      </c>
      <c r="O85" s="63" cm="1">
        <f t="array" ref="O85">_xlfn._xlws.FILTER(Result2026[[Votes]:[Votes]],(Result2026[[Number]:[Number]]=$B85)*(Result2026[[Position]:[Position]]=1))-_xlfn._xlws.FILTER(Result2026[[Votes]:[Votes]],(Result2026[[Number]:[Number]]=$B85)*(Result2026[[Position]:[Position]]=2))</f>
        <v>50211</v>
      </c>
    </row>
    <row r="86" spans="2:15" x14ac:dyDescent="0.9">
      <c r="B86" s="57">
        <v>84</v>
      </c>
      <c r="C86" s="58" t="s">
        <v>3260</v>
      </c>
      <c r="D86" s="58" t="s">
        <v>2895</v>
      </c>
      <c r="E86" s="58" t="str" cm="1">
        <f t="array" ref="E86">_xlfn._xlws.FILTER(Result2026[[Candidate_Name]:[Candidate_Name]],(Result2026[[Number]:[Number]]=$B86)*(Result2026[[Position]:[Position]]=1))</f>
        <v>V. P. Sajeendran</v>
      </c>
      <c r="F86" s="58" t="str" cm="1">
        <f t="array" ref="F86">_xlfn._xlws.FILTER(Result2026[[Candidate_Ref]:[Candidate_Ref]],(Result2026[[Number]:[Number]]=$B86)*(Result2026[[Position]:[Position]]=1))</f>
        <v>26kla224</v>
      </c>
      <c r="G86" s="58" t="str" cm="1">
        <f t="array" ref="G86">_xlfn.XLOOKUP(_xlfn._xlws.FILTER(Result2026[[Party]:[Party]],(Result2026[[Number]:[Number]]=$B86)*(Result2026[[Position]:[Position]]=1)),Party[Party],Party[Short])</f>
        <v>INC</v>
      </c>
      <c r="H86" s="59" t="str" cm="1">
        <f t="array" ref="H86">_xlfn._xlws.FILTER(Result2026[[Alliance]:[Alliance]],(Result2026[[Number]:[Number]]=$B86)*(Result2026[[Position]:[Position]]=1))</f>
        <v>UDF</v>
      </c>
      <c r="I86" s="59">
        <f>_xlfn.XLOOKUP(New_MLA[[#This Row],[Cand_Ref]],Candidates[candidates__reference],Candidates[candidates__age],"")</f>
        <v>56</v>
      </c>
      <c r="J86" s="63">
        <f>_xlfn.XLOOKUP(New_MLA[[#This Row],[Number]],Constituency[Number],Constituency[Total_Voters])</f>
        <v>188291</v>
      </c>
      <c r="K86" s="63">
        <f>SUMIFS(Result2026[Votes],Result2026[Number],B86)</f>
        <v>161066</v>
      </c>
      <c r="L86" s="62">
        <f>_xlfn.XLOOKUP(New_MLA[[#This Row],[Number]],Result2026[Number],Result2026[Percentage])</f>
        <v>84.02</v>
      </c>
      <c r="M86" s="63" cm="1">
        <f t="array" ref="M86">_xlfn._xlws.FILTER(Result2026[[Votes]:[Votes]],(Result2026[[Number]:[Number]]=$B86)*(Result2026[[Position]:[Position]]=1))</f>
        <v>70292</v>
      </c>
      <c r="N86" s="61">
        <f>New_MLA[[#This Row],[Member_Votes]]/New_MLA[[#This Row],[Valid Votes]]</f>
        <v>0.43641736927719071</v>
      </c>
      <c r="O86" s="63" cm="1">
        <f t="array" ref="O86">_xlfn._xlws.FILTER(Result2026[[Votes]:[Votes]],(Result2026[[Number]:[Number]]=$B86)*(Result2026[[Position]:[Position]]=1))-_xlfn._xlws.FILTER(Result2026[[Votes]:[Votes]],(Result2026[[Number]:[Number]]=$B86)*(Result2026[[Position]:[Position]]=2))</f>
        <v>21283</v>
      </c>
    </row>
    <row r="87" spans="2:15" x14ac:dyDescent="0.9">
      <c r="B87" s="57">
        <v>85</v>
      </c>
      <c r="C87" s="58" t="s">
        <v>3292</v>
      </c>
      <c r="D87" s="58" t="s">
        <v>2895</v>
      </c>
      <c r="E87" s="58" t="str" cm="1">
        <f t="array" ref="E87">_xlfn._xlws.FILTER(Result2026[[Candidate_Name]:[Candidate_Name]],(Result2026[[Number]:[Number]]=$B87)*(Result2026[[Position]:[Position]]=1))</f>
        <v>Anoop Jacob</v>
      </c>
      <c r="F87" s="58" t="str" cm="1">
        <f t="array" ref="F87">_xlfn._xlws.FILTER(Result2026[[Candidate_Ref]:[Candidate_Ref]],(Result2026[[Number]:[Number]]=$B87)*(Result2026[[Position]:[Position]]=1))</f>
        <v>26kla225</v>
      </c>
      <c r="G87" s="58" t="str" cm="1">
        <f t="array" ref="G87">_xlfn.XLOOKUP(_xlfn._xlws.FILTER(Result2026[[Party]:[Party]],(Result2026[[Number]:[Number]]=$B87)*(Result2026[[Position]:[Position]]=1)),Party[Party],Party[Short])</f>
        <v>KC(J)</v>
      </c>
      <c r="H87" s="59" t="str" cm="1">
        <f t="array" ref="H87">_xlfn._xlws.FILTER(Result2026[[Alliance]:[Alliance]],(Result2026[[Number]:[Number]]=$B87)*(Result2026[[Position]:[Position]]=1))</f>
        <v>UDF</v>
      </c>
      <c r="I87" s="59">
        <f>_xlfn.XLOOKUP(New_MLA[[#This Row],[Cand_Ref]],Candidates[candidates__reference],Candidates[candidates__age],"")</f>
        <v>48</v>
      </c>
      <c r="J87" s="63">
        <f>_xlfn.XLOOKUP(New_MLA[[#This Row],[Number]],Constituency[Number],Constituency[Total_Voters])</f>
        <v>195421</v>
      </c>
      <c r="K87" s="63">
        <f>SUMIFS(Result2026[Votes],Result2026[Number],B87)</f>
        <v>152386</v>
      </c>
      <c r="L87" s="62">
        <f>_xlfn.XLOOKUP(New_MLA[[#This Row],[Number]],Result2026[Number],Result2026[Percentage])</f>
        <v>76.430000000000007</v>
      </c>
      <c r="M87" s="63" cm="1">
        <f t="array" ref="M87">_xlfn._xlws.FILTER(Result2026[[Votes]:[Votes]],(Result2026[[Number]:[Number]]=$B87)*(Result2026[[Position]:[Position]]=1))</f>
        <v>89551</v>
      </c>
      <c r="N87" s="61">
        <f>New_MLA[[#This Row],[Member_Votes]]/New_MLA[[#This Row],[Valid Votes]]</f>
        <v>0.58765897129657585</v>
      </c>
      <c r="O87" s="63" cm="1">
        <f t="array" ref="O87">_xlfn._xlws.FILTER(Result2026[[Votes]:[Votes]],(Result2026[[Number]:[Number]]=$B87)*(Result2026[[Position]:[Position]]=1))-_xlfn._xlws.FILTER(Result2026[[Votes]:[Votes]],(Result2026[[Number]:[Number]]=$B87)*(Result2026[[Position]:[Position]]=2))</f>
        <v>44681</v>
      </c>
    </row>
    <row r="88" spans="2:15" x14ac:dyDescent="0.9">
      <c r="B88" s="57">
        <v>86</v>
      </c>
      <c r="C88" s="58" t="s">
        <v>3334</v>
      </c>
      <c r="D88" s="58" t="s">
        <v>2895</v>
      </c>
      <c r="E88" s="58" t="str" cm="1">
        <f t="array" ref="E88">_xlfn._xlws.FILTER(Result2026[[Candidate_Name]:[Candidate_Name]],(Result2026[[Number]:[Number]]=$B88)*(Result2026[[Position]:[Position]]=1))</f>
        <v>Dr. Mathew Kuzhalnadan</v>
      </c>
      <c r="F88" s="58" t="str" cm="1">
        <f t="array" ref="F88">_xlfn._xlws.FILTER(Result2026[[Candidate_Ref]:[Candidate_Ref]],(Result2026[[Number]:[Number]]=$B88)*(Result2026[[Position]:[Position]]=1))</f>
        <v>26kla226</v>
      </c>
      <c r="G88" s="58" t="str" cm="1">
        <f t="array" ref="G88">_xlfn.XLOOKUP(_xlfn._xlws.FILTER(Result2026[[Party]:[Party]],(Result2026[[Number]:[Number]]=$B88)*(Result2026[[Position]:[Position]]=1)),Party[Party],Party[Short])</f>
        <v>INC</v>
      </c>
      <c r="H88" s="59" t="str" cm="1">
        <f t="array" ref="H88">_xlfn._xlws.FILTER(Result2026[[Alliance]:[Alliance]],(Result2026[[Number]:[Number]]=$B88)*(Result2026[[Position]:[Position]]=1))</f>
        <v>UDF</v>
      </c>
      <c r="I88" s="59">
        <f>_xlfn.XLOOKUP(New_MLA[[#This Row],[Cand_Ref]],Candidates[candidates__reference],Candidates[candidates__age],"")</f>
        <v>48</v>
      </c>
      <c r="J88" s="63">
        <f>_xlfn.XLOOKUP(New_MLA[[#This Row],[Number]],Constituency[Number],Constituency[Total_Voters])</f>
        <v>186254</v>
      </c>
      <c r="K88" s="63">
        <f>SUMIFS(Result2026[Votes],Result2026[Number],B88)</f>
        <v>148131</v>
      </c>
      <c r="L88" s="62">
        <f>_xlfn.XLOOKUP(New_MLA[[#This Row],[Number]],Result2026[Number],Result2026[Percentage])</f>
        <v>78.11</v>
      </c>
      <c r="M88" s="63" cm="1">
        <f t="array" ref="M88">_xlfn._xlws.FILTER(Result2026[[Votes]:[Votes]],(Result2026[[Number]:[Number]]=$B88)*(Result2026[[Position]:[Position]]=1))</f>
        <v>89914</v>
      </c>
      <c r="N88" s="61">
        <f>New_MLA[[#This Row],[Member_Votes]]/New_MLA[[#This Row],[Valid Votes]]</f>
        <v>0.60698975906461172</v>
      </c>
      <c r="O88" s="63" cm="1">
        <f t="array" ref="O88">_xlfn._xlws.FILTER(Result2026[[Votes]:[Votes]],(Result2026[[Number]:[Number]]=$B88)*(Result2026[[Position]:[Position]]=1))-_xlfn._xlws.FILTER(Result2026[[Votes]:[Votes]],(Result2026[[Number]:[Number]]=$B88)*(Result2026[[Position]:[Position]]=2))</f>
        <v>42829</v>
      </c>
    </row>
    <row r="89" spans="2:15" x14ac:dyDescent="0.9">
      <c r="B89" s="57">
        <v>87</v>
      </c>
      <c r="C89" s="58" t="s">
        <v>3359</v>
      </c>
      <c r="D89" s="58" t="s">
        <v>2895</v>
      </c>
      <c r="E89" s="58" t="str" cm="1">
        <f t="array" ref="E89">_xlfn._xlws.FILTER(Result2026[[Candidate_Name]:[Candidate_Name]],(Result2026[[Number]:[Number]]=$B89)*(Result2026[[Position]:[Position]]=1))</f>
        <v>Shibu Thekkumpuram</v>
      </c>
      <c r="F89" s="58" t="str" cm="1">
        <f t="array" ref="F89">_xlfn._xlws.FILTER(Result2026[[Candidate_Ref]:[Candidate_Ref]],(Result2026[[Number]:[Number]]=$B89)*(Result2026[[Position]:[Position]]=1))</f>
        <v>26kla227</v>
      </c>
      <c r="G89" s="58" t="str" cm="1">
        <f t="array" ref="G89">_xlfn.XLOOKUP(_xlfn._xlws.FILTER(Result2026[[Party]:[Party]],(Result2026[[Number]:[Number]]=$B89)*(Result2026[[Position]:[Position]]=1)),Party[Party],Party[Short])</f>
        <v>KEC</v>
      </c>
      <c r="H89" s="59" t="str" cm="1">
        <f t="array" ref="H89">_xlfn._xlws.FILTER(Result2026[[Alliance]:[Alliance]],(Result2026[[Number]:[Number]]=$B89)*(Result2026[[Position]:[Position]]=1))</f>
        <v>UDF</v>
      </c>
      <c r="I89" s="59">
        <f>_xlfn.XLOOKUP(New_MLA[[#This Row],[Cand_Ref]],Candidates[candidates__reference],Candidates[candidates__age],"")</f>
        <v>60</v>
      </c>
      <c r="J89" s="63">
        <f>_xlfn.XLOOKUP(New_MLA[[#This Row],[Number]],Constituency[Number],Constituency[Total_Voters])</f>
        <v>171968</v>
      </c>
      <c r="K89" s="63">
        <f>SUMIFS(Result2026[Votes],Result2026[Number],B89)</f>
        <v>139091</v>
      </c>
      <c r="L89" s="62">
        <f>_xlfn.XLOOKUP(New_MLA[[#This Row],[Number]],Result2026[Number],Result2026[Percentage])</f>
        <v>79.3</v>
      </c>
      <c r="M89" s="63" cm="1">
        <f t="array" ref="M89">_xlfn._xlws.FILTER(Result2026[[Votes]:[Votes]],(Result2026[[Number]:[Number]]=$B89)*(Result2026[[Position]:[Position]]=1))</f>
        <v>73479</v>
      </c>
      <c r="N89" s="61">
        <f>New_MLA[[#This Row],[Member_Votes]]/New_MLA[[#This Row],[Valid Votes]]</f>
        <v>0.52828004687578634</v>
      </c>
      <c r="O89" s="63" cm="1">
        <f t="array" ref="O89">_xlfn._xlws.FILTER(Result2026[[Votes]:[Votes]],(Result2026[[Number]:[Number]]=$B89)*(Result2026[[Position]:[Position]]=1))-_xlfn._xlws.FILTER(Result2026[[Votes]:[Votes]],(Result2026[[Number]:[Number]]=$B89)*(Result2026[[Position]:[Position]]=2))</f>
        <v>16859</v>
      </c>
    </row>
    <row r="90" spans="2:15" x14ac:dyDescent="0.9">
      <c r="B90" s="57">
        <v>88</v>
      </c>
      <c r="C90" s="58" t="s">
        <v>3400</v>
      </c>
      <c r="D90" s="58" t="s">
        <v>3402</v>
      </c>
      <c r="E90" s="58" t="str" cm="1">
        <f t="array" ref="E90">_xlfn._xlws.FILTER(Result2026[[Candidate_Name]:[Candidate_Name]],(Result2026[[Number]:[Number]]=$B90)*(Result2026[[Position]:[Position]]=1))</f>
        <v>F. Raja</v>
      </c>
      <c r="F90" s="58" t="str" cm="1">
        <f t="array" ref="F90">_xlfn._xlws.FILTER(Result2026[[Candidate_Ref]:[Candidate_Ref]],(Result2026[[Number]:[Number]]=$B90)*(Result2026[[Position]:[Position]]=1))</f>
        <v>26kla228</v>
      </c>
      <c r="G90" s="58" t="str" cm="1">
        <f t="array" ref="G90">_xlfn.XLOOKUP(_xlfn._xlws.FILTER(Result2026[[Party]:[Party]],(Result2026[[Number]:[Number]]=$B90)*(Result2026[[Position]:[Position]]=1)),Party[Party],Party[Short])</f>
        <v>INC</v>
      </c>
      <c r="H90" s="59" t="str" cm="1">
        <f t="array" ref="H90">_xlfn._xlws.FILTER(Result2026[[Alliance]:[Alliance]],(Result2026[[Number]:[Number]]=$B90)*(Result2026[[Position]:[Position]]=1))</f>
        <v>UDF</v>
      </c>
      <c r="I90" s="59">
        <f>_xlfn.XLOOKUP(New_MLA[[#This Row],[Cand_Ref]],Candidates[candidates__reference],Candidates[candidates__age],"")</f>
        <v>51</v>
      </c>
      <c r="J90" s="63">
        <f>_xlfn.XLOOKUP(New_MLA[[#This Row],[Number]],Constituency[Number],Constituency[Total_Voters])</f>
        <v>142265</v>
      </c>
      <c r="K90" s="63">
        <f>SUMIFS(Result2026[Votes],Result2026[Number],B90)</f>
        <v>112135</v>
      </c>
      <c r="L90" s="62">
        <f>_xlfn.XLOOKUP(New_MLA[[#This Row],[Number]],Result2026[Number],Result2026[Percentage])</f>
        <v>77.87</v>
      </c>
      <c r="M90" s="63" cm="1">
        <f t="array" ref="M90">_xlfn._xlws.FILTER(Result2026[[Votes]:[Votes]],(Result2026[[Number]:[Number]]=$B90)*(Result2026[[Position]:[Position]]=1))</f>
        <v>50590</v>
      </c>
      <c r="N90" s="61">
        <f>New_MLA[[#This Row],[Member_Votes]]/New_MLA[[#This Row],[Valid Votes]]</f>
        <v>0.45115262852811344</v>
      </c>
      <c r="O90" s="63" cm="1">
        <f t="array" ref="O90">_xlfn._xlws.FILTER(Result2026[[Votes]:[Votes]],(Result2026[[Number]:[Number]]=$B90)*(Result2026[[Position]:[Position]]=1))-_xlfn._xlws.FILTER(Result2026[[Votes]:[Votes]],(Result2026[[Number]:[Number]]=$B90)*(Result2026[[Position]:[Position]]=2))</f>
        <v>5233</v>
      </c>
    </row>
    <row r="91" spans="2:15" x14ac:dyDescent="0.9">
      <c r="B91" s="57">
        <v>89</v>
      </c>
      <c r="C91" s="58" t="s">
        <v>3438</v>
      </c>
      <c r="D91" s="58" t="s">
        <v>3402</v>
      </c>
      <c r="E91" s="58" t="str" cm="1">
        <f t="array" ref="E91">_xlfn._xlws.FILTER(Result2026[[Candidate_Name]:[Candidate_Name]],(Result2026[[Number]:[Number]]=$B91)*(Result2026[[Position]:[Position]]=1))</f>
        <v>Adv. Senapathi Venu</v>
      </c>
      <c r="F91" s="58" t="str" cm="1">
        <f t="array" ref="F91">_xlfn._xlws.FILTER(Result2026[[Candidate_Ref]:[Candidate_Ref]],(Result2026[[Number]:[Number]]=$B91)*(Result2026[[Position]:[Position]]=1))</f>
        <v>26kla229</v>
      </c>
      <c r="G91" s="58" t="str" cm="1">
        <f t="array" ref="G91">_xlfn.XLOOKUP(_xlfn._xlws.FILTER(Result2026[[Party]:[Party]],(Result2026[[Number]:[Number]]=$B91)*(Result2026[[Position]:[Position]]=1)),Party[Party],Party[Short])</f>
        <v>INC</v>
      </c>
      <c r="H91" s="59" t="str" cm="1">
        <f t="array" ref="H91">_xlfn._xlws.FILTER(Result2026[[Alliance]:[Alliance]],(Result2026[[Number]:[Number]]=$B91)*(Result2026[[Position]:[Position]]=1))</f>
        <v>UDF</v>
      </c>
      <c r="I91" s="59">
        <f>_xlfn.XLOOKUP(New_MLA[[#This Row],[Cand_Ref]],Candidates[candidates__reference],Candidates[candidates__age],"")</f>
        <v>60</v>
      </c>
      <c r="J91" s="63">
        <f>_xlfn.XLOOKUP(New_MLA[[#This Row],[Number]],Constituency[Number],Constituency[Total_Voters])</f>
        <v>150303</v>
      </c>
      <c r="K91" s="63">
        <f>SUMIFS(Result2026[Votes],Result2026[Number],B91)</f>
        <v>121356</v>
      </c>
      <c r="L91" s="62">
        <f>_xlfn.XLOOKUP(New_MLA[[#This Row],[Number]],Result2026[Number],Result2026[Percentage])</f>
        <v>79.510000000000005</v>
      </c>
      <c r="M91" s="63" cm="1">
        <f t="array" ref="M91">_xlfn._xlws.FILTER(Result2026[[Votes]:[Votes]],(Result2026[[Number]:[Number]]=$B91)*(Result2026[[Position]:[Position]]=1))</f>
        <v>64916</v>
      </c>
      <c r="N91" s="61">
        <f>New_MLA[[#This Row],[Member_Votes]]/New_MLA[[#This Row],[Valid Votes]]</f>
        <v>0.53492204752958239</v>
      </c>
      <c r="O91" s="63" cm="1">
        <f t="array" ref="O91">_xlfn._xlws.FILTER(Result2026[[Votes]:[Votes]],(Result2026[[Number]:[Number]]=$B91)*(Result2026[[Position]:[Position]]=1))-_xlfn._xlws.FILTER(Result2026[[Votes]:[Votes]],(Result2026[[Number]:[Number]]=$B91)*(Result2026[[Position]:[Position]]=2))</f>
        <v>20021</v>
      </c>
    </row>
    <row r="92" spans="2:15" x14ac:dyDescent="0.9">
      <c r="B92" s="57">
        <v>90</v>
      </c>
      <c r="C92" s="58" t="s">
        <v>3462</v>
      </c>
      <c r="D92" s="58" t="s">
        <v>3402</v>
      </c>
      <c r="E92" s="58" t="str" cm="1">
        <f t="array" ref="E92">_xlfn._xlws.FILTER(Result2026[[Candidate_Name]:[Candidate_Name]],(Result2026[[Number]:[Number]]=$B92)*(Result2026[[Position]:[Position]]=1))</f>
        <v>Apu John Joseph</v>
      </c>
      <c r="F92" s="58" t="str" cm="1">
        <f t="array" ref="F92">_xlfn._xlws.FILTER(Result2026[[Candidate_Ref]:[Candidate_Ref]],(Result2026[[Number]:[Number]]=$B92)*(Result2026[[Position]:[Position]]=1))</f>
        <v>26kla230</v>
      </c>
      <c r="G92" s="58" t="str" cm="1">
        <f t="array" ref="G92">_xlfn.XLOOKUP(_xlfn._xlws.FILTER(Result2026[[Party]:[Party]],(Result2026[[Number]:[Number]]=$B92)*(Result2026[[Position]:[Position]]=1)),Party[Party],Party[Short])</f>
        <v>KEC</v>
      </c>
      <c r="H92" s="59" t="str" cm="1">
        <f t="array" ref="H92">_xlfn._xlws.FILTER(Result2026[[Alliance]:[Alliance]],(Result2026[[Number]:[Number]]=$B92)*(Result2026[[Position]:[Position]]=1))</f>
        <v>UDF</v>
      </c>
      <c r="I92" s="59">
        <f>_xlfn.XLOOKUP(New_MLA[[#This Row],[Cand_Ref]],Candidates[candidates__reference],Candidates[candidates__age],"")</f>
        <v>53</v>
      </c>
      <c r="J92" s="63">
        <f>_xlfn.XLOOKUP(New_MLA[[#This Row],[Number]],Constituency[Number],Constituency[Total_Voters])</f>
        <v>188495</v>
      </c>
      <c r="K92" s="63">
        <f>SUMIFS(Result2026[Votes],Result2026[Number],B92)</f>
        <v>146166</v>
      </c>
      <c r="L92" s="62">
        <f>_xlfn.XLOOKUP(New_MLA[[#This Row],[Number]],Result2026[Number],Result2026[Percentage])</f>
        <v>75.97</v>
      </c>
      <c r="M92" s="63" cm="1">
        <f t="array" ref="M92">_xlfn._xlws.FILTER(Result2026[[Votes]:[Votes]],(Result2026[[Number]:[Number]]=$B92)*(Result2026[[Position]:[Position]]=1))</f>
        <v>84796</v>
      </c>
      <c r="N92" s="61">
        <f>New_MLA[[#This Row],[Member_Votes]]/New_MLA[[#This Row],[Valid Votes]]</f>
        <v>0.58013491509653403</v>
      </c>
      <c r="O92" s="63" cm="1">
        <f t="array" ref="O92">_xlfn._xlws.FILTER(Result2026[[Votes]:[Votes]],(Result2026[[Number]:[Number]]=$B92)*(Result2026[[Position]:[Position]]=1))-_xlfn._xlws.FILTER(Result2026[[Votes]:[Votes]],(Result2026[[Number]:[Number]]=$B92)*(Result2026[[Position]:[Position]]=2))</f>
        <v>44291</v>
      </c>
    </row>
    <row r="93" spans="2:15" x14ac:dyDescent="0.9">
      <c r="B93" s="57">
        <v>91</v>
      </c>
      <c r="C93" s="58" t="s">
        <v>3402</v>
      </c>
      <c r="D93" s="58" t="s">
        <v>3402</v>
      </c>
      <c r="E93" s="58" t="str" cm="1">
        <f t="array" ref="E93">_xlfn._xlws.FILTER(Result2026[[Candidate_Name]:[Candidate_Name]],(Result2026[[Number]:[Number]]=$B93)*(Result2026[[Position]:[Position]]=1))</f>
        <v>Roy K. Paulose</v>
      </c>
      <c r="F93" s="58" t="str" cm="1">
        <f t="array" ref="F93">_xlfn._xlws.FILTER(Result2026[[Candidate_Ref]:[Candidate_Ref]],(Result2026[[Number]:[Number]]=$B93)*(Result2026[[Position]:[Position]]=1))</f>
        <v>26kla231</v>
      </c>
      <c r="G93" s="58" t="str" cm="1">
        <f t="array" ref="G93">_xlfn.XLOOKUP(_xlfn._xlws.FILTER(Result2026[[Party]:[Party]],(Result2026[[Number]:[Number]]=$B93)*(Result2026[[Position]:[Position]]=1)),Party[Party],Party[Short])</f>
        <v>INC</v>
      </c>
      <c r="H93" s="59" t="str" cm="1">
        <f t="array" ref="H93">_xlfn._xlws.FILTER(Result2026[[Alliance]:[Alliance]],(Result2026[[Number]:[Number]]=$B93)*(Result2026[[Position]:[Position]]=1))</f>
        <v>UDF</v>
      </c>
      <c r="I93" s="59">
        <f>_xlfn.XLOOKUP(New_MLA[[#This Row],[Cand_Ref]],Candidates[candidates__reference],Candidates[candidates__age],"")</f>
        <v>69</v>
      </c>
      <c r="J93" s="63">
        <f>_xlfn.XLOOKUP(New_MLA[[#This Row],[Number]],Constituency[Number],Constituency[Total_Voters])</f>
        <v>167822</v>
      </c>
      <c r="K93" s="63">
        <f>SUMIFS(Result2026[Votes],Result2026[Number],B93)</f>
        <v>128447</v>
      </c>
      <c r="L93" s="62">
        <f>_xlfn.XLOOKUP(New_MLA[[#This Row],[Number]],Result2026[Number],Result2026[Percentage])</f>
        <v>75.400000000000006</v>
      </c>
      <c r="M93" s="63" cm="1">
        <f t="array" ref="M93">_xlfn._xlws.FILTER(Result2026[[Votes]:[Votes]],(Result2026[[Number]:[Number]]=$B93)*(Result2026[[Position]:[Position]]=1))</f>
        <v>70562</v>
      </c>
      <c r="N93" s="61">
        <f>New_MLA[[#This Row],[Member_Votes]]/New_MLA[[#This Row],[Valid Votes]]</f>
        <v>0.54934720156951899</v>
      </c>
      <c r="O93" s="63" cm="1">
        <f t="array" ref="O93">_xlfn._xlws.FILTER(Result2026[[Votes]:[Votes]],(Result2026[[Number]:[Number]]=$B93)*(Result2026[[Position]:[Position]]=1))-_xlfn._xlws.FILTER(Result2026[[Votes]:[Votes]],(Result2026[[Number]:[Number]]=$B93)*(Result2026[[Position]:[Position]]=2))</f>
        <v>23822</v>
      </c>
    </row>
    <row r="94" spans="2:15" x14ac:dyDescent="0.9">
      <c r="B94" s="57">
        <v>92</v>
      </c>
      <c r="C94" s="58" t="s">
        <v>3529</v>
      </c>
      <c r="D94" s="58" t="s">
        <v>3402</v>
      </c>
      <c r="E94" s="58" t="str" cm="1">
        <f t="array" ref="E94">_xlfn._xlws.FILTER(Result2026[[Candidate_Name]:[Candidate_Name]],(Result2026[[Number]:[Number]]=$B94)*(Result2026[[Position]:[Position]]=1))</f>
        <v>Adv. Syriac Thomas</v>
      </c>
      <c r="F94" s="58" t="str" cm="1">
        <f t="array" ref="F94">_xlfn._xlws.FILTER(Result2026[[Candidate_Ref]:[Candidate_Ref]],(Result2026[[Number]:[Number]]=$B94)*(Result2026[[Position]:[Position]]=1))</f>
        <v>26kla232</v>
      </c>
      <c r="G94" s="58" t="str" cm="1">
        <f t="array" ref="G94">_xlfn.XLOOKUP(_xlfn._xlws.FILTER(Result2026[[Party]:[Party]],(Result2026[[Number]:[Number]]=$B94)*(Result2026[[Position]:[Position]]=1)),Party[Party],Party[Short])</f>
        <v>INC</v>
      </c>
      <c r="H94" s="59" t="str" cm="1">
        <f t="array" ref="H94">_xlfn._xlws.FILTER(Result2026[[Alliance]:[Alliance]],(Result2026[[Number]:[Number]]=$B94)*(Result2026[[Position]:[Position]]=1))</f>
        <v>UDF</v>
      </c>
      <c r="I94" s="59">
        <f>_xlfn.XLOOKUP(New_MLA[[#This Row],[Cand_Ref]],Candidates[candidates__reference],Candidates[candidates__age],"")</f>
        <v>60</v>
      </c>
      <c r="J94" s="63">
        <f>_xlfn.XLOOKUP(New_MLA[[#This Row],[Number]],Constituency[Number],Constituency[Total_Voters])</f>
        <v>156542</v>
      </c>
      <c r="K94" s="63">
        <f>SUMIFS(Result2026[Votes],Result2026[Number],B94)</f>
        <v>122652</v>
      </c>
      <c r="L94" s="62">
        <f>_xlfn.XLOOKUP(New_MLA[[#This Row],[Number]],Result2026[Number],Result2026[Percentage])</f>
        <v>77.52</v>
      </c>
      <c r="M94" s="63" cm="1">
        <f t="array" ref="M94">_xlfn._xlws.FILTER(Result2026[[Votes]:[Votes]],(Result2026[[Number]:[Number]]=$B94)*(Result2026[[Position]:[Position]]=1))</f>
        <v>69672</v>
      </c>
      <c r="N94" s="61">
        <f>New_MLA[[#This Row],[Member_Votes]]/New_MLA[[#This Row],[Valid Votes]]</f>
        <v>0.56804617943449764</v>
      </c>
      <c r="O94" s="63" cm="1">
        <f t="array" ref="O94">_xlfn._xlws.FILTER(Result2026[[Votes]:[Votes]],(Result2026[[Number]:[Number]]=$B94)*(Result2026[[Position]:[Position]]=1))-_xlfn._xlws.FILTER(Result2026[[Votes]:[Votes]],(Result2026[[Number]:[Number]]=$B94)*(Result2026[[Position]:[Position]]=2))</f>
        <v>27634</v>
      </c>
    </row>
    <row r="95" spans="2:15" x14ac:dyDescent="0.9">
      <c r="B95" s="57">
        <v>93</v>
      </c>
      <c r="C95" s="58" t="s">
        <v>3557</v>
      </c>
      <c r="D95" s="58" t="s">
        <v>3559</v>
      </c>
      <c r="E95" s="58" t="str" cm="1">
        <f t="array" ref="E95">_xlfn._xlws.FILTER(Result2026[[Candidate_Name]:[Candidate_Name]],(Result2026[[Number]:[Number]]=$B95)*(Result2026[[Position]:[Position]]=1))</f>
        <v>Mani C. Kappan</v>
      </c>
      <c r="F95" s="58" t="str" cm="1">
        <f t="array" ref="F95">_xlfn._xlws.FILTER(Result2026[[Candidate_Ref]:[Candidate_Ref]],(Result2026[[Number]:[Number]]=$B95)*(Result2026[[Position]:[Position]]=1))</f>
        <v>26kla233</v>
      </c>
      <c r="G95" s="58" t="str" cm="1">
        <f t="array" ref="G95">_xlfn.XLOOKUP(_xlfn._xlws.FILTER(Result2026[[Party]:[Party]],(Result2026[[Number]:[Number]]=$B95)*(Result2026[[Position]:[Position]]=1)),Party[Party],Party[Short])</f>
        <v>Independent</v>
      </c>
      <c r="H95" s="59" t="str" cm="1">
        <f t="array" ref="H95">_xlfn._xlws.FILTER(Result2026[[Alliance]:[Alliance]],(Result2026[[Number]:[Number]]=$B95)*(Result2026[[Position]:[Position]]=1))</f>
        <v>UDF</v>
      </c>
      <c r="I95" s="59">
        <f>_xlfn.XLOOKUP(New_MLA[[#This Row],[Cand_Ref]],Candidates[candidates__reference],Candidates[candidates__age],"")</f>
        <v>69</v>
      </c>
      <c r="J95" s="63">
        <f>_xlfn.XLOOKUP(New_MLA[[#This Row],[Number]],Constituency[Number],Constituency[Total_Voters])</f>
        <v>176585</v>
      </c>
      <c r="K95" s="63">
        <f>SUMIFS(Result2026[Votes],Result2026[Number],B95)</f>
        <v>135851</v>
      </c>
      <c r="L95" s="62">
        <f>_xlfn.XLOOKUP(New_MLA[[#This Row],[Number]],Result2026[Number],Result2026[Percentage])</f>
        <v>75.069999999999993</v>
      </c>
      <c r="M95" s="63" cm="1">
        <f t="array" ref="M95">_xlfn._xlws.FILTER(Result2026[[Votes]:[Votes]],(Result2026[[Number]:[Number]]=$B95)*(Result2026[[Position]:[Position]]=1))</f>
        <v>50799</v>
      </c>
      <c r="N95" s="61">
        <f>New_MLA[[#This Row],[Member_Votes]]/New_MLA[[#This Row],[Valid Votes]]</f>
        <v>0.37393173403213814</v>
      </c>
      <c r="O95" s="63" cm="1">
        <f t="array" ref="O95">_xlfn._xlws.FILTER(Result2026[[Votes]:[Votes]],(Result2026[[Number]:[Number]]=$B95)*(Result2026[[Position]:[Position]]=1))-_xlfn._xlws.FILTER(Result2026[[Votes]:[Votes]],(Result2026[[Number]:[Number]]=$B95)*(Result2026[[Position]:[Position]]=2))</f>
        <v>2991</v>
      </c>
    </row>
    <row r="96" spans="2:15" x14ac:dyDescent="0.9">
      <c r="B96" s="57">
        <v>94</v>
      </c>
      <c r="C96" s="58" t="s">
        <v>3602</v>
      </c>
      <c r="D96" s="58" t="s">
        <v>3559</v>
      </c>
      <c r="E96" s="58" t="str" cm="1">
        <f t="array" ref="E96">_xlfn._xlws.FILTER(Result2026[[Candidate_Name]:[Candidate_Name]],(Result2026[[Number]:[Number]]=$B96)*(Result2026[[Position]:[Position]]=1))</f>
        <v>Adv. Mons Joseph</v>
      </c>
      <c r="F96" s="58" t="str" cm="1">
        <f t="array" ref="F96">_xlfn._xlws.FILTER(Result2026[[Candidate_Ref]:[Candidate_Ref]],(Result2026[[Number]:[Number]]=$B96)*(Result2026[[Position]:[Position]]=1))</f>
        <v>26kla234</v>
      </c>
      <c r="G96" s="58" t="str" cm="1">
        <f t="array" ref="G96">_xlfn.XLOOKUP(_xlfn._xlws.FILTER(Result2026[[Party]:[Party]],(Result2026[[Number]:[Number]]=$B96)*(Result2026[[Position]:[Position]]=1)),Party[Party],Party[Short])</f>
        <v>KEC</v>
      </c>
      <c r="H96" s="59" t="str" cm="1">
        <f t="array" ref="H96">_xlfn._xlws.FILTER(Result2026[[Alliance]:[Alliance]],(Result2026[[Number]:[Number]]=$B96)*(Result2026[[Position]:[Position]]=1))</f>
        <v>UDF</v>
      </c>
      <c r="I96" s="59">
        <f>_xlfn.XLOOKUP(New_MLA[[#This Row],[Cand_Ref]],Candidates[candidates__reference],Candidates[candidates__age],"")</f>
        <v>61</v>
      </c>
      <c r="J96" s="63">
        <f>_xlfn.XLOOKUP(New_MLA[[#This Row],[Number]],Constituency[Number],Constituency[Total_Voters])</f>
        <v>175905</v>
      </c>
      <c r="K96" s="63">
        <f>SUMIFS(Result2026[Votes],Result2026[Number],B96)</f>
        <v>124752</v>
      </c>
      <c r="L96" s="62">
        <f>_xlfn.XLOOKUP(New_MLA[[#This Row],[Number]],Result2026[Number],Result2026[Percentage])</f>
        <v>69.260000000000005</v>
      </c>
      <c r="M96" s="63" cm="1">
        <f t="array" ref="M96">_xlfn._xlws.FILTER(Result2026[[Votes]:[Votes]],(Result2026[[Number]:[Number]]=$B96)*(Result2026[[Position]:[Position]]=1))</f>
        <v>70353</v>
      </c>
      <c r="N96" s="61">
        <f>New_MLA[[#This Row],[Member_Votes]]/New_MLA[[#This Row],[Valid Votes]]</f>
        <v>0.56394286263947668</v>
      </c>
      <c r="O96" s="63" cm="1">
        <f t="array" ref="O96">_xlfn._xlws.FILTER(Result2026[[Votes]:[Votes]],(Result2026[[Number]:[Number]]=$B96)*(Result2026[[Position]:[Position]]=1))-_xlfn._xlws.FILTER(Result2026[[Votes]:[Votes]],(Result2026[[Number]:[Number]]=$B96)*(Result2026[[Position]:[Position]]=2))</f>
        <v>31300</v>
      </c>
    </row>
    <row r="97" spans="2:15" x14ac:dyDescent="0.9">
      <c r="B97" s="57">
        <v>95</v>
      </c>
      <c r="C97" s="58" t="s">
        <v>3642</v>
      </c>
      <c r="D97" s="58" t="s">
        <v>3559</v>
      </c>
      <c r="E97" s="58" t="str" cm="1">
        <f t="array" ref="E97">_xlfn._xlws.FILTER(Result2026[[Candidate_Name]:[Candidate_Name]],(Result2026[[Number]:[Number]]=$B97)*(Result2026[[Position]:[Position]]=1))</f>
        <v>K. Binimon</v>
      </c>
      <c r="F97" s="58" t="str" cm="1">
        <f t="array" ref="F97">_xlfn._xlws.FILTER(Result2026[[Candidate_Ref]:[Candidate_Ref]],(Result2026[[Number]:[Number]]=$B97)*(Result2026[[Position]:[Position]]=1))</f>
        <v>26kla235</v>
      </c>
      <c r="G97" s="58" t="str" cm="1">
        <f t="array" ref="G97">_xlfn.XLOOKUP(_xlfn._xlws.FILTER(Result2026[[Party]:[Party]],(Result2026[[Number]:[Number]]=$B97)*(Result2026[[Position]:[Position]]=1)),Party[Party],Party[Short])</f>
        <v>INC</v>
      </c>
      <c r="H97" s="59" t="str" cm="1">
        <f t="array" ref="H97">_xlfn._xlws.FILTER(Result2026[[Alliance]:[Alliance]],(Result2026[[Number]:[Number]]=$B97)*(Result2026[[Position]:[Position]]=1))</f>
        <v>UDF</v>
      </c>
      <c r="I97" s="59">
        <f>_xlfn.XLOOKUP(New_MLA[[#This Row],[Cand_Ref]],Candidates[candidates__reference],Candidates[candidates__age],"")</f>
        <v>46</v>
      </c>
      <c r="J97" s="63">
        <f>_xlfn.XLOOKUP(New_MLA[[#This Row],[Number]],Constituency[Number],Constituency[Total_Voters])</f>
        <v>155957</v>
      </c>
      <c r="K97" s="63">
        <f>SUMIFS(Result2026[Votes],Result2026[Number],B97)</f>
        <v>126238</v>
      </c>
      <c r="L97" s="62">
        <f>_xlfn.XLOOKUP(New_MLA[[#This Row],[Number]],Result2026[Number],Result2026[Percentage])</f>
        <v>79.319999999999993</v>
      </c>
      <c r="M97" s="63" cm="1">
        <f t="array" ref="M97">_xlfn._xlws.FILTER(Result2026[[Votes]:[Votes]],(Result2026[[Number]:[Number]]=$B97)*(Result2026[[Position]:[Position]]=1))</f>
        <v>52944</v>
      </c>
      <c r="N97" s="61">
        <f>New_MLA[[#This Row],[Member_Votes]]/New_MLA[[#This Row],[Valid Votes]]</f>
        <v>0.41939827944042207</v>
      </c>
      <c r="O97" s="63" cm="1">
        <f t="array" ref="O97">_xlfn._xlws.FILTER(Result2026[[Votes]:[Votes]],(Result2026[[Number]:[Number]]=$B97)*(Result2026[[Position]:[Position]]=1))-_xlfn._xlws.FILTER(Result2026[[Votes]:[Votes]],(Result2026[[Number]:[Number]]=$B97)*(Result2026[[Position]:[Position]]=2))</f>
        <v>1360</v>
      </c>
    </row>
    <row r="98" spans="2:15" x14ac:dyDescent="0.9">
      <c r="B98" s="57">
        <v>96</v>
      </c>
      <c r="C98" s="58" t="s">
        <v>3681</v>
      </c>
      <c r="D98" s="58" t="s">
        <v>3559</v>
      </c>
      <c r="E98" s="58" t="str" cm="1">
        <f t="array" ref="E98">_xlfn._xlws.FILTER(Result2026[[Candidate_Name]:[Candidate_Name]],(Result2026[[Number]:[Number]]=$B98)*(Result2026[[Position]:[Position]]=1))</f>
        <v>Nattakam Suresh</v>
      </c>
      <c r="F98" s="58" t="str" cm="1">
        <f t="array" ref="F98">_xlfn._xlws.FILTER(Result2026[[Candidate_Ref]:[Candidate_Ref]],(Result2026[[Number]:[Number]]=$B98)*(Result2026[[Position]:[Position]]=1))</f>
        <v>26kla236</v>
      </c>
      <c r="G98" s="58" t="str" cm="1">
        <f t="array" ref="G98">_xlfn.XLOOKUP(_xlfn._xlws.FILTER(Result2026[[Party]:[Party]],(Result2026[[Number]:[Number]]=$B98)*(Result2026[[Position]:[Position]]=1)),Party[Party],Party[Short])</f>
        <v>INC</v>
      </c>
      <c r="H98" s="59" t="str" cm="1">
        <f t="array" ref="H98">_xlfn._xlws.FILTER(Result2026[[Alliance]:[Alliance]],(Result2026[[Number]:[Number]]=$B98)*(Result2026[[Position]:[Position]]=1))</f>
        <v>UDF</v>
      </c>
      <c r="I98" s="59">
        <f>_xlfn.XLOOKUP(New_MLA[[#This Row],[Cand_Ref]],Candidates[candidates__reference],Candidates[candidates__age],"")</f>
        <v>57</v>
      </c>
      <c r="J98" s="63">
        <f>_xlfn.XLOOKUP(New_MLA[[#This Row],[Number]],Constituency[Number],Constituency[Total_Voters])</f>
        <v>158256</v>
      </c>
      <c r="K98" s="63">
        <f>SUMIFS(Result2026[Votes],Result2026[Number],B98)</f>
        <v>122912</v>
      </c>
      <c r="L98" s="62">
        <f>_xlfn.XLOOKUP(New_MLA[[#This Row],[Number]],Result2026[Number],Result2026[Percentage])</f>
        <v>76.09</v>
      </c>
      <c r="M98" s="63" cm="1">
        <f t="array" ref="M98">_xlfn._xlws.FILTER(Result2026[[Votes]:[Votes]],(Result2026[[Number]:[Number]]=$B98)*(Result2026[[Position]:[Position]]=1))</f>
        <v>64077</v>
      </c>
      <c r="N98" s="61">
        <f>New_MLA[[#This Row],[Member_Votes]]/New_MLA[[#This Row],[Valid Votes]]</f>
        <v>0.52132419942723252</v>
      </c>
      <c r="O98" s="63" cm="1">
        <f t="array" ref="O98">_xlfn._xlws.FILTER(Result2026[[Votes]:[Votes]],(Result2026[[Number]:[Number]]=$B98)*(Result2026[[Position]:[Position]]=1))-_xlfn._xlws.FILTER(Result2026[[Votes]:[Votes]],(Result2026[[Number]:[Number]]=$B98)*(Result2026[[Position]:[Position]]=2))</f>
        <v>19752</v>
      </c>
    </row>
    <row r="99" spans="2:15" x14ac:dyDescent="0.9">
      <c r="B99" s="57">
        <v>97</v>
      </c>
      <c r="C99" s="58" t="s">
        <v>3559</v>
      </c>
      <c r="D99" s="58" t="s">
        <v>3559</v>
      </c>
      <c r="E99" s="58" t="str" cm="1">
        <f t="array" ref="E99">_xlfn._xlws.FILTER(Result2026[[Candidate_Name]:[Candidate_Name]],(Result2026[[Number]:[Number]]=$B99)*(Result2026[[Position]:[Position]]=1))</f>
        <v>Thiruvanchoor Radhakrishnan</v>
      </c>
      <c r="F99" s="58" t="str" cm="1">
        <f t="array" ref="F99">_xlfn._xlws.FILTER(Result2026[[Candidate_Ref]:[Candidate_Ref]],(Result2026[[Number]:[Number]]=$B99)*(Result2026[[Position]:[Position]]=1))</f>
        <v>26kla237</v>
      </c>
      <c r="G99" s="58" t="str" cm="1">
        <f t="array" ref="G99">_xlfn.XLOOKUP(_xlfn._xlws.FILTER(Result2026[[Party]:[Party]],(Result2026[[Number]:[Number]]=$B99)*(Result2026[[Position]:[Position]]=1)),Party[Party],Party[Short])</f>
        <v>INC</v>
      </c>
      <c r="H99" s="59" t="str" cm="1">
        <f t="array" ref="H99">_xlfn._xlws.FILTER(Result2026[[Alliance]:[Alliance]],(Result2026[[Number]:[Number]]=$B99)*(Result2026[[Position]:[Position]]=1))</f>
        <v>UDF</v>
      </c>
      <c r="I99" s="59">
        <f>_xlfn.XLOOKUP(New_MLA[[#This Row],[Cand_Ref]],Candidates[candidates__reference],Candidates[candidates__age],"")</f>
        <v>78</v>
      </c>
      <c r="J99" s="63">
        <f>_xlfn.XLOOKUP(New_MLA[[#This Row],[Number]],Constituency[Number],Constituency[Total_Voters])</f>
        <v>149573</v>
      </c>
      <c r="K99" s="63">
        <f>SUMIFS(Result2026[Votes],Result2026[Number],B99)</f>
        <v>113747</v>
      </c>
      <c r="L99" s="62">
        <f>_xlfn.XLOOKUP(New_MLA[[#This Row],[Number]],Result2026[Number],Result2026[Percentage])</f>
        <v>74.7</v>
      </c>
      <c r="M99" s="63" cm="1">
        <f t="array" ref="M99">_xlfn._xlws.FILTER(Result2026[[Votes]:[Votes]],(Result2026[[Number]:[Number]]=$B99)*(Result2026[[Position]:[Position]]=1))</f>
        <v>68893</v>
      </c>
      <c r="N99" s="61">
        <f>New_MLA[[#This Row],[Member_Votes]]/New_MLA[[#This Row],[Valid Votes]]</f>
        <v>0.60566872093329938</v>
      </c>
      <c r="O99" s="63" cm="1">
        <f t="array" ref="O99">_xlfn._xlws.FILTER(Result2026[[Votes]:[Votes]],(Result2026[[Number]:[Number]]=$B99)*(Result2026[[Position]:[Position]]=1))-_xlfn._xlws.FILTER(Result2026[[Votes]:[Votes]],(Result2026[[Number]:[Number]]=$B99)*(Result2026[[Position]:[Position]]=2))</f>
        <v>35986</v>
      </c>
    </row>
    <row r="100" spans="2:15" x14ac:dyDescent="0.9">
      <c r="B100" s="57">
        <v>98</v>
      </c>
      <c r="C100" s="58" t="s">
        <v>3750</v>
      </c>
      <c r="D100" s="58" t="s">
        <v>3559</v>
      </c>
      <c r="E100" s="58" t="str" cm="1">
        <f t="array" ref="E100">_xlfn._xlws.FILTER(Result2026[[Candidate_Name]:[Candidate_Name]],(Result2026[[Number]:[Number]]=$B100)*(Result2026[[Position]:[Position]]=1))</f>
        <v>Adv. Chandy Oommen</v>
      </c>
      <c r="F100" s="58" t="str" cm="1">
        <f t="array" ref="F100">_xlfn._xlws.FILTER(Result2026[[Candidate_Ref]:[Candidate_Ref]],(Result2026[[Number]:[Number]]=$B100)*(Result2026[[Position]:[Position]]=1))</f>
        <v>26kla238</v>
      </c>
      <c r="G100" s="58" t="str" cm="1">
        <f t="array" ref="G100">_xlfn.XLOOKUP(_xlfn._xlws.FILTER(Result2026[[Party]:[Party]],(Result2026[[Number]:[Number]]=$B100)*(Result2026[[Position]:[Position]]=1)),Party[Party],Party[Short])</f>
        <v>INC</v>
      </c>
      <c r="H100" s="59" t="str" cm="1">
        <f t="array" ref="H100">_xlfn._xlws.FILTER(Result2026[[Alliance]:[Alliance]],(Result2026[[Number]:[Number]]=$B100)*(Result2026[[Position]:[Position]]=1))</f>
        <v>UDF</v>
      </c>
      <c r="I100" s="59">
        <f>_xlfn.XLOOKUP(New_MLA[[#This Row],[Cand_Ref]],Candidates[candidates__reference],Candidates[candidates__age],"")</f>
        <v>40</v>
      </c>
      <c r="J100" s="63">
        <f>_xlfn.XLOOKUP(New_MLA[[#This Row],[Number]],Constituency[Number],Constituency[Total_Voters])</f>
        <v>170254</v>
      </c>
      <c r="K100" s="63">
        <f>SUMIFS(Result2026[Votes],Result2026[Number],B100)</f>
        <v>128180</v>
      </c>
      <c r="L100" s="62">
        <f>_xlfn.XLOOKUP(New_MLA[[#This Row],[Number]],Result2026[Number],Result2026[Percentage])</f>
        <v>72.760000000000005</v>
      </c>
      <c r="M100" s="63" cm="1">
        <f t="array" ref="M100">_xlfn._xlws.FILTER(Result2026[[Votes]:[Votes]],(Result2026[[Number]:[Number]]=$B100)*(Result2026[[Position]:[Position]]=1))</f>
        <v>84031</v>
      </c>
      <c r="N100" s="61">
        <f>New_MLA[[#This Row],[Member_Votes]]/New_MLA[[#This Row],[Valid Votes]]</f>
        <v>0.65557029177718829</v>
      </c>
      <c r="O100" s="63" cm="1">
        <f t="array" ref="O100">_xlfn._xlws.FILTER(Result2026[[Votes]:[Votes]],(Result2026[[Number]:[Number]]=$B100)*(Result2026[[Position]:[Position]]=1))-_xlfn._xlws.FILTER(Result2026[[Votes]:[Votes]],(Result2026[[Number]:[Number]]=$B100)*(Result2026[[Position]:[Position]]=2))</f>
        <v>52907</v>
      </c>
    </row>
    <row r="101" spans="2:15" x14ac:dyDescent="0.9">
      <c r="B101" s="57">
        <v>99</v>
      </c>
      <c r="C101" s="58" t="s">
        <v>3787</v>
      </c>
      <c r="D101" s="58" t="s">
        <v>3559</v>
      </c>
      <c r="E101" s="58" t="str" cm="1">
        <f t="array" ref="E101">_xlfn._xlws.FILTER(Result2026[[Candidate_Name]:[Candidate_Name]],(Result2026[[Number]:[Number]]=$B101)*(Result2026[[Position]:[Position]]=1))</f>
        <v>Vinu Job</v>
      </c>
      <c r="F101" s="58" t="str" cm="1">
        <f t="array" ref="F101">_xlfn._xlws.FILTER(Result2026[[Candidate_Ref]:[Candidate_Ref]],(Result2026[[Number]:[Number]]=$B101)*(Result2026[[Position]:[Position]]=1))</f>
        <v>26kla239</v>
      </c>
      <c r="G101" s="58" t="str" cm="1">
        <f t="array" ref="G101">_xlfn.XLOOKUP(_xlfn._xlws.FILTER(Result2026[[Party]:[Party]],(Result2026[[Number]:[Number]]=$B101)*(Result2026[[Position]:[Position]]=1)),Party[Party],Party[Short])</f>
        <v>KEC</v>
      </c>
      <c r="H101" s="59" t="str" cm="1">
        <f t="array" ref="H101">_xlfn._xlws.FILTER(Result2026[[Alliance]:[Alliance]],(Result2026[[Number]:[Number]]=$B101)*(Result2026[[Position]:[Position]]=1))</f>
        <v>UDF</v>
      </c>
      <c r="I101" s="59">
        <f>_xlfn.XLOOKUP(New_MLA[[#This Row],[Cand_Ref]],Candidates[candidates__reference],Candidates[candidates__age],"")</f>
        <v>58</v>
      </c>
      <c r="J101" s="63">
        <f>_xlfn.XLOOKUP(New_MLA[[#This Row],[Number]],Constituency[Number],Constituency[Total_Voters])</f>
        <v>162885</v>
      </c>
      <c r="K101" s="63">
        <f>SUMIFS(Result2026[Votes],Result2026[Number],B101)</f>
        <v>121150</v>
      </c>
      <c r="L101" s="62">
        <f>_xlfn.XLOOKUP(New_MLA[[#This Row],[Number]],Result2026[Number],Result2026[Percentage])</f>
        <v>73.16</v>
      </c>
      <c r="M101" s="63" cm="1">
        <f t="array" ref="M101">_xlfn._xlws.FILTER(Result2026[[Votes]:[Votes]],(Result2026[[Number]:[Number]]=$B101)*(Result2026[[Position]:[Position]]=1))</f>
        <v>55991</v>
      </c>
      <c r="N101" s="61">
        <f>New_MLA[[#This Row],[Member_Votes]]/New_MLA[[#This Row],[Valid Votes]]</f>
        <v>0.46216260833677258</v>
      </c>
      <c r="O101" s="63" cm="1">
        <f t="array" ref="O101">_xlfn._xlws.FILTER(Result2026[[Votes]:[Votes]],(Result2026[[Number]:[Number]]=$B101)*(Result2026[[Position]:[Position]]=1))-_xlfn._xlws.FILTER(Result2026[[Votes]:[Votes]],(Result2026[[Number]:[Number]]=$B101)*(Result2026[[Position]:[Position]]=2))</f>
        <v>8368</v>
      </c>
    </row>
    <row r="102" spans="2:15" x14ac:dyDescent="0.9">
      <c r="B102" s="57">
        <v>100</v>
      </c>
      <c r="C102" s="58" t="s">
        <v>3843</v>
      </c>
      <c r="D102" s="58" t="s">
        <v>3559</v>
      </c>
      <c r="E102" s="58" t="str" cm="1">
        <f t="array" ref="E102">_xlfn._xlws.FILTER(Result2026[[Candidate_Name]:[Candidate_Name]],(Result2026[[Number]:[Number]]=$B102)*(Result2026[[Position]:[Position]]=1))</f>
        <v>Prof. Rony K. Baby</v>
      </c>
      <c r="F102" s="58" t="str" cm="1">
        <f t="array" ref="F102">_xlfn._xlws.FILTER(Result2026[[Candidate_Ref]:[Candidate_Ref]],(Result2026[[Number]:[Number]]=$B102)*(Result2026[[Position]:[Position]]=1))</f>
        <v>26kla240</v>
      </c>
      <c r="G102" s="58" t="str" cm="1">
        <f t="array" ref="G102">_xlfn.XLOOKUP(_xlfn._xlws.FILTER(Result2026[[Party]:[Party]],(Result2026[[Number]:[Number]]=$B102)*(Result2026[[Position]:[Position]]=1)),Party[Party],Party[Short])</f>
        <v>INC</v>
      </c>
      <c r="H102" s="59" t="str" cm="1">
        <f t="array" ref="H102">_xlfn._xlws.FILTER(Result2026[[Alliance]:[Alliance]],(Result2026[[Number]:[Number]]=$B102)*(Result2026[[Position]:[Position]]=1))</f>
        <v>UDF</v>
      </c>
      <c r="I102" s="59">
        <f>_xlfn.XLOOKUP(New_MLA[[#This Row],[Cand_Ref]],Candidates[candidates__reference],Candidates[candidates__age],"")</f>
        <v>48</v>
      </c>
      <c r="J102" s="63">
        <f>_xlfn.XLOOKUP(New_MLA[[#This Row],[Number]],Constituency[Number],Constituency[Total_Voters])</f>
        <v>177500</v>
      </c>
      <c r="K102" s="63">
        <f>SUMIFS(Result2026[Votes],Result2026[Number],B102)</f>
        <v>135988</v>
      </c>
      <c r="L102" s="62">
        <f>_xlfn.XLOOKUP(New_MLA[[#This Row],[Number]],Result2026[Number],Result2026[Percentage])</f>
        <v>74.91</v>
      </c>
      <c r="M102" s="63" cm="1">
        <f t="array" ref="M102">_xlfn._xlws.FILTER(Result2026[[Votes]:[Votes]],(Result2026[[Number]:[Number]]=$B102)*(Result2026[[Position]:[Position]]=1))</f>
        <v>56646</v>
      </c>
      <c r="N102" s="61">
        <f>New_MLA[[#This Row],[Member_Votes]]/New_MLA[[#This Row],[Valid Votes]]</f>
        <v>0.41655146042297853</v>
      </c>
      <c r="O102" s="63" cm="1">
        <f t="array" ref="O102">_xlfn._xlws.FILTER(Result2026[[Votes]:[Votes]],(Result2026[[Number]:[Number]]=$B102)*(Result2026[[Position]:[Position]]=1))-_xlfn._xlws.FILTER(Result2026[[Votes]:[Votes]],(Result2026[[Number]:[Number]]=$B102)*(Result2026[[Position]:[Position]]=2))</f>
        <v>5772</v>
      </c>
    </row>
    <row r="103" spans="2:15" x14ac:dyDescent="0.9">
      <c r="B103" s="57">
        <v>101</v>
      </c>
      <c r="C103" s="58" t="s">
        <v>3869</v>
      </c>
      <c r="D103" s="58" t="s">
        <v>3559</v>
      </c>
      <c r="E103" s="58" t="str" cm="1">
        <f t="array" ref="E103">_xlfn._xlws.FILTER(Result2026[[Candidate_Name]:[Candidate_Name]],(Result2026[[Number]:[Number]]=$B103)*(Result2026[[Position]:[Position]]=1))</f>
        <v>Adv. Sebastian M.J</v>
      </c>
      <c r="F103" s="58" t="str" cm="1">
        <f t="array" ref="F103">_xlfn._xlws.FILTER(Result2026[[Candidate_Ref]:[Candidate_Ref]],(Result2026[[Number]:[Number]]=$B103)*(Result2026[[Position]:[Position]]=1))</f>
        <v>26kla241</v>
      </c>
      <c r="G103" s="58" t="str" cm="1">
        <f t="array" ref="G103">_xlfn.XLOOKUP(_xlfn._xlws.FILTER(Result2026[[Party]:[Party]],(Result2026[[Number]:[Number]]=$B103)*(Result2026[[Position]:[Position]]=1)),Party[Party],Party[Short])</f>
        <v>INC</v>
      </c>
      <c r="H103" s="59" t="str" cm="1">
        <f t="array" ref="H103">_xlfn._xlws.FILTER(Result2026[[Alliance]:[Alliance]],(Result2026[[Number]:[Number]]=$B103)*(Result2026[[Position]:[Position]]=1))</f>
        <v>UDF</v>
      </c>
      <c r="I103" s="59">
        <f>_xlfn.XLOOKUP(New_MLA[[#This Row],[Cand_Ref]],Candidates[candidates__reference],Candidates[candidates__age],"")</f>
        <v>57</v>
      </c>
      <c r="J103" s="63">
        <f>_xlfn.XLOOKUP(New_MLA[[#This Row],[Number]],Constituency[Number],Constituency[Total_Voters])</f>
        <v>184665</v>
      </c>
      <c r="K103" s="63">
        <f>SUMIFS(Result2026[Votes],Result2026[Number],B103)</f>
        <v>144794</v>
      </c>
      <c r="L103" s="62">
        <f>_xlfn.XLOOKUP(New_MLA[[#This Row],[Number]],Result2026[Number],Result2026[Percentage])</f>
        <v>76.98</v>
      </c>
      <c r="M103" s="63" cm="1">
        <f t="array" ref="M103">_xlfn._xlws.FILTER(Result2026[[Votes]:[Votes]],(Result2026[[Number]:[Number]]=$B103)*(Result2026[[Position]:[Position]]=1))</f>
        <v>56900</v>
      </c>
      <c r="N103" s="61">
        <f>New_MLA[[#This Row],[Member_Votes]]/New_MLA[[#This Row],[Valid Votes]]</f>
        <v>0.39297208447863863</v>
      </c>
      <c r="O103" s="63" cm="1">
        <f t="array" ref="O103">_xlfn._xlws.FILTER(Result2026[[Votes]:[Votes]],(Result2026[[Number]:[Number]]=$B103)*(Result2026[[Position]:[Position]]=1))-_xlfn._xlws.FILTER(Result2026[[Votes]:[Votes]],(Result2026[[Number]:[Number]]=$B103)*(Result2026[[Position]:[Position]]=2))</f>
        <v>6693</v>
      </c>
    </row>
    <row r="104" spans="2:15" x14ac:dyDescent="0.9">
      <c r="B104" s="57">
        <v>102</v>
      </c>
      <c r="C104" s="58" t="s">
        <v>3910</v>
      </c>
      <c r="D104" s="58" t="s">
        <v>3912</v>
      </c>
      <c r="E104" s="58" t="str" cm="1">
        <f t="array" ref="E104">_xlfn._xlws.FILTER(Result2026[[Candidate_Name]:[Candidate_Name]],(Result2026[[Number]:[Number]]=$B104)*(Result2026[[Position]:[Position]]=1))</f>
        <v>Adv. Shanimol Osman</v>
      </c>
      <c r="F104" s="58" t="str" cm="1">
        <f t="array" ref="F104">_xlfn._xlws.FILTER(Result2026[[Candidate_Ref]:[Candidate_Ref]],(Result2026[[Number]:[Number]]=$B104)*(Result2026[[Position]:[Position]]=1))</f>
        <v>26kla242</v>
      </c>
      <c r="G104" s="58" t="str" cm="1">
        <f t="array" ref="G104">_xlfn.XLOOKUP(_xlfn._xlws.FILTER(Result2026[[Party]:[Party]],(Result2026[[Number]:[Number]]=$B104)*(Result2026[[Position]:[Position]]=1)),Party[Party],Party[Short])</f>
        <v>INC</v>
      </c>
      <c r="H104" s="59" t="str" cm="1">
        <f t="array" ref="H104">_xlfn._xlws.FILTER(Result2026[[Alliance]:[Alliance]],(Result2026[[Number]:[Number]]=$B104)*(Result2026[[Position]:[Position]]=1))</f>
        <v>UDF</v>
      </c>
      <c r="I104" s="59">
        <f>_xlfn.XLOOKUP(New_MLA[[#This Row],[Cand_Ref]],Candidates[candidates__reference],Candidates[candidates__age],"")</f>
        <v>59</v>
      </c>
      <c r="J104" s="63">
        <f>_xlfn.XLOOKUP(New_MLA[[#This Row],[Number]],Constituency[Number],Constituency[Total_Voters])</f>
        <v>191465</v>
      </c>
      <c r="K104" s="63">
        <f>SUMIFS(Result2026[Votes],Result2026[Number],B104)</f>
        <v>161974</v>
      </c>
      <c r="L104" s="62">
        <f>_xlfn.XLOOKUP(New_MLA[[#This Row],[Number]],Result2026[Number],Result2026[Percentage])</f>
        <v>83.32</v>
      </c>
      <c r="M104" s="63" cm="1">
        <f t="array" ref="M104">_xlfn._xlws.FILTER(Result2026[[Votes]:[Votes]],(Result2026[[Number]:[Number]]=$B104)*(Result2026[[Position]:[Position]]=1))</f>
        <v>74469</v>
      </c>
      <c r="N104" s="61">
        <f>New_MLA[[#This Row],[Member_Votes]]/New_MLA[[#This Row],[Valid Votes]]</f>
        <v>0.45975897366243967</v>
      </c>
      <c r="O104" s="63" cm="1">
        <f t="array" ref="O104">_xlfn._xlws.FILTER(Result2026[[Votes]:[Votes]],(Result2026[[Number]:[Number]]=$B104)*(Result2026[[Position]:[Position]]=1))-_xlfn._xlws.FILTER(Result2026[[Votes]:[Votes]],(Result2026[[Number]:[Number]]=$B104)*(Result2026[[Position]:[Position]]=2))</f>
        <v>9324</v>
      </c>
    </row>
    <row r="105" spans="2:15" x14ac:dyDescent="0.9">
      <c r="B105" s="57">
        <v>103</v>
      </c>
      <c r="C105" s="58" t="s">
        <v>3950</v>
      </c>
      <c r="D105" s="58" t="s">
        <v>3912</v>
      </c>
      <c r="E105" s="58" t="str" cm="1">
        <f t="array" ref="E105">_xlfn._xlws.FILTER(Result2026[[Candidate_Name]:[Candidate_Name]],(Result2026[[Number]:[Number]]=$B105)*(Result2026[[Position]:[Position]]=1))</f>
        <v>P. Prasad</v>
      </c>
      <c r="F105" s="58" t="str" cm="1">
        <f t="array" ref="F105">_xlfn._xlws.FILTER(Result2026[[Candidate_Ref]:[Candidate_Ref]],(Result2026[[Number]:[Number]]=$B105)*(Result2026[[Position]:[Position]]=1))</f>
        <v>26kla103</v>
      </c>
      <c r="G105" s="58" t="str" cm="1">
        <f t="array" ref="G105">_xlfn.XLOOKUP(_xlfn._xlws.FILTER(Result2026[[Party]:[Party]],(Result2026[[Number]:[Number]]=$B105)*(Result2026[[Position]:[Position]]=1)),Party[Party],Party[Short])</f>
        <v>CPI</v>
      </c>
      <c r="H105" s="59" t="str" cm="1">
        <f t="array" ref="H105">_xlfn._xlws.FILTER(Result2026[[Alliance]:[Alliance]],(Result2026[[Number]:[Number]]=$B105)*(Result2026[[Position]:[Position]]=1))</f>
        <v>LDF</v>
      </c>
      <c r="I105" s="59">
        <f>_xlfn.XLOOKUP(New_MLA[[#This Row],[Cand_Ref]],Candidates[candidates__reference],Candidates[candidates__age],"")</f>
        <v>57</v>
      </c>
      <c r="J105" s="63">
        <f>_xlfn.XLOOKUP(New_MLA[[#This Row],[Number]],Constituency[Number],Constituency[Total_Voters])</f>
        <v>206016</v>
      </c>
      <c r="K105" s="63">
        <f>SUMIFS(Result2026[Votes],Result2026[Number],B105)</f>
        <v>172221</v>
      </c>
      <c r="L105" s="62">
        <f>_xlfn.XLOOKUP(New_MLA[[#This Row],[Number]],Result2026[Number],Result2026[Percentage])</f>
        <v>82.07</v>
      </c>
      <c r="M105" s="63" cm="1">
        <f t="array" ref="M105">_xlfn._xlws.FILTER(Result2026[[Votes]:[Votes]],(Result2026[[Number]:[Number]]=$B105)*(Result2026[[Position]:[Position]]=1))</f>
        <v>83216</v>
      </c>
      <c r="N105" s="61">
        <f>New_MLA[[#This Row],[Member_Votes]]/New_MLA[[#This Row],[Valid Votes]]</f>
        <v>0.48319310653172376</v>
      </c>
      <c r="O105" s="63" cm="1">
        <f t="array" ref="O105">_xlfn._xlws.FILTER(Result2026[[Votes]:[Votes]],(Result2026[[Number]:[Number]]=$B105)*(Result2026[[Position]:[Position]]=1))-_xlfn._xlws.FILTER(Result2026[[Votes]:[Votes]],(Result2026[[Number]:[Number]]=$B105)*(Result2026[[Position]:[Position]]=2))</f>
        <v>14489</v>
      </c>
    </row>
    <row r="106" spans="2:15" x14ac:dyDescent="0.9">
      <c r="B106" s="57">
        <v>104</v>
      </c>
      <c r="C106" s="58" t="s">
        <v>3912</v>
      </c>
      <c r="D106" s="58" t="s">
        <v>3912</v>
      </c>
      <c r="E106" s="58" t="str" cm="1">
        <f t="array" ref="E106">_xlfn._xlws.FILTER(Result2026[[Candidate_Name]:[Candidate_Name]],(Result2026[[Number]:[Number]]=$B106)*(Result2026[[Position]:[Position]]=1))</f>
        <v>A. D. Thomas</v>
      </c>
      <c r="F106" s="58" t="str" cm="1">
        <f t="array" ref="F106">_xlfn._xlws.FILTER(Result2026[[Candidate_Ref]:[Candidate_Ref]],(Result2026[[Number]:[Number]]=$B106)*(Result2026[[Position]:[Position]]=1))</f>
        <v>26kla244</v>
      </c>
      <c r="G106" s="58" t="str" cm="1">
        <f t="array" ref="G106">_xlfn.XLOOKUP(_xlfn._xlws.FILTER(Result2026[[Party]:[Party]],(Result2026[[Number]:[Number]]=$B106)*(Result2026[[Position]:[Position]]=1)),Party[Party],Party[Short])</f>
        <v>INC</v>
      </c>
      <c r="H106" s="59" t="str" cm="1">
        <f t="array" ref="H106">_xlfn._xlws.FILTER(Result2026[[Alliance]:[Alliance]],(Result2026[[Number]:[Number]]=$B106)*(Result2026[[Position]:[Position]]=1))</f>
        <v>UDF</v>
      </c>
      <c r="I106" s="59">
        <f>_xlfn.XLOOKUP(New_MLA[[#This Row],[Cand_Ref]],Candidates[candidates__reference],Candidates[candidates__age],"")</f>
        <v>30</v>
      </c>
      <c r="J106" s="63">
        <f>_xlfn.XLOOKUP(New_MLA[[#This Row],[Number]],Constituency[Number],Constituency[Total_Voters])</f>
        <v>191880</v>
      </c>
      <c r="K106" s="63">
        <f>SUMIFS(Result2026[Votes],Result2026[Number],B106)</f>
        <v>157661</v>
      </c>
      <c r="L106" s="62">
        <f>_xlfn.XLOOKUP(New_MLA[[#This Row],[Number]],Result2026[Number],Result2026[Percentage])</f>
        <v>81.290000000000006</v>
      </c>
      <c r="M106" s="63" cm="1">
        <f t="array" ref="M106">_xlfn._xlws.FILTER(Result2026[[Votes]:[Votes]],(Result2026[[Number]:[Number]]=$B106)*(Result2026[[Position]:[Position]]=1))</f>
        <v>81065</v>
      </c>
      <c r="N106" s="61">
        <f>New_MLA[[#This Row],[Member_Votes]]/New_MLA[[#This Row],[Valid Votes]]</f>
        <v>0.51417281382206126</v>
      </c>
      <c r="O106" s="63" cm="1">
        <f t="array" ref="O106">_xlfn._xlws.FILTER(Result2026[[Votes]:[Votes]],(Result2026[[Number]:[Number]]=$B106)*(Result2026[[Position]:[Position]]=1))-_xlfn._xlws.FILTER(Result2026[[Votes]:[Votes]],(Result2026[[Number]:[Number]]=$B106)*(Result2026[[Position]:[Position]]=2))</f>
        <v>21015</v>
      </c>
    </row>
    <row r="107" spans="2:15" x14ac:dyDescent="0.9">
      <c r="B107" s="57">
        <v>105</v>
      </c>
      <c r="C107" s="58" t="s">
        <v>4026</v>
      </c>
      <c r="D107" s="58" t="s">
        <v>3912</v>
      </c>
      <c r="E107" s="58" t="str" cm="1">
        <f t="array" ref="E107">_xlfn._xlws.FILTER(Result2026[[Candidate_Name]:[Candidate_Name]],(Result2026[[Number]:[Number]]=$B107)*(Result2026[[Position]:[Position]]=1))</f>
        <v>G. Sudhakaran</v>
      </c>
      <c r="F107" s="58" t="str" cm="1">
        <f t="array" ref="F107">_xlfn._xlws.FILTER(Result2026[[Candidate_Ref]:[Candidate_Ref]],(Result2026[[Number]:[Number]]=$B107)*(Result2026[[Position]:[Position]]=1))</f>
        <v>26kla245</v>
      </c>
      <c r="G107" s="58" t="str" cm="1">
        <f t="array" ref="G107">_xlfn.XLOOKUP(_xlfn._xlws.FILTER(Result2026[[Party]:[Party]],(Result2026[[Number]:[Number]]=$B107)*(Result2026[[Position]:[Position]]=1)),Party[Party],Party[Short])</f>
        <v>Independent</v>
      </c>
      <c r="H107" s="59" t="str" cm="1">
        <f t="array" ref="H107">_xlfn._xlws.FILTER(Result2026[[Alliance]:[Alliance]],(Result2026[[Number]:[Number]]=$B107)*(Result2026[[Position]:[Position]]=1))</f>
        <v>UDF</v>
      </c>
      <c r="I107" s="59">
        <f>_xlfn.XLOOKUP(New_MLA[[#This Row],[Cand_Ref]],Candidates[candidates__reference],Candidates[candidates__age],"")</f>
        <v>78</v>
      </c>
      <c r="J107" s="63">
        <f>_xlfn.XLOOKUP(New_MLA[[#This Row],[Number]],Constituency[Number],Constituency[Total_Voters])</f>
        <v>171203</v>
      </c>
      <c r="K107" s="63">
        <f>SUMIFS(Result2026[Votes],Result2026[Number],B107)</f>
        <v>140781</v>
      </c>
      <c r="L107" s="62">
        <f>_xlfn.XLOOKUP(New_MLA[[#This Row],[Number]],Result2026[Number],Result2026[Percentage])</f>
        <v>80.75</v>
      </c>
      <c r="M107" s="63" cm="1">
        <f t="array" ref="M107">_xlfn._xlws.FILTER(Result2026[[Votes]:[Votes]],(Result2026[[Number]:[Number]]=$B107)*(Result2026[[Position]:[Position]]=1))</f>
        <v>75184</v>
      </c>
      <c r="N107" s="61">
        <f>New_MLA[[#This Row],[Member_Votes]]/New_MLA[[#This Row],[Valid Votes]]</f>
        <v>0.53404933904433127</v>
      </c>
      <c r="O107" s="63" cm="1">
        <f t="array" ref="O107">_xlfn._xlws.FILTER(Result2026[[Votes]:[Votes]],(Result2026[[Number]:[Number]]=$B107)*(Result2026[[Position]:[Position]]=1))-_xlfn._xlws.FILTER(Result2026[[Votes]:[Votes]],(Result2026[[Number]:[Number]]=$B107)*(Result2026[[Position]:[Position]]=2))</f>
        <v>27935</v>
      </c>
    </row>
    <row r="108" spans="2:15" x14ac:dyDescent="0.9">
      <c r="B108" s="57">
        <v>106</v>
      </c>
      <c r="C108" s="58" t="s">
        <v>4052</v>
      </c>
      <c r="D108" s="58" t="s">
        <v>3912</v>
      </c>
      <c r="E108" s="58" t="str" cm="1">
        <f t="array" ref="E108">_xlfn._xlws.FILTER(Result2026[[Candidate_Name]:[Candidate_Name]],(Result2026[[Number]:[Number]]=$B108)*(Result2026[[Position]:[Position]]=1))</f>
        <v>Reji Cheriyan</v>
      </c>
      <c r="F108" s="58" t="str" cm="1">
        <f t="array" ref="F108">_xlfn._xlws.FILTER(Result2026[[Candidate_Ref]:[Candidate_Ref]],(Result2026[[Number]:[Number]]=$B108)*(Result2026[[Position]:[Position]]=1))</f>
        <v>26kla246</v>
      </c>
      <c r="G108" s="58" t="str" cm="1">
        <f t="array" ref="G108">_xlfn.XLOOKUP(_xlfn._xlws.FILTER(Result2026[[Party]:[Party]],(Result2026[[Number]:[Number]]=$B108)*(Result2026[[Position]:[Position]]=1)),Party[Party],Party[Short])</f>
        <v>KEC</v>
      </c>
      <c r="H108" s="59" t="str" cm="1">
        <f t="array" ref="H108">_xlfn._xlws.FILTER(Result2026[[Alliance]:[Alliance]],(Result2026[[Number]:[Number]]=$B108)*(Result2026[[Position]:[Position]]=1))</f>
        <v>UDF</v>
      </c>
      <c r="I108" s="59">
        <f>_xlfn.XLOOKUP(New_MLA[[#This Row],[Cand_Ref]],Candidates[candidates__reference],Candidates[candidates__age],"")</f>
        <v>58</v>
      </c>
      <c r="J108" s="63">
        <f>_xlfn.XLOOKUP(New_MLA[[#This Row],[Number]],Constituency[Number],Constituency[Total_Voters])</f>
        <v>153981</v>
      </c>
      <c r="K108" s="63">
        <f>SUMIFS(Result2026[Votes],Result2026[Number],B108)</f>
        <v>112560</v>
      </c>
      <c r="L108" s="62">
        <f>_xlfn.XLOOKUP(New_MLA[[#This Row],[Number]],Result2026[Number],Result2026[Percentage])</f>
        <v>71.84</v>
      </c>
      <c r="M108" s="63" cm="1">
        <f t="array" ref="M108">_xlfn._xlws.FILTER(Result2026[[Votes]:[Votes]],(Result2026[[Number]:[Number]]=$B108)*(Result2026[[Position]:[Position]]=1))</f>
        <v>56594</v>
      </c>
      <c r="N108" s="61">
        <f>New_MLA[[#This Row],[Member_Votes]]/New_MLA[[#This Row],[Valid Votes]]</f>
        <v>0.50278962331201138</v>
      </c>
      <c r="O108" s="63" cm="1">
        <f t="array" ref="O108">_xlfn._xlws.FILTER(Result2026[[Votes]:[Votes]],(Result2026[[Number]:[Number]]=$B108)*(Result2026[[Position]:[Position]]=1))-_xlfn._xlws.FILTER(Result2026[[Votes]:[Votes]],(Result2026[[Number]:[Number]]=$B108)*(Result2026[[Position]:[Position]]=2))</f>
        <v>20600</v>
      </c>
    </row>
    <row r="109" spans="2:15" x14ac:dyDescent="0.9">
      <c r="B109" s="57">
        <v>107</v>
      </c>
      <c r="C109" s="58" t="s">
        <v>4097</v>
      </c>
      <c r="D109" s="58" t="s">
        <v>3912</v>
      </c>
      <c r="E109" s="58" t="str" cm="1">
        <f t="array" ref="E109">_xlfn._xlws.FILTER(Result2026[[Candidate_Name]:[Candidate_Name]],(Result2026[[Number]:[Number]]=$B109)*(Result2026[[Position]:[Position]]=1))</f>
        <v>Ramesh Chennithala</v>
      </c>
      <c r="F109" s="58" t="str" cm="1">
        <f t="array" ref="F109">_xlfn._xlws.FILTER(Result2026[[Candidate_Ref]:[Candidate_Ref]],(Result2026[[Number]:[Number]]=$B109)*(Result2026[[Position]:[Position]]=1))</f>
        <v>26kla247</v>
      </c>
      <c r="G109" s="58" t="str" cm="1">
        <f t="array" ref="G109">_xlfn.XLOOKUP(_xlfn._xlws.FILTER(Result2026[[Party]:[Party]],(Result2026[[Number]:[Number]]=$B109)*(Result2026[[Position]:[Position]]=1)),Party[Party],Party[Short])</f>
        <v>INC</v>
      </c>
      <c r="H109" s="59" t="str" cm="1">
        <f t="array" ref="H109">_xlfn._xlws.FILTER(Result2026[[Alliance]:[Alliance]],(Result2026[[Number]:[Number]]=$B109)*(Result2026[[Position]:[Position]]=1))</f>
        <v>UDF</v>
      </c>
      <c r="I109" s="59">
        <f>_xlfn.XLOOKUP(New_MLA[[#This Row],[Cand_Ref]],Candidates[candidates__reference],Candidates[candidates__age],"")</f>
        <v>69</v>
      </c>
      <c r="J109" s="63">
        <f>_xlfn.XLOOKUP(New_MLA[[#This Row],[Number]],Constituency[Number],Constituency[Total_Voters])</f>
        <v>184457</v>
      </c>
      <c r="K109" s="63">
        <f>SUMIFS(Result2026[Votes],Result2026[Number],B109)</f>
        <v>144837</v>
      </c>
      <c r="L109" s="62">
        <f>_xlfn.XLOOKUP(New_MLA[[#This Row],[Number]],Result2026[Number],Result2026[Percentage])</f>
        <v>76.83</v>
      </c>
      <c r="M109" s="63" cm="1">
        <f t="array" ref="M109">_xlfn._xlws.FILTER(Result2026[[Votes]:[Votes]],(Result2026[[Number]:[Number]]=$B109)*(Result2026[[Position]:[Position]]=1))</f>
        <v>68184</v>
      </c>
      <c r="N109" s="61">
        <f>New_MLA[[#This Row],[Member_Votes]]/New_MLA[[#This Row],[Valid Votes]]</f>
        <v>0.47076368607469088</v>
      </c>
      <c r="O109" s="63" cm="1">
        <f t="array" ref="O109">_xlfn._xlws.FILTER(Result2026[[Votes]:[Votes]],(Result2026[[Number]:[Number]]=$B109)*(Result2026[[Position]:[Position]]=1))-_xlfn._xlws.FILTER(Result2026[[Votes]:[Votes]],(Result2026[[Number]:[Number]]=$B109)*(Result2026[[Position]:[Position]]=2))</f>
        <v>23377</v>
      </c>
    </row>
    <row r="110" spans="2:15" x14ac:dyDescent="0.9">
      <c r="B110" s="57">
        <v>108</v>
      </c>
      <c r="C110" s="58" t="s">
        <v>4132</v>
      </c>
      <c r="D110" s="58" t="s">
        <v>3912</v>
      </c>
      <c r="E110" s="58" t="str" cm="1">
        <f t="array" ref="E110">_xlfn._xlws.FILTER(Result2026[[Candidate_Name]:[Candidate_Name]],(Result2026[[Number]:[Number]]=$B110)*(Result2026[[Position]:[Position]]=1))</f>
        <v>Adv. M. Liju</v>
      </c>
      <c r="F110" s="58" t="str" cm="1">
        <f t="array" ref="F110">_xlfn._xlws.FILTER(Result2026[[Candidate_Ref]:[Candidate_Ref]],(Result2026[[Number]:[Number]]=$B110)*(Result2026[[Position]:[Position]]=1))</f>
        <v>26kla248</v>
      </c>
      <c r="G110" s="58" t="str" cm="1">
        <f t="array" ref="G110">_xlfn.XLOOKUP(_xlfn._xlws.FILTER(Result2026[[Party]:[Party]],(Result2026[[Number]:[Number]]=$B110)*(Result2026[[Position]:[Position]]=1)),Party[Party],Party[Short])</f>
        <v>INC</v>
      </c>
      <c r="H110" s="59" t="str" cm="1">
        <f t="array" ref="H110">_xlfn._xlws.FILTER(Result2026[[Alliance]:[Alliance]],(Result2026[[Number]:[Number]]=$B110)*(Result2026[[Position]:[Position]]=1))</f>
        <v>UDF</v>
      </c>
      <c r="I110" s="59">
        <f>_xlfn.XLOOKUP(New_MLA[[#This Row],[Cand_Ref]],Candidates[candidates__reference],Candidates[candidates__age],"")</f>
        <v>46</v>
      </c>
      <c r="J110" s="63">
        <f>_xlfn.XLOOKUP(New_MLA[[#This Row],[Number]],Constituency[Number],Constituency[Total_Voters])</f>
        <v>201394</v>
      </c>
      <c r="K110" s="63">
        <f>SUMIFS(Result2026[Votes],Result2026[Number],B110)</f>
        <v>155399</v>
      </c>
      <c r="L110" s="62">
        <f>_xlfn.XLOOKUP(New_MLA[[#This Row],[Number]],Result2026[Number],Result2026[Percentage])</f>
        <v>75.849999999999994</v>
      </c>
      <c r="M110" s="63" cm="1">
        <f t="array" ref="M110">_xlfn._xlws.FILTER(Result2026[[Votes]:[Votes]],(Result2026[[Number]:[Number]]=$B110)*(Result2026[[Position]:[Position]]=1))</f>
        <v>76651</v>
      </c>
      <c r="N110" s="61">
        <f>New_MLA[[#This Row],[Member_Votes]]/New_MLA[[#This Row],[Valid Votes]]</f>
        <v>0.49325285233495714</v>
      </c>
      <c r="O110" s="63" cm="1">
        <f t="array" ref="O110">_xlfn._xlws.FILTER(Result2026[[Votes]:[Votes]],(Result2026[[Number]:[Number]]=$B110)*(Result2026[[Position]:[Position]]=1))-_xlfn._xlws.FILTER(Result2026[[Votes]:[Votes]],(Result2026[[Number]:[Number]]=$B110)*(Result2026[[Position]:[Position]]=2))</f>
        <v>15572</v>
      </c>
    </row>
    <row r="111" spans="2:15" x14ac:dyDescent="0.9">
      <c r="B111" s="57">
        <v>109</v>
      </c>
      <c r="C111" s="58" t="s">
        <v>4152</v>
      </c>
      <c r="D111" s="58" t="s">
        <v>3912</v>
      </c>
      <c r="E111" s="58" t="str" cm="1">
        <f t="array" ref="E111">_xlfn._xlws.FILTER(Result2026[[Candidate_Name]:[Candidate_Name]],(Result2026[[Number]:[Number]]=$B111)*(Result2026[[Position]:[Position]]=1))</f>
        <v>M. S. Arun Kumar</v>
      </c>
      <c r="F111" s="58" t="str" cm="1">
        <f t="array" ref="F111">_xlfn._xlws.FILTER(Result2026[[Candidate_Ref]:[Candidate_Ref]],(Result2026[[Number]:[Number]]=$B111)*(Result2026[[Position]:[Position]]=1))</f>
        <v>26kla109</v>
      </c>
      <c r="G111" s="58" t="str" cm="1">
        <f t="array" ref="G111">_xlfn.XLOOKUP(_xlfn._xlws.FILTER(Result2026[[Party]:[Party]],(Result2026[[Number]:[Number]]=$B111)*(Result2026[[Position]:[Position]]=1)),Party[Party],Party[Short])</f>
        <v>CPI(M)</v>
      </c>
      <c r="H111" s="59" t="str" cm="1">
        <f t="array" ref="H111">_xlfn._xlws.FILTER(Result2026[[Alliance]:[Alliance]],(Result2026[[Number]:[Number]]=$B111)*(Result2026[[Position]:[Position]]=1))</f>
        <v>LDF</v>
      </c>
      <c r="I111" s="59">
        <f>_xlfn.XLOOKUP(New_MLA[[#This Row],[Cand_Ref]],Candidates[candidates__reference],Candidates[candidates__age],"")</f>
        <v>36</v>
      </c>
      <c r="J111" s="63">
        <f>_xlfn.XLOOKUP(New_MLA[[#This Row],[Number]],Constituency[Number],Constituency[Total_Voters])</f>
        <v>192435</v>
      </c>
      <c r="K111" s="63">
        <f>SUMIFS(Result2026[Votes],Result2026[Number],B111)</f>
        <v>142667</v>
      </c>
      <c r="L111" s="62">
        <f>_xlfn.XLOOKUP(New_MLA[[#This Row],[Number]],Result2026[Number],Result2026[Percentage])</f>
        <v>72.61</v>
      </c>
      <c r="M111" s="63" cm="1">
        <f t="array" ref="M111">_xlfn._xlws.FILTER(Result2026[[Votes]:[Votes]],(Result2026[[Number]:[Number]]=$B111)*(Result2026[[Position]:[Position]]=1))</f>
        <v>67180</v>
      </c>
      <c r="N111" s="61">
        <f>New_MLA[[#This Row],[Member_Votes]]/New_MLA[[#This Row],[Valid Votes]]</f>
        <v>0.47088675026460219</v>
      </c>
      <c r="O111" s="63" cm="1">
        <f t="array" ref="O111">_xlfn._xlws.FILTER(Result2026[[Votes]:[Votes]],(Result2026[[Number]:[Number]]=$B111)*(Result2026[[Position]:[Position]]=1))-_xlfn._xlws.FILTER(Result2026[[Votes]:[Votes]],(Result2026[[Number]:[Number]]=$B111)*(Result2026[[Position]:[Position]]=2))</f>
        <v>15736</v>
      </c>
    </row>
    <row r="112" spans="2:15" x14ac:dyDescent="0.9">
      <c r="B112" s="57">
        <v>110</v>
      </c>
      <c r="C112" s="58" t="s">
        <v>4179</v>
      </c>
      <c r="D112" s="58" t="s">
        <v>3912</v>
      </c>
      <c r="E112" s="58" t="str" cm="1">
        <f t="array" ref="E112">_xlfn._xlws.FILTER(Result2026[[Candidate_Name]:[Candidate_Name]],(Result2026[[Number]:[Number]]=$B112)*(Result2026[[Position]:[Position]]=1))</f>
        <v>Saji Cherian</v>
      </c>
      <c r="F112" s="58" t="str" cm="1">
        <f t="array" ref="F112">_xlfn._xlws.FILTER(Result2026[[Candidate_Ref]:[Candidate_Ref]],(Result2026[[Number]:[Number]]=$B112)*(Result2026[[Position]:[Position]]=1))</f>
        <v>26kla110</v>
      </c>
      <c r="G112" s="58" t="str" cm="1">
        <f t="array" ref="G112">_xlfn.XLOOKUP(_xlfn._xlws.FILTER(Result2026[[Party]:[Party]],(Result2026[[Number]:[Number]]=$B112)*(Result2026[[Position]:[Position]]=1)),Party[Party],Party[Short])</f>
        <v>CPI(M)</v>
      </c>
      <c r="H112" s="59" t="str" cm="1">
        <f t="array" ref="H112">_xlfn._xlws.FILTER(Result2026[[Alliance]:[Alliance]],(Result2026[[Number]:[Number]]=$B112)*(Result2026[[Position]:[Position]]=1))</f>
        <v>LDF</v>
      </c>
      <c r="I112" s="59">
        <f>_xlfn.XLOOKUP(New_MLA[[#This Row],[Cand_Ref]],Candidates[candidates__reference],Candidates[candidates__age],"")</f>
        <v>60</v>
      </c>
      <c r="J112" s="63">
        <f>_xlfn.XLOOKUP(New_MLA[[#This Row],[Number]],Constituency[Number],Constituency[Total_Voters])</f>
        <v>189866</v>
      </c>
      <c r="K112" s="63">
        <f>SUMIFS(Result2026[Votes],Result2026[Number],B112)</f>
        <v>137435</v>
      </c>
      <c r="L112" s="62">
        <f>_xlfn.XLOOKUP(New_MLA[[#This Row],[Number]],Result2026[Number],Result2026[Percentage])</f>
        <v>71.05</v>
      </c>
      <c r="M112" s="63" cm="1">
        <f t="array" ref="M112">_xlfn._xlws.FILTER(Result2026[[Votes]:[Votes]],(Result2026[[Number]:[Number]]=$B112)*(Result2026[[Position]:[Position]]=1))</f>
        <v>57859</v>
      </c>
      <c r="N112" s="61">
        <f>New_MLA[[#This Row],[Member_Votes]]/New_MLA[[#This Row],[Valid Votes]]</f>
        <v>0.42099174155055119</v>
      </c>
      <c r="O112" s="63" cm="1">
        <f t="array" ref="O112">_xlfn._xlws.FILTER(Result2026[[Votes]:[Votes]],(Result2026[[Number]:[Number]]=$B112)*(Result2026[[Position]:[Position]]=1))-_xlfn._xlws.FILTER(Result2026[[Votes]:[Votes]],(Result2026[[Number]:[Number]]=$B112)*(Result2026[[Position]:[Position]]=2))</f>
        <v>10292</v>
      </c>
    </row>
    <row r="113" spans="2:15" x14ac:dyDescent="0.9">
      <c r="B113" s="57">
        <v>111</v>
      </c>
      <c r="C113" s="58" t="s">
        <v>4204</v>
      </c>
      <c r="D113" s="58" t="s">
        <v>4206</v>
      </c>
      <c r="E113" s="58" t="str" cm="1">
        <f t="array" ref="E113">_xlfn._xlws.FILTER(Result2026[[Candidate_Name]:[Candidate_Name]],(Result2026[[Number]:[Number]]=$B113)*(Result2026[[Position]:[Position]]=1))</f>
        <v>Adv. Varghese Mammen</v>
      </c>
      <c r="F113" s="58" t="str" cm="1">
        <f t="array" ref="F113">_xlfn._xlws.FILTER(Result2026[[Candidate_Ref]:[Candidate_Ref]],(Result2026[[Number]:[Number]]=$B113)*(Result2026[[Position]:[Position]]=1))</f>
        <v>26kla251</v>
      </c>
      <c r="G113" s="58" t="str" cm="1">
        <f t="array" ref="G113">_xlfn.XLOOKUP(_xlfn._xlws.FILTER(Result2026[[Party]:[Party]],(Result2026[[Number]:[Number]]=$B113)*(Result2026[[Position]:[Position]]=1)),Party[Party],Party[Short])</f>
        <v>KEC</v>
      </c>
      <c r="H113" s="59" t="str" cm="1">
        <f t="array" ref="H113">_xlfn._xlws.FILTER(Result2026[[Alliance]:[Alliance]],(Result2026[[Number]:[Number]]=$B113)*(Result2026[[Position]:[Position]]=1))</f>
        <v>UDF</v>
      </c>
      <c r="I113" s="59">
        <f>_xlfn.XLOOKUP(New_MLA[[#This Row],[Cand_Ref]],Candidates[candidates__reference],Candidates[candidates__age],"")</f>
        <v>59</v>
      </c>
      <c r="J113" s="63">
        <f>_xlfn.XLOOKUP(New_MLA[[#This Row],[Number]],Constituency[Number],Constituency[Total_Voters])</f>
        <v>198395</v>
      </c>
      <c r="K113" s="63">
        <f>SUMIFS(Result2026[Votes],Result2026[Number],B113)</f>
        <v>140745</v>
      </c>
      <c r="L113" s="62">
        <f>_xlfn.XLOOKUP(New_MLA[[#This Row],[Number]],Result2026[Number],Result2026[Percentage])</f>
        <v>69.47</v>
      </c>
      <c r="M113" s="63" cm="1">
        <f t="array" ref="M113">_xlfn._xlws.FILTER(Result2026[[Votes]:[Votes]],(Result2026[[Number]:[Number]]=$B113)*(Result2026[[Position]:[Position]]=1))</f>
        <v>53224</v>
      </c>
      <c r="N113" s="61">
        <f>New_MLA[[#This Row],[Member_Votes]]/New_MLA[[#This Row],[Valid Votes]]</f>
        <v>0.37815908202778076</v>
      </c>
      <c r="O113" s="63" cm="1">
        <f t="array" ref="O113">_xlfn._xlws.FILTER(Result2026[[Votes]:[Votes]],(Result2026[[Number]:[Number]]=$B113)*(Result2026[[Position]:[Position]]=1))-_xlfn._xlws.FILTER(Result2026[[Votes]:[Votes]],(Result2026[[Number]:[Number]]=$B113)*(Result2026[[Position]:[Position]]=2))</f>
        <v>10146</v>
      </c>
    </row>
    <row r="114" spans="2:15" x14ac:dyDescent="0.9">
      <c r="B114" s="57">
        <v>112</v>
      </c>
      <c r="C114" s="58" t="s">
        <v>4248</v>
      </c>
      <c r="D114" s="58" t="s">
        <v>4206</v>
      </c>
      <c r="E114" s="58" t="str" cm="1">
        <f t="array" ref="E114">_xlfn._xlws.FILTER(Result2026[[Candidate_Name]:[Candidate_Name]],(Result2026[[Number]:[Number]]=$B114)*(Result2026[[Position]:[Position]]=1))</f>
        <v>Adv. Pazhakulam Madhu</v>
      </c>
      <c r="F114" s="58" t="str" cm="1">
        <f t="array" ref="F114">_xlfn._xlws.FILTER(Result2026[[Candidate_Ref]:[Candidate_Ref]],(Result2026[[Number]:[Number]]=$B114)*(Result2026[[Position]:[Position]]=1))</f>
        <v>26kla252</v>
      </c>
      <c r="G114" s="58" t="str" cm="1">
        <f t="array" ref="G114">_xlfn.XLOOKUP(_xlfn._xlws.FILTER(Result2026[[Party]:[Party]],(Result2026[[Number]:[Number]]=$B114)*(Result2026[[Position]:[Position]]=1)),Party[Party],Party[Short])</f>
        <v>INC</v>
      </c>
      <c r="H114" s="59" t="str" cm="1">
        <f t="array" ref="H114">_xlfn._xlws.FILTER(Result2026[[Alliance]:[Alliance]],(Result2026[[Number]:[Number]]=$B114)*(Result2026[[Position]:[Position]]=1))</f>
        <v>UDF</v>
      </c>
      <c r="I114" s="59">
        <f>_xlfn.XLOOKUP(New_MLA[[#This Row],[Cand_Ref]],Candidates[candidates__reference],Candidates[candidates__age],"")</f>
        <v>59</v>
      </c>
      <c r="J114" s="63">
        <f>_xlfn.XLOOKUP(New_MLA[[#This Row],[Number]],Constituency[Number],Constituency[Total_Voters])</f>
        <v>176015</v>
      </c>
      <c r="K114" s="63">
        <f>SUMIFS(Result2026[Votes],Result2026[Number],B114)</f>
        <v>123843</v>
      </c>
      <c r="L114" s="62">
        <f>_xlfn.XLOOKUP(New_MLA[[#This Row],[Number]],Result2026[Number],Result2026[Percentage])</f>
        <v>68.989999999999995</v>
      </c>
      <c r="M114" s="63" cm="1">
        <f t="array" ref="M114">_xlfn._xlws.FILTER(Result2026[[Votes]:[Votes]],(Result2026[[Number]:[Number]]=$B114)*(Result2026[[Position]:[Position]]=1))</f>
        <v>54652</v>
      </c>
      <c r="N114" s="61">
        <f>New_MLA[[#This Row],[Member_Votes]]/New_MLA[[#This Row],[Valid Votes]]</f>
        <v>0.44130067908561649</v>
      </c>
      <c r="O114" s="63" cm="1">
        <f t="array" ref="O114">_xlfn._xlws.FILTER(Result2026[[Votes]:[Votes]],(Result2026[[Number]:[Number]]=$B114)*(Result2026[[Position]:[Position]]=1))-_xlfn._xlws.FILTER(Result2026[[Votes]:[Votes]],(Result2026[[Number]:[Number]]=$B114)*(Result2026[[Position]:[Position]]=2))</f>
        <v>4344</v>
      </c>
    </row>
    <row r="115" spans="2:15" x14ac:dyDescent="0.9">
      <c r="B115" s="57">
        <v>113</v>
      </c>
      <c r="C115" s="58" t="s">
        <v>4274</v>
      </c>
      <c r="D115" s="58" t="s">
        <v>4206</v>
      </c>
      <c r="E115" s="58" t="str" cm="1">
        <f t="array" ref="E115">_xlfn._xlws.FILTER(Result2026[[Candidate_Name]:[Candidate_Name]],(Result2026[[Number]:[Number]]=$B115)*(Result2026[[Position]:[Position]]=1))</f>
        <v>Abin Varkey</v>
      </c>
      <c r="F115" s="58" t="str" cm="1">
        <f t="array" ref="F115">_xlfn._xlws.FILTER(Result2026[[Candidate_Ref]:[Candidate_Ref]],(Result2026[[Number]:[Number]]=$B115)*(Result2026[[Position]:[Position]]=1))</f>
        <v>26kla253</v>
      </c>
      <c r="G115" s="58" t="str" cm="1">
        <f t="array" ref="G115">_xlfn.XLOOKUP(_xlfn._xlws.FILTER(Result2026[[Party]:[Party]],(Result2026[[Number]:[Number]]=$B115)*(Result2026[[Position]:[Position]]=1)),Party[Party],Party[Short])</f>
        <v>INC</v>
      </c>
      <c r="H115" s="59" t="str" cm="1">
        <f t="array" ref="H115">_xlfn._xlws.FILTER(Result2026[[Alliance]:[Alliance]],(Result2026[[Number]:[Number]]=$B115)*(Result2026[[Position]:[Position]]=1))</f>
        <v>UDF</v>
      </c>
      <c r="I115" s="59">
        <f>_xlfn.XLOOKUP(New_MLA[[#This Row],[Cand_Ref]],Candidates[candidates__reference],Candidates[candidates__age],"")</f>
        <v>36</v>
      </c>
      <c r="J115" s="63">
        <f>_xlfn.XLOOKUP(New_MLA[[#This Row],[Number]],Constituency[Number],Constituency[Total_Voters])</f>
        <v>215168</v>
      </c>
      <c r="K115" s="63">
        <f>SUMIFS(Result2026[Votes],Result2026[Number],B115)</f>
        <v>157450</v>
      </c>
      <c r="L115" s="62">
        <f>_xlfn.XLOOKUP(New_MLA[[#This Row],[Number]],Result2026[Number],Result2026[Percentage])</f>
        <v>71.5</v>
      </c>
      <c r="M115" s="63" cm="1">
        <f t="array" ref="M115">_xlfn._xlws.FILTER(Result2026[[Votes]:[Votes]],(Result2026[[Number]:[Number]]=$B115)*(Result2026[[Position]:[Position]]=1))</f>
        <v>70083</v>
      </c>
      <c r="N115" s="61">
        <f>New_MLA[[#This Row],[Member_Votes]]/New_MLA[[#This Row],[Valid Votes]]</f>
        <v>0.44511273420133374</v>
      </c>
      <c r="O115" s="63" cm="1">
        <f t="array" ref="O115">_xlfn._xlws.FILTER(Result2026[[Votes]:[Votes]],(Result2026[[Number]:[Number]]=$B115)*(Result2026[[Position]:[Position]]=1))-_xlfn._xlws.FILTER(Result2026[[Votes]:[Votes]],(Result2026[[Number]:[Number]]=$B115)*(Result2026[[Position]:[Position]]=2))</f>
        <v>18985</v>
      </c>
    </row>
    <row r="116" spans="2:15" x14ac:dyDescent="0.9">
      <c r="B116" s="57">
        <v>114</v>
      </c>
      <c r="C116" s="58" t="s">
        <v>4310</v>
      </c>
      <c r="D116" s="58" t="s">
        <v>4206</v>
      </c>
      <c r="E116" s="58" t="str" cm="1">
        <f t="array" ref="E116">_xlfn._xlws.FILTER(Result2026[[Candidate_Name]:[Candidate_Name]],(Result2026[[Number]:[Number]]=$B116)*(Result2026[[Position]:[Position]]=1))</f>
        <v>Adv. K. U. Jenish Kumar</v>
      </c>
      <c r="F116" s="58" t="str" cm="1">
        <f t="array" ref="F116">_xlfn._xlws.FILTER(Result2026[[Candidate_Ref]:[Candidate_Ref]],(Result2026[[Number]:[Number]]=$B116)*(Result2026[[Position]:[Position]]=1))</f>
        <v>26kla114</v>
      </c>
      <c r="G116" s="58" t="str" cm="1">
        <f t="array" ref="G116">_xlfn.XLOOKUP(_xlfn._xlws.FILTER(Result2026[[Party]:[Party]],(Result2026[[Number]:[Number]]=$B116)*(Result2026[[Position]:[Position]]=1)),Party[Party],Party[Short])</f>
        <v>CPI(M)</v>
      </c>
      <c r="H116" s="59" t="str" cm="1">
        <f t="array" ref="H116">_xlfn._xlws.FILTER(Result2026[[Alliance]:[Alliance]],(Result2026[[Number]:[Number]]=$B116)*(Result2026[[Position]:[Position]]=1))</f>
        <v>LDF</v>
      </c>
      <c r="I116" s="59">
        <f>_xlfn.XLOOKUP(New_MLA[[#This Row],[Cand_Ref]],Candidates[candidates__reference],Candidates[candidates__age],"")</f>
        <v>42</v>
      </c>
      <c r="J116" s="63">
        <f>_xlfn.XLOOKUP(New_MLA[[#This Row],[Number]],Constituency[Number],Constituency[Total_Voters])</f>
        <v>189366</v>
      </c>
      <c r="K116" s="63">
        <f>SUMIFS(Result2026[Votes],Result2026[Number],B116)</f>
        <v>135405</v>
      </c>
      <c r="L116" s="62">
        <f>_xlfn.XLOOKUP(New_MLA[[#This Row],[Number]],Result2026[Number],Result2026[Percentage])</f>
        <v>70.010000000000005</v>
      </c>
      <c r="M116" s="63" cm="1">
        <f t="array" ref="M116">_xlfn._xlws.FILTER(Result2026[[Votes]:[Votes]],(Result2026[[Number]:[Number]]=$B116)*(Result2026[[Position]:[Position]]=1))</f>
        <v>60380</v>
      </c>
      <c r="N116" s="61">
        <f>New_MLA[[#This Row],[Member_Votes]]/New_MLA[[#This Row],[Valid Votes]]</f>
        <v>0.44592149477493448</v>
      </c>
      <c r="O116" s="63" cm="1">
        <f t="array" ref="O116">_xlfn._xlws.FILTER(Result2026[[Votes]:[Votes]],(Result2026[[Number]:[Number]]=$B116)*(Result2026[[Position]:[Position]]=1))-_xlfn._xlws.FILTER(Result2026[[Votes]:[Votes]],(Result2026[[Number]:[Number]]=$B116)*(Result2026[[Position]:[Position]]=2))</f>
        <v>1838</v>
      </c>
    </row>
    <row r="117" spans="2:15" x14ac:dyDescent="0.9">
      <c r="B117" s="57">
        <v>115</v>
      </c>
      <c r="C117" s="58" t="s">
        <v>4335</v>
      </c>
      <c r="D117" s="58" t="s">
        <v>4206</v>
      </c>
      <c r="E117" s="58" t="str" cm="1">
        <f t="array" ref="E117">_xlfn._xlws.FILTER(Result2026[[Candidate_Name]:[Candidate_Name]],(Result2026[[Number]:[Number]]=$B117)*(Result2026[[Position]:[Position]]=1))</f>
        <v>Adv. C V  Santhakumar</v>
      </c>
      <c r="F117" s="58" t="str" cm="1">
        <f t="array" ref="F117">_xlfn._xlws.FILTER(Result2026[[Candidate_Ref]:[Candidate_Ref]],(Result2026[[Number]:[Number]]=$B117)*(Result2026[[Position]:[Position]]=1))</f>
        <v>26kla255</v>
      </c>
      <c r="G117" s="58" t="str" cm="1">
        <f t="array" ref="G117">_xlfn.XLOOKUP(_xlfn._xlws.FILTER(Result2026[[Party]:[Party]],(Result2026[[Number]:[Number]]=$B117)*(Result2026[[Position]:[Position]]=1)),Party[Party],Party[Short])</f>
        <v>INC</v>
      </c>
      <c r="H117" s="59" t="str" cm="1">
        <f t="array" ref="H117">_xlfn._xlws.FILTER(Result2026[[Alliance]:[Alliance]],(Result2026[[Number]:[Number]]=$B117)*(Result2026[[Position]:[Position]]=1))</f>
        <v>UDF</v>
      </c>
      <c r="I117" s="59">
        <f>_xlfn.XLOOKUP(New_MLA[[#This Row],[Cand_Ref]],Candidates[candidates__reference],Candidates[candidates__age],"")</f>
        <v>46</v>
      </c>
      <c r="J117" s="63">
        <f>_xlfn.XLOOKUP(New_MLA[[#This Row],[Number]],Constituency[Number],Constituency[Total_Voters])</f>
        <v>201200</v>
      </c>
      <c r="K117" s="63">
        <f>SUMIFS(Result2026[Votes],Result2026[Number],B117)</f>
        <v>149670</v>
      </c>
      <c r="L117" s="62">
        <f>_xlfn.XLOOKUP(New_MLA[[#This Row],[Number]],Result2026[Number],Result2026[Percentage])</f>
        <v>73.5</v>
      </c>
      <c r="M117" s="63" cm="1">
        <f t="array" ref="M117">_xlfn._xlws.FILTER(Result2026[[Votes]:[Votes]],(Result2026[[Number]:[Number]]=$B117)*(Result2026[[Position]:[Position]]=1))</f>
        <v>66153</v>
      </c>
      <c r="N117" s="61">
        <f>New_MLA[[#This Row],[Member_Votes]]/New_MLA[[#This Row],[Valid Votes]]</f>
        <v>0.44199238324313489</v>
      </c>
      <c r="O117" s="63" cm="1">
        <f t="array" ref="O117">_xlfn._xlws.FILTER(Result2026[[Votes]:[Votes]],(Result2026[[Number]:[Number]]=$B117)*(Result2026[[Position]:[Position]]=1))-_xlfn._xlws.FILTER(Result2026[[Votes]:[Votes]],(Result2026[[Number]:[Number]]=$B117)*(Result2026[[Position]:[Position]]=2))</f>
        <v>10332</v>
      </c>
    </row>
    <row r="118" spans="2:15" x14ac:dyDescent="0.9">
      <c r="B118" s="57">
        <v>116</v>
      </c>
      <c r="C118" s="58" t="s">
        <v>4358</v>
      </c>
      <c r="D118" s="58" t="s">
        <v>4360</v>
      </c>
      <c r="E118" s="58" t="str" cm="1">
        <f t="array" ref="E118">_xlfn._xlws.FILTER(Result2026[[Candidate_Name]:[Candidate_Name]],(Result2026[[Number]:[Number]]=$B118)*(Result2026[[Position]:[Position]]=1))</f>
        <v>C. R. Mahesh</v>
      </c>
      <c r="F118" s="58" t="str" cm="1">
        <f t="array" ref="F118">_xlfn._xlws.FILTER(Result2026[[Candidate_Ref]:[Candidate_Ref]],(Result2026[[Number]:[Number]]=$B118)*(Result2026[[Position]:[Position]]=1))</f>
        <v>26kla256</v>
      </c>
      <c r="G118" s="58" t="str" cm="1">
        <f t="array" ref="G118">_xlfn.XLOOKUP(_xlfn._xlws.FILTER(Result2026[[Party]:[Party]],(Result2026[[Number]:[Number]]=$B118)*(Result2026[[Position]:[Position]]=1)),Party[Party],Party[Short])</f>
        <v>INC</v>
      </c>
      <c r="H118" s="59" t="str" cm="1">
        <f t="array" ref="H118">_xlfn._xlws.FILTER(Result2026[[Alliance]:[Alliance]],(Result2026[[Number]:[Number]]=$B118)*(Result2026[[Position]:[Position]]=1))</f>
        <v>UDF</v>
      </c>
      <c r="I118" s="59">
        <f>_xlfn.XLOOKUP(New_MLA[[#This Row],[Cand_Ref]],Candidates[candidates__reference],Candidates[candidates__age],"")</f>
        <v>46</v>
      </c>
      <c r="J118" s="63">
        <f>_xlfn.XLOOKUP(New_MLA[[#This Row],[Number]],Constituency[Number],Constituency[Total_Voters])</f>
        <v>214513</v>
      </c>
      <c r="K118" s="63">
        <f>SUMIFS(Result2026[Votes],Result2026[Number],B118)</f>
        <v>172736</v>
      </c>
      <c r="L118" s="62">
        <f>_xlfn.XLOOKUP(New_MLA[[#This Row],[Number]],Result2026[Number],Result2026[Percentage])</f>
        <v>78.78</v>
      </c>
      <c r="M118" s="63" cm="1">
        <f t="array" ref="M118">_xlfn._xlws.FILTER(Result2026[[Votes]:[Votes]],(Result2026[[Number]:[Number]]=$B118)*(Result2026[[Position]:[Position]]=1))</f>
        <v>82593</v>
      </c>
      <c r="N118" s="61">
        <f>New_MLA[[#This Row],[Member_Votes]]/New_MLA[[#This Row],[Valid Votes]]</f>
        <v>0.47814584105224156</v>
      </c>
      <c r="O118" s="63" cm="1">
        <f t="array" ref="O118">_xlfn._xlws.FILTER(Result2026[[Votes]:[Votes]],(Result2026[[Number]:[Number]]=$B118)*(Result2026[[Position]:[Position]]=1))-_xlfn._xlws.FILTER(Result2026[[Votes]:[Votes]],(Result2026[[Number]:[Number]]=$B118)*(Result2026[[Position]:[Position]]=2))</f>
        <v>26618</v>
      </c>
    </row>
    <row r="119" spans="2:15" x14ac:dyDescent="0.9">
      <c r="B119" s="57">
        <v>117</v>
      </c>
      <c r="C119" s="58" t="s">
        <v>4391</v>
      </c>
      <c r="D119" s="58" t="s">
        <v>4360</v>
      </c>
      <c r="E119" s="58" t="str" cm="1">
        <f t="array" ref="E119">_xlfn._xlws.FILTER(Result2026[[Candidate_Name]:[Candidate_Name]],(Result2026[[Number]:[Number]]=$B119)*(Result2026[[Position]:[Position]]=1))</f>
        <v>Shibu Baby John</v>
      </c>
      <c r="F119" s="58" t="str" cm="1">
        <f t="array" ref="F119">_xlfn._xlws.FILTER(Result2026[[Candidate_Ref]:[Candidate_Ref]],(Result2026[[Number]:[Number]]=$B119)*(Result2026[[Position]:[Position]]=1))</f>
        <v>26kla257</v>
      </c>
      <c r="G119" s="58" t="str" cm="1">
        <f t="array" ref="G119">_xlfn.XLOOKUP(_xlfn._xlws.FILTER(Result2026[[Party]:[Party]],(Result2026[[Number]:[Number]]=$B119)*(Result2026[[Position]:[Position]]=1)),Party[Party],Party[Short])</f>
        <v>RSP</v>
      </c>
      <c r="H119" s="59" t="str" cm="1">
        <f t="array" ref="H119">_xlfn._xlws.FILTER(Result2026[[Alliance]:[Alliance]],(Result2026[[Number]:[Number]]=$B119)*(Result2026[[Position]:[Position]]=1))</f>
        <v>UDF</v>
      </c>
      <c r="I119" s="59">
        <f>_xlfn.XLOOKUP(New_MLA[[#This Row],[Cand_Ref]],Candidates[candidates__reference],Candidates[candidates__age],"")</f>
        <v>62</v>
      </c>
      <c r="J119" s="63">
        <f>_xlfn.XLOOKUP(New_MLA[[#This Row],[Number]],Constituency[Number],Constituency[Total_Voters])</f>
        <v>178798</v>
      </c>
      <c r="K119" s="63">
        <f>SUMIFS(Result2026[Votes],Result2026[Number],B119)</f>
        <v>142344</v>
      </c>
      <c r="L119" s="62">
        <f>_xlfn.XLOOKUP(New_MLA[[#This Row],[Number]],Result2026[Number],Result2026[Percentage])</f>
        <v>77.88</v>
      </c>
      <c r="M119" s="63" cm="1">
        <f t="array" ref="M119">_xlfn._xlws.FILTER(Result2026[[Votes]:[Votes]],(Result2026[[Number]:[Number]]=$B119)*(Result2026[[Position]:[Position]]=1))</f>
        <v>74308</v>
      </c>
      <c r="N119" s="61">
        <f>New_MLA[[#This Row],[Member_Votes]]/New_MLA[[#This Row],[Valid Votes]]</f>
        <v>0.5220311358399371</v>
      </c>
      <c r="O119" s="63" cm="1">
        <f t="array" ref="O119">_xlfn._xlws.FILTER(Result2026[[Votes]:[Votes]],(Result2026[[Number]:[Number]]=$B119)*(Result2026[[Position]:[Position]]=1))-_xlfn._xlws.FILTER(Result2026[[Votes]:[Votes]],(Result2026[[Number]:[Number]]=$B119)*(Result2026[[Position]:[Position]]=2))</f>
        <v>18573</v>
      </c>
    </row>
    <row r="120" spans="2:15" x14ac:dyDescent="0.9">
      <c r="B120" s="57">
        <v>118</v>
      </c>
      <c r="C120" s="58" t="s">
        <v>4414</v>
      </c>
      <c r="D120" s="58" t="s">
        <v>4360</v>
      </c>
      <c r="E120" s="58" t="str" cm="1">
        <f t="array" ref="E120">_xlfn._xlws.FILTER(Result2026[[Candidate_Name]:[Candidate_Name]],(Result2026[[Number]:[Number]]=$B120)*(Result2026[[Position]:[Position]]=1))</f>
        <v>Ullas Kovoor</v>
      </c>
      <c r="F120" s="58" t="str" cm="1">
        <f t="array" ref="F120">_xlfn._xlws.FILTER(Result2026[[Candidate_Ref]:[Candidate_Ref]],(Result2026[[Number]:[Number]]=$B120)*(Result2026[[Position]:[Position]]=1))</f>
        <v>26kla258</v>
      </c>
      <c r="G120" s="58" t="str" cm="1">
        <f t="array" ref="G120">_xlfn.XLOOKUP(_xlfn._xlws.FILTER(Result2026[[Party]:[Party]],(Result2026[[Number]:[Number]]=$B120)*(Result2026[[Position]:[Position]]=1)),Party[Party],Party[Short])</f>
        <v>RSP</v>
      </c>
      <c r="H120" s="59" t="str" cm="1">
        <f t="array" ref="H120">_xlfn._xlws.FILTER(Result2026[[Alliance]:[Alliance]],(Result2026[[Number]:[Number]]=$B120)*(Result2026[[Position]:[Position]]=1))</f>
        <v>UDF</v>
      </c>
      <c r="I120" s="59">
        <f>_xlfn.XLOOKUP(New_MLA[[#This Row],[Cand_Ref]],Candidates[candidates__reference],Candidates[candidates__age],"")</f>
        <v>46</v>
      </c>
      <c r="J120" s="63">
        <f>_xlfn.XLOOKUP(New_MLA[[#This Row],[Number]],Constituency[Number],Constituency[Total_Voters])</f>
        <v>205694</v>
      </c>
      <c r="K120" s="63">
        <f>SUMIFS(Result2026[Votes],Result2026[Number],B120)</f>
        <v>164101</v>
      </c>
      <c r="L120" s="62">
        <f>_xlfn.XLOOKUP(New_MLA[[#This Row],[Number]],Result2026[Number],Result2026[Percentage])</f>
        <v>77.86</v>
      </c>
      <c r="M120" s="63" cm="1">
        <f t="array" ref="M120">_xlfn._xlws.FILTER(Result2026[[Votes]:[Votes]],(Result2026[[Number]:[Number]]=$B120)*(Result2026[[Position]:[Position]]=1))</f>
        <v>81488</v>
      </c>
      <c r="N120" s="61">
        <f>New_MLA[[#This Row],[Member_Votes]]/New_MLA[[#This Row],[Valid Votes]]</f>
        <v>0.49657223295409536</v>
      </c>
      <c r="O120" s="63" cm="1">
        <f t="array" ref="O120">_xlfn._xlws.FILTER(Result2026[[Votes]:[Votes]],(Result2026[[Number]:[Number]]=$B120)*(Result2026[[Position]:[Position]]=1))-_xlfn._xlws.FILTER(Result2026[[Votes]:[Votes]],(Result2026[[Number]:[Number]]=$B120)*(Result2026[[Position]:[Position]]=2))</f>
        <v>25314</v>
      </c>
    </row>
    <row r="121" spans="2:15" x14ac:dyDescent="0.9">
      <c r="B121" s="57">
        <v>119</v>
      </c>
      <c r="C121" s="58" t="s">
        <v>4445</v>
      </c>
      <c r="D121" s="58" t="s">
        <v>4360</v>
      </c>
      <c r="E121" s="58" t="str" cm="1">
        <f t="array" ref="E121">_xlfn._xlws.FILTER(Result2026[[Candidate_Name]:[Candidate_Name]],(Result2026[[Number]:[Number]]=$B121)*(Result2026[[Position]:[Position]]=1))</f>
        <v>K. N. Balagopal</v>
      </c>
      <c r="F121" s="58" t="str" cm="1">
        <f t="array" ref="F121">_xlfn._xlws.FILTER(Result2026[[Candidate_Ref]:[Candidate_Ref]],(Result2026[[Number]:[Number]]=$B121)*(Result2026[[Position]:[Position]]=1))</f>
        <v>26kla119</v>
      </c>
      <c r="G121" s="58" t="str" cm="1">
        <f t="array" ref="G121">_xlfn.XLOOKUP(_xlfn._xlws.FILTER(Result2026[[Party]:[Party]],(Result2026[[Number]:[Number]]=$B121)*(Result2026[[Position]:[Position]]=1)),Party[Party],Party[Short])</f>
        <v>CPI(M)</v>
      </c>
      <c r="H121" s="59" t="str" cm="1">
        <f t="array" ref="H121">_xlfn._xlws.FILTER(Result2026[[Alliance]:[Alliance]],(Result2026[[Number]:[Number]]=$B121)*(Result2026[[Position]:[Position]]=1))</f>
        <v>LDF</v>
      </c>
      <c r="I121" s="59">
        <f>_xlfn.XLOOKUP(New_MLA[[#This Row],[Cand_Ref]],Candidates[candidates__reference],Candidates[candidates__age],"")</f>
        <v>62</v>
      </c>
      <c r="J121" s="63">
        <f>_xlfn.XLOOKUP(New_MLA[[#This Row],[Number]],Constituency[Number],Constituency[Total_Voters])</f>
        <v>193272</v>
      </c>
      <c r="K121" s="63">
        <f>SUMIFS(Result2026[Votes],Result2026[Number],B121)</f>
        <v>148854</v>
      </c>
      <c r="L121" s="62">
        <f>_xlfn.XLOOKUP(New_MLA[[#This Row],[Number]],Result2026[Number],Result2026[Percentage])</f>
        <v>75.12</v>
      </c>
      <c r="M121" s="63" cm="1">
        <f t="array" ref="M121">_xlfn._xlws.FILTER(Result2026[[Votes]:[Votes]],(Result2026[[Number]:[Number]]=$B121)*(Result2026[[Position]:[Position]]=1))</f>
        <v>63926</v>
      </c>
      <c r="N121" s="61">
        <f>New_MLA[[#This Row],[Member_Votes]]/New_MLA[[#This Row],[Valid Votes]]</f>
        <v>0.42945436467948461</v>
      </c>
      <c r="O121" s="63" cm="1">
        <f t="array" ref="O121">_xlfn._xlws.FILTER(Result2026[[Votes]:[Votes]],(Result2026[[Number]:[Number]]=$B121)*(Result2026[[Position]:[Position]]=1))-_xlfn._xlws.FILTER(Result2026[[Votes]:[Votes]],(Result2026[[Number]:[Number]]=$B121)*(Result2026[[Position]:[Position]]=2))</f>
        <v>1012</v>
      </c>
    </row>
    <row r="122" spans="2:15" x14ac:dyDescent="0.9">
      <c r="B122" s="57">
        <v>120</v>
      </c>
      <c r="C122" s="58" t="s">
        <v>4482</v>
      </c>
      <c r="D122" s="58" t="s">
        <v>4360</v>
      </c>
      <c r="E122" s="58" t="str" cm="1">
        <f t="array" ref="E122">_xlfn._xlws.FILTER(Result2026[[Candidate_Name]:[Candidate_Name]],(Result2026[[Number]:[Number]]=$B122)*(Result2026[[Position]:[Position]]=1))</f>
        <v>Jyothikumar chamakkala</v>
      </c>
      <c r="F122" s="58" t="str" cm="1">
        <f t="array" ref="F122">_xlfn._xlws.FILTER(Result2026[[Candidate_Ref]:[Candidate_Ref]],(Result2026[[Number]:[Number]]=$B122)*(Result2026[[Position]:[Position]]=1))</f>
        <v>26kla260</v>
      </c>
      <c r="G122" s="58" t="str" cm="1">
        <f t="array" ref="G122">_xlfn.XLOOKUP(_xlfn._xlws.FILTER(Result2026[[Party]:[Party]],(Result2026[[Number]:[Number]]=$B122)*(Result2026[[Position]:[Position]]=1)),Party[Party],Party[Short])</f>
        <v>INC</v>
      </c>
      <c r="H122" s="59" t="str" cm="1">
        <f t="array" ref="H122">_xlfn._xlws.FILTER(Result2026[[Alliance]:[Alliance]],(Result2026[[Number]:[Number]]=$B122)*(Result2026[[Position]:[Position]]=1))</f>
        <v>UDF</v>
      </c>
      <c r="I122" s="59">
        <f>_xlfn.XLOOKUP(New_MLA[[#This Row],[Cand_Ref]],Candidates[candidates__reference],Candidates[candidates__age],"")</f>
        <v>53</v>
      </c>
      <c r="J122" s="63">
        <f>_xlfn.XLOOKUP(New_MLA[[#This Row],[Number]],Constituency[Number],Constituency[Total_Voters])</f>
        <v>179783</v>
      </c>
      <c r="K122" s="63">
        <f>SUMIFS(Result2026[Votes],Result2026[Number],B122)</f>
        <v>137623</v>
      </c>
      <c r="L122" s="62">
        <f>_xlfn.XLOOKUP(New_MLA[[#This Row],[Number]],Result2026[Number],Result2026[Percentage])</f>
        <v>75.17</v>
      </c>
      <c r="M122" s="63" cm="1">
        <f t="array" ref="M122">_xlfn._xlws.FILTER(Result2026[[Votes]:[Votes]],(Result2026[[Number]:[Number]]=$B122)*(Result2026[[Position]:[Position]]=1))</f>
        <v>68275</v>
      </c>
      <c r="N122" s="61">
        <f>New_MLA[[#This Row],[Member_Votes]]/New_MLA[[#This Row],[Valid Votes]]</f>
        <v>0.49610166905241132</v>
      </c>
      <c r="O122" s="63" cm="1">
        <f t="array" ref="O122">_xlfn._xlws.FILTER(Result2026[[Votes]:[Votes]],(Result2026[[Number]:[Number]]=$B122)*(Result2026[[Position]:[Position]]=1))-_xlfn._xlws.FILTER(Result2026[[Votes]:[Votes]],(Result2026[[Number]:[Number]]=$B122)*(Result2026[[Position]:[Position]]=2))</f>
        <v>8310</v>
      </c>
    </row>
    <row r="123" spans="2:15" x14ac:dyDescent="0.9">
      <c r="B123" s="57">
        <v>121</v>
      </c>
      <c r="C123" s="58" t="s">
        <v>4525</v>
      </c>
      <c r="D123" s="58" t="s">
        <v>4360</v>
      </c>
      <c r="E123" s="58" t="str" cm="1">
        <f t="array" ref="E123">_xlfn._xlws.FILTER(Result2026[[Candidate_Name]:[Candidate_Name]],(Result2026[[Number]:[Number]]=$B123)*(Result2026[[Position]:[Position]]=1))</f>
        <v>C. Ajaya Prasad</v>
      </c>
      <c r="F123" s="58" t="str" cm="1">
        <f t="array" ref="F123">_xlfn._xlws.FILTER(Result2026[[Candidate_Ref]:[Candidate_Ref]],(Result2026[[Number]:[Number]]=$B123)*(Result2026[[Position]:[Position]]=1))</f>
        <v>26kla121</v>
      </c>
      <c r="G123" s="58" t="str" cm="1">
        <f t="array" ref="G123">_xlfn.XLOOKUP(_xlfn._xlws.FILTER(Result2026[[Party]:[Party]],(Result2026[[Number]:[Number]]=$B123)*(Result2026[[Position]:[Position]]=1)),Party[Party],Party[Short])</f>
        <v>CPI</v>
      </c>
      <c r="H123" s="59" t="str" cm="1">
        <f t="array" ref="H123">_xlfn._xlws.FILTER(Result2026[[Alliance]:[Alliance]],(Result2026[[Number]:[Number]]=$B123)*(Result2026[[Position]:[Position]]=1))</f>
        <v>LDF</v>
      </c>
      <c r="I123" s="59">
        <f>_xlfn.XLOOKUP(New_MLA[[#This Row],[Cand_Ref]],Candidates[candidates__reference],Candidates[candidates__age],"")</f>
        <v>59</v>
      </c>
      <c r="J123" s="63">
        <f>_xlfn.XLOOKUP(New_MLA[[#This Row],[Number]],Constituency[Number],Constituency[Total_Voters])</f>
        <v>197346</v>
      </c>
      <c r="K123" s="63">
        <f>SUMIFS(Result2026[Votes],Result2026[Number],B123)</f>
        <v>142556</v>
      </c>
      <c r="L123" s="62">
        <f>_xlfn.XLOOKUP(New_MLA[[#This Row],[Number]],Result2026[Number],Result2026[Percentage])</f>
        <v>70.989999999999995</v>
      </c>
      <c r="M123" s="63" cm="1">
        <f t="array" ref="M123">_xlfn._xlws.FILTER(Result2026[[Votes]:[Votes]],(Result2026[[Number]:[Number]]=$B123)*(Result2026[[Position]:[Position]]=1))</f>
        <v>71944</v>
      </c>
      <c r="N123" s="61">
        <f>New_MLA[[#This Row],[Member_Votes]]/New_MLA[[#This Row],[Valid Votes]]</f>
        <v>0.50467184825612388</v>
      </c>
      <c r="O123" s="63" cm="1">
        <f t="array" ref="O123">_xlfn._xlws.FILTER(Result2026[[Votes]:[Votes]],(Result2026[[Number]:[Number]]=$B123)*(Result2026[[Position]:[Position]]=1))-_xlfn._xlws.FILTER(Result2026[[Votes]:[Votes]],(Result2026[[Number]:[Number]]=$B123)*(Result2026[[Position]:[Position]]=2))</f>
        <v>21529</v>
      </c>
    </row>
    <row r="124" spans="2:15" x14ac:dyDescent="0.9">
      <c r="B124" s="57">
        <v>122</v>
      </c>
      <c r="C124" s="58" t="s">
        <v>4558</v>
      </c>
      <c r="D124" s="58" t="s">
        <v>4360</v>
      </c>
      <c r="E124" s="58" t="str" cm="1">
        <f t="array" ref="E124">_xlfn._xlws.FILTER(Result2026[[Candidate_Name]:[Candidate_Name]],(Result2026[[Number]:[Number]]=$B124)*(Result2026[[Position]:[Position]]=1))</f>
        <v>M. M. Naseer</v>
      </c>
      <c r="F124" s="58" t="str" cm="1">
        <f t="array" ref="F124">_xlfn._xlws.FILTER(Result2026[[Candidate_Ref]:[Candidate_Ref]],(Result2026[[Number]:[Number]]=$B124)*(Result2026[[Position]:[Position]]=1))</f>
        <v>26kla262</v>
      </c>
      <c r="G124" s="58" t="str" cm="1">
        <f t="array" ref="G124">_xlfn.XLOOKUP(_xlfn._xlws.FILTER(Result2026[[Party]:[Party]],(Result2026[[Number]:[Number]]=$B124)*(Result2026[[Position]:[Position]]=1)),Party[Party],Party[Short])</f>
        <v>INC</v>
      </c>
      <c r="H124" s="59" t="str" cm="1">
        <f t="array" ref="H124">_xlfn._xlws.FILTER(Result2026[[Alliance]:[Alliance]],(Result2026[[Number]:[Number]]=$B124)*(Result2026[[Position]:[Position]]=1))</f>
        <v>UDF</v>
      </c>
      <c r="I124" s="59">
        <f>_xlfn.XLOOKUP(New_MLA[[#This Row],[Cand_Ref]],Candidates[candidates__reference],Candidates[candidates__age],"")</f>
        <v>59</v>
      </c>
      <c r="J124" s="63">
        <f>_xlfn.XLOOKUP(New_MLA[[#This Row],[Number]],Constituency[Number],Constituency[Total_Voters])</f>
        <v>201716</v>
      </c>
      <c r="K124" s="63">
        <f>SUMIFS(Result2026[Votes],Result2026[Number],B124)</f>
        <v>153260</v>
      </c>
      <c r="L124" s="62">
        <f>_xlfn.XLOOKUP(New_MLA[[#This Row],[Number]],Result2026[Number],Result2026[Percentage])</f>
        <v>74.430000000000007</v>
      </c>
      <c r="M124" s="63" cm="1">
        <f t="array" ref="M124">_xlfn._xlws.FILTER(Result2026[[Votes]:[Votes]],(Result2026[[Number]:[Number]]=$B124)*(Result2026[[Position]:[Position]]=1))</f>
        <v>68281</v>
      </c>
      <c r="N124" s="61">
        <f>New_MLA[[#This Row],[Member_Votes]]/New_MLA[[#This Row],[Valid Votes]]</f>
        <v>0.44552394623515595</v>
      </c>
      <c r="O124" s="63" cm="1">
        <f t="array" ref="O124">_xlfn._xlws.FILTER(Result2026[[Votes]:[Votes]],(Result2026[[Number]:[Number]]=$B124)*(Result2026[[Position]:[Position]]=1))-_xlfn._xlws.FILTER(Result2026[[Votes]:[Votes]],(Result2026[[Number]:[Number]]=$B124)*(Result2026[[Position]:[Position]]=2))</f>
        <v>7486</v>
      </c>
    </row>
    <row r="125" spans="2:15" x14ac:dyDescent="0.9">
      <c r="B125" s="57">
        <v>123</v>
      </c>
      <c r="C125" s="58" t="s">
        <v>4593</v>
      </c>
      <c r="D125" s="58" t="s">
        <v>4360</v>
      </c>
      <c r="E125" s="58" t="str" cm="1">
        <f t="array" ref="E125">_xlfn._xlws.FILTER(Result2026[[Candidate_Name]:[Candidate_Name]],(Result2026[[Number]:[Number]]=$B125)*(Result2026[[Position]:[Position]]=1))</f>
        <v>P. C. Vishnunadh</v>
      </c>
      <c r="F125" s="58" t="str" cm="1">
        <f t="array" ref="F125">_xlfn._xlws.FILTER(Result2026[[Candidate_Ref]:[Candidate_Ref]],(Result2026[[Number]:[Number]]=$B125)*(Result2026[[Position]:[Position]]=1))</f>
        <v>26kla263</v>
      </c>
      <c r="G125" s="58" t="str" cm="1">
        <f t="array" ref="G125">_xlfn.XLOOKUP(_xlfn._xlws.FILTER(Result2026[[Party]:[Party]],(Result2026[[Number]:[Number]]=$B125)*(Result2026[[Position]:[Position]]=1)),Party[Party],Party[Short])</f>
        <v>INC</v>
      </c>
      <c r="H125" s="59" t="str" cm="1">
        <f t="array" ref="H125">_xlfn._xlws.FILTER(Result2026[[Alliance]:[Alliance]],(Result2026[[Number]:[Number]]=$B125)*(Result2026[[Position]:[Position]]=1))</f>
        <v>UDF</v>
      </c>
      <c r="I125" s="59">
        <f>_xlfn.XLOOKUP(New_MLA[[#This Row],[Cand_Ref]],Candidates[candidates__reference],Candidates[candidates__age],"")</f>
        <v>47</v>
      </c>
      <c r="J125" s="63">
        <f>_xlfn.XLOOKUP(New_MLA[[#This Row],[Number]],Constituency[Number],Constituency[Total_Voters])</f>
        <v>206464</v>
      </c>
      <c r="K125" s="63">
        <f>SUMIFS(Result2026[Votes],Result2026[Number],B125)</f>
        <v>164414</v>
      </c>
      <c r="L125" s="62">
        <f>_xlfn.XLOOKUP(New_MLA[[#This Row],[Number]],Result2026[Number],Result2026[Percentage])</f>
        <v>78.239999999999995</v>
      </c>
      <c r="M125" s="63" cm="1">
        <f t="array" ref="M125">_xlfn._xlws.FILTER(Result2026[[Votes]:[Votes]],(Result2026[[Number]:[Number]]=$B125)*(Result2026[[Position]:[Position]]=1))</f>
        <v>87862</v>
      </c>
      <c r="N125" s="61">
        <f>New_MLA[[#This Row],[Member_Votes]]/New_MLA[[#This Row],[Valid Votes]]</f>
        <v>0.53439488121449508</v>
      </c>
      <c r="O125" s="63" cm="1">
        <f t="array" ref="O125">_xlfn._xlws.FILTER(Result2026[[Votes]:[Votes]],(Result2026[[Number]:[Number]]=$B125)*(Result2026[[Position]:[Position]]=1))-_xlfn._xlws.FILTER(Result2026[[Votes]:[Votes]],(Result2026[[Number]:[Number]]=$B125)*(Result2026[[Position]:[Position]]=2))</f>
        <v>32564</v>
      </c>
    </row>
    <row r="126" spans="2:15" x14ac:dyDescent="0.9">
      <c r="B126" s="57">
        <v>124</v>
      </c>
      <c r="C126" s="58" t="s">
        <v>4360</v>
      </c>
      <c r="D126" s="58" t="s">
        <v>4360</v>
      </c>
      <c r="E126" s="58" t="str" cm="1">
        <f t="array" ref="E126">_xlfn._xlws.FILTER(Result2026[[Candidate_Name]:[Candidate_Name]],(Result2026[[Number]:[Number]]=$B126)*(Result2026[[Position]:[Position]]=1))</f>
        <v>Adv. Bindhu Krishna</v>
      </c>
      <c r="F126" s="58" t="str" cm="1">
        <f t="array" ref="F126">_xlfn._xlws.FILTER(Result2026[[Candidate_Ref]:[Candidate_Ref]],(Result2026[[Number]:[Number]]=$B126)*(Result2026[[Position]:[Position]]=1))</f>
        <v>26kla264</v>
      </c>
      <c r="G126" s="58" t="str" cm="1">
        <f t="array" ref="G126">_xlfn.XLOOKUP(_xlfn._xlws.FILTER(Result2026[[Party]:[Party]],(Result2026[[Number]:[Number]]=$B126)*(Result2026[[Position]:[Position]]=1)),Party[Party],Party[Short])</f>
        <v>INC</v>
      </c>
      <c r="H126" s="59" t="str" cm="1">
        <f t="array" ref="H126">_xlfn._xlws.FILTER(Result2026[[Alliance]:[Alliance]],(Result2026[[Number]:[Number]]=$B126)*(Result2026[[Position]:[Position]]=1))</f>
        <v>UDF</v>
      </c>
      <c r="I126" s="59">
        <f>_xlfn.XLOOKUP(New_MLA[[#This Row],[Cand_Ref]],Candidates[candidates__reference],Candidates[candidates__age],"")</f>
        <v>53</v>
      </c>
      <c r="J126" s="63">
        <f>_xlfn.XLOOKUP(New_MLA[[#This Row],[Number]],Constituency[Number],Constituency[Total_Voters])</f>
        <v>164541</v>
      </c>
      <c r="K126" s="63">
        <f>SUMIFS(Result2026[Votes],Result2026[Number],B126)</f>
        <v>129690</v>
      </c>
      <c r="L126" s="62">
        <f>_xlfn.XLOOKUP(New_MLA[[#This Row],[Number]],Result2026[Number],Result2026[Percentage])</f>
        <v>77.430000000000007</v>
      </c>
      <c r="M126" s="63" cm="1">
        <f t="array" ref="M126">_xlfn._xlws.FILTER(Result2026[[Votes]:[Votes]],(Result2026[[Number]:[Number]]=$B126)*(Result2026[[Position]:[Position]]=1))</f>
        <v>63416</v>
      </c>
      <c r="N126" s="61">
        <f>New_MLA[[#This Row],[Member_Votes]]/New_MLA[[#This Row],[Valid Votes]]</f>
        <v>0.48898141722569205</v>
      </c>
      <c r="O126" s="63" cm="1">
        <f t="array" ref="O126">_xlfn._xlws.FILTER(Result2026[[Votes]:[Votes]],(Result2026[[Number]:[Number]]=$B126)*(Result2026[[Position]:[Position]]=1))-_xlfn._xlws.FILTER(Result2026[[Votes]:[Votes]],(Result2026[[Number]:[Number]]=$B126)*(Result2026[[Position]:[Position]]=2))</f>
        <v>16830</v>
      </c>
    </row>
    <row r="127" spans="2:15" x14ac:dyDescent="0.9">
      <c r="B127" s="57">
        <v>125</v>
      </c>
      <c r="C127" s="58" t="s">
        <v>4657</v>
      </c>
      <c r="D127" s="58" t="s">
        <v>4360</v>
      </c>
      <c r="E127" s="58" t="str" cm="1">
        <f t="array" ref="E127">_xlfn._xlws.FILTER(Result2026[[Candidate_Name]:[Candidate_Name]],(Result2026[[Number]:[Number]]=$B127)*(Result2026[[Position]:[Position]]=1))</f>
        <v>Adv. Vishnu Mohan</v>
      </c>
      <c r="F127" s="58" t="str" cm="1">
        <f t="array" ref="F127">_xlfn._xlws.FILTER(Result2026[[Candidate_Ref]:[Candidate_Ref]],(Result2026[[Number]:[Number]]=$B127)*(Result2026[[Position]:[Position]]=1))</f>
        <v>26kla265</v>
      </c>
      <c r="G127" s="58" t="str" cm="1">
        <f t="array" ref="G127">_xlfn.XLOOKUP(_xlfn._xlws.FILTER(Result2026[[Party]:[Party]],(Result2026[[Number]:[Number]]=$B127)*(Result2026[[Position]:[Position]]=1)),Party[Party],Party[Short])</f>
        <v>RSP</v>
      </c>
      <c r="H127" s="59" t="str" cm="1">
        <f t="array" ref="H127">_xlfn._xlws.FILTER(Result2026[[Alliance]:[Alliance]],(Result2026[[Number]:[Number]]=$B127)*(Result2026[[Position]:[Position]]=1))</f>
        <v>UDF</v>
      </c>
      <c r="I127" s="59">
        <f>_xlfn.XLOOKUP(New_MLA[[#This Row],[Cand_Ref]],Candidates[candidates__reference],Candidates[candidates__age],"")</f>
        <v>39</v>
      </c>
      <c r="J127" s="63">
        <f>_xlfn.XLOOKUP(New_MLA[[#This Row],[Number]],Constituency[Number],Constituency[Total_Voters])</f>
        <v>168865</v>
      </c>
      <c r="K127" s="63">
        <f>SUMIFS(Result2026[Votes],Result2026[Number],B127)</f>
        <v>132384</v>
      </c>
      <c r="L127" s="62">
        <f>_xlfn.XLOOKUP(New_MLA[[#This Row],[Number]],Result2026[Number],Result2026[Percentage])</f>
        <v>77.33</v>
      </c>
      <c r="M127" s="63" cm="1">
        <f t="array" ref="M127">_xlfn._xlws.FILTER(Result2026[[Votes]:[Votes]],(Result2026[[Number]:[Number]]=$B127)*(Result2026[[Position]:[Position]]=1))</f>
        <v>64383</v>
      </c>
      <c r="N127" s="61">
        <f>New_MLA[[#This Row],[Member_Votes]]/New_MLA[[#This Row],[Valid Votes]]</f>
        <v>0.4863352066715011</v>
      </c>
      <c r="O127" s="63" cm="1">
        <f t="array" ref="O127">_xlfn._xlws.FILTER(Result2026[[Votes]:[Votes]],(Result2026[[Number]:[Number]]=$B127)*(Result2026[[Position]:[Position]]=1))-_xlfn._xlws.FILTER(Result2026[[Votes]:[Votes]],(Result2026[[Number]:[Number]]=$B127)*(Result2026[[Position]:[Position]]=2))</f>
        <v>8803</v>
      </c>
    </row>
    <row r="128" spans="2:15" x14ac:dyDescent="0.9">
      <c r="B128" s="57">
        <v>126</v>
      </c>
      <c r="C128" s="58" t="s">
        <v>4687</v>
      </c>
      <c r="D128" s="58" t="s">
        <v>4360</v>
      </c>
      <c r="E128" s="58" t="str" cm="1">
        <f t="array" ref="E128">_xlfn._xlws.FILTER(Result2026[[Candidate_Name]:[Candidate_Name]],(Result2026[[Number]:[Number]]=$B128)*(Result2026[[Position]:[Position]]=1))</f>
        <v>B. B. Gopakumar</v>
      </c>
      <c r="F128" s="58" t="str" cm="1">
        <f t="array" ref="F128">_xlfn._xlws.FILTER(Result2026[[Candidate_Ref]:[Candidate_Ref]],(Result2026[[Number]:[Number]]=$B128)*(Result2026[[Position]:[Position]]=1))</f>
        <v>26kla406</v>
      </c>
      <c r="G128" s="58" t="str" cm="1">
        <f t="array" ref="G128">_xlfn.XLOOKUP(_xlfn._xlws.FILTER(Result2026[[Party]:[Party]],(Result2026[[Number]:[Number]]=$B128)*(Result2026[[Position]:[Position]]=1)),Party[Party],Party[Short])</f>
        <v>BJP</v>
      </c>
      <c r="H128" s="59" t="str" cm="1">
        <f t="array" ref="H128">_xlfn._xlws.FILTER(Result2026[[Alliance]:[Alliance]],(Result2026[[Number]:[Number]]=$B128)*(Result2026[[Position]:[Position]]=1))</f>
        <v>NDA</v>
      </c>
      <c r="I128" s="59">
        <f>_xlfn.XLOOKUP(New_MLA[[#This Row],[Cand_Ref]],Candidates[candidates__reference],Candidates[candidates__age],"")</f>
        <v>60</v>
      </c>
      <c r="J128" s="63">
        <f>_xlfn.XLOOKUP(New_MLA[[#This Row],[Number]],Constituency[Number],Constituency[Total_Voters])</f>
        <v>177000</v>
      </c>
      <c r="K128" s="63">
        <f>SUMIFS(Result2026[Votes],Result2026[Number],B128)</f>
        <v>136507</v>
      </c>
      <c r="L128" s="62">
        <f>_xlfn.XLOOKUP(New_MLA[[#This Row],[Number]],Result2026[Number],Result2026[Percentage])</f>
        <v>75.89</v>
      </c>
      <c r="M128" s="63" cm="1">
        <f t="array" ref="M128">_xlfn._xlws.FILTER(Result2026[[Votes]:[Votes]],(Result2026[[Number]:[Number]]=$B128)*(Result2026[[Position]:[Position]]=1))</f>
        <v>51923</v>
      </c>
      <c r="N128" s="61">
        <f>New_MLA[[#This Row],[Member_Votes]]/New_MLA[[#This Row],[Valid Votes]]</f>
        <v>0.38036877229739136</v>
      </c>
      <c r="O128" s="63" cm="1">
        <f t="array" ref="O128">_xlfn._xlws.FILTER(Result2026[[Votes]:[Votes]],(Result2026[[Number]:[Number]]=$B128)*(Result2026[[Position]:[Position]]=1))-_xlfn._xlws.FILTER(Result2026[[Votes]:[Votes]],(Result2026[[Number]:[Number]]=$B128)*(Result2026[[Position]:[Position]]=2))</f>
        <v>4398</v>
      </c>
    </row>
    <row r="129" spans="2:15" x14ac:dyDescent="0.9">
      <c r="B129" s="57">
        <v>127</v>
      </c>
      <c r="C129" s="58" t="s">
        <v>4716</v>
      </c>
      <c r="D129" s="58" t="s">
        <v>4718</v>
      </c>
      <c r="E129" s="58" t="str" cm="1">
        <f t="array" ref="E129">_xlfn._xlws.FILTER(Result2026[[Candidate_Name]:[Candidate_Name]],(Result2026[[Number]:[Number]]=$B129)*(Result2026[[Position]:[Position]]=1))</f>
        <v>Adv. V Joy</v>
      </c>
      <c r="F129" s="58" t="str" cm="1">
        <f t="array" ref="F129">_xlfn._xlws.FILTER(Result2026[[Candidate_Ref]:[Candidate_Ref]],(Result2026[[Number]:[Number]]=$B129)*(Result2026[[Position]:[Position]]=1))</f>
        <v>26kla127</v>
      </c>
      <c r="G129" s="58" t="str" cm="1">
        <f t="array" ref="G129">_xlfn.XLOOKUP(_xlfn._xlws.FILTER(Result2026[[Party]:[Party]],(Result2026[[Number]:[Number]]=$B129)*(Result2026[[Position]:[Position]]=1)),Party[Party],Party[Short])</f>
        <v>CPI(M)</v>
      </c>
      <c r="H129" s="59" t="str" cm="1">
        <f t="array" ref="H129">_xlfn._xlws.FILTER(Result2026[[Alliance]:[Alliance]],(Result2026[[Number]:[Number]]=$B129)*(Result2026[[Position]:[Position]]=1))</f>
        <v>LDF</v>
      </c>
      <c r="I129" s="59">
        <f>_xlfn.XLOOKUP(New_MLA[[#This Row],[Cand_Ref]],Candidates[candidates__reference],Candidates[candidates__age],"")</f>
        <v>60</v>
      </c>
      <c r="J129" s="63">
        <f>_xlfn.XLOOKUP(New_MLA[[#This Row],[Number]],Constituency[Number],Constituency[Total_Voters])</f>
        <v>183280</v>
      </c>
      <c r="K129" s="63">
        <f>SUMIFS(Result2026[Votes],Result2026[Number],B129)</f>
        <v>138231</v>
      </c>
      <c r="L129" s="62">
        <f>_xlfn.XLOOKUP(New_MLA[[#This Row],[Number]],Result2026[Number],Result2026[Percentage])</f>
        <v>73.959999999999994</v>
      </c>
      <c r="M129" s="63" cm="1">
        <f t="array" ref="M129">_xlfn._xlws.FILTER(Result2026[[Votes]:[Votes]],(Result2026[[Number]:[Number]]=$B129)*(Result2026[[Position]:[Position]]=1))</f>
        <v>55365</v>
      </c>
      <c r="N129" s="61">
        <f>New_MLA[[#This Row],[Member_Votes]]/New_MLA[[#This Row],[Valid Votes]]</f>
        <v>0.40052520780432754</v>
      </c>
      <c r="O129" s="63" cm="1">
        <f t="array" ref="O129">_xlfn._xlws.FILTER(Result2026[[Votes]:[Votes]],(Result2026[[Number]:[Number]]=$B129)*(Result2026[[Position]:[Position]]=1))-_xlfn._xlws.FILTER(Result2026[[Votes]:[Votes]],(Result2026[[Number]:[Number]]=$B129)*(Result2026[[Position]:[Position]]=2))</f>
        <v>2050</v>
      </c>
    </row>
    <row r="130" spans="2:15" x14ac:dyDescent="0.9">
      <c r="B130" s="57">
        <v>128</v>
      </c>
      <c r="C130" s="58" t="s">
        <v>4770</v>
      </c>
      <c r="D130" s="58" t="s">
        <v>4718</v>
      </c>
      <c r="E130" s="58" t="str" cm="1">
        <f t="array" ref="E130">_xlfn._xlws.FILTER(Result2026[[Candidate_Name]:[Candidate_Name]],(Result2026[[Number]:[Number]]=$B130)*(Result2026[[Position]:[Position]]=1))</f>
        <v>O. S. Ambika</v>
      </c>
      <c r="F130" s="58" t="str" cm="1">
        <f t="array" ref="F130">_xlfn._xlws.FILTER(Result2026[[Candidate_Ref]:[Candidate_Ref]],(Result2026[[Number]:[Number]]=$B130)*(Result2026[[Position]:[Position]]=1))</f>
        <v>26kla128</v>
      </c>
      <c r="G130" s="58" t="str" cm="1">
        <f t="array" ref="G130">_xlfn.XLOOKUP(_xlfn._xlws.FILTER(Result2026[[Party]:[Party]],(Result2026[[Number]:[Number]]=$B130)*(Result2026[[Position]:[Position]]=1)),Party[Party],Party[Short])</f>
        <v>CPI(M)</v>
      </c>
      <c r="H130" s="59" t="str" cm="1">
        <f t="array" ref="H130">_xlfn._xlws.FILTER(Result2026[[Alliance]:[Alliance]],(Result2026[[Number]:[Number]]=$B130)*(Result2026[[Position]:[Position]]=1))</f>
        <v>LDF</v>
      </c>
      <c r="I130" s="59">
        <f>_xlfn.XLOOKUP(New_MLA[[#This Row],[Cand_Ref]],Candidates[candidates__reference],Candidates[candidates__age],"")</f>
        <v>59</v>
      </c>
      <c r="J130" s="63">
        <f>_xlfn.XLOOKUP(New_MLA[[#This Row],[Number]],Constituency[Number],Constituency[Total_Voters])</f>
        <v>197945</v>
      </c>
      <c r="K130" s="63">
        <f>SUMIFS(Result2026[Votes],Result2026[Number],B130)</f>
        <v>149916</v>
      </c>
      <c r="L130" s="62">
        <f>_xlfn.XLOOKUP(New_MLA[[#This Row],[Number]],Result2026[Number],Result2026[Percentage])</f>
        <v>73.989999999999995</v>
      </c>
      <c r="M130" s="63" cm="1">
        <f t="array" ref="M130">_xlfn._xlws.FILTER(Result2026[[Votes]:[Votes]],(Result2026[[Number]:[Number]]=$B130)*(Result2026[[Position]:[Position]]=1))</f>
        <v>59163</v>
      </c>
      <c r="N130" s="61">
        <f>New_MLA[[#This Row],[Member_Votes]]/New_MLA[[#This Row],[Valid Votes]]</f>
        <v>0.39464099895941729</v>
      </c>
      <c r="O130" s="63" cm="1">
        <f t="array" ref="O130">_xlfn._xlws.FILTER(Result2026[[Votes]:[Votes]],(Result2026[[Number]:[Number]]=$B130)*(Result2026[[Position]:[Position]]=1))-_xlfn._xlws.FILTER(Result2026[[Votes]:[Votes]],(Result2026[[Number]:[Number]]=$B130)*(Result2026[[Position]:[Position]]=2))</f>
        <v>13375</v>
      </c>
    </row>
    <row r="131" spans="2:15" x14ac:dyDescent="0.9">
      <c r="B131" s="57">
        <v>129</v>
      </c>
      <c r="C131" s="58" t="s">
        <v>4805</v>
      </c>
      <c r="D131" s="58" t="s">
        <v>4718</v>
      </c>
      <c r="E131" s="58" t="str" cm="1">
        <f t="array" ref="E131">_xlfn._xlws.FILTER(Result2026[[Candidate_Name]:[Candidate_Name]],(Result2026[[Number]:[Number]]=$B131)*(Result2026[[Position]:[Position]]=1))</f>
        <v>Ramya Haridas</v>
      </c>
      <c r="F131" s="58" t="str" cm="1">
        <f t="array" ref="F131">_xlfn._xlws.FILTER(Result2026[[Candidate_Ref]:[Candidate_Ref]],(Result2026[[Number]:[Number]]=$B131)*(Result2026[[Position]:[Position]]=1))</f>
        <v>26kla269</v>
      </c>
      <c r="G131" s="58" t="str" cm="1">
        <f t="array" ref="G131">_xlfn.XLOOKUP(_xlfn._xlws.FILTER(Result2026[[Party]:[Party]],(Result2026[[Number]:[Number]]=$B131)*(Result2026[[Position]:[Position]]=1)),Party[Party],Party[Short])</f>
        <v>INC</v>
      </c>
      <c r="H131" s="59" t="str" cm="1">
        <f t="array" ref="H131">_xlfn._xlws.FILTER(Result2026[[Alliance]:[Alliance]],(Result2026[[Number]:[Number]]=$B131)*(Result2026[[Position]:[Position]]=1))</f>
        <v>UDF</v>
      </c>
      <c r="I131" s="59">
        <f>_xlfn.XLOOKUP(New_MLA[[#This Row],[Cand_Ref]],Candidates[candidates__reference],Candidates[candidates__age],"")</f>
        <v>40</v>
      </c>
      <c r="J131" s="63">
        <f>_xlfn.XLOOKUP(New_MLA[[#This Row],[Number]],Constituency[Number],Constituency[Total_Voters])</f>
        <v>195296</v>
      </c>
      <c r="K131" s="63">
        <f>SUMIFS(Result2026[Votes],Result2026[Number],B131)</f>
        <v>147566</v>
      </c>
      <c r="L131" s="62">
        <f>_xlfn.XLOOKUP(New_MLA[[#This Row],[Number]],Result2026[Number],Result2026[Percentage])</f>
        <v>74.13</v>
      </c>
      <c r="M131" s="63" cm="1">
        <f t="array" ref="M131">_xlfn._xlws.FILTER(Result2026[[Votes]:[Votes]],(Result2026[[Number]:[Number]]=$B131)*(Result2026[[Position]:[Position]]=1))</f>
        <v>56833</v>
      </c>
      <c r="N131" s="61">
        <f>New_MLA[[#This Row],[Member_Votes]]/New_MLA[[#This Row],[Valid Votes]]</f>
        <v>0.38513614247184313</v>
      </c>
      <c r="O131" s="63" cm="1">
        <f t="array" ref="O131">_xlfn._xlws.FILTER(Result2026[[Votes]:[Votes]],(Result2026[[Number]:[Number]]=$B131)*(Result2026[[Position]:[Position]]=1))-_xlfn._xlws.FILTER(Result2026[[Votes]:[Votes]],(Result2026[[Number]:[Number]]=$B131)*(Result2026[[Position]:[Position]]=2))</f>
        <v>1422</v>
      </c>
    </row>
    <row r="132" spans="2:15" x14ac:dyDescent="0.9">
      <c r="B132" s="57">
        <v>130</v>
      </c>
      <c r="C132" s="58" t="s">
        <v>4834</v>
      </c>
      <c r="D132" s="58" t="s">
        <v>4718</v>
      </c>
      <c r="E132" s="58" t="str" cm="1">
        <f t="array" ref="E132">_xlfn._xlws.FILTER(Result2026[[Candidate_Name]:[Candidate_Name]],(Result2026[[Number]:[Number]]=$B132)*(Result2026[[Position]:[Position]]=1))</f>
        <v>G. R. Anil</v>
      </c>
      <c r="F132" s="58" t="str" cm="1">
        <f t="array" ref="F132">_xlfn._xlws.FILTER(Result2026[[Candidate_Ref]:[Candidate_Ref]],(Result2026[[Number]:[Number]]=$B132)*(Result2026[[Position]:[Position]]=1))</f>
        <v>26kla130</v>
      </c>
      <c r="G132" s="58" t="str" cm="1">
        <f t="array" ref="G132">_xlfn.XLOOKUP(_xlfn._xlws.FILTER(Result2026[[Party]:[Party]],(Result2026[[Number]:[Number]]=$B132)*(Result2026[[Position]:[Position]]=1)),Party[Party],Party[Short])</f>
        <v>CPI</v>
      </c>
      <c r="H132" s="59" t="str" cm="1">
        <f t="array" ref="H132">_xlfn._xlws.FILTER(Result2026[[Alliance]:[Alliance]],(Result2026[[Number]:[Number]]=$B132)*(Result2026[[Position]:[Position]]=1))</f>
        <v>LDF</v>
      </c>
      <c r="I132" s="59">
        <f>_xlfn.XLOOKUP(New_MLA[[#This Row],[Cand_Ref]],Candidates[candidates__reference],Candidates[candidates__age],"")</f>
        <v>63</v>
      </c>
      <c r="J132" s="63">
        <f>_xlfn.XLOOKUP(New_MLA[[#This Row],[Number]],Constituency[Number],Constituency[Total_Voters])</f>
        <v>198042</v>
      </c>
      <c r="K132" s="63">
        <f>SUMIFS(Result2026[Votes],Result2026[Number],B132)</f>
        <v>158894</v>
      </c>
      <c r="L132" s="62">
        <f>_xlfn.XLOOKUP(New_MLA[[#This Row],[Number]],Result2026[Number],Result2026[Percentage])</f>
        <v>78.34</v>
      </c>
      <c r="M132" s="63" cm="1">
        <f t="array" ref="M132">_xlfn._xlws.FILTER(Result2026[[Votes]:[Votes]],(Result2026[[Number]:[Number]]=$B132)*(Result2026[[Position]:[Position]]=1))</f>
        <v>69206</v>
      </c>
      <c r="N132" s="61">
        <f>New_MLA[[#This Row],[Member_Votes]]/New_MLA[[#This Row],[Valid Votes]]</f>
        <v>0.43554822711996677</v>
      </c>
      <c r="O132" s="63" cm="1">
        <f t="array" ref="O132">_xlfn._xlws.FILTER(Result2026[[Votes]:[Votes]],(Result2026[[Number]:[Number]]=$B132)*(Result2026[[Position]:[Position]]=1))-_xlfn._xlws.FILTER(Result2026[[Votes]:[Votes]],(Result2026[[Number]:[Number]]=$B132)*(Result2026[[Position]:[Position]]=2))</f>
        <v>21583</v>
      </c>
    </row>
    <row r="133" spans="2:15" x14ac:dyDescent="0.9">
      <c r="B133" s="57">
        <v>131</v>
      </c>
      <c r="C133" s="58" t="s">
        <v>4883</v>
      </c>
      <c r="D133" s="58" t="s">
        <v>4718</v>
      </c>
      <c r="E133" s="58" t="str" cm="1">
        <f t="array" ref="E133">_xlfn._xlws.FILTER(Result2026[[Candidate_Name]:[Candidate_Name]],(Result2026[[Number]:[Number]]=$B133)*(Result2026[[Position]:[Position]]=1))</f>
        <v>Sudheer Sha Palode</v>
      </c>
      <c r="F133" s="58" t="str" cm="1">
        <f t="array" ref="F133">_xlfn._xlws.FILTER(Result2026[[Candidate_Ref]:[Candidate_Ref]],(Result2026[[Number]:[Number]]=$B133)*(Result2026[[Position]:[Position]]=1))</f>
        <v>26kla271</v>
      </c>
      <c r="G133" s="58" t="str" cm="1">
        <f t="array" ref="G133">_xlfn.XLOOKUP(_xlfn._xlws.FILTER(Result2026[[Party]:[Party]],(Result2026[[Number]:[Number]]=$B133)*(Result2026[[Position]:[Position]]=1)),Party[Party],Party[Short])</f>
        <v>INC</v>
      </c>
      <c r="H133" s="59" t="str" cm="1">
        <f t="array" ref="H133">_xlfn._xlws.FILTER(Result2026[[Alliance]:[Alliance]],(Result2026[[Number]:[Number]]=$B133)*(Result2026[[Position]:[Position]]=1))</f>
        <v>UDF</v>
      </c>
      <c r="I133" s="59">
        <f>_xlfn.XLOOKUP(New_MLA[[#This Row],[Cand_Ref]],Candidates[candidates__reference],Candidates[candidates__age],"")</f>
        <v>39</v>
      </c>
      <c r="J133" s="63">
        <f>_xlfn.XLOOKUP(New_MLA[[#This Row],[Number]],Constituency[Number],Constituency[Total_Voters])</f>
        <v>187828</v>
      </c>
      <c r="K133" s="63">
        <f>SUMIFS(Result2026[Votes],Result2026[Number],B133)</f>
        <v>149082</v>
      </c>
      <c r="L133" s="62">
        <f>_xlfn.XLOOKUP(New_MLA[[#This Row],[Number]],Result2026[Number],Result2026[Percentage])</f>
        <v>77.459999999999994</v>
      </c>
      <c r="M133" s="63" cm="1">
        <f t="array" ref="M133">_xlfn._xlws.FILTER(Result2026[[Votes]:[Votes]],(Result2026[[Number]:[Number]]=$B133)*(Result2026[[Position]:[Position]]=1))</f>
        <v>73590</v>
      </c>
      <c r="N133" s="61">
        <f>New_MLA[[#This Row],[Member_Votes]]/New_MLA[[#This Row],[Valid Votes]]</f>
        <v>0.49362096027689462</v>
      </c>
      <c r="O133" s="63" cm="1">
        <f t="array" ref="O133">_xlfn._xlws.FILTER(Result2026[[Votes]:[Votes]],(Result2026[[Number]:[Number]]=$B133)*(Result2026[[Position]:[Position]]=1))-_xlfn._xlws.FILTER(Result2026[[Votes]:[Votes]],(Result2026[[Number]:[Number]]=$B133)*(Result2026[[Position]:[Position]]=2))</f>
        <v>12185</v>
      </c>
    </row>
    <row r="134" spans="2:15" x14ac:dyDescent="0.9">
      <c r="B134" s="57">
        <v>132</v>
      </c>
      <c r="C134" s="58" t="s">
        <v>4918</v>
      </c>
      <c r="D134" s="58" t="s">
        <v>4718</v>
      </c>
      <c r="E134" s="58" t="str" cm="1">
        <f t="array" ref="E134">_xlfn._xlws.FILTER(Result2026[[Candidate_Name]:[Candidate_Name]],(Result2026[[Number]:[Number]]=$B134)*(Result2026[[Position]:[Position]]=1))</f>
        <v>V. Muraleedharan</v>
      </c>
      <c r="F134" s="58" t="str" cm="1">
        <f t="array" ref="F134">_xlfn._xlws.FILTER(Result2026[[Candidate_Ref]:[Candidate_Ref]],(Result2026[[Number]:[Number]]=$B134)*(Result2026[[Position]:[Position]]=1))</f>
        <v>26kla412</v>
      </c>
      <c r="G134" s="58" t="str" cm="1">
        <f t="array" ref="G134">_xlfn.XLOOKUP(_xlfn._xlws.FILTER(Result2026[[Party]:[Party]],(Result2026[[Number]:[Number]]=$B134)*(Result2026[[Position]:[Position]]=1)),Party[Party],Party[Short])</f>
        <v>BJP</v>
      </c>
      <c r="H134" s="59" t="str" cm="1">
        <f t="array" ref="H134">_xlfn._xlws.FILTER(Result2026[[Alliance]:[Alliance]],(Result2026[[Number]:[Number]]=$B134)*(Result2026[[Position]:[Position]]=1))</f>
        <v>NDA</v>
      </c>
      <c r="I134" s="59">
        <f>_xlfn.XLOOKUP(New_MLA[[#This Row],[Cand_Ref]],Candidates[candidates__reference],Candidates[candidates__age],"")</f>
        <v>67</v>
      </c>
      <c r="J134" s="63">
        <f>_xlfn.XLOOKUP(New_MLA[[#This Row],[Number]],Constituency[Number],Constituency[Total_Voters])</f>
        <v>164561</v>
      </c>
      <c r="K134" s="63">
        <f>SUMIFS(Result2026[Votes],Result2026[Number],B134)</f>
        <v>131587</v>
      </c>
      <c r="L134" s="62">
        <f>_xlfn.XLOOKUP(New_MLA[[#This Row],[Number]],Result2026[Number],Result2026[Percentage])</f>
        <v>78.67</v>
      </c>
      <c r="M134" s="63" cm="1">
        <f t="array" ref="M134">_xlfn._xlws.FILTER(Result2026[[Votes]:[Votes]],(Result2026[[Number]:[Number]]=$B134)*(Result2026[[Position]:[Position]]=1))</f>
        <v>46564</v>
      </c>
      <c r="N134" s="61">
        <f>New_MLA[[#This Row],[Member_Votes]]/New_MLA[[#This Row],[Valid Votes]]</f>
        <v>0.35386474347769914</v>
      </c>
      <c r="O134" s="63" cm="1">
        <f t="array" ref="O134">_xlfn._xlws.FILTER(Result2026[[Votes]:[Votes]],(Result2026[[Number]:[Number]]=$B134)*(Result2026[[Position]:[Position]]=1))-_xlfn._xlws.FILTER(Result2026[[Votes]:[Votes]],(Result2026[[Number]:[Number]]=$B134)*(Result2026[[Position]:[Position]]=2))</f>
        <v>428</v>
      </c>
    </row>
    <row r="135" spans="2:15" x14ac:dyDescent="0.9">
      <c r="B135" s="57">
        <v>133</v>
      </c>
      <c r="C135" s="58" t="s">
        <v>4957</v>
      </c>
      <c r="D135" s="58" t="s">
        <v>4718</v>
      </c>
      <c r="E135" s="58" t="str" cm="1">
        <f t="array" ref="E135">_xlfn._xlws.FILTER(Result2026[[Candidate_Name]:[Candidate_Name]],(Result2026[[Number]:[Number]]=$B135)*(Result2026[[Position]:[Position]]=1))</f>
        <v>K. Muraleedharan</v>
      </c>
      <c r="F135" s="58" t="str" cm="1">
        <f t="array" ref="F135">_xlfn._xlws.FILTER(Result2026[[Candidate_Ref]:[Candidate_Ref]],(Result2026[[Number]:[Number]]=$B135)*(Result2026[[Position]:[Position]]=1))</f>
        <v>26kla273</v>
      </c>
      <c r="G135" s="58" t="str" cm="1">
        <f t="array" ref="G135">_xlfn.XLOOKUP(_xlfn._xlws.FILTER(Result2026[[Party]:[Party]],(Result2026[[Number]:[Number]]=$B135)*(Result2026[[Position]:[Position]]=1)),Party[Party],Party[Short])</f>
        <v>INC</v>
      </c>
      <c r="H135" s="59" t="str" cm="1">
        <f t="array" ref="H135">_xlfn._xlws.FILTER(Result2026[[Alliance]:[Alliance]],(Result2026[[Number]:[Number]]=$B135)*(Result2026[[Position]:[Position]]=1))</f>
        <v>UDF</v>
      </c>
      <c r="I135" s="59">
        <f>_xlfn.XLOOKUP(New_MLA[[#This Row],[Cand_Ref]],Candidates[candidates__reference],Candidates[candidates__age],"")</f>
        <v>69</v>
      </c>
      <c r="J135" s="63">
        <f>_xlfn.XLOOKUP(New_MLA[[#This Row],[Number]],Constituency[Number],Constituency[Total_Voters])</f>
        <v>165272</v>
      </c>
      <c r="K135" s="63">
        <f>SUMIFS(Result2026[Votes],Result2026[Number],B135)</f>
        <v>129765</v>
      </c>
      <c r="L135" s="62">
        <f>_xlfn.XLOOKUP(New_MLA[[#This Row],[Number]],Result2026[Number],Result2026[Percentage])</f>
        <v>76.92</v>
      </c>
      <c r="M135" s="63" cm="1">
        <f t="array" ref="M135">_xlfn._xlws.FILTER(Result2026[[Votes]:[Votes]],(Result2026[[Number]:[Number]]=$B135)*(Result2026[[Position]:[Position]]=1))</f>
        <v>48338</v>
      </c>
      <c r="N135" s="61">
        <f>New_MLA[[#This Row],[Member_Votes]]/New_MLA[[#This Row],[Valid Votes]]</f>
        <v>0.3725041421030324</v>
      </c>
      <c r="O135" s="63" cm="1">
        <f t="array" ref="O135">_xlfn._xlws.FILTER(Result2026[[Votes]:[Votes]],(Result2026[[Number]:[Number]]=$B135)*(Result2026[[Position]:[Position]]=1))-_xlfn._xlws.FILTER(Result2026[[Votes]:[Votes]],(Result2026[[Number]:[Number]]=$B135)*(Result2026[[Position]:[Position]]=2))</f>
        <v>5425</v>
      </c>
    </row>
    <row r="136" spans="2:15" x14ac:dyDescent="0.9">
      <c r="B136" s="57">
        <v>134</v>
      </c>
      <c r="C136" s="58" t="s">
        <v>4718</v>
      </c>
      <c r="D136" s="58" t="s">
        <v>4718</v>
      </c>
      <c r="E136" s="58" t="str" cm="1">
        <f t="array" ref="E136">_xlfn._xlws.FILTER(Result2026[[Candidate_Name]:[Candidate_Name]],(Result2026[[Number]:[Number]]=$B136)*(Result2026[[Position]:[Position]]=1))</f>
        <v>C. P. John</v>
      </c>
      <c r="F136" s="58" t="str" cm="1">
        <f t="array" ref="F136">_xlfn._xlws.FILTER(Result2026[[Candidate_Ref]:[Candidate_Ref]],(Result2026[[Number]:[Number]]=$B136)*(Result2026[[Position]:[Position]]=1))</f>
        <v>26kla274</v>
      </c>
      <c r="G136" s="58" t="str" cm="1">
        <f t="array" ref="G136">_xlfn.XLOOKUP(_xlfn._xlws.FILTER(Result2026[[Party]:[Party]],(Result2026[[Number]:[Number]]=$B136)*(Result2026[[Position]:[Position]]=1)),Party[Party],Party[Short])</f>
        <v>CMP</v>
      </c>
      <c r="H136" s="59" t="str" cm="1">
        <f t="array" ref="H136">_xlfn._xlws.FILTER(Result2026[[Alliance]:[Alliance]],(Result2026[[Number]:[Number]]=$B136)*(Result2026[[Position]:[Position]]=1))</f>
        <v>UDF</v>
      </c>
      <c r="I136" s="59">
        <f>_xlfn.XLOOKUP(New_MLA[[#This Row],[Cand_Ref]],Candidates[candidates__reference],Candidates[candidates__age],"")</f>
        <v>68</v>
      </c>
      <c r="J136" s="63">
        <f>_xlfn.XLOOKUP(New_MLA[[#This Row],[Number]],Constituency[Number],Constituency[Total_Voters])</f>
        <v>158545</v>
      </c>
      <c r="K136" s="63">
        <f>SUMIFS(Result2026[Votes],Result2026[Number],B136)</f>
        <v>120488</v>
      </c>
      <c r="L136" s="62">
        <f>_xlfn.XLOOKUP(New_MLA[[#This Row],[Number]],Result2026[Number],Result2026[Percentage])</f>
        <v>74.89</v>
      </c>
      <c r="M136" s="63" cm="1">
        <f t="array" ref="M136">_xlfn._xlws.FILTER(Result2026[[Votes]:[Votes]],(Result2026[[Number]:[Number]]=$B136)*(Result2026[[Position]:[Position]]=1))</f>
        <v>45586</v>
      </c>
      <c r="N136" s="61">
        <f>New_MLA[[#This Row],[Member_Votes]]/New_MLA[[#This Row],[Valid Votes]]</f>
        <v>0.37834473142553615</v>
      </c>
      <c r="O136" s="63" cm="1">
        <f t="array" ref="O136">_xlfn._xlws.FILTER(Result2026[[Votes]:[Votes]],(Result2026[[Number]:[Number]]=$B136)*(Result2026[[Position]:[Position]]=1))-_xlfn._xlws.FILTER(Result2026[[Votes]:[Votes]],(Result2026[[Number]:[Number]]=$B136)*(Result2026[[Position]:[Position]]=2))</f>
        <v>9863</v>
      </c>
    </row>
    <row r="137" spans="2:15" x14ac:dyDescent="0.9">
      <c r="B137" s="57">
        <v>135</v>
      </c>
      <c r="C137" s="58" t="s">
        <v>5063</v>
      </c>
      <c r="D137" s="58" t="s">
        <v>4718</v>
      </c>
      <c r="E137" s="58" t="str" cm="1">
        <f t="array" ref="E137">_xlfn._xlws.FILTER(Result2026[[Candidate_Name]:[Candidate_Name]],(Result2026[[Number]:[Number]]=$B137)*(Result2026[[Position]:[Position]]=1))</f>
        <v>Rajeev Chandrasekhar</v>
      </c>
      <c r="F137" s="58" t="str" cm="1">
        <f t="array" ref="F137">_xlfn._xlws.FILTER(Result2026[[Candidate_Ref]:[Candidate_Ref]],(Result2026[[Number]:[Number]]=$B137)*(Result2026[[Position]:[Position]]=1))</f>
        <v>26kla415</v>
      </c>
      <c r="G137" s="58" t="str" cm="1">
        <f t="array" ref="G137">_xlfn.XLOOKUP(_xlfn._xlws.FILTER(Result2026[[Party]:[Party]],(Result2026[[Number]:[Number]]=$B137)*(Result2026[[Position]:[Position]]=1)),Party[Party],Party[Short])</f>
        <v>BJP</v>
      </c>
      <c r="H137" s="59" t="str" cm="1">
        <f t="array" ref="H137">_xlfn._xlws.FILTER(Result2026[[Alliance]:[Alliance]],(Result2026[[Number]:[Number]]=$B137)*(Result2026[[Position]:[Position]]=1))</f>
        <v>NDA</v>
      </c>
      <c r="I137" s="59">
        <f>_xlfn.XLOOKUP(New_MLA[[#This Row],[Cand_Ref]],Candidates[candidates__reference],Candidates[candidates__age],"")</f>
        <v>62</v>
      </c>
      <c r="J137" s="63">
        <f>_xlfn.XLOOKUP(New_MLA[[#This Row],[Number]],Constituency[Number],Constituency[Total_Voters])</f>
        <v>171178</v>
      </c>
      <c r="K137" s="63">
        <f>SUMIFS(Result2026[Votes],Result2026[Number],B137)</f>
        <v>140355</v>
      </c>
      <c r="L137" s="62">
        <f>_xlfn.XLOOKUP(New_MLA[[#This Row],[Number]],Result2026[Number],Result2026[Percentage])</f>
        <v>80.62</v>
      </c>
      <c r="M137" s="63" cm="1">
        <f t="array" ref="M137">_xlfn._xlws.FILTER(Result2026[[Votes]:[Votes]],(Result2026[[Number]:[Number]]=$B137)*(Result2026[[Position]:[Position]]=1))</f>
        <v>57192</v>
      </c>
      <c r="N137" s="61">
        <f>New_MLA[[#This Row],[Member_Votes]]/New_MLA[[#This Row],[Valid Votes]]</f>
        <v>0.40748103024473659</v>
      </c>
      <c r="O137" s="63" cm="1">
        <f t="array" ref="O137">_xlfn._xlws.FILTER(Result2026[[Votes]:[Votes]],(Result2026[[Number]:[Number]]=$B137)*(Result2026[[Position]:[Position]]=1))-_xlfn._xlws.FILTER(Result2026[[Votes]:[Votes]],(Result2026[[Number]:[Number]]=$B137)*(Result2026[[Position]:[Position]]=2))</f>
        <v>4978</v>
      </c>
    </row>
    <row r="138" spans="2:15" x14ac:dyDescent="0.9">
      <c r="B138" s="57">
        <v>136</v>
      </c>
      <c r="C138" s="58" t="s">
        <v>5121</v>
      </c>
      <c r="D138" s="58" t="s">
        <v>4718</v>
      </c>
      <c r="E138" s="58" t="str" cm="1">
        <f t="array" ref="E138">_xlfn._xlws.FILTER(Result2026[[Candidate_Name]:[Candidate_Name]],(Result2026[[Number]:[Number]]=$B138)*(Result2026[[Position]:[Position]]=1))</f>
        <v>Adv. G. Steephen</v>
      </c>
      <c r="F138" s="58" t="str" cm="1">
        <f t="array" ref="F138">_xlfn._xlws.FILTER(Result2026[[Candidate_Ref]:[Candidate_Ref]],(Result2026[[Number]:[Number]]=$B138)*(Result2026[[Position]:[Position]]=1))</f>
        <v>26kla136</v>
      </c>
      <c r="G138" s="58" t="str" cm="1">
        <f t="array" ref="G138">_xlfn.XLOOKUP(_xlfn._xlws.FILTER(Result2026[[Party]:[Party]],(Result2026[[Number]:[Number]]=$B138)*(Result2026[[Position]:[Position]]=1)),Party[Party],Party[Short])</f>
        <v>CPI(M)</v>
      </c>
      <c r="H138" s="59" t="str" cm="1">
        <f t="array" ref="H138">_xlfn._xlws.FILTER(Result2026[[Alliance]:[Alliance]],(Result2026[[Number]:[Number]]=$B138)*(Result2026[[Position]:[Position]]=1))</f>
        <v>LDF</v>
      </c>
      <c r="I138" s="59">
        <f>_xlfn.XLOOKUP(New_MLA[[#This Row],[Cand_Ref]],Candidates[candidates__reference],Candidates[candidates__age],"")</f>
        <v>56</v>
      </c>
      <c r="J138" s="63">
        <f>_xlfn.XLOOKUP(New_MLA[[#This Row],[Number]],Constituency[Number],Constituency[Total_Voters])</f>
        <v>181308</v>
      </c>
      <c r="K138" s="63">
        <f>SUMIFS(Result2026[Votes],Result2026[Number],B138)</f>
        <v>146878</v>
      </c>
      <c r="L138" s="62">
        <f>_xlfn.XLOOKUP(New_MLA[[#This Row],[Number]],Result2026[Number],Result2026[Percentage])</f>
        <v>79.099999999999994</v>
      </c>
      <c r="M138" s="63" cm="1">
        <f t="array" ref="M138">_xlfn._xlws.FILTER(Result2026[[Votes]:[Votes]],(Result2026[[Number]:[Number]]=$B138)*(Result2026[[Position]:[Position]]=1))</f>
        <v>61907</v>
      </c>
      <c r="N138" s="61">
        <f>New_MLA[[#This Row],[Member_Votes]]/New_MLA[[#This Row],[Valid Votes]]</f>
        <v>0.42148585901224145</v>
      </c>
      <c r="O138" s="63" cm="1">
        <f t="array" ref="O138">_xlfn._xlws.FILTER(Result2026[[Votes]:[Votes]],(Result2026[[Number]:[Number]]=$B138)*(Result2026[[Position]:[Position]]=1))-_xlfn._xlws.FILTER(Result2026[[Votes]:[Votes]],(Result2026[[Number]:[Number]]=$B138)*(Result2026[[Position]:[Position]]=2))</f>
        <v>2843</v>
      </c>
    </row>
    <row r="139" spans="2:15" x14ac:dyDescent="0.9">
      <c r="B139" s="57">
        <v>137</v>
      </c>
      <c r="C139" s="58" t="s">
        <v>5162</v>
      </c>
      <c r="D139" s="58" t="s">
        <v>4718</v>
      </c>
      <c r="E139" s="58" t="str" cm="1">
        <f t="array" ref="E139">_xlfn._xlws.FILTER(Result2026[[Candidate_Name]:[Candidate_Name]],(Result2026[[Number]:[Number]]=$B139)*(Result2026[[Position]:[Position]]=1))</f>
        <v>C. K. Hareendran</v>
      </c>
      <c r="F139" s="58" t="str" cm="1">
        <f t="array" ref="F139">_xlfn._xlws.FILTER(Result2026[[Candidate_Ref]:[Candidate_Ref]],(Result2026[[Number]:[Number]]=$B139)*(Result2026[[Position]:[Position]]=1))</f>
        <v>26kla137</v>
      </c>
      <c r="G139" s="58" t="str" cm="1">
        <f t="array" ref="G139">_xlfn.XLOOKUP(_xlfn._xlws.FILTER(Result2026[[Party]:[Party]],(Result2026[[Number]:[Number]]=$B139)*(Result2026[[Position]:[Position]]=1)),Party[Party],Party[Short])</f>
        <v>CPI(M)</v>
      </c>
      <c r="H139" s="59" t="str" cm="1">
        <f t="array" ref="H139">_xlfn._xlws.FILTER(Result2026[[Alliance]:[Alliance]],(Result2026[[Number]:[Number]]=$B139)*(Result2026[[Position]:[Position]]=1))</f>
        <v>LDF</v>
      </c>
      <c r="I139" s="59">
        <f>_xlfn.XLOOKUP(New_MLA[[#This Row],[Cand_Ref]],Candidates[candidates__reference],Candidates[candidates__age],"")</f>
        <v>69</v>
      </c>
      <c r="J139" s="63">
        <f>_xlfn.XLOOKUP(New_MLA[[#This Row],[Number]],Constituency[Number],Constituency[Total_Voters])</f>
        <v>195648</v>
      </c>
      <c r="K139" s="63">
        <f>SUMIFS(Result2026[Votes],Result2026[Number],B139)</f>
        <v>155008</v>
      </c>
      <c r="L139" s="62">
        <f>_xlfn.XLOOKUP(New_MLA[[#This Row],[Number]],Result2026[Number],Result2026[Percentage])</f>
        <v>77.59</v>
      </c>
      <c r="M139" s="63" cm="1">
        <f t="array" ref="M139">_xlfn._xlws.FILTER(Result2026[[Votes]:[Votes]],(Result2026[[Number]:[Number]]=$B139)*(Result2026[[Position]:[Position]]=1))</f>
        <v>69149</v>
      </c>
      <c r="N139" s="61">
        <f>New_MLA[[#This Row],[Member_Votes]]/New_MLA[[#This Row],[Valid Votes]]</f>
        <v>0.44609955615194052</v>
      </c>
      <c r="O139" s="63" cm="1">
        <f t="array" ref="O139">_xlfn._xlws.FILTER(Result2026[[Votes]:[Votes]],(Result2026[[Number]:[Number]]=$B139)*(Result2026[[Position]:[Position]]=1))-_xlfn._xlws.FILTER(Result2026[[Votes]:[Votes]],(Result2026[[Number]:[Number]]=$B139)*(Result2026[[Position]:[Position]]=2))</f>
        <v>15013</v>
      </c>
    </row>
    <row r="140" spans="2:15" x14ac:dyDescent="0.9">
      <c r="B140" s="57">
        <v>138</v>
      </c>
      <c r="C140" s="58" t="s">
        <v>5207</v>
      </c>
      <c r="D140" s="58" t="s">
        <v>4718</v>
      </c>
      <c r="E140" s="58" t="str" cm="1">
        <f t="array" ref="E140">_xlfn._xlws.FILTER(Result2026[[Candidate_Name]:[Candidate_Name]],(Result2026[[Number]:[Number]]=$B140)*(Result2026[[Position]:[Position]]=1))</f>
        <v>M. R. Baiju</v>
      </c>
      <c r="F140" s="58" t="str" cm="1">
        <f t="array" ref="F140">_xlfn._xlws.FILTER(Result2026[[Candidate_Ref]:[Candidate_Ref]],(Result2026[[Number]:[Number]]=$B140)*(Result2026[[Position]:[Position]]=1))</f>
        <v>26kla278</v>
      </c>
      <c r="G140" s="58" t="str" cm="1">
        <f t="array" ref="G140">_xlfn.XLOOKUP(_xlfn._xlws.FILTER(Result2026[[Party]:[Party]],(Result2026[[Number]:[Number]]=$B140)*(Result2026[[Position]:[Position]]=1)),Party[Party],Party[Short])</f>
        <v>INC</v>
      </c>
      <c r="H140" s="59" t="str" cm="1">
        <f t="array" ref="H140">_xlfn._xlws.FILTER(Result2026[[Alliance]:[Alliance]],(Result2026[[Number]:[Number]]=$B140)*(Result2026[[Position]:[Position]]=1))</f>
        <v>UDF</v>
      </c>
      <c r="I140" s="59">
        <f>_xlfn.XLOOKUP(New_MLA[[#This Row],[Cand_Ref]],Candidates[candidates__reference],Candidates[candidates__age],"")</f>
        <v>51</v>
      </c>
      <c r="J140" s="63">
        <f>_xlfn.XLOOKUP(New_MLA[[#This Row],[Number]],Constituency[Number],Constituency[Total_Voters])</f>
        <v>177094</v>
      </c>
      <c r="K140" s="63">
        <f>SUMIFS(Result2026[Votes],Result2026[Number],B140)</f>
        <v>146244</v>
      </c>
      <c r="L140" s="62">
        <f>_xlfn.XLOOKUP(New_MLA[[#This Row],[Number]],Result2026[Number],Result2026[Percentage])</f>
        <v>80.72</v>
      </c>
      <c r="M140" s="63" cm="1">
        <f t="array" ref="M140">_xlfn._xlws.FILTER(Result2026[[Votes]:[Votes]],(Result2026[[Number]:[Number]]=$B140)*(Result2026[[Position]:[Position]]=1))</f>
        <v>56846</v>
      </c>
      <c r="N140" s="61">
        <f>New_MLA[[#This Row],[Member_Votes]]/New_MLA[[#This Row],[Valid Votes]]</f>
        <v>0.38870654522578701</v>
      </c>
      <c r="O140" s="63" cm="1">
        <f t="array" ref="O140">_xlfn._xlws.FILTER(Result2026[[Votes]:[Votes]],(Result2026[[Number]:[Number]]=$B140)*(Result2026[[Position]:[Position]]=1))-_xlfn._xlws.FILTER(Result2026[[Votes]:[Votes]],(Result2026[[Number]:[Number]]=$B140)*(Result2026[[Position]:[Position]]=2))</f>
        <v>7136</v>
      </c>
    </row>
    <row r="141" spans="2:15" x14ac:dyDescent="0.9">
      <c r="B141" s="57">
        <v>139</v>
      </c>
      <c r="C141" s="58" t="s">
        <v>5238</v>
      </c>
      <c r="D141" s="58" t="s">
        <v>4718</v>
      </c>
      <c r="E141" s="58" t="str" cm="1">
        <f t="array" ref="E141">_xlfn._xlws.FILTER(Result2026[[Candidate_Name]:[Candidate_Name]],(Result2026[[Number]:[Number]]=$B141)*(Result2026[[Position]:[Position]]=1))</f>
        <v>Adv. M. Vincent</v>
      </c>
      <c r="F141" s="58" t="str" cm="1">
        <f t="array" ref="F141">_xlfn._xlws.FILTER(Result2026[[Candidate_Ref]:[Candidate_Ref]],(Result2026[[Number]:[Number]]=$B141)*(Result2026[[Position]:[Position]]=1))</f>
        <v>26kla279</v>
      </c>
      <c r="G141" s="58" t="str" cm="1">
        <f t="array" ref="G141">_xlfn.XLOOKUP(_xlfn._xlws.FILTER(Result2026[[Party]:[Party]],(Result2026[[Number]:[Number]]=$B141)*(Result2026[[Position]:[Position]]=1)),Party[Party],Party[Short])</f>
        <v>INC</v>
      </c>
      <c r="H141" s="59" t="str" cm="1">
        <f t="array" ref="H141">_xlfn._xlws.FILTER(Result2026[[Alliance]:[Alliance]],(Result2026[[Number]:[Number]]=$B141)*(Result2026[[Position]:[Position]]=1))</f>
        <v>UDF</v>
      </c>
      <c r="I141" s="59">
        <f>_xlfn.XLOOKUP(New_MLA[[#This Row],[Cand_Ref]],Candidates[candidates__reference],Candidates[candidates__age],"")</f>
        <v>57</v>
      </c>
      <c r="J141" s="63">
        <f>_xlfn.XLOOKUP(New_MLA[[#This Row],[Number]],Constituency[Number],Constituency[Total_Voters])</f>
        <v>201200</v>
      </c>
      <c r="K141" s="63">
        <f>SUMIFS(Result2026[Votes],Result2026[Number],B141)</f>
        <v>155237</v>
      </c>
      <c r="L141" s="62">
        <f>_xlfn.XLOOKUP(New_MLA[[#This Row],[Number]],Result2026[Number],Result2026[Percentage])</f>
        <v>75.540000000000006</v>
      </c>
      <c r="M141" s="63" cm="1">
        <f t="array" ref="M141">_xlfn._xlws.FILTER(Result2026[[Votes]:[Votes]],(Result2026[[Number]:[Number]]=$B141)*(Result2026[[Position]:[Position]]=1))</f>
        <v>79661</v>
      </c>
      <c r="N141" s="61">
        <f>New_MLA[[#This Row],[Member_Votes]]/New_MLA[[#This Row],[Valid Votes]]</f>
        <v>0.5131573014165437</v>
      </c>
      <c r="O141" s="60" cm="1">
        <f t="array" ref="O141">_xlfn._xlws.FILTER(Result2026[[Votes]:[Votes]],(Result2026[[Number]:[Number]]=$B141)*(Result2026[[Position]:[Position]]=1))-_xlfn._xlws.FILTER(Result2026[[Votes]:[Votes]],(Result2026[[Number]:[Number]]=$B141)*(Result2026[[Position]:[Position]]=2))</f>
        <v>32709</v>
      </c>
    </row>
    <row r="142" spans="2:15" x14ac:dyDescent="0.9">
      <c r="B142" s="57">
        <v>140</v>
      </c>
      <c r="C142" s="58" t="s">
        <v>5289</v>
      </c>
      <c r="D142" s="58" t="s">
        <v>4718</v>
      </c>
      <c r="E142" s="58" t="str" cm="1">
        <f t="array" ref="E142">_xlfn._xlws.FILTER(Result2026[[Candidate_Name]:[Candidate_Name]],(Result2026[[Number]:[Number]]=$B142)*(Result2026[[Position]:[Position]]=1))</f>
        <v>N. Sakthan</v>
      </c>
      <c r="F142" s="58" t="str" cm="1">
        <f t="array" ref="F142">_xlfn._xlws.FILTER(Result2026[[Candidate_Ref]:[Candidate_Ref]],(Result2026[[Number]:[Number]]=$B142)*(Result2026[[Position]:[Position]]=1))</f>
        <v>26kla280</v>
      </c>
      <c r="G142" s="58" t="str" cm="1">
        <f t="array" ref="G142">_xlfn.XLOOKUP(_xlfn._xlws.FILTER(Result2026[[Party]:[Party]],(Result2026[[Number]:[Number]]=$B142)*(Result2026[[Position]:[Position]]=1)),Party[Party],Party[Short])</f>
        <v>INC</v>
      </c>
      <c r="H142" s="59" t="str" cm="1">
        <f t="array" ref="H142">_xlfn._xlws.FILTER(Result2026[[Alliance]:[Alliance]],(Result2026[[Number]:[Number]]=$B142)*(Result2026[[Position]:[Position]]=1))</f>
        <v>UDF</v>
      </c>
      <c r="I142" s="59">
        <f>_xlfn.XLOOKUP(New_MLA[[#This Row],[Cand_Ref]],Candidates[candidates__reference],Candidates[candidates__age],"")</f>
        <v>75</v>
      </c>
      <c r="J142" s="63">
        <f>_xlfn.XLOOKUP(New_MLA[[#This Row],[Number]],Constituency[Number],Constituency[Total_Voters])</f>
        <v>167377</v>
      </c>
      <c r="K142" s="63">
        <f>SUMIFS(Result2026[Votes],Result2026[Number],B142)</f>
        <v>133616</v>
      </c>
      <c r="L142" s="62">
        <f>_xlfn.XLOOKUP(New_MLA[[#This Row],[Number]],Result2026[Number],Result2026[Percentage])</f>
        <v>77.55</v>
      </c>
      <c r="M142" s="60" cm="1">
        <f t="array" ref="M142">_xlfn._xlws.FILTER(Result2026[[Votes]:[Votes]],(Result2026[[Number]:[Number]]=$B142)*(Result2026[[Position]:[Position]]=1))</f>
        <v>58760</v>
      </c>
      <c r="N142" s="61">
        <f>New_MLA[[#This Row],[Member_Votes]]/New_MLA[[#This Row],[Valid Votes]]</f>
        <v>0.43976769249191716</v>
      </c>
      <c r="O142" s="62" cm="1">
        <f t="array" ref="O142">_xlfn._xlws.FILTER(Result2026[[Votes]:[Votes]],(Result2026[[Number]:[Number]]=$B142)*(Result2026[[Position]:[Position]]=1))-_xlfn._xlws.FILTER(Result2026[[Votes]:[Votes]],(Result2026[[Number]:[Number]]=$B142)*(Result2026[[Position]:[Position]]=2))</f>
        <v>6966</v>
      </c>
    </row>
  </sheetData>
  <conditionalFormatting sqref="H3:H142">
    <cfRule type="cellIs" dxfId="2" priority="1" operator="equal">
      <formula>"NDA"</formula>
    </cfRule>
    <cfRule type="cellIs" dxfId="1" priority="2" operator="equal">
      <formula>"LDF"</formula>
    </cfRule>
    <cfRule type="cellIs" dxfId="0" priority="3" operator="equal">
      <formula>"UDF"</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2328-8A8B-4A98-A9FB-238545414512}">
  <dimension ref="A1:K1024"/>
  <sheetViews>
    <sheetView zoomScale="70" zoomScaleNormal="70" workbookViewId="0">
      <selection activeCell="Q7" sqref="Q7"/>
    </sheetView>
  </sheetViews>
  <sheetFormatPr defaultRowHeight="14.5" x14ac:dyDescent="0.35"/>
  <cols>
    <col min="1" max="1" width="11.26953125" customWidth="1"/>
    <col min="2" max="2" width="24.54296875" customWidth="1"/>
    <col min="3" max="3" width="22.6328125" bestFit="1" customWidth="1"/>
    <col min="4" max="4" width="14.54296875" bestFit="1" customWidth="1"/>
    <col min="5" max="5" width="13.08984375" bestFit="1" customWidth="1"/>
    <col min="6" max="6" width="44" customWidth="1"/>
    <col min="7" max="7" width="16.90625" bestFit="1" customWidth="1"/>
    <col min="8" max="8" width="11.08984375" customWidth="1"/>
    <col min="9" max="9" width="39.90625" customWidth="1"/>
    <col min="11" max="11" width="9.26953125" bestFit="1" customWidth="1"/>
  </cols>
  <sheetData>
    <row r="1" spans="1:11" ht="21.5" x14ac:dyDescent="0.9">
      <c r="A1" s="16" t="s">
        <v>5321</v>
      </c>
      <c r="B1" s="17" t="s">
        <v>6630</v>
      </c>
      <c r="C1" s="17" t="s">
        <v>5323</v>
      </c>
      <c r="D1" s="17" t="s">
        <v>5328</v>
      </c>
      <c r="E1" s="17" t="s">
        <v>6678</v>
      </c>
      <c r="F1" s="17" t="s">
        <v>6631</v>
      </c>
      <c r="G1" s="17" t="s">
        <v>6681</v>
      </c>
      <c r="H1" s="17" t="s">
        <v>5338</v>
      </c>
      <c r="I1" s="17" t="s">
        <v>5334</v>
      </c>
      <c r="J1" s="18" t="s">
        <v>6632</v>
      </c>
      <c r="K1" s="17" t="s">
        <v>6680</v>
      </c>
    </row>
    <row r="2" spans="1:11" ht="21.5" x14ac:dyDescent="0.9">
      <c r="A2" s="25">
        <v>1</v>
      </c>
      <c r="B2" s="20" t="s">
        <v>31</v>
      </c>
      <c r="C2" s="20" t="s">
        <v>33</v>
      </c>
      <c r="D2" s="20">
        <v>230113</v>
      </c>
      <c r="E2" s="20">
        <v>81.040000000000006</v>
      </c>
      <c r="F2" s="20" t="s">
        <v>40</v>
      </c>
      <c r="G2" s="20" t="str">
        <f>IF(Result2026[[#This Row],[Candidate_Name]]&lt;&gt;"NOTA",_xlfn.XLOOKUP(Result2026[[#This Row],[Candidate_Name]],Candidates[candidates__name],Candidates[candidates__reference],"Fix"),"NOTA")</f>
        <v>26kla141</v>
      </c>
      <c r="H2" s="20" t="s">
        <v>38</v>
      </c>
      <c r="I2" s="20" t="s">
        <v>6633</v>
      </c>
      <c r="J2" s="21">
        <v>96948</v>
      </c>
      <c r="K2" s="17" cm="1">
        <f t="array" ref="K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 spans="1:11" ht="21.5" x14ac:dyDescent="0.9">
      <c r="A3" s="25">
        <v>1</v>
      </c>
      <c r="B3" s="20" t="s">
        <v>31</v>
      </c>
      <c r="C3" s="20" t="s">
        <v>33</v>
      </c>
      <c r="D3" s="20">
        <v>230113</v>
      </c>
      <c r="E3" s="20">
        <v>81.040000000000006</v>
      </c>
      <c r="F3" s="20" t="s">
        <v>70</v>
      </c>
      <c r="G3" s="20" t="str">
        <f>IF(Result2026[[#This Row],[Candidate_Name]]&lt;&gt;"NOTA",_xlfn.XLOOKUP(Result2026[[#This Row],[Candidate_Name]],Candidates[candidates__name],Candidates[candidates__reference],"Fix"),"NOTA")</f>
        <v>26kla281</v>
      </c>
      <c r="H3" s="20" t="s">
        <v>68</v>
      </c>
      <c r="I3" s="20" t="s">
        <v>6634</v>
      </c>
      <c r="J3" s="21">
        <v>67696</v>
      </c>
      <c r="K3" s="20" cm="1">
        <f t="array" ref="K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 spans="1:11" ht="21.5" x14ac:dyDescent="0.9">
      <c r="A4" s="25">
        <v>1</v>
      </c>
      <c r="B4" s="20" t="s">
        <v>31</v>
      </c>
      <c r="C4" s="20" t="s">
        <v>33</v>
      </c>
      <c r="D4" s="20">
        <v>230113</v>
      </c>
      <c r="E4" s="20">
        <v>81.040000000000006</v>
      </c>
      <c r="F4" s="20" t="s">
        <v>53</v>
      </c>
      <c r="G4" s="20" t="str">
        <f>IF(Result2026[[#This Row],[Candidate_Name]]&lt;&gt;"NOTA",_xlfn.XLOOKUP(Result2026[[#This Row],[Candidate_Name]],Candidates[candidates__name],Candidates[candidates__reference],"Fix"),"NOTA")</f>
        <v>26kla001</v>
      </c>
      <c r="H4" s="20" t="s">
        <v>51</v>
      </c>
      <c r="I4" s="20" t="s">
        <v>6635</v>
      </c>
      <c r="J4" s="21">
        <v>21212</v>
      </c>
      <c r="K4" s="20" cm="1">
        <f t="array" ref="K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 spans="1:11" ht="21.5" x14ac:dyDescent="0.9">
      <c r="A5" s="25">
        <v>1</v>
      </c>
      <c r="B5" s="20" t="s">
        <v>31</v>
      </c>
      <c r="C5" s="20" t="s">
        <v>33</v>
      </c>
      <c r="D5" s="20">
        <v>230113</v>
      </c>
      <c r="E5" s="20">
        <v>81.040000000000006</v>
      </c>
      <c r="F5" s="20" t="s">
        <v>90</v>
      </c>
      <c r="G5" s="20" t="str">
        <f>IF(Result2026[[#This Row],[Candidate_Name]]&lt;&gt;"NOTA",_xlfn.XLOOKUP(Result2026[[#This Row],[Candidate_Name]],Candidates[candidates__name],Candidates[candidates__reference],"Fix"),"NOTA")</f>
        <v>26kla784</v>
      </c>
      <c r="H5" s="20" t="s">
        <v>6636</v>
      </c>
      <c r="I5" s="20" t="s">
        <v>6637</v>
      </c>
      <c r="J5" s="21">
        <v>523</v>
      </c>
      <c r="K5" s="20" t="str" cm="1">
        <f t="array" ref="K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 spans="1:11" ht="21.5" x14ac:dyDescent="0.9">
      <c r="A6" s="25">
        <v>1</v>
      </c>
      <c r="B6" s="20" t="s">
        <v>31</v>
      </c>
      <c r="C6" s="20" t="s">
        <v>33</v>
      </c>
      <c r="D6" s="20">
        <v>230113</v>
      </c>
      <c r="E6" s="20">
        <v>81.040000000000006</v>
      </c>
      <c r="F6" s="20" t="s">
        <v>6638</v>
      </c>
      <c r="G6" s="20" t="str">
        <f>IF(Result2026[[#This Row],[Candidate_Name]]&lt;&gt;"NOTA",_xlfn.XLOOKUP(Result2026[[#This Row],[Candidate_Name]],Candidates[candidates__name],Candidates[candidates__reference],"Fix"),"NOTA")</f>
        <v>NOTA</v>
      </c>
      <c r="H6" s="20" t="s">
        <v>6636</v>
      </c>
      <c r="I6" s="20"/>
      <c r="J6" s="21">
        <v>455</v>
      </c>
      <c r="K6" s="20" t="str" cm="1">
        <f t="array" ref="K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 spans="1:11" ht="21.5" x14ac:dyDescent="0.9">
      <c r="A7" s="25">
        <v>1</v>
      </c>
      <c r="B7" s="20" t="s">
        <v>31</v>
      </c>
      <c r="C7" s="20" t="s">
        <v>33</v>
      </c>
      <c r="D7" s="20">
        <v>230113</v>
      </c>
      <c r="E7" s="20">
        <v>81.040000000000006</v>
      </c>
      <c r="F7" s="20" t="s">
        <v>78</v>
      </c>
      <c r="G7" s="20" t="str">
        <f>IF(Result2026[[#This Row],[Candidate_Name]]&lt;&gt;"NOTA",_xlfn.XLOOKUP(Result2026[[#This Row],[Candidate_Name]],Candidates[candidates__name],Candidates[candidates__reference],"Fix"),"NOTA")</f>
        <v>26kla812</v>
      </c>
      <c r="H7" s="20" t="s">
        <v>6636</v>
      </c>
      <c r="I7" s="20" t="s">
        <v>6637</v>
      </c>
      <c r="J7" s="21">
        <v>285</v>
      </c>
      <c r="K7" s="20" t="str" cm="1">
        <f t="array" ref="K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 spans="1:11" ht="21.5" x14ac:dyDescent="0.9">
      <c r="A8" s="25">
        <v>1</v>
      </c>
      <c r="B8" s="20" t="s">
        <v>31</v>
      </c>
      <c r="C8" s="20" t="s">
        <v>33</v>
      </c>
      <c r="D8" s="20">
        <v>230113</v>
      </c>
      <c r="E8" s="20">
        <v>81.040000000000006</v>
      </c>
      <c r="F8" s="20" t="s">
        <v>62</v>
      </c>
      <c r="G8" s="20" t="str">
        <f>IF(Result2026[[#This Row],[Candidate_Name]]&lt;&gt;"NOTA",_xlfn.XLOOKUP(Result2026[[#This Row],[Candidate_Name]],Candidates[candidates__name],Candidates[candidates__reference],"Fix"),"NOTA")</f>
        <v>26kla972</v>
      </c>
      <c r="H8" s="20" t="s">
        <v>6636</v>
      </c>
      <c r="I8" s="20" t="s">
        <v>6639</v>
      </c>
      <c r="J8" s="21">
        <v>212</v>
      </c>
      <c r="K8" s="20" t="str" cm="1">
        <f t="array" ref="K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 spans="1:11" ht="21.5" x14ac:dyDescent="0.9">
      <c r="A9" s="25">
        <v>1</v>
      </c>
      <c r="B9" s="20" t="s">
        <v>31</v>
      </c>
      <c r="C9" s="20" t="s">
        <v>33</v>
      </c>
      <c r="D9" s="20">
        <v>230113</v>
      </c>
      <c r="E9" s="20">
        <v>81.040000000000006</v>
      </c>
      <c r="F9" s="20" t="s">
        <v>115</v>
      </c>
      <c r="G9" s="20" t="str">
        <f>IF(Result2026[[#This Row],[Candidate_Name]]&lt;&gt;"NOTA",_xlfn.XLOOKUP(Result2026[[#This Row],[Candidate_Name]],Candidates[candidates__name],Candidates[candidates__reference],"Fix"),"NOTA")</f>
        <v>26kla774</v>
      </c>
      <c r="H9" s="20" t="s">
        <v>6636</v>
      </c>
      <c r="I9" s="20" t="s">
        <v>6637</v>
      </c>
      <c r="J9" s="21">
        <v>203</v>
      </c>
      <c r="K9" s="20" t="str" cm="1">
        <f t="array" ref="K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 spans="1:11" ht="21.5" x14ac:dyDescent="0.9">
      <c r="A10" s="25">
        <v>1</v>
      </c>
      <c r="B10" s="20" t="s">
        <v>31</v>
      </c>
      <c r="C10" s="20" t="s">
        <v>33</v>
      </c>
      <c r="D10" s="20">
        <v>230113</v>
      </c>
      <c r="E10" s="20">
        <v>81.040000000000006</v>
      </c>
      <c r="F10" s="20" t="s">
        <v>84</v>
      </c>
      <c r="G10" s="20" t="str">
        <f>IF(Result2026[[#This Row],[Candidate_Name]]&lt;&gt;"NOTA",_xlfn.XLOOKUP(Result2026[[#This Row],[Candidate_Name]],Candidates[candidates__name],Candidates[candidates__reference],"Fix"),"NOTA")</f>
        <v>26kla696</v>
      </c>
      <c r="H10" s="20" t="s">
        <v>6636</v>
      </c>
      <c r="I10" s="20" t="s">
        <v>6637</v>
      </c>
      <c r="J10" s="21">
        <v>79</v>
      </c>
      <c r="K10" s="20" t="str" cm="1">
        <f t="array" ref="K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1" spans="1:11" ht="21.5" x14ac:dyDescent="0.9">
      <c r="A11" s="25">
        <v>1</v>
      </c>
      <c r="B11" s="20" t="s">
        <v>31</v>
      </c>
      <c r="C11" s="20" t="s">
        <v>33</v>
      </c>
      <c r="D11" s="20">
        <v>230113</v>
      </c>
      <c r="E11" s="20">
        <v>81.040000000000006</v>
      </c>
      <c r="F11" s="20" t="s">
        <v>103</v>
      </c>
      <c r="G11" s="20" t="str">
        <f>IF(Result2026[[#This Row],[Candidate_Name]]&lt;&gt;"NOTA",_xlfn.XLOOKUP(Result2026[[#This Row],[Candidate_Name]],Candidates[candidates__name],Candidates[candidates__reference],"Fix"),"NOTA")</f>
        <v>26kla853</v>
      </c>
      <c r="H11" s="20" t="s">
        <v>6636</v>
      </c>
      <c r="I11" s="20" t="s">
        <v>6637</v>
      </c>
      <c r="J11" s="21">
        <v>78</v>
      </c>
      <c r="K11" s="20" t="str" cm="1">
        <f t="array" ref="K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 spans="1:11" ht="21.5" x14ac:dyDescent="0.9">
      <c r="A12" s="25">
        <v>1</v>
      </c>
      <c r="B12" s="20" t="s">
        <v>31</v>
      </c>
      <c r="C12" s="20" t="s">
        <v>33</v>
      </c>
      <c r="D12" s="20">
        <v>230113</v>
      </c>
      <c r="E12" s="20">
        <v>81.040000000000006</v>
      </c>
      <c r="F12" s="20" t="s">
        <v>109</v>
      </c>
      <c r="G12" s="20" t="str">
        <f>IF(Result2026[[#This Row],[Candidate_Name]]&lt;&gt;"NOTA",_xlfn.XLOOKUP(Result2026[[#This Row],[Candidate_Name]],Candidates[candidates__name],Candidates[candidates__reference],"Fix"),"NOTA")</f>
        <v>26kla854</v>
      </c>
      <c r="H12" s="20" t="s">
        <v>6636</v>
      </c>
      <c r="I12" s="20" t="s">
        <v>6637</v>
      </c>
      <c r="J12" s="21">
        <v>64</v>
      </c>
      <c r="K12" s="20" t="str" cm="1">
        <f t="array" ref="K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3" spans="1:11" ht="21.5" x14ac:dyDescent="0.9">
      <c r="A13" s="25">
        <v>1</v>
      </c>
      <c r="B13" s="20" t="s">
        <v>31</v>
      </c>
      <c r="C13" s="20" t="s">
        <v>33</v>
      </c>
      <c r="D13" s="20">
        <v>230113</v>
      </c>
      <c r="E13" s="20">
        <v>81.040000000000006</v>
      </c>
      <c r="F13" s="20" t="s">
        <v>97</v>
      </c>
      <c r="G13" s="20" t="str">
        <f>IF(Result2026[[#This Row],[Candidate_Name]]&lt;&gt;"NOTA",_xlfn.XLOOKUP(Result2026[[#This Row],[Candidate_Name]],Candidates[candidates__name],Candidates[candidates__reference],"Fix"),"NOTA")</f>
        <v>26kla802</v>
      </c>
      <c r="H13" s="20" t="s">
        <v>6636</v>
      </c>
      <c r="I13" s="20" t="s">
        <v>6637</v>
      </c>
      <c r="J13" s="21">
        <v>46</v>
      </c>
      <c r="K13" s="20" t="str" cm="1">
        <f t="array" ref="K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 spans="1:11" ht="21.5" x14ac:dyDescent="0.9">
      <c r="A14" s="25">
        <v>2</v>
      </c>
      <c r="B14" s="20" t="s">
        <v>33</v>
      </c>
      <c r="C14" s="20" t="s">
        <v>33</v>
      </c>
      <c r="D14" s="20">
        <v>210923</v>
      </c>
      <c r="E14" s="20">
        <v>79.61</v>
      </c>
      <c r="F14" s="20" t="s">
        <v>129</v>
      </c>
      <c r="G14" s="20" t="str">
        <f>IF(Result2026[[#This Row],[Candidate_Name]]&lt;&gt;"NOTA",_xlfn.XLOOKUP(Result2026[[#This Row],[Candidate_Name]],Candidates[candidates__name],Candidates[candidates__reference],"Fix"),"NOTA")</f>
        <v>26kla142</v>
      </c>
      <c r="H14" s="20" t="s">
        <v>38</v>
      </c>
      <c r="I14" s="20" t="s">
        <v>6633</v>
      </c>
      <c r="J14" s="21">
        <v>76396</v>
      </c>
      <c r="K14" s="20" cm="1">
        <f t="array" ref="K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5" spans="1:11" ht="21.5" x14ac:dyDescent="0.9">
      <c r="A15" s="25">
        <v>2</v>
      </c>
      <c r="B15" s="20" t="s">
        <v>33</v>
      </c>
      <c r="C15" s="20" t="s">
        <v>33</v>
      </c>
      <c r="D15" s="20">
        <v>210923</v>
      </c>
      <c r="E15" s="20">
        <v>79.61</v>
      </c>
      <c r="F15" s="20" t="s">
        <v>123</v>
      </c>
      <c r="G15" s="20" t="str">
        <f>IF(Result2026[[#This Row],[Candidate_Name]]&lt;&gt;"NOTA",_xlfn.XLOOKUP(Result2026[[#This Row],[Candidate_Name]],Candidates[candidates__name],Candidates[candidates__reference],"Fix"),"NOTA")</f>
        <v>26kla282</v>
      </c>
      <c r="H15" s="20" t="s">
        <v>68</v>
      </c>
      <c r="I15" s="20" t="s">
        <v>6634</v>
      </c>
      <c r="J15" s="21">
        <v>53698</v>
      </c>
      <c r="K15" s="20" cm="1">
        <f t="array" ref="K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6" spans="1:11" ht="21.5" x14ac:dyDescent="0.9">
      <c r="A16" s="25">
        <v>2</v>
      </c>
      <c r="B16" s="20" t="s">
        <v>33</v>
      </c>
      <c r="C16" s="20" t="s">
        <v>33</v>
      </c>
      <c r="D16" s="20">
        <v>210923</v>
      </c>
      <c r="E16" s="20">
        <v>79.61</v>
      </c>
      <c r="F16" s="20" t="s">
        <v>146</v>
      </c>
      <c r="G16" s="20" t="str">
        <f>IF(Result2026[[#This Row],[Candidate_Name]]&lt;&gt;"NOTA",_xlfn.XLOOKUP(Result2026[[#This Row],[Candidate_Name]],Candidates[candidates__name],Candidates[candidates__reference],"Fix"),"NOTA")</f>
        <v>26kla002</v>
      </c>
      <c r="H16" s="20" t="s">
        <v>51</v>
      </c>
      <c r="I16" s="20" t="s">
        <v>6637</v>
      </c>
      <c r="J16" s="21">
        <v>36678</v>
      </c>
      <c r="K16" s="20" cm="1">
        <f t="array" ref="K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7" spans="1:11" ht="21.5" x14ac:dyDescent="0.9">
      <c r="A17" s="25">
        <v>2</v>
      </c>
      <c r="B17" s="20" t="s">
        <v>33</v>
      </c>
      <c r="C17" s="20" t="s">
        <v>33</v>
      </c>
      <c r="D17" s="20">
        <v>210923</v>
      </c>
      <c r="E17" s="20">
        <v>79.61</v>
      </c>
      <c r="F17" s="20" t="s">
        <v>139</v>
      </c>
      <c r="G17" s="20" t="str">
        <f>IF(Result2026[[#This Row],[Candidate_Name]]&lt;&gt;"NOTA",_xlfn.XLOOKUP(Result2026[[#This Row],[Candidate_Name]],Candidates[candidates__name],Candidates[candidates__reference],"Fix"),"NOTA")</f>
        <v>26kla994</v>
      </c>
      <c r="H17" s="20" t="s">
        <v>6636</v>
      </c>
      <c r="I17" s="20" t="s">
        <v>6637</v>
      </c>
      <c r="J17" s="21">
        <v>893</v>
      </c>
      <c r="K17" s="20" t="str" cm="1">
        <f t="array" ref="K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 spans="1:11" ht="21.5" x14ac:dyDescent="0.9">
      <c r="A18" s="25">
        <v>2</v>
      </c>
      <c r="B18" s="20" t="s">
        <v>33</v>
      </c>
      <c r="C18" s="20" t="s">
        <v>33</v>
      </c>
      <c r="D18" s="20">
        <v>210923</v>
      </c>
      <c r="E18" s="20">
        <v>79.61</v>
      </c>
      <c r="F18" s="20" t="s">
        <v>134</v>
      </c>
      <c r="G18" s="20" t="str">
        <f>IF(Result2026[[#This Row],[Candidate_Name]]&lt;&gt;"NOTA",_xlfn.XLOOKUP(Result2026[[#This Row],[Candidate_Name]],Candidates[candidates__name],Candidates[candidates__reference],"Fix"),"NOTA")</f>
        <v>26kla852</v>
      </c>
      <c r="H18" s="20" t="s">
        <v>6636</v>
      </c>
      <c r="I18" s="20" t="s">
        <v>6637</v>
      </c>
      <c r="J18" s="21">
        <v>824</v>
      </c>
      <c r="K18" s="20" t="str" cm="1">
        <f t="array" ref="K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 spans="1:11" ht="21.5" x14ac:dyDescent="0.9">
      <c r="A19" s="25">
        <v>2</v>
      </c>
      <c r="B19" s="20" t="s">
        <v>33</v>
      </c>
      <c r="C19" s="20" t="s">
        <v>33</v>
      </c>
      <c r="D19" s="20">
        <v>210923</v>
      </c>
      <c r="E19" s="20">
        <v>79.61</v>
      </c>
      <c r="F19" s="20" t="s">
        <v>6638</v>
      </c>
      <c r="G19" s="20" t="str">
        <f>IF(Result2026[[#This Row],[Candidate_Name]]&lt;&gt;"NOTA",_xlfn.XLOOKUP(Result2026[[#This Row],[Candidate_Name]],Candidates[candidates__name],Candidates[candidates__reference],"Fix"),"NOTA")</f>
        <v>NOTA</v>
      </c>
      <c r="H19" s="20" t="s">
        <v>6636</v>
      </c>
      <c r="I19" s="20"/>
      <c r="J19" s="21">
        <v>714</v>
      </c>
      <c r="K19" s="20" t="str" cm="1">
        <f t="array" ref="K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 spans="1:11" ht="21.5" x14ac:dyDescent="0.9">
      <c r="A20" s="25">
        <v>3</v>
      </c>
      <c r="B20" s="20" t="s">
        <v>150</v>
      </c>
      <c r="C20" s="20" t="s">
        <v>33</v>
      </c>
      <c r="D20" s="20">
        <v>228512</v>
      </c>
      <c r="E20" s="20">
        <v>78.069999999999993</v>
      </c>
      <c r="F20" s="20" t="s">
        <v>162</v>
      </c>
      <c r="G20" s="20" t="str">
        <f>IF(Result2026[[#This Row],[Candidate_Name]]&lt;&gt;"NOTA",_xlfn.XLOOKUP(Result2026[[#This Row],[Candidate_Name]],Candidates[candidates__name],Candidates[candidates__reference],"Fix"),"NOTA")</f>
        <v>26kla143</v>
      </c>
      <c r="H20" s="20" t="s">
        <v>38</v>
      </c>
      <c r="I20" s="20" t="s">
        <v>6640</v>
      </c>
      <c r="J20" s="21">
        <v>78910</v>
      </c>
      <c r="K20" s="20" cm="1">
        <f t="array" ref="K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1" spans="1:11" ht="21.5" x14ac:dyDescent="0.9">
      <c r="A21" s="25">
        <v>3</v>
      </c>
      <c r="B21" s="20" t="s">
        <v>150</v>
      </c>
      <c r="C21" s="20" t="s">
        <v>33</v>
      </c>
      <c r="D21" s="20">
        <v>228512</v>
      </c>
      <c r="E21" s="20">
        <v>78.069999999999993</v>
      </c>
      <c r="F21" s="20" t="s">
        <v>153</v>
      </c>
      <c r="G21" s="20" t="str">
        <f>IF(Result2026[[#This Row],[Candidate_Name]]&lt;&gt;"NOTA",_xlfn.XLOOKUP(Result2026[[#This Row],[Candidate_Name]],Candidates[candidates__name],Candidates[candidates__reference],"Fix"),"NOTA")</f>
        <v>26kla003</v>
      </c>
      <c r="H21" s="20" t="s">
        <v>51</v>
      </c>
      <c r="I21" s="20" t="s">
        <v>6635</v>
      </c>
      <c r="J21" s="21">
        <v>74063</v>
      </c>
      <c r="K21" s="20" cm="1">
        <f t="array" ref="K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2" spans="1:11" ht="21.5" x14ac:dyDescent="0.9">
      <c r="A22" s="25">
        <v>3</v>
      </c>
      <c r="B22" s="20" t="s">
        <v>150</v>
      </c>
      <c r="C22" s="20" t="s">
        <v>33</v>
      </c>
      <c r="D22" s="20">
        <v>228512</v>
      </c>
      <c r="E22" s="20">
        <v>78.069999999999993</v>
      </c>
      <c r="F22" s="20" t="s">
        <v>168</v>
      </c>
      <c r="G22" s="20" t="str">
        <f>IF(Result2026[[#This Row],[Candidate_Name]]&lt;&gt;"NOTA",_xlfn.XLOOKUP(Result2026[[#This Row],[Candidate_Name]],Candidates[candidates__name],Candidates[candidates__reference],"Fix"),"NOTA")</f>
        <v>26kla283</v>
      </c>
      <c r="H22" s="20" t="s">
        <v>68</v>
      </c>
      <c r="I22" s="20" t="s">
        <v>6634</v>
      </c>
      <c r="J22" s="21">
        <v>26899</v>
      </c>
      <c r="K22" s="20" cm="1">
        <f t="array" ref="K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3" spans="1:11" ht="21.5" x14ac:dyDescent="0.9">
      <c r="A23" s="25">
        <v>3</v>
      </c>
      <c r="B23" s="20" t="s">
        <v>150</v>
      </c>
      <c r="C23" s="20" t="s">
        <v>33</v>
      </c>
      <c r="D23" s="20">
        <v>228512</v>
      </c>
      <c r="E23" s="20">
        <v>78.069999999999993</v>
      </c>
      <c r="F23" s="20" t="s">
        <v>6638</v>
      </c>
      <c r="G23" s="20" t="str">
        <f>IF(Result2026[[#This Row],[Candidate_Name]]&lt;&gt;"NOTA",_xlfn.XLOOKUP(Result2026[[#This Row],[Candidate_Name]],Candidates[candidates__name],Candidates[candidates__reference],"Fix"),"NOTA")</f>
        <v>NOTA</v>
      </c>
      <c r="H23" s="20" t="s">
        <v>6636</v>
      </c>
      <c r="I23" s="20"/>
      <c r="J23" s="21">
        <v>504</v>
      </c>
      <c r="K23" s="20" t="str" cm="1">
        <f t="array" ref="K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 spans="1:11" ht="21.5" x14ac:dyDescent="0.9">
      <c r="A24" s="25">
        <v>3</v>
      </c>
      <c r="B24" s="20" t="s">
        <v>150</v>
      </c>
      <c r="C24" s="20" t="s">
        <v>33</v>
      </c>
      <c r="D24" s="20">
        <v>228512</v>
      </c>
      <c r="E24" s="20">
        <v>78.069999999999993</v>
      </c>
      <c r="F24" s="20" t="s">
        <v>173</v>
      </c>
      <c r="G24" s="20" t="str">
        <f>IF(Result2026[[#This Row],[Candidate_Name]]&lt;&gt;"NOTA",_xlfn.XLOOKUP(Result2026[[#This Row],[Candidate_Name]],Candidates[candidates__name],Candidates[candidates__reference],"Fix"),"NOTA")</f>
        <v>26kla834</v>
      </c>
      <c r="H24" s="20" t="s">
        <v>6636</v>
      </c>
      <c r="I24" s="20" t="s">
        <v>6637</v>
      </c>
      <c r="J24" s="21">
        <v>191</v>
      </c>
      <c r="K24" s="20" t="str" cm="1">
        <f t="array" ref="K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 spans="1:11" ht="21.5" x14ac:dyDescent="0.9">
      <c r="A25" s="25">
        <v>3</v>
      </c>
      <c r="B25" s="20" t="s">
        <v>150</v>
      </c>
      <c r="C25" s="20" t="s">
        <v>33</v>
      </c>
      <c r="D25" s="20">
        <v>228512</v>
      </c>
      <c r="E25" s="20">
        <v>78.069999999999993</v>
      </c>
      <c r="F25" s="20" t="s">
        <v>179</v>
      </c>
      <c r="G25" s="20" t="str">
        <f>IF(Result2026[[#This Row],[Candidate_Name]]&lt;&gt;"NOTA",_xlfn.XLOOKUP(Result2026[[#This Row],[Candidate_Name]],Candidates[candidates__name],Candidates[candidates__reference],"Fix"),"NOTA")</f>
        <v>26kla835</v>
      </c>
      <c r="H25" s="20" t="s">
        <v>6636</v>
      </c>
      <c r="I25" s="20" t="s">
        <v>6637</v>
      </c>
      <c r="J25" s="21">
        <v>138</v>
      </c>
      <c r="K25" s="20" t="str" cm="1">
        <f t="array" ref="K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6" spans="1:11" ht="21.5" x14ac:dyDescent="0.9">
      <c r="A26" s="25">
        <v>3</v>
      </c>
      <c r="B26" s="20" t="s">
        <v>150</v>
      </c>
      <c r="C26" s="20" t="s">
        <v>33</v>
      </c>
      <c r="D26" s="20">
        <v>228512</v>
      </c>
      <c r="E26" s="20">
        <v>78.069999999999993</v>
      </c>
      <c r="F26" s="20" t="s">
        <v>184</v>
      </c>
      <c r="G26" s="20" t="str">
        <f>IF(Result2026[[#This Row],[Candidate_Name]]&lt;&gt;"NOTA",_xlfn.XLOOKUP(Result2026[[#This Row],[Candidate_Name]],Candidates[candidates__name],Candidates[candidates__reference],"Fix"),"NOTA")</f>
        <v>26kla879</v>
      </c>
      <c r="H26" s="20" t="s">
        <v>6636</v>
      </c>
      <c r="I26" s="20" t="s">
        <v>6637</v>
      </c>
      <c r="J26" s="21">
        <v>111</v>
      </c>
      <c r="K26" s="20" t="str" cm="1">
        <f t="array" ref="K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7" spans="1:11" ht="21.5" x14ac:dyDescent="0.9">
      <c r="A27" s="25">
        <v>4</v>
      </c>
      <c r="B27" s="20" t="s">
        <v>190</v>
      </c>
      <c r="C27" s="20" t="s">
        <v>33</v>
      </c>
      <c r="D27" s="20">
        <v>223980</v>
      </c>
      <c r="E27" s="20">
        <v>77.239999999999995</v>
      </c>
      <c r="F27" s="20" t="s">
        <v>194</v>
      </c>
      <c r="G27" s="20" t="str">
        <f>IF(Result2026[[#This Row],[Candidate_Name]]&lt;&gt;"NOTA",_xlfn.XLOOKUP(Result2026[[#This Row],[Candidate_Name]],Candidates[candidates__name],Candidates[candidates__reference],"Fix"),"NOTA")</f>
        <v>26kla004</v>
      </c>
      <c r="H27" s="20" t="s">
        <v>51</v>
      </c>
      <c r="I27" s="20" t="s">
        <v>6641</v>
      </c>
      <c r="J27" s="21">
        <v>79920</v>
      </c>
      <c r="K27" s="20" cm="1">
        <f t="array" ref="K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8" spans="1:11" ht="21.5" x14ac:dyDescent="0.9">
      <c r="A28" s="25">
        <v>4</v>
      </c>
      <c r="B28" s="20" t="s">
        <v>190</v>
      </c>
      <c r="C28" s="20" t="s">
        <v>33</v>
      </c>
      <c r="D28" s="20">
        <v>223980</v>
      </c>
      <c r="E28" s="20">
        <v>77.239999999999995</v>
      </c>
      <c r="F28" s="20" t="s">
        <v>211</v>
      </c>
      <c r="G28" s="20" t="str">
        <f>IF(Result2026[[#This Row],[Candidate_Name]]&lt;&gt;"NOTA",_xlfn.XLOOKUP(Result2026[[#This Row],[Candidate_Name]],Candidates[candidates__name],Candidates[candidates__reference],"Fix"),"NOTA")</f>
        <v>26kla144</v>
      </c>
      <c r="H28" s="20" t="s">
        <v>38</v>
      </c>
      <c r="I28" s="20" t="s">
        <v>6642</v>
      </c>
      <c r="J28" s="21">
        <v>64604</v>
      </c>
      <c r="K28" s="20" cm="1">
        <f t="array" ref="K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9" spans="1:11" ht="21.5" x14ac:dyDescent="0.9">
      <c r="A29" s="25">
        <v>4</v>
      </c>
      <c r="B29" s="20" t="s">
        <v>190</v>
      </c>
      <c r="C29" s="20" t="s">
        <v>33</v>
      </c>
      <c r="D29" s="20">
        <v>223980</v>
      </c>
      <c r="E29" s="20">
        <v>77.239999999999995</v>
      </c>
      <c r="F29" s="20" t="s">
        <v>200</v>
      </c>
      <c r="G29" s="20" t="str">
        <f>IF(Result2026[[#This Row],[Candidate_Name]]&lt;&gt;"NOTA",_xlfn.XLOOKUP(Result2026[[#This Row],[Candidate_Name]],Candidates[candidates__name],Candidates[candidates__reference],"Fix"),"NOTA")</f>
        <v>26kla284</v>
      </c>
      <c r="H29" s="20" t="s">
        <v>68</v>
      </c>
      <c r="I29" s="20" t="s">
        <v>6634</v>
      </c>
      <c r="J29" s="21">
        <v>27063</v>
      </c>
      <c r="K29" s="20" cm="1">
        <f t="array" ref="K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0" spans="1:11" ht="21.5" x14ac:dyDescent="0.9">
      <c r="A30" s="25">
        <v>4</v>
      </c>
      <c r="B30" s="20" t="s">
        <v>190</v>
      </c>
      <c r="C30" s="20" t="s">
        <v>33</v>
      </c>
      <c r="D30" s="20">
        <v>223980</v>
      </c>
      <c r="E30" s="20">
        <v>77.239999999999995</v>
      </c>
      <c r="F30" s="20" t="s">
        <v>205</v>
      </c>
      <c r="G30" s="20" t="str">
        <f>IF(Result2026[[#This Row],[Candidate_Name]]&lt;&gt;"NOTA",_xlfn.XLOOKUP(Result2026[[#This Row],[Candidate_Name]],Candidates[candidates__name],Candidates[candidates__reference],"Fix"),"NOTA")</f>
        <v>26kla1062</v>
      </c>
      <c r="H30" s="20" t="s">
        <v>6636</v>
      </c>
      <c r="I30" s="20" t="s">
        <v>6639</v>
      </c>
      <c r="J30" s="21">
        <v>3132</v>
      </c>
      <c r="K30" s="20" t="str" cm="1">
        <f t="array" ref="K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1" spans="1:11" ht="21.5" x14ac:dyDescent="0.9">
      <c r="A31" s="25">
        <v>4</v>
      </c>
      <c r="B31" s="20" t="s">
        <v>190</v>
      </c>
      <c r="C31" s="20" t="s">
        <v>33</v>
      </c>
      <c r="D31" s="20">
        <v>223980</v>
      </c>
      <c r="E31" s="20">
        <v>77.239999999999995</v>
      </c>
      <c r="F31" s="20" t="s">
        <v>6638</v>
      </c>
      <c r="G31" s="20" t="str">
        <f>IF(Result2026[[#This Row],[Candidate_Name]]&lt;&gt;"NOTA",_xlfn.XLOOKUP(Result2026[[#This Row],[Candidate_Name]],Candidates[candidates__name],Candidates[candidates__reference],"Fix"),"NOTA")</f>
        <v>NOTA</v>
      </c>
      <c r="H31" s="20" t="s">
        <v>6636</v>
      </c>
      <c r="I31" s="20"/>
      <c r="J31" s="21">
        <v>1058</v>
      </c>
      <c r="K31" s="20" t="str" cm="1">
        <f t="array" ref="K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2" spans="1:11" ht="21.5" x14ac:dyDescent="0.9">
      <c r="A32" s="25">
        <v>5</v>
      </c>
      <c r="B32" s="20" t="s">
        <v>217</v>
      </c>
      <c r="C32" s="20" t="s">
        <v>33</v>
      </c>
      <c r="D32" s="20">
        <v>210090</v>
      </c>
      <c r="E32" s="20">
        <v>79.650000000000006</v>
      </c>
      <c r="F32" s="20" t="s">
        <v>226</v>
      </c>
      <c r="G32" s="20" t="str">
        <f>IF(Result2026[[#This Row],[Candidate_Name]]&lt;&gt;"NOTA",_xlfn.XLOOKUP(Result2026[[#This Row],[Candidate_Name]],Candidates[candidates__name],Candidates[candidates__reference],"Fix"),"NOTA")</f>
        <v>26kla145</v>
      </c>
      <c r="H32" s="20" t="s">
        <v>38</v>
      </c>
      <c r="I32" s="20" t="s">
        <v>6640</v>
      </c>
      <c r="J32" s="21">
        <v>83109</v>
      </c>
      <c r="K32" s="20" cm="1">
        <f t="array" ref="K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3" spans="1:11" ht="21.5" x14ac:dyDescent="0.9">
      <c r="A33" s="25">
        <v>5</v>
      </c>
      <c r="B33" s="20" t="s">
        <v>217</v>
      </c>
      <c r="C33" s="20" t="s">
        <v>33</v>
      </c>
      <c r="D33" s="20">
        <v>210090</v>
      </c>
      <c r="E33" s="20">
        <v>79.650000000000006</v>
      </c>
      <c r="F33" s="20" t="s">
        <v>220</v>
      </c>
      <c r="G33" s="20" t="str">
        <f>IF(Result2026[[#This Row],[Candidate_Name]]&lt;&gt;"NOTA",_xlfn.XLOOKUP(Result2026[[#This Row],[Candidate_Name]],Candidates[candidates__name],Candidates[candidates__reference],"Fix"),"NOTA")</f>
        <v>26kla005</v>
      </c>
      <c r="H33" s="20" t="s">
        <v>51</v>
      </c>
      <c r="I33" s="20" t="s">
        <v>6635</v>
      </c>
      <c r="J33" s="21">
        <v>78678</v>
      </c>
      <c r="K33" s="20" cm="1">
        <f t="array" ref="K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4" spans="1:11" ht="21.5" x14ac:dyDescent="0.9">
      <c r="A34" s="25">
        <v>5</v>
      </c>
      <c r="B34" s="20" t="s">
        <v>217</v>
      </c>
      <c r="C34" s="20" t="s">
        <v>33</v>
      </c>
      <c r="D34" s="20">
        <v>210090</v>
      </c>
      <c r="E34" s="20">
        <v>79.650000000000006</v>
      </c>
      <c r="F34" s="20" t="s">
        <v>232</v>
      </c>
      <c r="G34" s="20" t="str">
        <f>IF(Result2026[[#This Row],[Candidate_Name]]&lt;&gt;"NOTA",_xlfn.XLOOKUP(Result2026[[#This Row],[Candidate_Name]],Candidates[candidates__name],Candidates[candidates__reference],"Fix"),"NOTA")</f>
        <v>26kla285</v>
      </c>
      <c r="H34" s="20" t="s">
        <v>68</v>
      </c>
      <c r="I34" s="20" t="s">
        <v>6087</v>
      </c>
      <c r="J34" s="21">
        <v>7837</v>
      </c>
      <c r="K34" s="20" cm="1">
        <f t="array" ref="K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5" spans="1:11" ht="21.5" x14ac:dyDescent="0.9">
      <c r="A35" s="25">
        <v>5</v>
      </c>
      <c r="B35" s="20" t="s">
        <v>217</v>
      </c>
      <c r="C35" s="20" t="s">
        <v>33</v>
      </c>
      <c r="D35" s="20">
        <v>210090</v>
      </c>
      <c r="E35" s="20">
        <v>79.650000000000006</v>
      </c>
      <c r="F35" s="20" t="s">
        <v>6638</v>
      </c>
      <c r="G35" s="20" t="str">
        <f>IF(Result2026[[#This Row],[Candidate_Name]]&lt;&gt;"NOTA",_xlfn.XLOOKUP(Result2026[[#This Row],[Candidate_Name]],Candidates[candidates__name],Candidates[candidates__reference],"Fix"),"NOTA")</f>
        <v>NOTA</v>
      </c>
      <c r="H35" s="20" t="s">
        <v>6636</v>
      </c>
      <c r="I35" s="20"/>
      <c r="J35" s="21">
        <v>710</v>
      </c>
      <c r="K35" s="20" t="str" cm="1">
        <f t="array" ref="K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6" spans="1:11" ht="21.5" x14ac:dyDescent="0.9">
      <c r="A36" s="25">
        <v>5</v>
      </c>
      <c r="B36" s="20" t="s">
        <v>217</v>
      </c>
      <c r="C36" s="20" t="s">
        <v>33</v>
      </c>
      <c r="D36" s="20">
        <v>210090</v>
      </c>
      <c r="E36" s="20">
        <v>79.650000000000006</v>
      </c>
      <c r="F36" s="20" t="s">
        <v>251</v>
      </c>
      <c r="G36" s="20" t="str">
        <f>IF(Result2026[[#This Row],[Candidate_Name]]&lt;&gt;"NOTA",_xlfn.XLOOKUP(Result2026[[#This Row],[Candidate_Name]],Candidates[candidates__name],Candidates[candidates__reference],"Fix"),"NOTA")</f>
        <v>26kla969</v>
      </c>
      <c r="H36" s="20" t="s">
        <v>6636</v>
      </c>
      <c r="I36" s="20" t="s">
        <v>6637</v>
      </c>
      <c r="J36" s="21">
        <v>258</v>
      </c>
      <c r="K36" s="20" t="str" cm="1">
        <f t="array" ref="K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7" spans="1:11" ht="21.5" x14ac:dyDescent="0.9">
      <c r="A37" s="25">
        <v>5</v>
      </c>
      <c r="B37" s="20" t="s">
        <v>217</v>
      </c>
      <c r="C37" s="20" t="s">
        <v>33</v>
      </c>
      <c r="D37" s="20">
        <v>210090</v>
      </c>
      <c r="E37" s="20">
        <v>79.650000000000006</v>
      </c>
      <c r="F37" s="20" t="s">
        <v>239</v>
      </c>
      <c r="G37" s="20" t="str">
        <f>IF(Result2026[[#This Row],[Candidate_Name]]&lt;&gt;"NOTA",_xlfn.XLOOKUP(Result2026[[#This Row],[Candidate_Name]],Candidates[candidates__name],Candidates[candidates__reference],"Fix"),"NOTA")</f>
        <v>26kla871</v>
      </c>
      <c r="H37" s="20" t="s">
        <v>6636</v>
      </c>
      <c r="I37" s="20" t="s">
        <v>6637</v>
      </c>
      <c r="J37" s="21">
        <v>169</v>
      </c>
      <c r="K37" s="20" t="str" cm="1">
        <f t="array" ref="K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 spans="1:11" ht="21.5" x14ac:dyDescent="0.9">
      <c r="A38" s="25">
        <v>5</v>
      </c>
      <c r="B38" s="20" t="s">
        <v>217</v>
      </c>
      <c r="C38" s="20" t="s">
        <v>33</v>
      </c>
      <c r="D38" s="20">
        <v>210090</v>
      </c>
      <c r="E38" s="20">
        <v>79.650000000000006</v>
      </c>
      <c r="F38" s="20" t="s">
        <v>245</v>
      </c>
      <c r="G38" s="20" t="str">
        <f>IF(Result2026[[#This Row],[Candidate_Name]]&lt;&gt;"NOTA",_xlfn.XLOOKUP(Result2026[[#This Row],[Candidate_Name]],Candidates[candidates__name],Candidates[candidates__reference],"Fix"),"NOTA")</f>
        <v>26kla872</v>
      </c>
      <c r="H38" s="20" t="s">
        <v>6636</v>
      </c>
      <c r="I38" s="20" t="s">
        <v>6637</v>
      </c>
      <c r="J38" s="21">
        <v>143</v>
      </c>
      <c r="K38" s="20" t="str" cm="1">
        <f t="array" ref="K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 spans="1:11" ht="21.5" x14ac:dyDescent="0.9">
      <c r="A39" s="25">
        <v>6</v>
      </c>
      <c r="B39" s="20" t="s">
        <v>256</v>
      </c>
      <c r="C39" s="20" t="s">
        <v>258</v>
      </c>
      <c r="D39" s="20">
        <v>188935</v>
      </c>
      <c r="E39" s="20">
        <v>80.569999999999993</v>
      </c>
      <c r="F39" s="20" t="s">
        <v>275</v>
      </c>
      <c r="G39" s="20" t="str">
        <f>IF(Result2026[[#This Row],[Candidate_Name]]&lt;&gt;"NOTA",_xlfn.XLOOKUP(Result2026[[#This Row],[Candidate_Name]],Candidates[candidates__name],Candidates[candidates__reference],"Fix"),"NOTA")</f>
        <v>26kla146</v>
      </c>
      <c r="H39" s="20" t="s">
        <v>38</v>
      </c>
      <c r="I39" s="20" t="s">
        <v>6637</v>
      </c>
      <c r="J39" s="21">
        <v>76640</v>
      </c>
      <c r="K39" s="20" cm="1">
        <f t="array" ref="K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0" spans="1:11" ht="21.5" x14ac:dyDescent="0.9">
      <c r="A40" s="25">
        <v>6</v>
      </c>
      <c r="B40" s="20" t="s">
        <v>256</v>
      </c>
      <c r="C40" s="20" t="s">
        <v>258</v>
      </c>
      <c r="D40" s="20">
        <v>188935</v>
      </c>
      <c r="E40" s="20">
        <v>80.569999999999993</v>
      </c>
      <c r="F40" s="20" t="s">
        <v>267</v>
      </c>
      <c r="G40" s="20" t="str">
        <f>IF(Result2026[[#This Row],[Candidate_Name]]&lt;&gt;"NOTA",_xlfn.XLOOKUP(Result2026[[#This Row],[Candidate_Name]],Candidates[candidates__name],Candidates[candidates__reference],"Fix"),"NOTA")</f>
        <v>26kla006</v>
      </c>
      <c r="H40" s="20" t="s">
        <v>51</v>
      </c>
      <c r="I40" s="20" t="s">
        <v>6635</v>
      </c>
      <c r="J40" s="21">
        <v>69153</v>
      </c>
      <c r="K40" s="20" cm="1">
        <f t="array" ref="K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1" spans="1:11" ht="21.5" x14ac:dyDescent="0.9">
      <c r="A41" s="25">
        <v>6</v>
      </c>
      <c r="B41" s="20" t="s">
        <v>256</v>
      </c>
      <c r="C41" s="20" t="s">
        <v>258</v>
      </c>
      <c r="D41" s="20">
        <v>188935</v>
      </c>
      <c r="E41" s="20">
        <v>80.569999999999993</v>
      </c>
      <c r="F41" s="20" t="s">
        <v>262</v>
      </c>
      <c r="G41" s="20" t="str">
        <f>IF(Result2026[[#This Row],[Candidate_Name]]&lt;&gt;"NOTA",_xlfn.XLOOKUP(Result2026[[#This Row],[Candidate_Name]],Candidates[candidates__name],Candidates[candidates__reference],"Fix"),"NOTA")</f>
        <v>26kla286</v>
      </c>
      <c r="H41" s="20" t="s">
        <v>68</v>
      </c>
      <c r="I41" s="20" t="s">
        <v>6634</v>
      </c>
      <c r="J41" s="21">
        <v>8432</v>
      </c>
      <c r="K41" s="20" cm="1">
        <f t="array" ref="K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2" spans="1:11" ht="21.5" x14ac:dyDescent="0.9">
      <c r="A42" s="25">
        <v>6</v>
      </c>
      <c r="B42" s="20" t="s">
        <v>256</v>
      </c>
      <c r="C42" s="20" t="s">
        <v>258</v>
      </c>
      <c r="D42" s="20">
        <v>188935</v>
      </c>
      <c r="E42" s="20">
        <v>80.569999999999993</v>
      </c>
      <c r="F42" s="20" t="s">
        <v>6638</v>
      </c>
      <c r="G42" s="20" t="str">
        <f>IF(Result2026[[#This Row],[Candidate_Name]]&lt;&gt;"NOTA",_xlfn.XLOOKUP(Result2026[[#This Row],[Candidate_Name]],Candidates[candidates__name],Candidates[candidates__reference],"Fix"),"NOTA")</f>
        <v>NOTA</v>
      </c>
      <c r="H42" s="20" t="s">
        <v>6636</v>
      </c>
      <c r="I42" s="20"/>
      <c r="J42" s="21">
        <v>1193</v>
      </c>
      <c r="K42" s="20" t="str" cm="1">
        <f t="array" ref="K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 spans="1:11" ht="21.5" x14ac:dyDescent="0.9">
      <c r="A43" s="25">
        <v>6</v>
      </c>
      <c r="B43" s="20" t="s">
        <v>256</v>
      </c>
      <c r="C43" s="20" t="s">
        <v>258</v>
      </c>
      <c r="D43" s="20">
        <v>188935</v>
      </c>
      <c r="E43" s="20">
        <v>80.569999999999993</v>
      </c>
      <c r="F43" s="20" t="s">
        <v>281</v>
      </c>
      <c r="G43" s="20" t="str">
        <f>IF(Result2026[[#This Row],[Candidate_Name]]&lt;&gt;"NOTA",_xlfn.XLOOKUP(Result2026[[#This Row],[Candidate_Name]],Candidates[candidates__name],Candidates[candidates__reference],"Fix"),"NOTA")</f>
        <v>26kla971</v>
      </c>
      <c r="H43" s="20" t="s">
        <v>6636</v>
      </c>
      <c r="I43" s="20" t="s">
        <v>6637</v>
      </c>
      <c r="J43" s="21">
        <v>552</v>
      </c>
      <c r="K43" s="20" t="str" cm="1">
        <f t="array" ref="K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4" spans="1:11" ht="21.5" x14ac:dyDescent="0.9">
      <c r="A44" s="25">
        <v>7</v>
      </c>
      <c r="B44" s="20" t="s">
        <v>287</v>
      </c>
      <c r="C44" s="20" t="s">
        <v>258</v>
      </c>
      <c r="D44" s="20">
        <v>203796</v>
      </c>
      <c r="E44" s="20">
        <v>76.989999999999995</v>
      </c>
      <c r="F44" s="20" t="s">
        <v>295</v>
      </c>
      <c r="G44" s="20" t="str">
        <f>IF(Result2026[[#This Row],[Candidate_Name]]&lt;&gt;"NOTA",_xlfn.XLOOKUP(Result2026[[#This Row],[Candidate_Name]],Candidates[candidates__name],Candidates[candidates__reference],"Fix"),"NOTA")</f>
        <v>26kla007</v>
      </c>
      <c r="H44" s="20" t="s">
        <v>51</v>
      </c>
      <c r="I44" s="20" t="s">
        <v>6635</v>
      </c>
      <c r="J44" s="21">
        <v>81428</v>
      </c>
      <c r="K44" s="20" cm="1">
        <f t="array" ref="K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5" spans="1:11" ht="21.5" x14ac:dyDescent="0.9">
      <c r="A45" s="25">
        <v>7</v>
      </c>
      <c r="B45" s="20" t="s">
        <v>287</v>
      </c>
      <c r="C45" s="20" t="s">
        <v>258</v>
      </c>
      <c r="D45" s="20">
        <v>203796</v>
      </c>
      <c r="E45" s="20">
        <v>76.989999999999995</v>
      </c>
      <c r="F45" s="20" t="s">
        <v>290</v>
      </c>
      <c r="G45" s="20" t="str">
        <f>IF(Result2026[[#This Row],[Candidate_Name]]&lt;&gt;"NOTA",_xlfn.XLOOKUP(Result2026[[#This Row],[Candidate_Name]],Candidates[candidates__name],Candidates[candidates__reference],"Fix"),"NOTA")</f>
        <v>26kla147</v>
      </c>
      <c r="H45" s="20" t="s">
        <v>38</v>
      </c>
      <c r="I45" s="20" t="s">
        <v>6640</v>
      </c>
      <c r="J45" s="21">
        <v>62995</v>
      </c>
      <c r="K45" s="20" cm="1">
        <f t="array" ref="K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6" spans="1:11" ht="21.5" x14ac:dyDescent="0.9">
      <c r="A46" s="25">
        <v>7</v>
      </c>
      <c r="B46" s="20" t="s">
        <v>287</v>
      </c>
      <c r="C46" s="20" t="s">
        <v>258</v>
      </c>
      <c r="D46" s="20">
        <v>203796</v>
      </c>
      <c r="E46" s="20">
        <v>76.989999999999995</v>
      </c>
      <c r="F46" s="20" t="s">
        <v>302</v>
      </c>
      <c r="G46" s="20" t="str">
        <f>IF(Result2026[[#This Row],[Candidate_Name]]&lt;&gt;"NOTA",_xlfn.XLOOKUP(Result2026[[#This Row],[Candidate_Name]],Candidates[candidates__name],Candidates[candidates__reference],"Fix"),"NOTA")</f>
        <v>26kla287</v>
      </c>
      <c r="H46" s="20" t="s">
        <v>68</v>
      </c>
      <c r="I46" s="20" t="s">
        <v>6634</v>
      </c>
      <c r="J46" s="21">
        <v>13110</v>
      </c>
      <c r="K46" s="20" cm="1">
        <f t="array" ref="K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7" spans="1:11" ht="21.5" x14ac:dyDescent="0.9">
      <c r="A47" s="25">
        <v>7</v>
      </c>
      <c r="B47" s="20" t="s">
        <v>287</v>
      </c>
      <c r="C47" s="20" t="s">
        <v>258</v>
      </c>
      <c r="D47" s="20">
        <v>203796</v>
      </c>
      <c r="E47" s="20">
        <v>76.989999999999995</v>
      </c>
      <c r="F47" s="20" t="s">
        <v>308</v>
      </c>
      <c r="G47" s="20" t="str">
        <f>IF(Result2026[[#This Row],[Candidate_Name]]&lt;&gt;"NOTA",_xlfn.XLOOKUP(Result2026[[#This Row],[Candidate_Name]],Candidates[candidates__name],Candidates[candidates__reference],"Fix"),"NOTA")</f>
        <v>26kla567</v>
      </c>
      <c r="H47" s="20" t="s">
        <v>6636</v>
      </c>
      <c r="I47" s="20" t="s">
        <v>6643</v>
      </c>
      <c r="J47" s="21">
        <v>1281</v>
      </c>
      <c r="K47" s="20" t="str" cm="1">
        <f t="array" ref="K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 spans="1:11" ht="21.5" x14ac:dyDescent="0.9">
      <c r="A48" s="25">
        <v>7</v>
      </c>
      <c r="B48" s="20" t="s">
        <v>287</v>
      </c>
      <c r="C48" s="20" t="s">
        <v>258</v>
      </c>
      <c r="D48" s="20">
        <v>203796</v>
      </c>
      <c r="E48" s="20">
        <v>76.989999999999995</v>
      </c>
      <c r="F48" s="20" t="s">
        <v>6638</v>
      </c>
      <c r="G48" s="20" t="str">
        <f>IF(Result2026[[#This Row],[Candidate_Name]]&lt;&gt;"NOTA",_xlfn.XLOOKUP(Result2026[[#This Row],[Candidate_Name]],Candidates[candidates__name],Candidates[candidates__reference],"Fix"),"NOTA")</f>
        <v>NOTA</v>
      </c>
      <c r="H48" s="20" t="s">
        <v>6636</v>
      </c>
      <c r="I48" s="20"/>
      <c r="J48" s="21">
        <v>893</v>
      </c>
      <c r="K48" s="20" t="str" cm="1">
        <f t="array" ref="K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9" spans="1:11" ht="21.5" x14ac:dyDescent="0.9">
      <c r="A49" s="25">
        <v>7</v>
      </c>
      <c r="B49" s="20" t="s">
        <v>287</v>
      </c>
      <c r="C49" s="20" t="s">
        <v>258</v>
      </c>
      <c r="D49" s="20">
        <v>203796</v>
      </c>
      <c r="E49" s="20">
        <v>76.989999999999995</v>
      </c>
      <c r="F49" s="20" t="s">
        <v>313</v>
      </c>
      <c r="G49" s="20" t="str">
        <f>IF(Result2026[[#This Row],[Candidate_Name]]&lt;&gt;"NOTA",_xlfn.XLOOKUP(Result2026[[#This Row],[Candidate_Name]],Candidates[candidates__name],Candidates[candidates__reference],"Fix"),"NOTA")</f>
        <v>26kla922</v>
      </c>
      <c r="H49" s="20" t="s">
        <v>6636</v>
      </c>
      <c r="I49" s="20" t="s">
        <v>6637</v>
      </c>
      <c r="J49" s="21">
        <v>160</v>
      </c>
      <c r="K49" s="20" t="str" cm="1">
        <f t="array" ref="K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0" spans="1:11" ht="21.5" x14ac:dyDescent="0.9">
      <c r="A50" s="25">
        <v>8</v>
      </c>
      <c r="B50" s="20" t="s">
        <v>319</v>
      </c>
      <c r="C50" s="20" t="s">
        <v>258</v>
      </c>
      <c r="D50" s="20">
        <v>232280</v>
      </c>
      <c r="E50" s="20">
        <v>81.010000000000005</v>
      </c>
      <c r="F50" s="20" t="s">
        <v>357</v>
      </c>
      <c r="G50" s="20" t="str">
        <f>IF(Result2026[[#This Row],[Candidate_Name]]&lt;&gt;"NOTA",_xlfn.XLOOKUP(Result2026[[#This Row],[Candidate_Name]],Candidates[candidates__name],Candidates[candidates__reference],"Fix"),"NOTA")</f>
        <v>26kla1041</v>
      </c>
      <c r="H50" s="20" t="s">
        <v>38</v>
      </c>
      <c r="I50" s="20" t="s">
        <v>6637</v>
      </c>
      <c r="J50" s="21">
        <v>91339</v>
      </c>
      <c r="K50" s="20" cm="1">
        <f t="array" ref="K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1" spans="1:11" ht="21.5" x14ac:dyDescent="0.9">
      <c r="A51" s="25">
        <v>8</v>
      </c>
      <c r="B51" s="20" t="s">
        <v>319</v>
      </c>
      <c r="C51" s="20" t="s">
        <v>258</v>
      </c>
      <c r="D51" s="20">
        <v>232280</v>
      </c>
      <c r="E51" s="20">
        <v>81.010000000000005</v>
      </c>
      <c r="F51" s="20" t="s">
        <v>329</v>
      </c>
      <c r="G51" s="20" t="str">
        <f>IF(Result2026[[#This Row],[Candidate_Name]]&lt;&gt;"NOTA",_xlfn.XLOOKUP(Result2026[[#This Row],[Candidate_Name]],Candidates[candidates__name],Candidates[candidates__reference],"Fix"),"NOTA")</f>
        <v>26kla008</v>
      </c>
      <c r="H51" s="20" t="s">
        <v>51</v>
      </c>
      <c r="I51" s="20" t="s">
        <v>6635</v>
      </c>
      <c r="J51" s="21">
        <v>78788</v>
      </c>
      <c r="K51" s="20" cm="1">
        <f t="array" ref="K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2" spans="1:11" ht="21.5" x14ac:dyDescent="0.9">
      <c r="A52" s="25">
        <v>8</v>
      </c>
      <c r="B52" s="20" t="s">
        <v>319</v>
      </c>
      <c r="C52" s="20" t="s">
        <v>258</v>
      </c>
      <c r="D52" s="20">
        <v>232280</v>
      </c>
      <c r="E52" s="20">
        <v>81.010000000000005</v>
      </c>
      <c r="F52" s="20" t="s">
        <v>334</v>
      </c>
      <c r="G52" s="20" t="str">
        <f>IF(Result2026[[#This Row],[Candidate_Name]]&lt;&gt;"NOTA",_xlfn.XLOOKUP(Result2026[[#This Row],[Candidate_Name]],Candidates[candidates__name],Candidates[candidates__reference],"Fix"),"NOTA")</f>
        <v>26kla288</v>
      </c>
      <c r="H52" s="20" t="s">
        <v>68</v>
      </c>
      <c r="I52" s="20" t="s">
        <v>6634</v>
      </c>
      <c r="J52" s="21">
        <v>16089</v>
      </c>
      <c r="K52" s="20" cm="1">
        <f t="array" ref="K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3" spans="1:11" ht="21.5" x14ac:dyDescent="0.9">
      <c r="A53" s="25">
        <v>8</v>
      </c>
      <c r="B53" s="20" t="s">
        <v>319</v>
      </c>
      <c r="C53" s="20" t="s">
        <v>258</v>
      </c>
      <c r="D53" s="20">
        <v>232280</v>
      </c>
      <c r="E53" s="20">
        <v>81.010000000000005</v>
      </c>
      <c r="F53" s="20" t="s">
        <v>6638</v>
      </c>
      <c r="G53" s="20" t="str">
        <f>IF(Result2026[[#This Row],[Candidate_Name]]&lt;&gt;"NOTA",_xlfn.XLOOKUP(Result2026[[#This Row],[Candidate_Name]],Candidates[candidates__name],Candidates[candidates__reference],"Fix"),"NOTA")</f>
        <v>NOTA</v>
      </c>
      <c r="H53" s="20" t="s">
        <v>6636</v>
      </c>
      <c r="I53" s="20"/>
      <c r="J53" s="21">
        <v>1798</v>
      </c>
      <c r="K53" s="20" t="str" cm="1">
        <f t="array" ref="K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 spans="1:11" ht="21.5" x14ac:dyDescent="0.9">
      <c r="A54" s="25">
        <v>8</v>
      </c>
      <c r="B54" s="20" t="s">
        <v>319</v>
      </c>
      <c r="C54" s="20" t="s">
        <v>258</v>
      </c>
      <c r="D54" s="20">
        <v>232280</v>
      </c>
      <c r="E54" s="20">
        <v>81.010000000000005</v>
      </c>
      <c r="F54" s="20" t="s">
        <v>345</v>
      </c>
      <c r="G54" s="20" t="str">
        <f>IF(Result2026[[#This Row],[Candidate_Name]]&lt;&gt;"NOTA",_xlfn.XLOOKUP(Result2026[[#This Row],[Candidate_Name]],Candidates[candidates__name],Candidates[candidates__reference],"Fix"),"NOTA")</f>
        <v>26kla825</v>
      </c>
      <c r="H54" s="20" t="s">
        <v>6636</v>
      </c>
      <c r="I54" s="20" t="s">
        <v>6637</v>
      </c>
      <c r="J54" s="21">
        <v>1202</v>
      </c>
      <c r="K54" s="20" t="str" cm="1">
        <f t="array" ref="K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5" spans="1:11" ht="21.5" x14ac:dyDescent="0.9">
      <c r="A55" s="25">
        <v>8</v>
      </c>
      <c r="B55" s="20" t="s">
        <v>319</v>
      </c>
      <c r="C55" s="20" t="s">
        <v>258</v>
      </c>
      <c r="D55" s="20">
        <v>232280</v>
      </c>
      <c r="E55" s="20">
        <v>81.010000000000005</v>
      </c>
      <c r="F55" s="20" t="s">
        <v>323</v>
      </c>
      <c r="G55" s="20" t="str">
        <f>IF(Result2026[[#This Row],[Candidate_Name]]&lt;&gt;"NOTA",_xlfn.XLOOKUP(Result2026[[#This Row],[Candidate_Name]],Candidates[candidates__name],Candidates[candidates__reference],"Fix"),"NOTA")</f>
        <v>26kla428</v>
      </c>
      <c r="H55" s="20" t="s">
        <v>6636</v>
      </c>
      <c r="I55" s="20" t="s">
        <v>6644</v>
      </c>
      <c r="J55" s="21">
        <v>1083</v>
      </c>
      <c r="K55" s="20" t="str" cm="1">
        <f t="array" ref="K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 spans="1:11" ht="21.5" x14ac:dyDescent="0.9">
      <c r="A56" s="25">
        <v>8</v>
      </c>
      <c r="B56" s="20" t="s">
        <v>319</v>
      </c>
      <c r="C56" s="20" t="s">
        <v>258</v>
      </c>
      <c r="D56" s="20">
        <v>232280</v>
      </c>
      <c r="E56" s="20">
        <v>81.010000000000005</v>
      </c>
      <c r="F56" s="20" t="s">
        <v>362</v>
      </c>
      <c r="G56" s="20" t="str">
        <f>IF(Result2026[[#This Row],[Candidate_Name]]&lt;&gt;"NOTA",_xlfn.XLOOKUP(Result2026[[#This Row],[Candidate_Name]],Candidates[candidates__name],Candidates[candidates__reference],"Fix"),"NOTA")</f>
        <v>26kla148</v>
      </c>
      <c r="H56" s="20" t="s">
        <v>6636</v>
      </c>
      <c r="I56" s="20" t="s">
        <v>6637</v>
      </c>
      <c r="J56" s="21">
        <v>735</v>
      </c>
      <c r="K56" s="20" t="str" cm="1">
        <f t="array" ref="K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7" spans="1:11" ht="21.5" x14ac:dyDescent="0.9">
      <c r="A57" s="25">
        <v>8</v>
      </c>
      <c r="B57" s="20" t="s">
        <v>319</v>
      </c>
      <c r="C57" s="20" t="s">
        <v>258</v>
      </c>
      <c r="D57" s="20">
        <v>232280</v>
      </c>
      <c r="E57" s="20">
        <v>81.010000000000005</v>
      </c>
      <c r="F57" s="20" t="s">
        <v>339</v>
      </c>
      <c r="G57" s="20" t="str">
        <f>IF(Result2026[[#This Row],[Candidate_Name]]&lt;&gt;"NOTA",_xlfn.XLOOKUP(Result2026[[#This Row],[Candidate_Name]],Candidates[candidates__name],Candidates[candidates__reference],"Fix"),"NOTA")</f>
        <v>26kla701</v>
      </c>
      <c r="H57" s="20" t="s">
        <v>6636</v>
      </c>
      <c r="I57" s="20" t="s">
        <v>6637</v>
      </c>
      <c r="J57" s="21">
        <v>366</v>
      </c>
      <c r="K57" s="20" t="str" cm="1">
        <f t="array" ref="K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8" spans="1:11" ht="21.5" x14ac:dyDescent="0.9">
      <c r="A58" s="25">
        <v>8</v>
      </c>
      <c r="B58" s="20" t="s">
        <v>319</v>
      </c>
      <c r="C58" s="20" t="s">
        <v>258</v>
      </c>
      <c r="D58" s="20">
        <v>232280</v>
      </c>
      <c r="E58" s="20">
        <v>81.010000000000005</v>
      </c>
      <c r="F58" s="20" t="s">
        <v>373</v>
      </c>
      <c r="G58" s="20" t="str">
        <f>IF(Result2026[[#This Row],[Candidate_Name]]&lt;&gt;"NOTA",_xlfn.XLOOKUP(Result2026[[#This Row],[Candidate_Name]],Candidates[candidates__name],Candidates[candidates__reference],"Fix"),"NOTA")</f>
        <v>26kla1000</v>
      </c>
      <c r="H58" s="20" t="s">
        <v>6636</v>
      </c>
      <c r="I58" s="20" t="s">
        <v>6637</v>
      </c>
      <c r="J58" s="21">
        <v>294</v>
      </c>
      <c r="K58" s="20" t="str" cm="1">
        <f t="array" ref="K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 spans="1:11" ht="21.5" x14ac:dyDescent="0.9">
      <c r="A59" s="25">
        <v>8</v>
      </c>
      <c r="B59" s="20" t="s">
        <v>319</v>
      </c>
      <c r="C59" s="20" t="s">
        <v>258</v>
      </c>
      <c r="D59" s="20">
        <v>232280</v>
      </c>
      <c r="E59" s="20">
        <v>81.010000000000005</v>
      </c>
      <c r="F59" s="20" t="s">
        <v>350</v>
      </c>
      <c r="G59" s="20" t="str">
        <f>IF(Result2026[[#This Row],[Candidate_Name]]&lt;&gt;"NOTA",_xlfn.XLOOKUP(Result2026[[#This Row],[Candidate_Name]],Candidates[candidates__name],Candidates[candidates__reference],"Fix"),"NOTA")</f>
        <v>26kla820</v>
      </c>
      <c r="H59" s="20" t="s">
        <v>6636</v>
      </c>
      <c r="I59" s="20" t="s">
        <v>6637</v>
      </c>
      <c r="J59" s="21">
        <v>283</v>
      </c>
      <c r="K59" s="20" t="str" cm="1">
        <f t="array" ref="K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 spans="1:11" ht="21.5" x14ac:dyDescent="0.9">
      <c r="A60" s="25">
        <v>8</v>
      </c>
      <c r="B60" s="20" t="s">
        <v>319</v>
      </c>
      <c r="C60" s="20" t="s">
        <v>258</v>
      </c>
      <c r="D60" s="20">
        <v>232280</v>
      </c>
      <c r="E60" s="20">
        <v>81.010000000000005</v>
      </c>
      <c r="F60" s="20" t="s">
        <v>367</v>
      </c>
      <c r="G60" s="20" t="str">
        <f>IF(Result2026[[#This Row],[Candidate_Name]]&lt;&gt;"NOTA",_xlfn.XLOOKUP(Result2026[[#This Row],[Candidate_Name]],Candidates[candidates__name],Candidates[candidates__reference],"Fix"),"NOTA")</f>
        <v>26kla761</v>
      </c>
      <c r="H60" s="20" t="s">
        <v>6636</v>
      </c>
      <c r="I60" s="20" t="s">
        <v>6637</v>
      </c>
      <c r="J60" s="21">
        <v>198</v>
      </c>
      <c r="K60" s="20" t="str" cm="1">
        <f t="array" ref="K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1" spans="1:11" ht="21.5" x14ac:dyDescent="0.9">
      <c r="A61" s="25">
        <v>9</v>
      </c>
      <c r="B61" s="20" t="s">
        <v>379</v>
      </c>
      <c r="C61" s="20" t="s">
        <v>258</v>
      </c>
      <c r="D61" s="20">
        <v>199326</v>
      </c>
      <c r="E61" s="20">
        <v>74.319999999999993</v>
      </c>
      <c r="F61" s="20" t="s">
        <v>394</v>
      </c>
      <c r="G61" s="20" t="str">
        <f>IF(Result2026[[#This Row],[Candidate_Name]]&lt;&gt;"NOTA",_xlfn.XLOOKUP(Result2026[[#This Row],[Candidate_Name]],Candidates[candidates__name],Candidates[candidates__reference],"Fix"),"NOTA")</f>
        <v>26kla149</v>
      </c>
      <c r="H61" s="20" t="s">
        <v>38</v>
      </c>
      <c r="I61" s="20" t="s">
        <v>6640</v>
      </c>
      <c r="J61" s="21">
        <v>90895</v>
      </c>
      <c r="K61" s="20" cm="1">
        <f t="array" ref="K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2" spans="1:11" ht="21.5" x14ac:dyDescent="0.9">
      <c r="A62" s="25">
        <v>9</v>
      </c>
      <c r="B62" s="20" t="s">
        <v>379</v>
      </c>
      <c r="C62" s="20" t="s">
        <v>258</v>
      </c>
      <c r="D62" s="20">
        <v>199326</v>
      </c>
      <c r="E62" s="20">
        <v>74.319999999999993</v>
      </c>
      <c r="F62" s="20" t="s">
        <v>388</v>
      </c>
      <c r="G62" s="20" t="str">
        <f>IF(Result2026[[#This Row],[Candidate_Name]]&lt;&gt;"NOTA",_xlfn.XLOOKUP(Result2026[[#This Row],[Candidate_Name]],Candidates[candidates__name],Candidates[candidates__reference],"Fix"),"NOTA")</f>
        <v>26kla009</v>
      </c>
      <c r="H62" s="20" t="s">
        <v>51</v>
      </c>
      <c r="I62" s="20" t="s">
        <v>387</v>
      </c>
      <c r="J62" s="21">
        <v>48469</v>
      </c>
      <c r="K62" s="20" cm="1">
        <f t="array" ref="K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3" spans="1:11" ht="21.5" x14ac:dyDescent="0.9">
      <c r="A63" s="25">
        <v>9</v>
      </c>
      <c r="B63" s="20" t="s">
        <v>379</v>
      </c>
      <c r="C63" s="20" t="s">
        <v>258</v>
      </c>
      <c r="D63" s="20">
        <v>199326</v>
      </c>
      <c r="E63" s="20">
        <v>74.319999999999993</v>
      </c>
      <c r="F63" s="20" t="s">
        <v>406</v>
      </c>
      <c r="G63" s="20" t="str">
        <f>IF(Result2026[[#This Row],[Candidate_Name]]&lt;&gt;"NOTA",_xlfn.XLOOKUP(Result2026[[#This Row],[Candidate_Name]],Candidates[candidates__name],Candidates[candidates__reference],"Fix"),"NOTA")</f>
        <v>26kla289</v>
      </c>
      <c r="H63" s="20" t="s">
        <v>68</v>
      </c>
      <c r="I63" s="20" t="s">
        <v>6087</v>
      </c>
      <c r="J63" s="21">
        <v>9617</v>
      </c>
      <c r="K63" s="20" cm="1">
        <f t="array" ref="K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4" spans="1:11" ht="21.5" x14ac:dyDescent="0.9">
      <c r="A64" s="25">
        <v>9</v>
      </c>
      <c r="B64" s="20" t="s">
        <v>379</v>
      </c>
      <c r="C64" s="20" t="s">
        <v>258</v>
      </c>
      <c r="D64" s="20">
        <v>199326</v>
      </c>
      <c r="E64" s="20">
        <v>74.319999999999993</v>
      </c>
      <c r="F64" s="20" t="s">
        <v>382</v>
      </c>
      <c r="G64" s="20" t="str">
        <f>IF(Result2026[[#This Row],[Candidate_Name]]&lt;&gt;"NOTA",_xlfn.XLOOKUP(Result2026[[#This Row],[Candidate_Name]],Candidates[candidates__name],Candidates[candidates__reference],"Fix"),"NOTA")</f>
        <v>26kla429</v>
      </c>
      <c r="H64" s="20" t="s">
        <v>6636</v>
      </c>
      <c r="I64" s="20" t="s">
        <v>6644</v>
      </c>
      <c r="J64" s="21">
        <v>1151</v>
      </c>
      <c r="K64" s="20" t="str" cm="1">
        <f t="array" ref="K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5" spans="1:11" ht="21.5" x14ac:dyDescent="0.9">
      <c r="A65" s="25">
        <v>9</v>
      </c>
      <c r="B65" s="20" t="s">
        <v>379</v>
      </c>
      <c r="C65" s="20" t="s">
        <v>258</v>
      </c>
      <c r="D65" s="20">
        <v>199326</v>
      </c>
      <c r="E65" s="20">
        <v>74.319999999999993</v>
      </c>
      <c r="F65" s="20" t="s">
        <v>6638</v>
      </c>
      <c r="G65" s="20" t="str">
        <f>IF(Result2026[[#This Row],[Candidate_Name]]&lt;&gt;"NOTA",_xlfn.XLOOKUP(Result2026[[#This Row],[Candidate_Name]],Candidates[candidates__name],Candidates[candidates__reference],"Fix"),"NOTA")</f>
        <v>NOTA</v>
      </c>
      <c r="H65" s="20" t="s">
        <v>6636</v>
      </c>
      <c r="I65" s="20"/>
      <c r="J65" s="21">
        <v>797</v>
      </c>
      <c r="K65" s="20" t="str" cm="1">
        <f t="array" ref="K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 spans="1:11" ht="21.5" x14ac:dyDescent="0.9">
      <c r="A66" s="25">
        <v>9</v>
      </c>
      <c r="B66" s="20" t="s">
        <v>379</v>
      </c>
      <c r="C66" s="20" t="s">
        <v>258</v>
      </c>
      <c r="D66" s="20">
        <v>199326</v>
      </c>
      <c r="E66" s="20">
        <v>74.319999999999993</v>
      </c>
      <c r="F66" s="20" t="s">
        <v>401</v>
      </c>
      <c r="G66" s="20" t="str">
        <f>IF(Result2026[[#This Row],[Candidate_Name]]&lt;&gt;"NOTA",_xlfn.XLOOKUP(Result2026[[#This Row],[Candidate_Name]],Candidates[candidates__name],Candidates[candidates__reference],"Fix"),"NOTA")</f>
        <v>26kla569</v>
      </c>
      <c r="H66" s="20" t="s">
        <v>6636</v>
      </c>
      <c r="I66" s="20" t="s">
        <v>6643</v>
      </c>
      <c r="J66" s="21">
        <v>417</v>
      </c>
      <c r="K66" s="20" t="str" cm="1">
        <f t="array" ref="K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7" spans="1:11" ht="21.5" x14ac:dyDescent="0.9">
      <c r="A67" s="25">
        <v>9</v>
      </c>
      <c r="B67" s="20" t="s">
        <v>379</v>
      </c>
      <c r="C67" s="20" t="s">
        <v>258</v>
      </c>
      <c r="D67" s="20">
        <v>199326</v>
      </c>
      <c r="E67" s="20">
        <v>74.319999999999993</v>
      </c>
      <c r="F67" s="20" t="s">
        <v>411</v>
      </c>
      <c r="G67" s="20" t="str">
        <f>IF(Result2026[[#This Row],[Candidate_Name]]&lt;&gt;"NOTA",_xlfn.XLOOKUP(Result2026[[#This Row],[Candidate_Name]],Candidates[candidates__name],Candidates[candidates__reference],"Fix"),"NOTA")</f>
        <v>26kla730</v>
      </c>
      <c r="H67" s="20" t="s">
        <v>6636</v>
      </c>
      <c r="I67" s="20" t="s">
        <v>6637</v>
      </c>
      <c r="J67" s="21">
        <v>299</v>
      </c>
      <c r="K67" s="20" t="str" cm="1">
        <f t="array" ref="K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8" spans="1:11" ht="21.5" x14ac:dyDescent="0.9">
      <c r="A68" s="25">
        <v>10</v>
      </c>
      <c r="B68" s="20" t="s">
        <v>417</v>
      </c>
      <c r="C68" s="20" t="s">
        <v>258</v>
      </c>
      <c r="D68" s="20">
        <v>188250</v>
      </c>
      <c r="E68" s="20">
        <v>77.709999999999994</v>
      </c>
      <c r="F68" s="20" t="s">
        <v>430</v>
      </c>
      <c r="G68" s="20" t="str">
        <f>IF(Result2026[[#This Row],[Candidate_Name]]&lt;&gt;"NOTA",_xlfn.XLOOKUP(Result2026[[#This Row],[Candidate_Name]],Candidates[candidates__name],Candidates[candidates__reference],"Fix"),"NOTA")</f>
        <v>26kla010</v>
      </c>
      <c r="H68" s="20" t="s">
        <v>51</v>
      </c>
      <c r="I68" s="20" t="s">
        <v>6635</v>
      </c>
      <c r="J68" s="21">
        <v>64951</v>
      </c>
      <c r="K68" s="20" cm="1">
        <f t="array" ref="K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9" spans="1:11" ht="21.5" x14ac:dyDescent="0.9">
      <c r="A69" s="25">
        <v>10</v>
      </c>
      <c r="B69" s="20" t="s">
        <v>417</v>
      </c>
      <c r="C69" s="20" t="s">
        <v>258</v>
      </c>
      <c r="D69" s="20">
        <v>188250</v>
      </c>
      <c r="E69" s="20">
        <v>77.709999999999994</v>
      </c>
      <c r="F69" s="20" t="s">
        <v>420</v>
      </c>
      <c r="G69" s="20" t="str">
        <f>IF(Result2026[[#This Row],[Candidate_Name]]&lt;&gt;"NOTA",_xlfn.XLOOKUP(Result2026[[#This Row],[Candidate_Name]],Candidates[candidates__name],Candidates[candidates__reference],"Fix"),"NOTA")</f>
        <v>26kla150</v>
      </c>
      <c r="H69" s="20" t="s">
        <v>38</v>
      </c>
      <c r="I69" s="20" t="s">
        <v>6633</v>
      </c>
      <c r="J69" s="21">
        <v>64602</v>
      </c>
      <c r="K69" s="20" cm="1">
        <f t="array" ref="K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0" spans="1:11" ht="21.5" x14ac:dyDescent="0.9">
      <c r="A70" s="25">
        <v>10</v>
      </c>
      <c r="B70" s="20" t="s">
        <v>417</v>
      </c>
      <c r="C70" s="20" t="s">
        <v>258</v>
      </c>
      <c r="D70" s="20">
        <v>188250</v>
      </c>
      <c r="E70" s="20">
        <v>77.709999999999994</v>
      </c>
      <c r="F70" s="20" t="s">
        <v>425</v>
      </c>
      <c r="G70" s="20" t="str">
        <f>IF(Result2026[[#This Row],[Candidate_Name]]&lt;&gt;"NOTA",_xlfn.XLOOKUP(Result2026[[#This Row],[Candidate_Name]],Candidates[candidates__name],Candidates[candidates__reference],"Fix"),"NOTA")</f>
        <v>26kla290</v>
      </c>
      <c r="H70" s="20" t="s">
        <v>68</v>
      </c>
      <c r="I70" s="20" t="s">
        <v>6634</v>
      </c>
      <c r="J70" s="21">
        <v>17476</v>
      </c>
      <c r="K70" s="20" cm="1">
        <f t="array" ref="K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1" spans="1:11" ht="21.5" x14ac:dyDescent="0.9">
      <c r="A71" s="25">
        <v>10</v>
      </c>
      <c r="B71" s="20" t="s">
        <v>417</v>
      </c>
      <c r="C71" s="20" t="s">
        <v>258</v>
      </c>
      <c r="D71" s="20">
        <v>188250</v>
      </c>
      <c r="E71" s="20">
        <v>77.709999999999994</v>
      </c>
      <c r="F71" s="20" t="s">
        <v>6638</v>
      </c>
      <c r="G71" s="20" t="str">
        <f>IF(Result2026[[#This Row],[Candidate_Name]]&lt;&gt;"NOTA",_xlfn.XLOOKUP(Result2026[[#This Row],[Candidate_Name]],Candidates[candidates__name],Candidates[candidates__reference],"Fix"),"NOTA")</f>
        <v>NOTA</v>
      </c>
      <c r="H71" s="20" t="s">
        <v>6636</v>
      </c>
      <c r="I71" s="20"/>
      <c r="J71" s="21">
        <v>576</v>
      </c>
      <c r="K71" s="20" t="str" cm="1">
        <f t="array" ref="K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2" spans="1:11" ht="21.5" x14ac:dyDescent="0.9">
      <c r="A72" s="25">
        <v>10</v>
      </c>
      <c r="B72" s="20" t="s">
        <v>417</v>
      </c>
      <c r="C72" s="20" t="s">
        <v>258</v>
      </c>
      <c r="D72" s="20">
        <v>188250</v>
      </c>
      <c r="E72" s="20">
        <v>77.709999999999994</v>
      </c>
      <c r="F72" s="20" t="s">
        <v>449</v>
      </c>
      <c r="G72" s="20" t="str">
        <f>IF(Result2026[[#This Row],[Candidate_Name]]&lt;&gt;"NOTA",_xlfn.XLOOKUP(Result2026[[#This Row],[Candidate_Name]],Candidates[candidates__name],Candidates[candidates__reference],"Fix"),"NOTA")</f>
        <v>26kla694</v>
      </c>
      <c r="H72" s="20" t="s">
        <v>6636</v>
      </c>
      <c r="I72" s="20" t="s">
        <v>6637</v>
      </c>
      <c r="J72" s="21">
        <v>235</v>
      </c>
      <c r="K72" s="20" t="str" cm="1">
        <f t="array" ref="K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 spans="1:11" ht="21.5" x14ac:dyDescent="0.9">
      <c r="A73" s="25">
        <v>10</v>
      </c>
      <c r="B73" s="20" t="s">
        <v>417</v>
      </c>
      <c r="C73" s="20" t="s">
        <v>258</v>
      </c>
      <c r="D73" s="20">
        <v>188250</v>
      </c>
      <c r="E73" s="20">
        <v>77.709999999999994</v>
      </c>
      <c r="F73" s="20" t="s">
        <v>438</v>
      </c>
      <c r="G73" s="20" t="str">
        <f>IF(Result2026[[#This Row],[Candidate_Name]]&lt;&gt;"NOTA",_xlfn.XLOOKUP(Result2026[[#This Row],[Candidate_Name]],Candidates[candidates__name],Candidates[candidates__reference],"Fix"),"NOTA")</f>
        <v>26kla949</v>
      </c>
      <c r="H73" s="20" t="s">
        <v>6636</v>
      </c>
      <c r="I73" s="20" t="s">
        <v>6645</v>
      </c>
      <c r="J73" s="21">
        <v>227</v>
      </c>
      <c r="K73" s="20" t="str" cm="1">
        <f t="array" ref="K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 spans="1:11" ht="21.5" x14ac:dyDescent="0.9">
      <c r="A74" s="25">
        <v>10</v>
      </c>
      <c r="B74" s="20" t="s">
        <v>417</v>
      </c>
      <c r="C74" s="20" t="s">
        <v>258</v>
      </c>
      <c r="D74" s="20">
        <v>188250</v>
      </c>
      <c r="E74" s="20">
        <v>77.709999999999994</v>
      </c>
      <c r="F74" s="20" t="s">
        <v>461</v>
      </c>
      <c r="G74" s="20" t="str">
        <f>IF(Result2026[[#This Row],[Candidate_Name]]&lt;&gt;"NOTA",_xlfn.XLOOKUP(Result2026[[#This Row],[Candidate_Name]],Candidates[candidates__name],Candidates[candidates__reference],"Fix"),"NOTA")</f>
        <v>26kla1025</v>
      </c>
      <c r="H74" s="20" t="s">
        <v>6636</v>
      </c>
      <c r="I74" s="20" t="s">
        <v>6637</v>
      </c>
      <c r="J74" s="21">
        <v>124</v>
      </c>
      <c r="K74" s="20" t="str" cm="1">
        <f t="array" ref="K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5" spans="1:11" ht="21.5" x14ac:dyDescent="0.9">
      <c r="A75" s="25">
        <v>10</v>
      </c>
      <c r="B75" s="20" t="s">
        <v>417</v>
      </c>
      <c r="C75" s="20" t="s">
        <v>258</v>
      </c>
      <c r="D75" s="20">
        <v>188250</v>
      </c>
      <c r="E75" s="20">
        <v>77.709999999999994</v>
      </c>
      <c r="F75" s="20" t="s">
        <v>443</v>
      </c>
      <c r="G75" s="20" t="str">
        <f>IF(Result2026[[#This Row],[Candidate_Name]]&lt;&gt;"NOTA",_xlfn.XLOOKUP(Result2026[[#This Row],[Candidate_Name]],Candidates[candidates__name],Candidates[candidates__reference],"Fix"),"NOTA")</f>
        <v>26kla814</v>
      </c>
      <c r="H75" s="20" t="s">
        <v>6636</v>
      </c>
      <c r="I75" s="20" t="s">
        <v>6637</v>
      </c>
      <c r="J75" s="21">
        <v>115</v>
      </c>
      <c r="K75" s="20" t="str" cm="1">
        <f t="array" ref="K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 spans="1:11" ht="21.5" x14ac:dyDescent="0.9">
      <c r="A76" s="25">
        <v>10</v>
      </c>
      <c r="B76" s="20" t="s">
        <v>417</v>
      </c>
      <c r="C76" s="20" t="s">
        <v>258</v>
      </c>
      <c r="D76" s="20">
        <v>188250</v>
      </c>
      <c r="E76" s="20">
        <v>77.709999999999994</v>
      </c>
      <c r="F76" s="20" t="s">
        <v>455</v>
      </c>
      <c r="G76" s="20" t="str">
        <f>IF(Result2026[[#This Row],[Candidate_Name]]&lt;&gt;"NOTA",_xlfn.XLOOKUP(Result2026[[#This Row],[Candidate_Name]],Candidates[candidates__name],Candidates[candidates__reference],"Fix"),"NOTA")</f>
        <v>26kla1024</v>
      </c>
      <c r="H76" s="20" t="s">
        <v>6636</v>
      </c>
      <c r="I76" s="20" t="s">
        <v>6637</v>
      </c>
      <c r="J76" s="21">
        <v>106</v>
      </c>
      <c r="K76" s="20" t="str" cm="1">
        <f t="array" ref="K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7" spans="1:11" ht="21.5" x14ac:dyDescent="0.9">
      <c r="A77" s="25">
        <v>11</v>
      </c>
      <c r="B77" s="20" t="s">
        <v>258</v>
      </c>
      <c r="C77" s="20" t="s">
        <v>258</v>
      </c>
      <c r="D77" s="20">
        <v>182682</v>
      </c>
      <c r="E77" s="20">
        <v>75.61</v>
      </c>
      <c r="F77" s="20" t="s">
        <v>468</v>
      </c>
      <c r="G77" s="20" t="str">
        <f>IF(Result2026[[#This Row],[Candidate_Name]]&lt;&gt;"NOTA",_xlfn.XLOOKUP(Result2026[[#This Row],[Candidate_Name]],Candidates[candidates__name],Candidates[candidates__reference],"Fix"),"NOTA")</f>
        <v>26kla151</v>
      </c>
      <c r="H77" s="20" t="s">
        <v>38</v>
      </c>
      <c r="I77" s="20" t="s">
        <v>6640</v>
      </c>
      <c r="J77" s="21">
        <v>70620</v>
      </c>
      <c r="K77" s="20" cm="1">
        <f t="array" ref="K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8" spans="1:11" ht="21.5" x14ac:dyDescent="0.9">
      <c r="A78" s="25">
        <v>11</v>
      </c>
      <c r="B78" s="20" t="s">
        <v>258</v>
      </c>
      <c r="C78" s="20" t="s">
        <v>258</v>
      </c>
      <c r="D78" s="20">
        <v>182682</v>
      </c>
      <c r="E78" s="20">
        <v>75.61</v>
      </c>
      <c r="F78" s="20" t="s">
        <v>484</v>
      </c>
      <c r="G78" s="20" t="str">
        <f>IF(Result2026[[#This Row],[Candidate_Name]]&lt;&gt;"NOTA",_xlfn.XLOOKUP(Result2026[[#This Row],[Candidate_Name]],Candidates[candidates__name],Candidates[candidates__reference],"Fix"),"NOTA")</f>
        <v>26kla011</v>
      </c>
      <c r="H78" s="20" t="s">
        <v>51</v>
      </c>
      <c r="I78" s="20" t="s">
        <v>483</v>
      </c>
      <c r="J78" s="21">
        <v>52069</v>
      </c>
      <c r="K78" s="20" cm="1">
        <f t="array" ref="K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9" spans="1:11" ht="21.5" x14ac:dyDescent="0.9">
      <c r="A79" s="25">
        <v>11</v>
      </c>
      <c r="B79" s="20" t="s">
        <v>258</v>
      </c>
      <c r="C79" s="20" t="s">
        <v>258</v>
      </c>
      <c r="D79" s="20">
        <v>182682</v>
      </c>
      <c r="E79" s="20">
        <v>75.61</v>
      </c>
      <c r="F79" s="20" t="s">
        <v>473</v>
      </c>
      <c r="G79" s="20" t="str">
        <f>IF(Result2026[[#This Row],[Candidate_Name]]&lt;&gt;"NOTA",_xlfn.XLOOKUP(Result2026[[#This Row],[Candidate_Name]],Candidates[candidates__name],Candidates[candidates__reference],"Fix"),"NOTA")</f>
        <v>26kla291</v>
      </c>
      <c r="H79" s="20" t="s">
        <v>68</v>
      </c>
      <c r="I79" s="20" t="s">
        <v>6634</v>
      </c>
      <c r="J79" s="21">
        <v>16144</v>
      </c>
      <c r="K79" s="20" cm="1">
        <f t="array" ref="K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0" spans="1:11" ht="21.5" x14ac:dyDescent="0.9">
      <c r="A80" s="25">
        <v>11</v>
      </c>
      <c r="B80" s="20" t="s">
        <v>258</v>
      </c>
      <c r="C80" s="20" t="s">
        <v>258</v>
      </c>
      <c r="D80" s="20">
        <v>182682</v>
      </c>
      <c r="E80" s="20">
        <v>75.61</v>
      </c>
      <c r="F80" s="20" t="s">
        <v>6638</v>
      </c>
      <c r="G80" s="20" t="str">
        <f>IF(Result2026[[#This Row],[Candidate_Name]]&lt;&gt;"NOTA",_xlfn.XLOOKUP(Result2026[[#This Row],[Candidate_Name]],Candidates[candidates__name],Candidates[candidates__reference],"Fix"),"NOTA")</f>
        <v>NOTA</v>
      </c>
      <c r="H80" s="20" t="s">
        <v>6636</v>
      </c>
      <c r="I80" s="20"/>
      <c r="J80" s="21">
        <v>705</v>
      </c>
      <c r="K80" s="20" t="str" cm="1">
        <f t="array" ref="K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 spans="1:11" ht="21.5" x14ac:dyDescent="0.9">
      <c r="A81" s="25">
        <v>11</v>
      </c>
      <c r="B81" s="20" t="s">
        <v>258</v>
      </c>
      <c r="C81" s="20" t="s">
        <v>258</v>
      </c>
      <c r="D81" s="20">
        <v>182682</v>
      </c>
      <c r="E81" s="20">
        <v>75.61</v>
      </c>
      <c r="F81" s="20" t="s">
        <v>497</v>
      </c>
      <c r="G81" s="20" t="str">
        <f>IF(Result2026[[#This Row],[Candidate_Name]]&lt;&gt;"NOTA",_xlfn.XLOOKUP(Result2026[[#This Row],[Candidate_Name]],Candidates[candidates__name],Candidates[candidates__reference],"Fix"),"NOTA")</f>
        <v>26kla1042</v>
      </c>
      <c r="H81" s="20" t="s">
        <v>6636</v>
      </c>
      <c r="I81" s="20" t="s">
        <v>6637</v>
      </c>
      <c r="J81" s="21">
        <v>281</v>
      </c>
      <c r="K81" s="20" t="str" cm="1">
        <f t="array" ref="K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2" spans="1:11" ht="21.5" x14ac:dyDescent="0.9">
      <c r="A82" s="25">
        <v>11</v>
      </c>
      <c r="B82" s="20" t="s">
        <v>258</v>
      </c>
      <c r="C82" s="20" t="s">
        <v>258</v>
      </c>
      <c r="D82" s="20">
        <v>182682</v>
      </c>
      <c r="E82" s="20">
        <v>75.61</v>
      </c>
      <c r="F82" s="20" t="s">
        <v>492</v>
      </c>
      <c r="G82" s="20" t="str">
        <f>IF(Result2026[[#This Row],[Candidate_Name]]&lt;&gt;"NOTA",_xlfn.XLOOKUP(Result2026[[#This Row],[Candidate_Name]],Candidates[candidates__name],Candidates[candidates__reference],"Fix"),"NOTA")</f>
        <v>26kla1034</v>
      </c>
      <c r="H82" s="20" t="s">
        <v>6636</v>
      </c>
      <c r="I82" s="20" t="s">
        <v>6646</v>
      </c>
      <c r="J82" s="21">
        <v>255</v>
      </c>
      <c r="K82" s="20" t="str" cm="1">
        <f t="array" ref="K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3" spans="1:11" ht="21.5" x14ac:dyDescent="0.9">
      <c r="A83" s="25">
        <v>11</v>
      </c>
      <c r="B83" s="20" t="s">
        <v>258</v>
      </c>
      <c r="C83" s="20" t="s">
        <v>258</v>
      </c>
      <c r="D83" s="20">
        <v>182682</v>
      </c>
      <c r="E83" s="20">
        <v>75.61</v>
      </c>
      <c r="F83" s="20" t="s">
        <v>478</v>
      </c>
      <c r="G83" s="20" t="str">
        <f>IF(Result2026[[#This Row],[Candidate_Name]]&lt;&gt;"NOTA",_xlfn.XLOOKUP(Result2026[[#This Row],[Candidate_Name]],Candidates[candidates__name],Candidates[candidates__reference],"Fix"),"NOTA")</f>
        <v>26kla848</v>
      </c>
      <c r="H83" s="20" t="s">
        <v>6636</v>
      </c>
      <c r="I83" s="20" t="s">
        <v>6645</v>
      </c>
      <c r="J83" s="21">
        <v>229</v>
      </c>
      <c r="K83" s="20" t="str" cm="1">
        <f t="array" ref="K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4" spans="1:11" ht="21.5" x14ac:dyDescent="0.9">
      <c r="A84" s="25">
        <v>11</v>
      </c>
      <c r="B84" s="20" t="s">
        <v>258</v>
      </c>
      <c r="C84" s="20" t="s">
        <v>258</v>
      </c>
      <c r="D84" s="20">
        <v>182682</v>
      </c>
      <c r="E84" s="20">
        <v>75.61</v>
      </c>
      <c r="F84" s="20" t="s">
        <v>502</v>
      </c>
      <c r="G84" s="20" t="str">
        <f>IF(Result2026[[#This Row],[Candidate_Name]]&lt;&gt;"NOTA",_xlfn.XLOOKUP(Result2026[[#This Row],[Candidate_Name]],Candidates[candidates__name],Candidates[candidates__reference],"Fix"),"NOTA")</f>
        <v>26kla933</v>
      </c>
      <c r="H84" s="20" t="s">
        <v>6636</v>
      </c>
      <c r="I84" s="20" t="s">
        <v>6637</v>
      </c>
      <c r="J84" s="21">
        <v>216</v>
      </c>
      <c r="K84" s="20" t="str" cm="1">
        <f t="array" ref="K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 spans="1:11" ht="21.5" x14ac:dyDescent="0.9">
      <c r="A85" s="25">
        <v>12</v>
      </c>
      <c r="B85" s="20" t="s">
        <v>508</v>
      </c>
      <c r="C85" s="20" t="s">
        <v>258</v>
      </c>
      <c r="D85" s="20">
        <v>206000</v>
      </c>
      <c r="E85" s="20">
        <v>81.44</v>
      </c>
      <c r="F85" s="20" t="s">
        <v>511</v>
      </c>
      <c r="G85" s="20" t="str">
        <f>IF(Result2026[[#This Row],[Candidate_Name]]&lt;&gt;"NOTA",_xlfn.XLOOKUP(Result2026[[#This Row],[Candidate_Name]],Candidates[candidates__name],Candidates[candidates__reference],"Fix"),"NOTA")</f>
        <v>26kla012</v>
      </c>
      <c r="H85" s="20" t="s">
        <v>51</v>
      </c>
      <c r="I85" s="20" t="s">
        <v>6635</v>
      </c>
      <c r="J85" s="21">
        <v>85614</v>
      </c>
      <c r="K85" s="20" cm="1">
        <f t="array" ref="K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6" spans="1:11" ht="21.5" x14ac:dyDescent="0.9">
      <c r="A86" s="25">
        <v>12</v>
      </c>
      <c r="B86" s="20" t="s">
        <v>508</v>
      </c>
      <c r="C86" s="20" t="s">
        <v>258</v>
      </c>
      <c r="D86" s="20">
        <v>206000</v>
      </c>
      <c r="E86" s="20">
        <v>81.44</v>
      </c>
      <c r="F86" s="20" t="s">
        <v>523</v>
      </c>
      <c r="G86" s="20" t="str">
        <f>IF(Result2026[[#This Row],[Candidate_Name]]&lt;&gt;"NOTA",_xlfn.XLOOKUP(Result2026[[#This Row],[Candidate_Name]],Candidates[candidates__name],Candidates[candidates__reference],"Fix"),"NOTA")</f>
        <v>26kla152</v>
      </c>
      <c r="H86" s="20" t="s">
        <v>38</v>
      </c>
      <c r="I86" s="20" t="s">
        <v>6640</v>
      </c>
      <c r="J86" s="21">
        <v>66367</v>
      </c>
      <c r="K86" s="20" cm="1">
        <f t="array" ref="K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7" spans="1:11" ht="21.5" x14ac:dyDescent="0.9">
      <c r="A87" s="25">
        <v>12</v>
      </c>
      <c r="B87" s="20" t="s">
        <v>508</v>
      </c>
      <c r="C87" s="20" t="s">
        <v>258</v>
      </c>
      <c r="D87" s="20">
        <v>206000</v>
      </c>
      <c r="E87" s="20">
        <v>81.44</v>
      </c>
      <c r="F87" s="20" t="s">
        <v>518</v>
      </c>
      <c r="G87" s="20" t="str">
        <f>IF(Result2026[[#This Row],[Candidate_Name]]&lt;&gt;"NOTA",_xlfn.XLOOKUP(Result2026[[#This Row],[Candidate_Name]],Candidates[candidates__name],Candidates[candidates__reference],"Fix"),"NOTA")</f>
        <v>26kla292</v>
      </c>
      <c r="H87" s="20" t="s">
        <v>68</v>
      </c>
      <c r="I87" s="20" t="s">
        <v>6634</v>
      </c>
      <c r="J87" s="21">
        <v>18555</v>
      </c>
      <c r="K87" s="20" cm="1">
        <f t="array" ref="K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8" spans="1:11" ht="21.5" x14ac:dyDescent="0.9">
      <c r="A88" s="25">
        <v>12</v>
      </c>
      <c r="B88" s="20" t="s">
        <v>508</v>
      </c>
      <c r="C88" s="20" t="s">
        <v>258</v>
      </c>
      <c r="D88" s="20">
        <v>206000</v>
      </c>
      <c r="E88" s="20">
        <v>81.44</v>
      </c>
      <c r="F88" s="20" t="s">
        <v>6638</v>
      </c>
      <c r="G88" s="20" t="str">
        <f>IF(Result2026[[#This Row],[Candidate_Name]]&lt;&gt;"NOTA",_xlfn.XLOOKUP(Result2026[[#This Row],[Candidate_Name]],Candidates[candidates__name],Candidates[candidates__reference],"Fix"),"NOTA")</f>
        <v>NOTA</v>
      </c>
      <c r="H88" s="20" t="s">
        <v>6636</v>
      </c>
      <c r="I88" s="20"/>
      <c r="J88" s="21">
        <v>813</v>
      </c>
      <c r="K88" s="20" t="str" cm="1">
        <f t="array" ref="K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9" spans="1:11" ht="21.5" x14ac:dyDescent="0.9">
      <c r="A89" s="25">
        <v>12</v>
      </c>
      <c r="B89" s="20" t="s">
        <v>508</v>
      </c>
      <c r="C89" s="20" t="s">
        <v>258</v>
      </c>
      <c r="D89" s="20">
        <v>206000</v>
      </c>
      <c r="E89" s="20">
        <v>81.44</v>
      </c>
      <c r="F89" s="20" t="s">
        <v>528</v>
      </c>
      <c r="G89" s="20" t="str">
        <f>IF(Result2026[[#This Row],[Candidate_Name]]&lt;&gt;"NOTA",_xlfn.XLOOKUP(Result2026[[#This Row],[Candidate_Name]],Candidates[candidates__name],Candidates[candidates__reference],"Fix"),"NOTA")</f>
        <v>26kla1053</v>
      </c>
      <c r="H89" s="20" t="s">
        <v>6636</v>
      </c>
      <c r="I89" s="20" t="s">
        <v>6637</v>
      </c>
      <c r="J89" s="21">
        <v>193</v>
      </c>
      <c r="K89" s="20" t="str" cm="1">
        <f t="array" ref="K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0" spans="1:11" ht="21.5" x14ac:dyDescent="0.9">
      <c r="A90" s="25">
        <v>12</v>
      </c>
      <c r="B90" s="20" t="s">
        <v>508</v>
      </c>
      <c r="C90" s="20" t="s">
        <v>258</v>
      </c>
      <c r="D90" s="20">
        <v>206000</v>
      </c>
      <c r="E90" s="20">
        <v>81.44</v>
      </c>
      <c r="F90" s="20" t="s">
        <v>533</v>
      </c>
      <c r="G90" s="20" t="str">
        <f>IF(Result2026[[#This Row],[Candidate_Name]]&lt;&gt;"NOTA",_xlfn.XLOOKUP(Result2026[[#This Row],[Candidate_Name]],Candidates[candidates__name],Candidates[candidates__reference],"Fix"),"NOTA")</f>
        <v>26kla1063</v>
      </c>
      <c r="H90" s="20" t="s">
        <v>6636</v>
      </c>
      <c r="I90" s="20" t="s">
        <v>6637</v>
      </c>
      <c r="J90" s="21">
        <v>117</v>
      </c>
      <c r="K90" s="20" t="str" cm="1">
        <f t="array" ref="K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 spans="1:11" ht="21.5" x14ac:dyDescent="0.9">
      <c r="A91" s="25">
        <v>13</v>
      </c>
      <c r="B91" s="20" t="s">
        <v>539</v>
      </c>
      <c r="C91" s="20" t="s">
        <v>258</v>
      </c>
      <c r="D91" s="20">
        <v>185841</v>
      </c>
      <c r="E91" s="20">
        <v>76.33</v>
      </c>
      <c r="F91" s="20" t="s">
        <v>542</v>
      </c>
      <c r="G91" s="20" t="str">
        <f>IF(Result2026[[#This Row],[Candidate_Name]]&lt;&gt;"NOTA",_xlfn.XLOOKUP(Result2026[[#This Row],[Candidate_Name]],Candidates[candidates__name],Candidates[candidates__reference],"Fix"),"NOTA")</f>
        <v>26kla013</v>
      </c>
      <c r="H91" s="20" t="s">
        <v>51</v>
      </c>
      <c r="I91" s="20" t="s">
        <v>6635</v>
      </c>
      <c r="J91" s="21">
        <v>69743</v>
      </c>
      <c r="K91" s="20" cm="1">
        <f t="array" ref="K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2" spans="1:11" ht="21.5" x14ac:dyDescent="0.9">
      <c r="A92" s="25">
        <v>13</v>
      </c>
      <c r="B92" s="20" t="s">
        <v>539</v>
      </c>
      <c r="C92" s="20" t="s">
        <v>258</v>
      </c>
      <c r="D92" s="20">
        <v>185841</v>
      </c>
      <c r="E92" s="20">
        <v>76.33</v>
      </c>
      <c r="F92" s="20" t="s">
        <v>553</v>
      </c>
      <c r="G92" s="20" t="str">
        <f>IF(Result2026[[#This Row],[Candidate_Name]]&lt;&gt;"NOTA",_xlfn.XLOOKUP(Result2026[[#This Row],[Candidate_Name]],Candidates[candidates__name],Candidates[candidates__reference],"Fix"),"NOTA")</f>
        <v>26kla153</v>
      </c>
      <c r="H92" s="20" t="s">
        <v>38</v>
      </c>
      <c r="I92" s="20" t="s">
        <v>6640</v>
      </c>
      <c r="J92" s="21">
        <v>49220</v>
      </c>
      <c r="K92" s="20" cm="1">
        <f t="array" ref="K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3" spans="1:11" ht="21.5" x14ac:dyDescent="0.9">
      <c r="A93" s="25">
        <v>13</v>
      </c>
      <c r="B93" s="20" t="s">
        <v>539</v>
      </c>
      <c r="C93" s="20" t="s">
        <v>258</v>
      </c>
      <c r="D93" s="20">
        <v>185841</v>
      </c>
      <c r="E93" s="20">
        <v>76.33</v>
      </c>
      <c r="F93" s="20" t="s">
        <v>548</v>
      </c>
      <c r="G93" s="20" t="str">
        <f>IF(Result2026[[#This Row],[Candidate_Name]]&lt;&gt;"NOTA",_xlfn.XLOOKUP(Result2026[[#This Row],[Candidate_Name]],Candidates[candidates__name],Candidates[candidates__reference],"Fix"),"NOTA")</f>
        <v>26kla293</v>
      </c>
      <c r="H93" s="20" t="s">
        <v>68</v>
      </c>
      <c r="I93" s="20" t="s">
        <v>6634</v>
      </c>
      <c r="J93" s="21">
        <v>22754</v>
      </c>
      <c r="K93" s="20" cm="1">
        <f t="array" ref="K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4" spans="1:11" ht="21.5" x14ac:dyDescent="0.9">
      <c r="A94" s="25">
        <v>13</v>
      </c>
      <c r="B94" s="20" t="s">
        <v>539</v>
      </c>
      <c r="C94" s="20" t="s">
        <v>258</v>
      </c>
      <c r="D94" s="20">
        <v>185841</v>
      </c>
      <c r="E94" s="20">
        <v>76.33</v>
      </c>
      <c r="F94" s="20" t="s">
        <v>558</v>
      </c>
      <c r="G94" s="20" t="str">
        <f>IF(Result2026[[#This Row],[Candidate_Name]]&lt;&gt;"NOTA",_xlfn.XLOOKUP(Result2026[[#This Row],[Candidate_Name]],Candidates[candidates__name],Candidates[candidates__reference],"Fix"),"NOTA")</f>
        <v>26kla573</v>
      </c>
      <c r="H94" s="20" t="s">
        <v>6636</v>
      </c>
      <c r="I94" s="20" t="s">
        <v>6643</v>
      </c>
      <c r="J94" s="21">
        <v>1444</v>
      </c>
      <c r="K94" s="20" t="str" cm="1">
        <f t="array" ref="K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 spans="1:11" ht="21.5" x14ac:dyDescent="0.9">
      <c r="A95" s="25">
        <v>13</v>
      </c>
      <c r="B95" s="20" t="s">
        <v>539</v>
      </c>
      <c r="C95" s="20" t="s">
        <v>258</v>
      </c>
      <c r="D95" s="20">
        <v>185841</v>
      </c>
      <c r="E95" s="20">
        <v>76.33</v>
      </c>
      <c r="F95" s="20" t="s">
        <v>6638</v>
      </c>
      <c r="G95" s="20" t="str">
        <f>IF(Result2026[[#This Row],[Candidate_Name]]&lt;&gt;"NOTA",_xlfn.XLOOKUP(Result2026[[#This Row],[Candidate_Name]],Candidates[candidates__name],Candidates[candidates__reference],"Fix"),"NOTA")</f>
        <v>NOTA</v>
      </c>
      <c r="H95" s="20" t="s">
        <v>6636</v>
      </c>
      <c r="I95" s="20"/>
      <c r="J95" s="21">
        <v>728</v>
      </c>
      <c r="K95" s="20" t="str" cm="1">
        <f t="array" ref="K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 spans="1:11" ht="21.5" x14ac:dyDescent="0.9">
      <c r="A96" s="25">
        <v>13</v>
      </c>
      <c r="B96" s="20" t="s">
        <v>539</v>
      </c>
      <c r="C96" s="20" t="s">
        <v>258</v>
      </c>
      <c r="D96" s="20">
        <v>185841</v>
      </c>
      <c r="E96" s="20">
        <v>76.33</v>
      </c>
      <c r="F96" s="20" t="s">
        <v>574</v>
      </c>
      <c r="G96" s="20" t="str">
        <f>IF(Result2026[[#This Row],[Candidate_Name]]&lt;&gt;"NOTA",_xlfn.XLOOKUP(Result2026[[#This Row],[Candidate_Name]],Candidates[candidates__name],Candidates[candidates__reference],"Fix"),"NOTA")</f>
        <v>26kla963</v>
      </c>
      <c r="H96" s="20" t="s">
        <v>6636</v>
      </c>
      <c r="I96" s="20" t="s">
        <v>6637</v>
      </c>
      <c r="J96" s="21">
        <v>240</v>
      </c>
      <c r="K96" s="20" t="str" cm="1">
        <f t="array" ref="K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 spans="1:11" ht="21.5" x14ac:dyDescent="0.9">
      <c r="A97" s="25">
        <v>13</v>
      </c>
      <c r="B97" s="20" t="s">
        <v>539</v>
      </c>
      <c r="C97" s="20" t="s">
        <v>258</v>
      </c>
      <c r="D97" s="20">
        <v>185841</v>
      </c>
      <c r="E97" s="20">
        <v>76.33</v>
      </c>
      <c r="F97" s="20" t="s">
        <v>569</v>
      </c>
      <c r="G97" s="20" t="str">
        <f>IF(Result2026[[#This Row],[Candidate_Name]]&lt;&gt;"NOTA",_xlfn.XLOOKUP(Result2026[[#This Row],[Candidate_Name]],Candidates[candidates__name],Candidates[candidates__reference],"Fix"),"NOTA")</f>
        <v>26kla920</v>
      </c>
      <c r="H97" s="20" t="s">
        <v>6636</v>
      </c>
      <c r="I97" s="20" t="s">
        <v>6637</v>
      </c>
      <c r="J97" s="21">
        <v>89</v>
      </c>
      <c r="K97" s="20" t="str" cm="1">
        <f t="array" ref="K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 spans="1:11" ht="21.5" x14ac:dyDescent="0.9">
      <c r="A98" s="25">
        <v>13</v>
      </c>
      <c r="B98" s="20" t="s">
        <v>539</v>
      </c>
      <c r="C98" s="20" t="s">
        <v>258</v>
      </c>
      <c r="D98" s="20">
        <v>185841</v>
      </c>
      <c r="E98" s="20">
        <v>76.33</v>
      </c>
      <c r="F98" s="20" t="s">
        <v>563</v>
      </c>
      <c r="G98" s="20" t="str">
        <f>IF(Result2026[[#This Row],[Candidate_Name]]&lt;&gt;"NOTA",_xlfn.XLOOKUP(Result2026[[#This Row],[Candidate_Name]],Candidates[candidates__name],Candidates[candidates__reference],"Fix"),"NOTA")</f>
        <v>26kla921</v>
      </c>
      <c r="H98" s="20" t="s">
        <v>6636</v>
      </c>
      <c r="I98" s="20" t="s">
        <v>6637</v>
      </c>
      <c r="J98" s="21">
        <v>69</v>
      </c>
      <c r="K98" s="20" t="str" cm="1">
        <f t="array" ref="K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 spans="1:11" ht="21.5" x14ac:dyDescent="0.9">
      <c r="A99" s="25">
        <v>14</v>
      </c>
      <c r="B99" s="20" t="s">
        <v>580</v>
      </c>
      <c r="C99" s="20" t="s">
        <v>258</v>
      </c>
      <c r="D99" s="20">
        <v>205771</v>
      </c>
      <c r="E99" s="20">
        <v>78.459999999999994</v>
      </c>
      <c r="F99" s="20" t="s">
        <v>599</v>
      </c>
      <c r="G99" s="20" t="str">
        <f>IF(Result2026[[#This Row],[Candidate_Name]]&lt;&gt;"NOTA",_xlfn.XLOOKUP(Result2026[[#This Row],[Candidate_Name]],Candidates[candidates__name],Candidates[candidates__reference],"Fix"),"NOTA")</f>
        <v>26kla014</v>
      </c>
      <c r="H99" s="20" t="s">
        <v>51</v>
      </c>
      <c r="I99" s="20" t="s">
        <v>6647</v>
      </c>
      <c r="J99" s="21">
        <v>70448</v>
      </c>
      <c r="K99" s="20" cm="1">
        <f t="array" ref="K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00" spans="1:11" ht="21.5" x14ac:dyDescent="0.9">
      <c r="A100" s="25">
        <v>14</v>
      </c>
      <c r="B100" s="20" t="s">
        <v>580</v>
      </c>
      <c r="C100" s="20" t="s">
        <v>258</v>
      </c>
      <c r="D100" s="20">
        <v>205771</v>
      </c>
      <c r="E100" s="20">
        <v>78.459999999999994</v>
      </c>
      <c r="F100" s="20" t="s">
        <v>583</v>
      </c>
      <c r="G100" s="20" t="str">
        <f>IF(Result2026[[#This Row],[Candidate_Name]]&lt;&gt;"NOTA",_xlfn.XLOOKUP(Result2026[[#This Row],[Candidate_Name]],Candidates[candidates__name],Candidates[candidates__reference],"Fix"),"NOTA")</f>
        <v>26kla154</v>
      </c>
      <c r="H100" s="20" t="s">
        <v>38</v>
      </c>
      <c r="I100" s="20" t="s">
        <v>6633</v>
      </c>
      <c r="J100" s="21">
        <v>69162</v>
      </c>
      <c r="K100" s="20" cm="1">
        <f t="array" ref="K1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01" spans="1:11" ht="21.5" x14ac:dyDescent="0.9">
      <c r="A101" s="25">
        <v>14</v>
      </c>
      <c r="B101" s="20" t="s">
        <v>580</v>
      </c>
      <c r="C101" s="20" t="s">
        <v>258</v>
      </c>
      <c r="D101" s="20">
        <v>205771</v>
      </c>
      <c r="E101" s="20">
        <v>78.459999999999994</v>
      </c>
      <c r="F101" s="20" t="s">
        <v>588</v>
      </c>
      <c r="G101" s="20" t="str">
        <f>IF(Result2026[[#This Row],[Candidate_Name]]&lt;&gt;"NOTA",_xlfn.XLOOKUP(Result2026[[#This Row],[Candidate_Name]],Candidates[candidates__name],Candidates[candidates__reference],"Fix"),"NOTA")</f>
        <v>26kla294</v>
      </c>
      <c r="H101" s="20" t="s">
        <v>68</v>
      </c>
      <c r="I101" s="20" t="s">
        <v>6634</v>
      </c>
      <c r="J101" s="21">
        <v>22195</v>
      </c>
      <c r="K101" s="20" cm="1">
        <f t="array" ref="K1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02" spans="1:11" ht="21.5" x14ac:dyDescent="0.9">
      <c r="A102" s="25">
        <v>14</v>
      </c>
      <c r="B102" s="20" t="s">
        <v>580</v>
      </c>
      <c r="C102" s="20" t="s">
        <v>258</v>
      </c>
      <c r="D102" s="20">
        <v>205771</v>
      </c>
      <c r="E102" s="20">
        <v>78.459999999999994</v>
      </c>
      <c r="F102" s="20" t="s">
        <v>605</v>
      </c>
      <c r="G102" s="20" t="str">
        <f>IF(Result2026[[#This Row],[Candidate_Name]]&lt;&gt;"NOTA",_xlfn.XLOOKUP(Result2026[[#This Row],[Candidate_Name]],Candidates[candidates__name],Candidates[candidates__reference],"Fix"),"NOTA")</f>
        <v>26kla795</v>
      </c>
      <c r="H102" s="20" t="s">
        <v>6636</v>
      </c>
      <c r="I102" s="20" t="s">
        <v>6637</v>
      </c>
      <c r="J102" s="21">
        <v>671</v>
      </c>
      <c r="K102" s="20" t="str" cm="1">
        <f t="array" ref="K1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3" spans="1:11" ht="21.5" x14ac:dyDescent="0.9">
      <c r="A103" s="25">
        <v>14</v>
      </c>
      <c r="B103" s="20" t="s">
        <v>580</v>
      </c>
      <c r="C103" s="20" t="s">
        <v>258</v>
      </c>
      <c r="D103" s="20">
        <v>205771</v>
      </c>
      <c r="E103" s="20">
        <v>78.459999999999994</v>
      </c>
      <c r="F103" s="20" t="s">
        <v>611</v>
      </c>
      <c r="G103" s="20" t="str">
        <f>IF(Result2026[[#This Row],[Candidate_Name]]&lt;&gt;"NOTA",_xlfn.XLOOKUP(Result2026[[#This Row],[Candidate_Name]],Candidates[candidates__name],Candidates[candidates__reference],"Fix"),"NOTA")</f>
        <v>26kla909</v>
      </c>
      <c r="H103" s="20" t="s">
        <v>6636</v>
      </c>
      <c r="I103" s="20" t="s">
        <v>6637</v>
      </c>
      <c r="J103" s="21">
        <v>560</v>
      </c>
      <c r="K103" s="20" t="str" cm="1">
        <f t="array" ref="K1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4" spans="1:11" ht="21.5" x14ac:dyDescent="0.9">
      <c r="A104" s="25">
        <v>14</v>
      </c>
      <c r="B104" s="20" t="s">
        <v>580</v>
      </c>
      <c r="C104" s="20" t="s">
        <v>258</v>
      </c>
      <c r="D104" s="20">
        <v>205771</v>
      </c>
      <c r="E104" s="20">
        <v>78.459999999999994</v>
      </c>
      <c r="F104" s="20" t="s">
        <v>6638</v>
      </c>
      <c r="G104" s="20" t="str">
        <f>IF(Result2026[[#This Row],[Candidate_Name]]&lt;&gt;"NOTA",_xlfn.XLOOKUP(Result2026[[#This Row],[Candidate_Name]],Candidates[candidates__name],Candidates[candidates__reference],"Fix"),"NOTA")</f>
        <v>NOTA</v>
      </c>
      <c r="H104" s="20" t="s">
        <v>6636</v>
      </c>
      <c r="I104" s="20"/>
      <c r="J104" s="21">
        <v>495</v>
      </c>
      <c r="K104" s="20" t="str" cm="1">
        <f t="array" ref="K1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5" spans="1:11" ht="21.5" x14ac:dyDescent="0.9">
      <c r="A105" s="25">
        <v>14</v>
      </c>
      <c r="B105" s="20" t="s">
        <v>580</v>
      </c>
      <c r="C105" s="20" t="s">
        <v>258</v>
      </c>
      <c r="D105" s="20">
        <v>205771</v>
      </c>
      <c r="E105" s="20">
        <v>78.459999999999994</v>
      </c>
      <c r="F105" s="20" t="s">
        <v>593</v>
      </c>
      <c r="G105" s="20" t="str">
        <f>IF(Result2026[[#This Row],[Candidate_Name]]&lt;&gt;"NOTA",_xlfn.XLOOKUP(Result2026[[#This Row],[Candidate_Name]],Candidates[candidates__name],Candidates[candidates__reference],"Fix"),"NOTA")</f>
        <v>26kla434</v>
      </c>
      <c r="H105" s="20" t="s">
        <v>6636</v>
      </c>
      <c r="I105" s="20" t="s">
        <v>6644</v>
      </c>
      <c r="J105" s="21">
        <v>254</v>
      </c>
      <c r="K105" s="20" t="str" cm="1">
        <f t="array" ref="K1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6" spans="1:11" ht="21.5" x14ac:dyDescent="0.9">
      <c r="A106" s="25">
        <v>14</v>
      </c>
      <c r="B106" s="20" t="s">
        <v>580</v>
      </c>
      <c r="C106" s="20" t="s">
        <v>258</v>
      </c>
      <c r="D106" s="20">
        <v>205771</v>
      </c>
      <c r="E106" s="20">
        <v>78.459999999999994</v>
      </c>
      <c r="F106" s="20" t="s">
        <v>617</v>
      </c>
      <c r="G106" s="20" t="str">
        <f>IF(Result2026[[#This Row],[Candidate_Name]]&lt;&gt;"NOTA",_xlfn.XLOOKUP(Result2026[[#This Row],[Candidate_Name]],Candidates[candidates__name],Candidates[candidates__reference],"Fix"),"NOTA")</f>
        <v>26kla856</v>
      </c>
      <c r="H106" s="20" t="s">
        <v>6636</v>
      </c>
      <c r="I106" s="20" t="s">
        <v>6637</v>
      </c>
      <c r="J106" s="21">
        <v>169</v>
      </c>
      <c r="K106" s="20" t="str" cm="1">
        <f t="array" ref="K1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7" spans="1:11" ht="21.5" x14ac:dyDescent="0.9">
      <c r="A107" s="25">
        <v>14</v>
      </c>
      <c r="B107" s="20" t="s">
        <v>580</v>
      </c>
      <c r="C107" s="20" t="s">
        <v>258</v>
      </c>
      <c r="D107" s="20">
        <v>205771</v>
      </c>
      <c r="E107" s="20">
        <v>78.459999999999994</v>
      </c>
      <c r="F107" s="20" t="s">
        <v>622</v>
      </c>
      <c r="G107" s="20" t="str">
        <f>IF(Result2026[[#This Row],[Candidate_Name]]&lt;&gt;"NOTA",_xlfn.XLOOKUP(Result2026[[#This Row],[Candidate_Name]],Candidates[candidates__name],Candidates[candidates__reference],"Fix"),"NOTA")</f>
        <v>26kla1001</v>
      </c>
      <c r="H107" s="20" t="s">
        <v>6636</v>
      </c>
      <c r="I107" s="20" t="s">
        <v>6637</v>
      </c>
      <c r="J107" s="21">
        <v>133</v>
      </c>
      <c r="K107" s="20" t="str" cm="1">
        <f t="array" ref="K1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8" spans="1:11" ht="21.5" x14ac:dyDescent="0.9">
      <c r="A108" s="25">
        <v>14</v>
      </c>
      <c r="B108" s="20" t="s">
        <v>580</v>
      </c>
      <c r="C108" s="20" t="s">
        <v>258</v>
      </c>
      <c r="D108" s="20">
        <v>205771</v>
      </c>
      <c r="E108" s="20">
        <v>78.459999999999994</v>
      </c>
      <c r="F108" s="20" t="s">
        <v>628</v>
      </c>
      <c r="G108" s="20" t="str">
        <f>IF(Result2026[[#This Row],[Candidate_Name]]&lt;&gt;"NOTA",_xlfn.XLOOKUP(Result2026[[#This Row],[Candidate_Name]],Candidates[candidates__name],Candidates[candidates__reference],"Fix"),"NOTA")</f>
        <v>26kla986</v>
      </c>
      <c r="H108" s="20" t="s">
        <v>6636</v>
      </c>
      <c r="I108" s="20" t="s">
        <v>6637</v>
      </c>
      <c r="J108" s="21">
        <v>115</v>
      </c>
      <c r="K108" s="20" t="str" cm="1">
        <f t="array" ref="K1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9" spans="1:11" ht="21.5" x14ac:dyDescent="0.9">
      <c r="A109" s="25">
        <v>15</v>
      </c>
      <c r="B109" s="20" t="s">
        <v>633</v>
      </c>
      <c r="C109" s="20" t="s">
        <v>258</v>
      </c>
      <c r="D109" s="20">
        <v>201719</v>
      </c>
      <c r="E109" s="20">
        <v>82.24</v>
      </c>
      <c r="F109" s="20" t="s">
        <v>646</v>
      </c>
      <c r="G109" s="20" t="str">
        <f>IF(Result2026[[#This Row],[Candidate_Name]]&lt;&gt;"NOTA",_xlfn.XLOOKUP(Result2026[[#This Row],[Candidate_Name]],Candidates[candidates__name],Candidates[candidates__reference],"Fix"),"NOTA")</f>
        <v>26kla015</v>
      </c>
      <c r="H109" s="20" t="s">
        <v>51</v>
      </c>
      <c r="I109" s="20" t="s">
        <v>6635</v>
      </c>
      <c r="J109" s="21">
        <v>81456</v>
      </c>
      <c r="K109" s="20" cm="1">
        <f t="array" ref="K1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10" spans="1:11" ht="21.5" x14ac:dyDescent="0.9">
      <c r="A110" s="25">
        <v>15</v>
      </c>
      <c r="B110" s="20" t="s">
        <v>633</v>
      </c>
      <c r="C110" s="20" t="s">
        <v>258</v>
      </c>
      <c r="D110" s="20">
        <v>201719</v>
      </c>
      <c r="E110" s="20">
        <v>82.24</v>
      </c>
      <c r="F110" s="20" t="s">
        <v>636</v>
      </c>
      <c r="G110" s="20" t="str">
        <f>IF(Result2026[[#This Row],[Candidate_Name]]&lt;&gt;"NOTA",_xlfn.XLOOKUP(Result2026[[#This Row],[Candidate_Name]],Candidates[candidates__name],Candidates[candidates__reference],"Fix"),"NOTA")</f>
        <v>26kla155</v>
      </c>
      <c r="H110" s="20" t="s">
        <v>38</v>
      </c>
      <c r="I110" s="20" t="s">
        <v>6640</v>
      </c>
      <c r="J110" s="21">
        <v>67288</v>
      </c>
      <c r="K110" s="20" cm="1">
        <f t="array" ref="K1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11" spans="1:11" ht="21.5" x14ac:dyDescent="0.9">
      <c r="A111" s="25">
        <v>15</v>
      </c>
      <c r="B111" s="20" t="s">
        <v>633</v>
      </c>
      <c r="C111" s="20" t="s">
        <v>258</v>
      </c>
      <c r="D111" s="20">
        <v>201719</v>
      </c>
      <c r="E111" s="20">
        <v>82.24</v>
      </c>
      <c r="F111" s="20" t="s">
        <v>641</v>
      </c>
      <c r="G111" s="20" t="str">
        <f>IF(Result2026[[#This Row],[Candidate_Name]]&lt;&gt;"NOTA",_xlfn.XLOOKUP(Result2026[[#This Row],[Candidate_Name]],Candidates[candidates__name],Candidates[candidates__reference],"Fix"),"NOTA")</f>
        <v>26kla295</v>
      </c>
      <c r="H111" s="20" t="s">
        <v>68</v>
      </c>
      <c r="I111" s="20" t="s">
        <v>6634</v>
      </c>
      <c r="J111" s="21">
        <v>17815</v>
      </c>
      <c r="K111" s="20" cm="1">
        <f t="array" ref="K1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12" spans="1:11" ht="21.5" x14ac:dyDescent="0.9">
      <c r="A112" s="25">
        <v>15</v>
      </c>
      <c r="B112" s="20" t="s">
        <v>633</v>
      </c>
      <c r="C112" s="20" t="s">
        <v>258</v>
      </c>
      <c r="D112" s="20">
        <v>201719</v>
      </c>
      <c r="E112" s="20">
        <v>82.24</v>
      </c>
      <c r="F112" s="20" t="s">
        <v>652</v>
      </c>
      <c r="G112" s="20" t="str">
        <f>IF(Result2026[[#This Row],[Candidate_Name]]&lt;&gt;"NOTA",_xlfn.XLOOKUP(Result2026[[#This Row],[Candidate_Name]],Candidates[candidates__name],Candidates[candidates__reference],"Fix"),"NOTA")</f>
        <v>26kla575</v>
      </c>
      <c r="H112" s="20" t="s">
        <v>6636</v>
      </c>
      <c r="I112" s="20" t="s">
        <v>6643</v>
      </c>
      <c r="J112" s="21">
        <v>2171</v>
      </c>
      <c r="K112" s="20" t="str" cm="1">
        <f t="array" ref="K1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13" spans="1:11" ht="21.5" x14ac:dyDescent="0.9">
      <c r="A113" s="25">
        <v>15</v>
      </c>
      <c r="B113" s="20" t="s">
        <v>633</v>
      </c>
      <c r="C113" s="20" t="s">
        <v>258</v>
      </c>
      <c r="D113" s="20">
        <v>201719</v>
      </c>
      <c r="E113" s="20">
        <v>82.24</v>
      </c>
      <c r="F113" s="20" t="s">
        <v>6638</v>
      </c>
      <c r="G113" s="20" t="str">
        <f>IF(Result2026[[#This Row],[Candidate_Name]]&lt;&gt;"NOTA",_xlfn.XLOOKUP(Result2026[[#This Row],[Candidate_Name]],Candidates[candidates__name],Candidates[candidates__reference],"Fix"),"NOTA")</f>
        <v>NOTA</v>
      </c>
      <c r="H113" s="20" t="s">
        <v>6636</v>
      </c>
      <c r="I113" s="20"/>
      <c r="J113" s="21">
        <v>771</v>
      </c>
      <c r="K113" s="20" t="str" cm="1">
        <f t="array" ref="K1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14" spans="1:11" ht="21.5" x14ac:dyDescent="0.9">
      <c r="A114" s="25">
        <v>15</v>
      </c>
      <c r="B114" s="20" t="s">
        <v>633</v>
      </c>
      <c r="C114" s="20" t="s">
        <v>258</v>
      </c>
      <c r="D114" s="20">
        <v>201719</v>
      </c>
      <c r="E114" s="20">
        <v>82.24</v>
      </c>
      <c r="F114" s="20" t="s">
        <v>663</v>
      </c>
      <c r="G114" s="20" t="str">
        <f>IF(Result2026[[#This Row],[Candidate_Name]]&lt;&gt;"NOTA",_xlfn.XLOOKUP(Result2026[[#This Row],[Candidate_Name]],Candidates[candidates__name],Candidates[candidates__reference],"Fix"),"NOTA")</f>
        <v>26kla974</v>
      </c>
      <c r="H114" s="20" t="s">
        <v>6636</v>
      </c>
      <c r="I114" s="20" t="s">
        <v>6637</v>
      </c>
      <c r="J114" s="21">
        <v>210</v>
      </c>
      <c r="K114" s="20" t="str" cm="1">
        <f t="array" ref="K1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15" spans="1:11" ht="21.5" x14ac:dyDescent="0.9">
      <c r="A115" s="25">
        <v>15</v>
      </c>
      <c r="B115" s="20" t="s">
        <v>633</v>
      </c>
      <c r="C115" s="20" t="s">
        <v>258</v>
      </c>
      <c r="D115" s="20">
        <v>201719</v>
      </c>
      <c r="E115" s="20">
        <v>82.24</v>
      </c>
      <c r="F115" s="20" t="s">
        <v>657</v>
      </c>
      <c r="G115" s="20" t="str">
        <f>IF(Result2026[[#This Row],[Candidate_Name]]&lt;&gt;"NOTA",_xlfn.XLOOKUP(Result2026[[#This Row],[Candidate_Name]],Candidates[candidates__name],Candidates[candidates__reference],"Fix"),"NOTA")</f>
        <v>26kla764</v>
      </c>
      <c r="H115" s="20" t="s">
        <v>6636</v>
      </c>
      <c r="I115" s="20" t="s">
        <v>6637</v>
      </c>
      <c r="J115" s="21">
        <v>147</v>
      </c>
      <c r="K115" s="20" t="str" cm="1">
        <f t="array" ref="K1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16" spans="1:11" ht="21.5" x14ac:dyDescent="0.9">
      <c r="A116" s="25">
        <v>16</v>
      </c>
      <c r="B116" s="20" t="s">
        <v>668</v>
      </c>
      <c r="C116" s="20" t="s">
        <v>258</v>
      </c>
      <c r="D116" s="20">
        <v>182384</v>
      </c>
      <c r="E116" s="20">
        <v>79.099999999999994</v>
      </c>
      <c r="F116" s="20" t="s">
        <v>679</v>
      </c>
      <c r="G116" s="20" t="str">
        <f>IF(Result2026[[#This Row],[Candidate_Name]]&lt;&gt;"NOTA",_xlfn.XLOOKUP(Result2026[[#This Row],[Candidate_Name]],Candidates[candidates__name],Candidates[candidates__reference],"Fix"),"NOTA")</f>
        <v>26kla156</v>
      </c>
      <c r="H116" s="20" t="s">
        <v>38</v>
      </c>
      <c r="I116" s="20" t="s">
        <v>6640</v>
      </c>
      <c r="J116" s="21">
        <v>76140</v>
      </c>
      <c r="K116" s="20" cm="1">
        <f t="array" ref="K1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17" spans="1:11" ht="21.5" x14ac:dyDescent="0.9">
      <c r="A117" s="25">
        <v>16</v>
      </c>
      <c r="B117" s="20" t="s">
        <v>668</v>
      </c>
      <c r="C117" s="20" t="s">
        <v>258</v>
      </c>
      <c r="D117" s="20">
        <v>182384</v>
      </c>
      <c r="E117" s="20">
        <v>79.099999999999994</v>
      </c>
      <c r="F117" s="20" t="s">
        <v>671</v>
      </c>
      <c r="G117" s="20" t="str">
        <f>IF(Result2026[[#This Row],[Candidate_Name]]&lt;&gt;"NOTA",_xlfn.XLOOKUP(Result2026[[#This Row],[Candidate_Name]],Candidates[candidates__name],Candidates[candidates__reference],"Fix"),"NOTA")</f>
        <v>26kla016</v>
      </c>
      <c r="H117" s="20" t="s">
        <v>51</v>
      </c>
      <c r="I117" s="20" t="s">
        <v>6635</v>
      </c>
      <c r="J117" s="21">
        <v>61687</v>
      </c>
      <c r="K117" s="20" cm="1">
        <f t="array" ref="K1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18" spans="1:11" ht="21.5" x14ac:dyDescent="0.9">
      <c r="A118" s="25">
        <v>16</v>
      </c>
      <c r="B118" s="20" t="s">
        <v>668</v>
      </c>
      <c r="C118" s="20" t="s">
        <v>258</v>
      </c>
      <c r="D118" s="20">
        <v>182384</v>
      </c>
      <c r="E118" s="20">
        <v>79.099999999999994</v>
      </c>
      <c r="F118" s="20" t="s">
        <v>699</v>
      </c>
      <c r="G118" s="20" t="str">
        <f>IF(Result2026[[#This Row],[Candidate_Name]]&lt;&gt;"NOTA",_xlfn.XLOOKUP(Result2026[[#This Row],[Candidate_Name]],Candidates[candidates__name],Candidates[candidates__reference],"Fix"),"NOTA")</f>
        <v>26kla296</v>
      </c>
      <c r="H118" s="20" t="s">
        <v>68</v>
      </c>
      <c r="I118" s="20" t="s">
        <v>6648</v>
      </c>
      <c r="J118" s="21">
        <v>8020</v>
      </c>
      <c r="K118" s="20" cm="1">
        <f t="array" ref="K1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19" spans="1:11" ht="21.5" x14ac:dyDescent="0.9">
      <c r="A119" s="25">
        <v>16</v>
      </c>
      <c r="B119" s="20" t="s">
        <v>668</v>
      </c>
      <c r="C119" s="20" t="s">
        <v>258</v>
      </c>
      <c r="D119" s="20">
        <v>182384</v>
      </c>
      <c r="E119" s="20">
        <v>79.099999999999994</v>
      </c>
      <c r="F119" s="20" t="s">
        <v>686</v>
      </c>
      <c r="G119" s="20" t="str">
        <f>IF(Result2026[[#This Row],[Candidate_Name]]&lt;&gt;"NOTA",_xlfn.XLOOKUP(Result2026[[#This Row],[Candidate_Name]],Candidates[candidates__name],Candidates[candidates__reference],"Fix"),"NOTA")</f>
        <v>26kla436</v>
      </c>
      <c r="H119" s="20" t="s">
        <v>6636</v>
      </c>
      <c r="I119" s="20" t="s">
        <v>6644</v>
      </c>
      <c r="J119" s="21">
        <v>431</v>
      </c>
      <c r="K119" s="20" t="str" cm="1">
        <f t="array" ref="K1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0" spans="1:11" ht="21.5" x14ac:dyDescent="0.9">
      <c r="A120" s="25">
        <v>16</v>
      </c>
      <c r="B120" s="20" t="s">
        <v>668</v>
      </c>
      <c r="C120" s="20" t="s">
        <v>258</v>
      </c>
      <c r="D120" s="20">
        <v>182384</v>
      </c>
      <c r="E120" s="20">
        <v>79.099999999999994</v>
      </c>
      <c r="F120" s="20" t="s">
        <v>6638</v>
      </c>
      <c r="G120" s="20" t="str">
        <f>IF(Result2026[[#This Row],[Candidate_Name]]&lt;&gt;"NOTA",_xlfn.XLOOKUP(Result2026[[#This Row],[Candidate_Name]],Candidates[candidates__name],Candidates[candidates__reference],"Fix"),"NOTA")</f>
        <v>NOTA</v>
      </c>
      <c r="H120" s="20" t="s">
        <v>6636</v>
      </c>
      <c r="I120" s="20"/>
      <c r="J120" s="21">
        <v>375</v>
      </c>
      <c r="K120" s="20" t="str" cm="1">
        <f t="array" ref="K1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1" spans="1:11" ht="21.5" x14ac:dyDescent="0.9">
      <c r="A121" s="25">
        <v>16</v>
      </c>
      <c r="B121" s="20" t="s">
        <v>668</v>
      </c>
      <c r="C121" s="20" t="s">
        <v>258</v>
      </c>
      <c r="D121" s="20">
        <v>182384</v>
      </c>
      <c r="E121" s="20">
        <v>79.099999999999994</v>
      </c>
      <c r="F121" s="20" t="s">
        <v>733</v>
      </c>
      <c r="G121" s="20" t="str">
        <f>IF(Result2026[[#This Row],[Candidate_Name]]&lt;&gt;"NOTA",_xlfn.XLOOKUP(Result2026[[#This Row],[Candidate_Name]],Candidates[candidates__name],Candidates[candidates__reference],"Fix"),"NOTA")</f>
        <v>26kla1029</v>
      </c>
      <c r="H121" s="20" t="s">
        <v>6636</v>
      </c>
      <c r="I121" s="20" t="s">
        <v>6637</v>
      </c>
      <c r="J121" s="21">
        <v>191</v>
      </c>
      <c r="K121" s="20" t="str" cm="1">
        <f t="array" ref="K1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2" spans="1:11" ht="21.5" x14ac:dyDescent="0.9">
      <c r="A122" s="25">
        <v>16</v>
      </c>
      <c r="B122" s="20" t="s">
        <v>668</v>
      </c>
      <c r="C122" s="20" t="s">
        <v>258</v>
      </c>
      <c r="D122" s="20">
        <v>182384</v>
      </c>
      <c r="E122" s="20">
        <v>79.099999999999994</v>
      </c>
      <c r="F122" s="20" t="s">
        <v>716</v>
      </c>
      <c r="G122" s="20" t="str">
        <f>IF(Result2026[[#This Row],[Candidate_Name]]&lt;&gt;"NOTA",_xlfn.XLOOKUP(Result2026[[#This Row],[Candidate_Name]],Candidates[candidates__name],Candidates[candidates__reference],"Fix"),"NOTA")</f>
        <v>26kla960</v>
      </c>
      <c r="H122" s="20" t="s">
        <v>6636</v>
      </c>
      <c r="I122" s="20" t="s">
        <v>6637</v>
      </c>
      <c r="J122" s="21">
        <v>109</v>
      </c>
      <c r="K122" s="20" t="str" cm="1">
        <f t="array" ref="K1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3" spans="1:11" ht="21.5" x14ac:dyDescent="0.9">
      <c r="A123" s="25">
        <v>16</v>
      </c>
      <c r="B123" s="20" t="s">
        <v>668</v>
      </c>
      <c r="C123" s="20" t="s">
        <v>258</v>
      </c>
      <c r="D123" s="20">
        <v>182384</v>
      </c>
      <c r="E123" s="20">
        <v>79.099999999999994</v>
      </c>
      <c r="F123" s="20" t="s">
        <v>692</v>
      </c>
      <c r="G123" s="20" t="str">
        <f>IF(Result2026[[#This Row],[Candidate_Name]]&lt;&gt;"NOTA",_xlfn.XLOOKUP(Result2026[[#This Row],[Candidate_Name]],Candidates[candidates__name],Candidates[candidates__reference],"Fix"),"NOTA")</f>
        <v>26kla745</v>
      </c>
      <c r="H123" s="20" t="s">
        <v>6636</v>
      </c>
      <c r="I123" s="20" t="s">
        <v>6649</v>
      </c>
      <c r="J123" s="21">
        <v>86</v>
      </c>
      <c r="K123" s="20" t="str" cm="1">
        <f t="array" ref="K1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4" spans="1:11" ht="21.5" x14ac:dyDescent="0.9">
      <c r="A124" s="25">
        <v>16</v>
      </c>
      <c r="B124" s="20" t="s">
        <v>668</v>
      </c>
      <c r="C124" s="20" t="s">
        <v>258</v>
      </c>
      <c r="D124" s="20">
        <v>182384</v>
      </c>
      <c r="E124" s="20">
        <v>79.099999999999994</v>
      </c>
      <c r="F124" s="20" t="s">
        <v>721</v>
      </c>
      <c r="G124" s="20" t="str">
        <f>IF(Result2026[[#This Row],[Candidate_Name]]&lt;&gt;"NOTA",_xlfn.XLOOKUP(Result2026[[#This Row],[Candidate_Name]],Candidates[candidates__name],Candidates[candidates__reference],"Fix"),"NOTA")</f>
        <v>26kla767</v>
      </c>
      <c r="H124" s="20" t="s">
        <v>6636</v>
      </c>
      <c r="I124" s="20" t="s">
        <v>6637</v>
      </c>
      <c r="J124" s="21">
        <v>68</v>
      </c>
      <c r="K124" s="20" t="str" cm="1">
        <f t="array" ref="K1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5" spans="1:11" ht="21.5" x14ac:dyDescent="0.9">
      <c r="A125" s="25">
        <v>16</v>
      </c>
      <c r="B125" s="20" t="s">
        <v>668</v>
      </c>
      <c r="C125" s="20" t="s">
        <v>258</v>
      </c>
      <c r="D125" s="20">
        <v>182384</v>
      </c>
      <c r="E125" s="20">
        <v>79.099999999999994</v>
      </c>
      <c r="F125" s="20" t="s">
        <v>727</v>
      </c>
      <c r="G125" s="20" t="str">
        <f>IF(Result2026[[#This Row],[Candidate_Name]]&lt;&gt;"NOTA",_xlfn.XLOOKUP(Result2026[[#This Row],[Candidate_Name]],Candidates[candidates__name],Candidates[candidates__reference],"Fix"),"NOTA")</f>
        <v>26kla1028</v>
      </c>
      <c r="H125" s="20" t="s">
        <v>6636</v>
      </c>
      <c r="I125" s="20" t="s">
        <v>6637</v>
      </c>
      <c r="J125" s="21">
        <v>66</v>
      </c>
      <c r="K125" s="20" t="str" cm="1">
        <f t="array" ref="K1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6" spans="1:11" ht="21.5" x14ac:dyDescent="0.9">
      <c r="A126" s="25">
        <v>16</v>
      </c>
      <c r="B126" s="20" t="s">
        <v>668</v>
      </c>
      <c r="C126" s="20" t="s">
        <v>258</v>
      </c>
      <c r="D126" s="20">
        <v>182384</v>
      </c>
      <c r="E126" s="20">
        <v>79.099999999999994</v>
      </c>
      <c r="F126" s="20" t="s">
        <v>706</v>
      </c>
      <c r="G126" s="20" t="str">
        <f>IF(Result2026[[#This Row],[Candidate_Name]]&lt;&gt;"NOTA",_xlfn.XLOOKUP(Result2026[[#This Row],[Candidate_Name]],Candidates[candidates__name],Candidates[candidates__reference],"Fix"),"NOTA")</f>
        <v>26kla877</v>
      </c>
      <c r="H126" s="20" t="s">
        <v>6636</v>
      </c>
      <c r="I126" s="20" t="s">
        <v>6637</v>
      </c>
      <c r="J126" s="21">
        <v>45</v>
      </c>
      <c r="K126" s="20" t="str" cm="1">
        <f t="array" ref="K1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7" spans="1:11" ht="21.5" x14ac:dyDescent="0.9">
      <c r="A127" s="25">
        <v>16</v>
      </c>
      <c r="B127" s="20" t="s">
        <v>668</v>
      </c>
      <c r="C127" s="20" t="s">
        <v>258</v>
      </c>
      <c r="D127" s="20">
        <v>182384</v>
      </c>
      <c r="E127" s="20">
        <v>79.099999999999994</v>
      </c>
      <c r="F127" s="20" t="s">
        <v>711</v>
      </c>
      <c r="G127" s="20" t="str">
        <f>IF(Result2026[[#This Row],[Candidate_Name]]&lt;&gt;"NOTA",_xlfn.XLOOKUP(Result2026[[#This Row],[Candidate_Name]],Candidates[candidates__name],Candidates[candidates__reference],"Fix"),"NOTA")</f>
        <v>26kla1060</v>
      </c>
      <c r="H127" s="20" t="s">
        <v>6636</v>
      </c>
      <c r="I127" s="20" t="s">
        <v>6637</v>
      </c>
      <c r="J127" s="21">
        <v>26</v>
      </c>
      <c r="K127" s="20" t="str" cm="1">
        <f t="array" ref="K1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28" spans="1:11" ht="21.5" x14ac:dyDescent="0.9">
      <c r="A128" s="25">
        <v>17</v>
      </c>
      <c r="B128" s="20" t="s">
        <v>738</v>
      </c>
      <c r="C128" s="20" t="s">
        <v>740</v>
      </c>
      <c r="D128" s="20">
        <v>205415</v>
      </c>
      <c r="E128" s="20">
        <v>78.959999999999994</v>
      </c>
      <c r="F128" s="20" t="s">
        <v>745</v>
      </c>
      <c r="G128" s="20" t="str">
        <f>IF(Result2026[[#This Row],[Candidate_Name]]&lt;&gt;"NOTA",_xlfn.XLOOKUP(Result2026[[#This Row],[Candidate_Name]],Candidates[candidates__name],Candidates[candidates__reference],"Fix"),"NOTA")</f>
        <v>26kla157</v>
      </c>
      <c r="H128" s="20" t="s">
        <v>38</v>
      </c>
      <c r="I128" s="20" t="s">
        <v>6640</v>
      </c>
      <c r="J128" s="21">
        <v>77425</v>
      </c>
      <c r="K128" s="20" cm="1">
        <f t="array" ref="K1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29" spans="1:11" ht="21.5" x14ac:dyDescent="0.9">
      <c r="A129" s="25">
        <v>17</v>
      </c>
      <c r="B129" s="20" t="s">
        <v>738</v>
      </c>
      <c r="C129" s="20" t="s">
        <v>740</v>
      </c>
      <c r="D129" s="20">
        <v>205415</v>
      </c>
      <c r="E129" s="20">
        <v>78.959999999999994</v>
      </c>
      <c r="F129" s="20" t="s">
        <v>750</v>
      </c>
      <c r="G129" s="20" t="str">
        <f>IF(Result2026[[#This Row],[Candidate_Name]]&lt;&gt;"NOTA",_xlfn.XLOOKUP(Result2026[[#This Row],[Candidate_Name]],Candidates[candidates__name],Candidates[candidates__reference],"Fix"),"NOTA")</f>
        <v>26kla017</v>
      </c>
      <c r="H129" s="20" t="s">
        <v>51</v>
      </c>
      <c r="I129" s="20" t="s">
        <v>6635</v>
      </c>
      <c r="J129" s="21">
        <v>66882</v>
      </c>
      <c r="K129" s="20" cm="1">
        <f t="array" ref="K1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30" spans="1:11" ht="21.5" x14ac:dyDescent="0.9">
      <c r="A130" s="25">
        <v>17</v>
      </c>
      <c r="B130" s="20" t="s">
        <v>738</v>
      </c>
      <c r="C130" s="20" t="s">
        <v>740</v>
      </c>
      <c r="D130" s="20">
        <v>205415</v>
      </c>
      <c r="E130" s="20">
        <v>78.959999999999994</v>
      </c>
      <c r="F130" s="20" t="s">
        <v>757</v>
      </c>
      <c r="G130" s="20" t="str">
        <f>IF(Result2026[[#This Row],[Candidate_Name]]&lt;&gt;"NOTA",_xlfn.XLOOKUP(Result2026[[#This Row],[Candidate_Name]],Candidates[candidates__name],Candidates[candidates__reference],"Fix"),"NOTA")</f>
        <v>26kla297</v>
      </c>
      <c r="H130" s="20" t="s">
        <v>68</v>
      </c>
      <c r="I130" s="20" t="s">
        <v>6634</v>
      </c>
      <c r="J130" s="21">
        <v>19681</v>
      </c>
      <c r="K130" s="20" cm="1">
        <f t="array" ref="K1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31" spans="1:11" ht="21.5" x14ac:dyDescent="0.9">
      <c r="A131" s="25">
        <v>17</v>
      </c>
      <c r="B131" s="20" t="s">
        <v>738</v>
      </c>
      <c r="C131" s="20" t="s">
        <v>740</v>
      </c>
      <c r="D131" s="20">
        <v>205415</v>
      </c>
      <c r="E131" s="20">
        <v>78.959999999999994</v>
      </c>
      <c r="F131" s="20" t="s">
        <v>6638</v>
      </c>
      <c r="G131" s="20" t="str">
        <f>IF(Result2026[[#This Row],[Candidate_Name]]&lt;&gt;"NOTA",_xlfn.XLOOKUP(Result2026[[#This Row],[Candidate_Name]],Candidates[candidates__name],Candidates[candidates__reference],"Fix"),"NOTA")</f>
        <v>NOTA</v>
      </c>
      <c r="H131" s="20" t="s">
        <v>6636</v>
      </c>
      <c r="I131" s="20"/>
      <c r="J131" s="21">
        <v>1018</v>
      </c>
      <c r="K131" s="20" t="str" cm="1">
        <f t="array" ref="K1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32" spans="1:11" ht="21.5" x14ac:dyDescent="0.9">
      <c r="A132" s="25">
        <v>18</v>
      </c>
      <c r="B132" s="20" t="s">
        <v>762</v>
      </c>
      <c r="C132" s="20" t="s">
        <v>740</v>
      </c>
      <c r="D132" s="20">
        <v>225329</v>
      </c>
      <c r="E132" s="20">
        <v>77.209999999999994</v>
      </c>
      <c r="F132" s="20" t="s">
        <v>776</v>
      </c>
      <c r="G132" s="20" t="str">
        <f>IF(Result2026[[#This Row],[Candidate_Name]]&lt;&gt;"NOTA",_xlfn.XLOOKUP(Result2026[[#This Row],[Candidate_Name]],Candidates[candidates__name],Candidates[candidates__reference],"Fix"),"NOTA")</f>
        <v>26kla158</v>
      </c>
      <c r="H132" s="20" t="s">
        <v>38</v>
      </c>
      <c r="I132" s="20" t="s">
        <v>6640</v>
      </c>
      <c r="J132" s="21">
        <v>78936</v>
      </c>
      <c r="K132" s="20" cm="1">
        <f t="array" ref="K1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33" spans="1:11" ht="21.5" x14ac:dyDescent="0.9">
      <c r="A133" s="25">
        <v>18</v>
      </c>
      <c r="B133" s="20" t="s">
        <v>762</v>
      </c>
      <c r="C133" s="20" t="s">
        <v>740</v>
      </c>
      <c r="D133" s="20">
        <v>225329</v>
      </c>
      <c r="E133" s="20">
        <v>77.209999999999994</v>
      </c>
      <c r="F133" s="20" t="s">
        <v>788</v>
      </c>
      <c r="G133" s="20" t="str">
        <f>IF(Result2026[[#This Row],[Candidate_Name]]&lt;&gt;"NOTA",_xlfn.XLOOKUP(Result2026[[#This Row],[Candidate_Name]],Candidates[candidates__name],Candidates[candidates__reference],"Fix"),"NOTA")</f>
        <v>26kla018</v>
      </c>
      <c r="H133" s="20" t="s">
        <v>51</v>
      </c>
      <c r="I133" s="20" t="s">
        <v>6635</v>
      </c>
      <c r="J133" s="21">
        <v>62339</v>
      </c>
      <c r="K133" s="20" cm="1">
        <f t="array" ref="K1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34" spans="1:11" ht="21.5" x14ac:dyDescent="0.9">
      <c r="A134" s="25">
        <v>18</v>
      </c>
      <c r="B134" s="20" t="s">
        <v>762</v>
      </c>
      <c r="C134" s="20" t="s">
        <v>740</v>
      </c>
      <c r="D134" s="20">
        <v>225329</v>
      </c>
      <c r="E134" s="20">
        <v>77.209999999999994</v>
      </c>
      <c r="F134" s="20" t="s">
        <v>765</v>
      </c>
      <c r="G134" s="20" t="str">
        <f>IF(Result2026[[#This Row],[Candidate_Name]]&lt;&gt;"NOTA",_xlfn.XLOOKUP(Result2026[[#This Row],[Candidate_Name]],Candidates[candidates__name],Candidates[candidates__reference],"Fix"),"NOTA")</f>
        <v>26kla298</v>
      </c>
      <c r="H134" s="20" t="s">
        <v>68</v>
      </c>
      <c r="I134" s="20" t="s">
        <v>6634</v>
      </c>
      <c r="J134" s="21">
        <v>31308</v>
      </c>
      <c r="K134" s="20" cm="1">
        <f t="array" ref="K1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35" spans="1:11" ht="21.5" x14ac:dyDescent="0.9">
      <c r="A135" s="25">
        <v>18</v>
      </c>
      <c r="B135" s="20" t="s">
        <v>762</v>
      </c>
      <c r="C135" s="20" t="s">
        <v>740</v>
      </c>
      <c r="D135" s="20">
        <v>225329</v>
      </c>
      <c r="E135" s="20">
        <v>77.209999999999994</v>
      </c>
      <c r="F135" s="20" t="s">
        <v>770</v>
      </c>
      <c r="G135" s="20" t="str">
        <f>IF(Result2026[[#This Row],[Candidate_Name]]&lt;&gt;"NOTA",_xlfn.XLOOKUP(Result2026[[#This Row],[Candidate_Name]],Candidates[candidates__name],Candidates[candidates__reference],"Fix"),"NOTA")</f>
        <v>26kla438</v>
      </c>
      <c r="H135" s="20" t="s">
        <v>6636</v>
      </c>
      <c r="I135" s="20" t="s">
        <v>6644</v>
      </c>
      <c r="J135" s="21">
        <v>1781</v>
      </c>
      <c r="K135" s="20" t="str" cm="1">
        <f t="array" ref="K1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36" spans="1:11" ht="21.5" x14ac:dyDescent="0.9">
      <c r="A136" s="25">
        <v>18</v>
      </c>
      <c r="B136" s="20" t="s">
        <v>762</v>
      </c>
      <c r="C136" s="20" t="s">
        <v>740</v>
      </c>
      <c r="D136" s="20">
        <v>225329</v>
      </c>
      <c r="E136" s="20">
        <v>77.209999999999994</v>
      </c>
      <c r="F136" s="20" t="s">
        <v>6638</v>
      </c>
      <c r="G136" s="20" t="str">
        <f>IF(Result2026[[#This Row],[Candidate_Name]]&lt;&gt;"NOTA",_xlfn.XLOOKUP(Result2026[[#This Row],[Candidate_Name]],Candidates[candidates__name],Candidates[candidates__reference],"Fix"),"NOTA")</f>
        <v>NOTA</v>
      </c>
      <c r="H136" s="20" t="s">
        <v>6636</v>
      </c>
      <c r="I136" s="20"/>
      <c r="J136" s="21">
        <v>1442</v>
      </c>
      <c r="K136" s="20" t="str" cm="1">
        <f t="array" ref="K1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37" spans="1:11" ht="21.5" x14ac:dyDescent="0.9">
      <c r="A137" s="25">
        <v>18</v>
      </c>
      <c r="B137" s="20" t="s">
        <v>762</v>
      </c>
      <c r="C137" s="20" t="s">
        <v>740</v>
      </c>
      <c r="D137" s="20">
        <v>225329</v>
      </c>
      <c r="E137" s="20">
        <v>77.209999999999994</v>
      </c>
      <c r="F137" s="20" t="s">
        <v>783</v>
      </c>
      <c r="G137" s="20" t="str">
        <f>IF(Result2026[[#This Row],[Candidate_Name]]&lt;&gt;"NOTA",_xlfn.XLOOKUP(Result2026[[#This Row],[Candidate_Name]],Candidates[candidates__name],Candidates[candidates__reference],"Fix"),"NOTA")</f>
        <v>26kla753</v>
      </c>
      <c r="H137" s="20" t="s">
        <v>6636</v>
      </c>
      <c r="I137" s="20" t="s">
        <v>6639</v>
      </c>
      <c r="J137" s="21">
        <v>447</v>
      </c>
      <c r="K137" s="20" t="str" cm="1">
        <f t="array" ref="K1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38" spans="1:11" ht="21.5" x14ac:dyDescent="0.9">
      <c r="A138" s="25">
        <v>18</v>
      </c>
      <c r="B138" s="20" t="s">
        <v>762</v>
      </c>
      <c r="C138" s="20" t="s">
        <v>740</v>
      </c>
      <c r="D138" s="20">
        <v>225329</v>
      </c>
      <c r="E138" s="20">
        <v>77.209999999999994</v>
      </c>
      <c r="F138" s="20" t="s">
        <v>794</v>
      </c>
      <c r="G138" s="20" t="str">
        <f>IF(Result2026[[#This Row],[Candidate_Name]]&lt;&gt;"NOTA",_xlfn.XLOOKUP(Result2026[[#This Row],[Candidate_Name]],Candidates[candidates__name],Candidates[candidates__reference],"Fix"),"NOTA")</f>
        <v>26kla1054</v>
      </c>
      <c r="H138" s="20" t="s">
        <v>6636</v>
      </c>
      <c r="I138" s="20" t="s">
        <v>6645</v>
      </c>
      <c r="J138" s="21">
        <v>275</v>
      </c>
      <c r="K138" s="20" t="str" cm="1">
        <f t="array" ref="K1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39" spans="1:11" ht="21.5" x14ac:dyDescent="0.9">
      <c r="A139" s="25">
        <v>18</v>
      </c>
      <c r="B139" s="20" t="s">
        <v>762</v>
      </c>
      <c r="C139" s="20" t="s">
        <v>740</v>
      </c>
      <c r="D139" s="20">
        <v>225329</v>
      </c>
      <c r="E139" s="20">
        <v>77.209999999999994</v>
      </c>
      <c r="F139" s="20" t="s">
        <v>799</v>
      </c>
      <c r="G139" s="20" t="str">
        <f>IF(Result2026[[#This Row],[Candidate_Name]]&lt;&gt;"NOTA",_xlfn.XLOOKUP(Result2026[[#This Row],[Candidate_Name]],Candidates[candidates__name],Candidates[candidates__reference],"Fix"),"NOTA")</f>
        <v>26kla751</v>
      </c>
      <c r="H139" s="20" t="s">
        <v>6636</v>
      </c>
      <c r="I139" s="20" t="s">
        <v>6637</v>
      </c>
      <c r="J139" s="21">
        <v>212</v>
      </c>
      <c r="K139" s="20" t="str" cm="1">
        <f t="array" ref="K1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0" spans="1:11" ht="21.5" x14ac:dyDescent="0.9">
      <c r="A140" s="25">
        <v>18</v>
      </c>
      <c r="B140" s="20" t="s">
        <v>762</v>
      </c>
      <c r="C140" s="20" t="s">
        <v>740</v>
      </c>
      <c r="D140" s="20">
        <v>225329</v>
      </c>
      <c r="E140" s="20">
        <v>77.209999999999994</v>
      </c>
      <c r="F140" s="20" t="s">
        <v>804</v>
      </c>
      <c r="G140" s="20" t="str">
        <f>IF(Result2026[[#This Row],[Candidate_Name]]&lt;&gt;"NOTA",_xlfn.XLOOKUP(Result2026[[#This Row],[Candidate_Name]],Candidates[candidates__name],Candidates[candidates__reference],"Fix"),"NOTA")</f>
        <v>26kla927</v>
      </c>
      <c r="H140" s="20" t="s">
        <v>6636</v>
      </c>
      <c r="I140" s="20" t="s">
        <v>6637</v>
      </c>
      <c r="J140" s="21">
        <v>198</v>
      </c>
      <c r="K140" s="20" t="str" cm="1">
        <f t="array" ref="K1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1" spans="1:11" ht="21.5" x14ac:dyDescent="0.9">
      <c r="A141" s="25">
        <v>19</v>
      </c>
      <c r="B141" s="20" t="s">
        <v>809</v>
      </c>
      <c r="C141" s="20" t="s">
        <v>740</v>
      </c>
      <c r="D141" s="20">
        <v>212881</v>
      </c>
      <c r="E141" s="20">
        <v>80.349999999999994</v>
      </c>
      <c r="F141" s="20" t="s">
        <v>817</v>
      </c>
      <c r="G141" s="20" t="str">
        <f>IF(Result2026[[#This Row],[Candidate_Name]]&lt;&gt;"NOTA",_xlfn.XLOOKUP(Result2026[[#This Row],[Candidate_Name]],Candidates[candidates__name],Candidates[candidates__reference],"Fix"),"NOTA")</f>
        <v>26kla159</v>
      </c>
      <c r="H141" s="20" t="s">
        <v>38</v>
      </c>
      <c r="I141" s="20" t="s">
        <v>6640</v>
      </c>
      <c r="J141" s="21">
        <v>97379</v>
      </c>
      <c r="K141" s="20" cm="1">
        <f t="array" ref="K1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42" spans="1:11" ht="21.5" x14ac:dyDescent="0.9">
      <c r="A142" s="25">
        <v>19</v>
      </c>
      <c r="B142" s="20" t="s">
        <v>809</v>
      </c>
      <c r="C142" s="20" t="s">
        <v>740</v>
      </c>
      <c r="D142" s="20">
        <v>212881</v>
      </c>
      <c r="E142" s="20">
        <v>80.349999999999994</v>
      </c>
      <c r="F142" s="20" t="s">
        <v>829</v>
      </c>
      <c r="G142" s="20" t="str">
        <f>IF(Result2026[[#This Row],[Candidate_Name]]&lt;&gt;"NOTA",_xlfn.XLOOKUP(Result2026[[#This Row],[Candidate_Name]],Candidates[candidates__name],Candidates[candidates__reference],"Fix"),"NOTA")</f>
        <v>26kla893</v>
      </c>
      <c r="H142" s="20" t="s">
        <v>51</v>
      </c>
      <c r="I142" s="20" t="s">
        <v>6647</v>
      </c>
      <c r="J142" s="21">
        <v>52348</v>
      </c>
      <c r="K142" s="20" cm="1">
        <f t="array" ref="K1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43" spans="1:11" ht="21.5" x14ac:dyDescent="0.9">
      <c r="A143" s="25">
        <v>19</v>
      </c>
      <c r="B143" s="20" t="s">
        <v>809</v>
      </c>
      <c r="C143" s="20" t="s">
        <v>740</v>
      </c>
      <c r="D143" s="20">
        <v>212881</v>
      </c>
      <c r="E143" s="20">
        <v>80.349999999999994</v>
      </c>
      <c r="F143" s="20" t="s">
        <v>812</v>
      </c>
      <c r="G143" s="20" t="str">
        <f>IF(Result2026[[#This Row],[Candidate_Name]]&lt;&gt;"NOTA",_xlfn.XLOOKUP(Result2026[[#This Row],[Candidate_Name]],Candidates[candidates__name],Candidates[candidates__reference],"Fix"),"NOTA")</f>
        <v>26kla299</v>
      </c>
      <c r="H143" s="20" t="s">
        <v>68</v>
      </c>
      <c r="I143" s="20" t="s">
        <v>6634</v>
      </c>
      <c r="J143" s="21">
        <v>19175</v>
      </c>
      <c r="K143" s="20" cm="1">
        <f t="array" ref="K1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44" spans="1:11" ht="21.5" x14ac:dyDescent="0.9">
      <c r="A144" s="25">
        <v>19</v>
      </c>
      <c r="B144" s="20" t="s">
        <v>809</v>
      </c>
      <c r="C144" s="20" t="s">
        <v>740</v>
      </c>
      <c r="D144" s="20">
        <v>212881</v>
      </c>
      <c r="E144" s="20">
        <v>80.349999999999994</v>
      </c>
      <c r="F144" s="20" t="s">
        <v>6638</v>
      </c>
      <c r="G144" s="20" t="str">
        <f>IF(Result2026[[#This Row],[Candidate_Name]]&lt;&gt;"NOTA",_xlfn.XLOOKUP(Result2026[[#This Row],[Candidate_Name]],Candidates[candidates__name],Candidates[candidates__reference],"Fix"),"NOTA")</f>
        <v>NOTA</v>
      </c>
      <c r="H144" s="20" t="s">
        <v>6636</v>
      </c>
      <c r="I144" s="20"/>
      <c r="J144" s="21">
        <v>1137</v>
      </c>
      <c r="K144" s="20" t="str" cm="1">
        <f t="array" ref="K1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5" spans="1:11" ht="21.5" x14ac:dyDescent="0.9">
      <c r="A145" s="25">
        <v>19</v>
      </c>
      <c r="B145" s="20" t="s">
        <v>809</v>
      </c>
      <c r="C145" s="20" t="s">
        <v>740</v>
      </c>
      <c r="D145" s="20">
        <v>212881</v>
      </c>
      <c r="E145" s="20">
        <v>80.349999999999994</v>
      </c>
      <c r="F145" s="20" t="s">
        <v>824</v>
      </c>
      <c r="G145" s="20" t="str">
        <f>IF(Result2026[[#This Row],[Candidate_Name]]&lt;&gt;"NOTA",_xlfn.XLOOKUP(Result2026[[#This Row],[Candidate_Name]],Candidates[candidates__name],Candidates[candidates__reference],"Fix"),"NOTA")</f>
        <v>26kla439</v>
      </c>
      <c r="H145" s="20" t="s">
        <v>6636</v>
      </c>
      <c r="I145" s="20" t="s">
        <v>6644</v>
      </c>
      <c r="J145" s="21">
        <v>867</v>
      </c>
      <c r="K145" s="20" t="str" cm="1">
        <f t="array" ref="K1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6" spans="1:11" ht="21.5" x14ac:dyDescent="0.9">
      <c r="A146" s="25">
        <v>19</v>
      </c>
      <c r="B146" s="20" t="s">
        <v>809</v>
      </c>
      <c r="C146" s="20" t="s">
        <v>740</v>
      </c>
      <c r="D146" s="20">
        <v>212881</v>
      </c>
      <c r="E146" s="20">
        <v>80.349999999999994</v>
      </c>
      <c r="F146" s="20" t="s">
        <v>840</v>
      </c>
      <c r="G146" s="20" t="str">
        <f>IF(Result2026[[#This Row],[Candidate_Name]]&lt;&gt;"NOTA",_xlfn.XLOOKUP(Result2026[[#This Row],[Candidate_Name]],Candidates[candidates__name],Candidates[candidates__reference],"Fix"),"NOTA")</f>
        <v>26kla881</v>
      </c>
      <c r="H146" s="20" t="s">
        <v>6636</v>
      </c>
      <c r="I146" s="20" t="s">
        <v>6643</v>
      </c>
      <c r="J146" s="21">
        <v>801</v>
      </c>
      <c r="K146" s="20" t="str" cm="1">
        <f t="array" ref="K1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7" spans="1:11" ht="21.5" x14ac:dyDescent="0.9">
      <c r="A147" s="25">
        <v>19</v>
      </c>
      <c r="B147" s="20" t="s">
        <v>809</v>
      </c>
      <c r="C147" s="20" t="s">
        <v>740</v>
      </c>
      <c r="D147" s="20">
        <v>212881</v>
      </c>
      <c r="E147" s="20">
        <v>80.349999999999994</v>
      </c>
      <c r="F147" s="20" t="s">
        <v>854</v>
      </c>
      <c r="G147" s="20" t="str">
        <f>IF(Result2026[[#This Row],[Candidate_Name]]&lt;&gt;"NOTA",_xlfn.XLOOKUP(Result2026[[#This Row],[Candidate_Name]],Candidates[candidates__name],Candidates[candidates__reference],"Fix"),"NOTA")</f>
        <v>26kla914</v>
      </c>
      <c r="H147" s="20" t="s">
        <v>6636</v>
      </c>
      <c r="I147" s="20" t="s">
        <v>6637</v>
      </c>
      <c r="J147" s="21">
        <v>446</v>
      </c>
      <c r="K147" s="20" t="str" cm="1">
        <f t="array" ref="K1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8" spans="1:11" ht="21.5" x14ac:dyDescent="0.9">
      <c r="A148" s="25">
        <v>19</v>
      </c>
      <c r="B148" s="20" t="s">
        <v>809</v>
      </c>
      <c r="C148" s="20" t="s">
        <v>740</v>
      </c>
      <c r="D148" s="20">
        <v>212881</v>
      </c>
      <c r="E148" s="20">
        <v>80.349999999999994</v>
      </c>
      <c r="F148" s="20" t="s">
        <v>859</v>
      </c>
      <c r="G148" s="20" t="str">
        <f>IF(Result2026[[#This Row],[Candidate_Name]]&lt;&gt;"NOTA",_xlfn.XLOOKUP(Result2026[[#This Row],[Candidate_Name]],Candidates[candidates__name],Candidates[candidates__reference],"Fix"),"NOTA")</f>
        <v>26kla1002</v>
      </c>
      <c r="H148" s="20" t="s">
        <v>6636</v>
      </c>
      <c r="I148" s="20" t="s">
        <v>6637</v>
      </c>
      <c r="J148" s="21">
        <v>360</v>
      </c>
      <c r="K148" s="20" t="str" cm="1">
        <f t="array" ref="K1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49" spans="1:11" ht="21.5" x14ac:dyDescent="0.9">
      <c r="A149" s="25">
        <v>19</v>
      </c>
      <c r="B149" s="20" t="s">
        <v>809</v>
      </c>
      <c r="C149" s="20" t="s">
        <v>740</v>
      </c>
      <c r="D149" s="20">
        <v>212881</v>
      </c>
      <c r="E149" s="20">
        <v>80.349999999999994</v>
      </c>
      <c r="F149" s="20" t="s">
        <v>6697</v>
      </c>
      <c r="G149" s="20" t="str">
        <f>IF(Result2026[[#This Row],[Candidate_Name]]&lt;&gt;"NOTA",_xlfn.XLOOKUP(Result2026[[#This Row],[Candidate_Name]],Candidates[candidates__name],Candidates[candidates__reference],"Fix"),"NOTA")</f>
        <v>26kla019</v>
      </c>
      <c r="H149" s="20" t="s">
        <v>6636</v>
      </c>
      <c r="I149" s="20" t="s">
        <v>6637</v>
      </c>
      <c r="J149" s="21">
        <v>347</v>
      </c>
      <c r="K149" s="20" t="str" cm="1">
        <f t="array" ref="K1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50" spans="1:11" ht="21.5" x14ac:dyDescent="0.9">
      <c r="A150" s="25">
        <v>19</v>
      </c>
      <c r="B150" s="20" t="s">
        <v>809</v>
      </c>
      <c r="C150" s="20" t="s">
        <v>740</v>
      </c>
      <c r="D150" s="20">
        <v>212881</v>
      </c>
      <c r="E150" s="20">
        <v>80.349999999999994</v>
      </c>
      <c r="F150" s="20" t="s">
        <v>834</v>
      </c>
      <c r="G150" s="20" t="str">
        <f>IF(Result2026[[#This Row],[Candidate_Name]]&lt;&gt;"NOTA",_xlfn.XLOOKUP(Result2026[[#This Row],[Candidate_Name]],Candidates[candidates__name],Candidates[candidates__reference],"Fix"),"NOTA")</f>
        <v>26kla837</v>
      </c>
      <c r="H150" s="20" t="s">
        <v>6636</v>
      </c>
      <c r="I150" s="20" t="s">
        <v>6650</v>
      </c>
      <c r="J150" s="21">
        <v>325</v>
      </c>
      <c r="K150" s="20" t="str" cm="1">
        <f t="array" ref="K1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51" spans="1:11" ht="21.5" x14ac:dyDescent="0.9">
      <c r="A151" s="25">
        <v>19</v>
      </c>
      <c r="B151" s="20" t="s">
        <v>809</v>
      </c>
      <c r="C151" s="20" t="s">
        <v>740</v>
      </c>
      <c r="D151" s="20">
        <v>212881</v>
      </c>
      <c r="E151" s="20">
        <v>80.349999999999994</v>
      </c>
      <c r="F151" s="20" t="s">
        <v>849</v>
      </c>
      <c r="G151" s="20" t="str">
        <f>IF(Result2026[[#This Row],[Candidate_Name]]&lt;&gt;"NOTA",_xlfn.XLOOKUP(Result2026[[#This Row],[Candidate_Name]],Candidates[candidates__name],Candidates[candidates__reference],"Fix"),"NOTA")</f>
        <v>26kla1043</v>
      </c>
      <c r="H151" s="20" t="s">
        <v>6636</v>
      </c>
      <c r="I151" s="20" t="s">
        <v>6637</v>
      </c>
      <c r="J151" s="21">
        <v>256</v>
      </c>
      <c r="K151" s="20" t="str" cm="1">
        <f t="array" ref="K1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52" spans="1:11" ht="21.5" x14ac:dyDescent="0.9">
      <c r="A152" s="25">
        <v>20</v>
      </c>
      <c r="B152" s="20" t="s">
        <v>865</v>
      </c>
      <c r="C152" s="20" t="s">
        <v>867</v>
      </c>
      <c r="D152" s="20">
        <v>176832</v>
      </c>
      <c r="E152" s="20">
        <v>79.510000000000005</v>
      </c>
      <c r="F152" s="20" t="s">
        <v>882</v>
      </c>
      <c r="G152" s="20" t="str">
        <f>IF(Result2026[[#This Row],[Candidate_Name]]&lt;&gt;"NOTA",_xlfn.XLOOKUP(Result2026[[#This Row],[Candidate_Name]],Candidates[candidates__name],Candidates[candidates__reference],"Fix"),"NOTA")</f>
        <v>26kla160</v>
      </c>
      <c r="H152" s="20" t="s">
        <v>38</v>
      </c>
      <c r="I152" s="20" t="s">
        <v>6651</v>
      </c>
      <c r="J152" s="21">
        <v>70117</v>
      </c>
      <c r="K152" s="20" cm="1">
        <f t="array" ref="K1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53" spans="1:11" ht="21.5" x14ac:dyDescent="0.9">
      <c r="A153" s="25">
        <v>20</v>
      </c>
      <c r="B153" s="20" t="s">
        <v>865</v>
      </c>
      <c r="C153" s="20" t="s">
        <v>867</v>
      </c>
      <c r="D153" s="20">
        <v>176832</v>
      </c>
      <c r="E153" s="20">
        <v>79.510000000000005</v>
      </c>
      <c r="F153" s="20" t="s">
        <v>876</v>
      </c>
      <c r="G153" s="20" t="str">
        <f>IF(Result2026[[#This Row],[Candidate_Name]]&lt;&gt;"NOTA",_xlfn.XLOOKUP(Result2026[[#This Row],[Candidate_Name]],Candidates[candidates__name],Candidates[candidates__reference],"Fix"),"NOTA")</f>
        <v>26kla020</v>
      </c>
      <c r="H153" s="20" t="s">
        <v>51</v>
      </c>
      <c r="I153" s="20" t="s">
        <v>6647</v>
      </c>
      <c r="J153" s="21">
        <v>55255</v>
      </c>
      <c r="K153" s="20" cm="1">
        <f t="array" ref="K1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54" spans="1:11" ht="21.5" x14ac:dyDescent="0.9">
      <c r="A154" s="25">
        <v>20</v>
      </c>
      <c r="B154" s="20" t="s">
        <v>865</v>
      </c>
      <c r="C154" s="20" t="s">
        <v>867</v>
      </c>
      <c r="D154" s="20">
        <v>176832</v>
      </c>
      <c r="E154" s="20">
        <v>79.510000000000005</v>
      </c>
      <c r="F154" s="20" t="s">
        <v>871</v>
      </c>
      <c r="G154" s="20" t="str">
        <f>IF(Result2026[[#This Row],[Candidate_Name]]&lt;&gt;"NOTA",_xlfn.XLOOKUP(Result2026[[#This Row],[Candidate_Name]],Candidates[candidates__name],Candidates[candidates__reference],"Fix"),"NOTA")</f>
        <v>26kla300</v>
      </c>
      <c r="H154" s="20" t="s">
        <v>68</v>
      </c>
      <c r="I154" s="20" t="s">
        <v>6634</v>
      </c>
      <c r="J154" s="21">
        <v>14295</v>
      </c>
      <c r="K154" s="20" cm="1">
        <f t="array" ref="K1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55" spans="1:11" ht="21.5" x14ac:dyDescent="0.9">
      <c r="A155" s="25">
        <v>20</v>
      </c>
      <c r="B155" s="20" t="s">
        <v>865</v>
      </c>
      <c r="C155" s="20" t="s">
        <v>867</v>
      </c>
      <c r="D155" s="20">
        <v>176832</v>
      </c>
      <c r="E155" s="20">
        <v>79.510000000000005</v>
      </c>
      <c r="F155" s="20" t="s">
        <v>889</v>
      </c>
      <c r="G155" s="20" t="str">
        <f>IF(Result2026[[#This Row],[Candidate_Name]]&lt;&gt;"NOTA",_xlfn.XLOOKUP(Result2026[[#This Row],[Candidate_Name]],Candidates[candidates__name],Candidates[candidates__reference],"Fix"),"NOTA")</f>
        <v>26kla990</v>
      </c>
      <c r="H155" s="20" t="s">
        <v>6636</v>
      </c>
      <c r="I155" s="20" t="s">
        <v>6643</v>
      </c>
      <c r="J155" s="21">
        <v>2477</v>
      </c>
      <c r="K155" s="20" t="str" cm="1">
        <f t="array" ref="K1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56" spans="1:11" ht="21.5" x14ac:dyDescent="0.9">
      <c r="A156" s="25">
        <v>20</v>
      </c>
      <c r="B156" s="20" t="s">
        <v>865</v>
      </c>
      <c r="C156" s="20" t="s">
        <v>867</v>
      </c>
      <c r="D156" s="20">
        <v>176832</v>
      </c>
      <c r="E156" s="20">
        <v>79.510000000000005</v>
      </c>
      <c r="F156" s="20" t="s">
        <v>6638</v>
      </c>
      <c r="G156" s="20" t="str">
        <f>IF(Result2026[[#This Row],[Candidate_Name]]&lt;&gt;"NOTA",_xlfn.XLOOKUP(Result2026[[#This Row],[Candidate_Name]],Candidates[candidates__name],Candidates[candidates__reference],"Fix"),"NOTA")</f>
        <v>NOTA</v>
      </c>
      <c r="H156" s="20" t="s">
        <v>6636</v>
      </c>
      <c r="I156" s="20"/>
      <c r="J156" s="21">
        <v>394</v>
      </c>
      <c r="K156" s="20" t="str" cm="1">
        <f t="array" ref="K1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57" spans="1:11" ht="21.5" x14ac:dyDescent="0.9">
      <c r="A157" s="25">
        <v>20</v>
      </c>
      <c r="B157" s="20" t="s">
        <v>865</v>
      </c>
      <c r="C157" s="20" t="s">
        <v>867</v>
      </c>
      <c r="D157" s="20">
        <v>176832</v>
      </c>
      <c r="E157" s="20">
        <v>79.510000000000005</v>
      </c>
      <c r="F157" s="20" t="s">
        <v>899</v>
      </c>
      <c r="G157" s="20" t="str">
        <f>IF(Result2026[[#This Row],[Candidate_Name]]&lt;&gt;"NOTA",_xlfn.XLOOKUP(Result2026[[#This Row],[Candidate_Name]],Candidates[candidates__name],Candidates[candidates__reference],"Fix"),"NOTA")</f>
        <v>26kla935</v>
      </c>
      <c r="H157" s="20" t="s">
        <v>6636</v>
      </c>
      <c r="I157" s="20" t="s">
        <v>6637</v>
      </c>
      <c r="J157" s="21">
        <v>200</v>
      </c>
      <c r="K157" s="20" t="str" cm="1">
        <f t="array" ref="K1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58" spans="1:11" ht="21.5" x14ac:dyDescent="0.9">
      <c r="A158" s="25">
        <v>20</v>
      </c>
      <c r="B158" s="20" t="s">
        <v>865</v>
      </c>
      <c r="C158" s="20" t="s">
        <v>867</v>
      </c>
      <c r="D158" s="20">
        <v>176832</v>
      </c>
      <c r="E158" s="20">
        <v>79.510000000000005</v>
      </c>
      <c r="F158" s="20" t="s">
        <v>894</v>
      </c>
      <c r="G158" s="20" t="str">
        <f>IF(Result2026[[#This Row],[Candidate_Name]]&lt;&gt;"NOTA",_xlfn.XLOOKUP(Result2026[[#This Row],[Candidate_Name]],Candidates[candidates__name],Candidates[candidates__reference],"Fix"),"NOTA")</f>
        <v>26kla755</v>
      </c>
      <c r="H158" s="20" t="s">
        <v>6636</v>
      </c>
      <c r="I158" s="20" t="s">
        <v>6637</v>
      </c>
      <c r="J158" s="21">
        <v>185</v>
      </c>
      <c r="K158" s="20" t="str" cm="1">
        <f t="array" ref="K1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59" spans="1:11" ht="21.5" x14ac:dyDescent="0.9">
      <c r="A159" s="25">
        <v>20</v>
      </c>
      <c r="B159" s="20" t="s">
        <v>865</v>
      </c>
      <c r="C159" s="20" t="s">
        <v>867</v>
      </c>
      <c r="D159" s="20">
        <v>176832</v>
      </c>
      <c r="E159" s="20">
        <v>79.510000000000005</v>
      </c>
      <c r="F159" s="20" t="s">
        <v>905</v>
      </c>
      <c r="G159" s="20" t="str">
        <f>IF(Result2026[[#This Row],[Candidate_Name]]&lt;&gt;"NOTA",_xlfn.XLOOKUP(Result2026[[#This Row],[Candidate_Name]],Candidates[candidates__name],Candidates[candidates__reference],"Fix"),"NOTA")</f>
        <v>26kla936</v>
      </c>
      <c r="H159" s="20" t="s">
        <v>6636</v>
      </c>
      <c r="I159" s="20" t="s">
        <v>6637</v>
      </c>
      <c r="J159" s="21">
        <v>162</v>
      </c>
      <c r="K159" s="20" t="str" cm="1">
        <f t="array" ref="K1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60" spans="1:11" ht="21.5" x14ac:dyDescent="0.9">
      <c r="A160" s="25">
        <v>20</v>
      </c>
      <c r="B160" s="20" t="s">
        <v>865</v>
      </c>
      <c r="C160" s="20" t="s">
        <v>867</v>
      </c>
      <c r="D160" s="20">
        <v>176832</v>
      </c>
      <c r="E160" s="20">
        <v>79.510000000000005</v>
      </c>
      <c r="F160" s="20" t="s">
        <v>911</v>
      </c>
      <c r="G160" s="20" t="str">
        <f>IF(Result2026[[#This Row],[Candidate_Name]]&lt;&gt;"NOTA",_xlfn.XLOOKUP(Result2026[[#This Row],[Candidate_Name]],Candidates[candidates__name],Candidates[candidates__reference],"Fix"),"NOTA")</f>
        <v>26kla934</v>
      </c>
      <c r="H160" s="20" t="s">
        <v>6636</v>
      </c>
      <c r="I160" s="20" t="s">
        <v>6637</v>
      </c>
      <c r="J160" s="21">
        <v>94</v>
      </c>
      <c r="K160" s="20" t="str" cm="1">
        <f t="array" ref="K1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61" spans="1:11" ht="21.5" x14ac:dyDescent="0.9">
      <c r="A161" s="25">
        <v>21</v>
      </c>
      <c r="B161" s="20" t="s">
        <v>917</v>
      </c>
      <c r="C161" s="20" t="s">
        <v>867</v>
      </c>
      <c r="D161" s="20">
        <v>215940</v>
      </c>
      <c r="E161" s="20">
        <v>81.06</v>
      </c>
      <c r="F161" s="20" t="s">
        <v>920</v>
      </c>
      <c r="G161" s="20" t="str">
        <f>IF(Result2026[[#This Row],[Candidate_Name]]&lt;&gt;"NOTA",_xlfn.XLOOKUP(Result2026[[#This Row],[Candidate_Name]],Candidates[candidates__name],Candidates[candidates__reference],"Fix"),"NOTA")</f>
        <v>26kla161</v>
      </c>
      <c r="H161" s="20" t="s">
        <v>38</v>
      </c>
      <c r="I161" s="20" t="s">
        <v>6633</v>
      </c>
      <c r="J161" s="21">
        <v>88197</v>
      </c>
      <c r="K161" s="20" cm="1">
        <f t="array" ref="K1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62" spans="1:11" ht="21.5" x14ac:dyDescent="0.9">
      <c r="A162" s="25">
        <v>21</v>
      </c>
      <c r="B162" s="20" t="s">
        <v>917</v>
      </c>
      <c r="C162" s="20" t="s">
        <v>867</v>
      </c>
      <c r="D162" s="20">
        <v>215940</v>
      </c>
      <c r="E162" s="20">
        <v>81.06</v>
      </c>
      <c r="F162" s="20" t="s">
        <v>926</v>
      </c>
      <c r="G162" s="20" t="str">
        <f>IF(Result2026[[#This Row],[Candidate_Name]]&lt;&gt;"NOTA",_xlfn.XLOOKUP(Result2026[[#This Row],[Candidate_Name]],Candidates[candidates__name],Candidates[candidates__reference],"Fix"),"NOTA")</f>
        <v>26kla021</v>
      </c>
      <c r="H162" s="20" t="s">
        <v>51</v>
      </c>
      <c r="I162" s="20" t="s">
        <v>6635</v>
      </c>
      <c r="J162" s="21">
        <v>77275</v>
      </c>
      <c r="K162" s="20" cm="1">
        <f t="array" ref="K1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63" spans="1:11" ht="21.5" x14ac:dyDescent="0.9">
      <c r="A163" s="25">
        <v>21</v>
      </c>
      <c r="B163" s="20" t="s">
        <v>917</v>
      </c>
      <c r="C163" s="20" t="s">
        <v>867</v>
      </c>
      <c r="D163" s="20">
        <v>215940</v>
      </c>
      <c r="E163" s="20">
        <v>81.06</v>
      </c>
      <c r="F163" s="20" t="s">
        <v>933</v>
      </c>
      <c r="G163" s="20" t="str">
        <f>IF(Result2026[[#This Row],[Candidate_Name]]&lt;&gt;"NOTA",_xlfn.XLOOKUP(Result2026[[#This Row],[Candidate_Name]],Candidates[candidates__name],Candidates[candidates__reference],"Fix"),"NOTA")</f>
        <v>26kla301</v>
      </c>
      <c r="H163" s="20" t="s">
        <v>68</v>
      </c>
      <c r="I163" s="20" t="s">
        <v>6634</v>
      </c>
      <c r="J163" s="21">
        <v>12035</v>
      </c>
      <c r="K163" s="20" cm="1">
        <f t="array" ref="K1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64" spans="1:11" ht="21.5" x14ac:dyDescent="0.9">
      <c r="A164" s="25">
        <v>21</v>
      </c>
      <c r="B164" s="20" t="s">
        <v>917</v>
      </c>
      <c r="C164" s="20" t="s">
        <v>867</v>
      </c>
      <c r="D164" s="20">
        <v>215940</v>
      </c>
      <c r="E164" s="20">
        <v>81.06</v>
      </c>
      <c r="F164" s="20" t="s">
        <v>6638</v>
      </c>
      <c r="G164" s="20" t="str">
        <f>IF(Result2026[[#This Row],[Candidate_Name]]&lt;&gt;"NOTA",_xlfn.XLOOKUP(Result2026[[#This Row],[Candidate_Name]],Candidates[candidates__name],Candidates[candidates__reference],"Fix"),"NOTA")</f>
        <v>NOTA</v>
      </c>
      <c r="H164" s="20" t="s">
        <v>6636</v>
      </c>
      <c r="I164" s="20"/>
      <c r="J164" s="21">
        <v>390</v>
      </c>
      <c r="K164" s="20" t="str" cm="1">
        <f t="array" ref="K1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65" spans="1:11" ht="21.5" x14ac:dyDescent="0.9">
      <c r="A165" s="25">
        <v>21</v>
      </c>
      <c r="B165" s="20" t="s">
        <v>917</v>
      </c>
      <c r="C165" s="20" t="s">
        <v>867</v>
      </c>
      <c r="D165" s="20">
        <v>215940</v>
      </c>
      <c r="E165" s="20">
        <v>81.06</v>
      </c>
      <c r="F165" s="20" t="s">
        <v>944</v>
      </c>
      <c r="G165" s="20" t="str">
        <f>IF(Result2026[[#This Row],[Candidate_Name]]&lt;&gt;"NOTA",_xlfn.XLOOKUP(Result2026[[#This Row],[Candidate_Name]],Candidates[candidates__name],Candidates[candidates__reference],"Fix"),"NOTA")</f>
        <v>26kla833</v>
      </c>
      <c r="H165" s="20" t="s">
        <v>6636</v>
      </c>
      <c r="I165" s="20" t="s">
        <v>6637</v>
      </c>
      <c r="J165" s="21">
        <v>114</v>
      </c>
      <c r="K165" s="20" t="str" cm="1">
        <f t="array" ref="K1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66" spans="1:11" ht="21.5" x14ac:dyDescent="0.9">
      <c r="A166" s="25">
        <v>21</v>
      </c>
      <c r="B166" s="20" t="s">
        <v>917</v>
      </c>
      <c r="C166" s="20" t="s">
        <v>867</v>
      </c>
      <c r="D166" s="20">
        <v>215940</v>
      </c>
      <c r="E166" s="20">
        <v>81.06</v>
      </c>
      <c r="F166" s="20" t="s">
        <v>938</v>
      </c>
      <c r="G166" s="20" t="str">
        <f>IF(Result2026[[#This Row],[Candidate_Name]]&lt;&gt;"NOTA",_xlfn.XLOOKUP(Result2026[[#This Row],[Candidate_Name]],Candidates[candidates__name],Candidates[candidates__reference],"Fix"),"NOTA")</f>
        <v>26kla695</v>
      </c>
      <c r="H166" s="20" t="s">
        <v>6636</v>
      </c>
      <c r="I166" s="20" t="s">
        <v>6637</v>
      </c>
      <c r="J166" s="21">
        <v>95</v>
      </c>
      <c r="K166" s="20" t="str" cm="1">
        <f t="array" ref="K1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67" spans="1:11" ht="21.5" x14ac:dyDescent="0.9">
      <c r="A167" s="25">
        <v>22</v>
      </c>
      <c r="B167" s="20" t="s">
        <v>949</v>
      </c>
      <c r="C167" s="20" t="s">
        <v>867</v>
      </c>
      <c r="D167" s="20">
        <v>233690</v>
      </c>
      <c r="E167" s="20">
        <v>79.459999999999994</v>
      </c>
      <c r="F167" s="20" t="s">
        <v>952</v>
      </c>
      <c r="G167" s="20" t="str">
        <f>IF(Result2026[[#This Row],[Candidate_Name]]&lt;&gt;"NOTA",_xlfn.XLOOKUP(Result2026[[#This Row],[Candidate_Name]],Candidates[candidates__name],Candidates[candidates__reference],"Fix"),"NOTA")</f>
        <v>26kla162</v>
      </c>
      <c r="H167" s="20" t="s">
        <v>38</v>
      </c>
      <c r="I167" s="20" t="s">
        <v>6640</v>
      </c>
      <c r="J167" s="21">
        <v>99763</v>
      </c>
      <c r="K167" s="20" cm="1">
        <f t="array" ref="K1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68" spans="1:11" ht="21.5" x14ac:dyDescent="0.9">
      <c r="A168" s="25">
        <v>22</v>
      </c>
      <c r="B168" s="20" t="s">
        <v>949</v>
      </c>
      <c r="C168" s="20" t="s">
        <v>867</v>
      </c>
      <c r="D168" s="20">
        <v>233690</v>
      </c>
      <c r="E168" s="20">
        <v>79.459999999999994</v>
      </c>
      <c r="F168" s="20" t="s">
        <v>958</v>
      </c>
      <c r="G168" s="20" t="str">
        <f>IF(Result2026[[#This Row],[Candidate_Name]]&lt;&gt;"NOTA",_xlfn.XLOOKUP(Result2026[[#This Row],[Candidate_Name]],Candidates[candidates__name],Candidates[candidates__reference],"Fix"),"NOTA")</f>
        <v>26kla022</v>
      </c>
      <c r="H168" s="20" t="s">
        <v>51</v>
      </c>
      <c r="I168" s="20" t="s">
        <v>6641</v>
      </c>
      <c r="J168" s="21">
        <v>76163</v>
      </c>
      <c r="K168" s="20" cm="1">
        <f t="array" ref="K1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69" spans="1:11" ht="21.5" x14ac:dyDescent="0.9">
      <c r="A169" s="25">
        <v>22</v>
      </c>
      <c r="B169" s="20" t="s">
        <v>949</v>
      </c>
      <c r="C169" s="20" t="s">
        <v>867</v>
      </c>
      <c r="D169" s="20">
        <v>233690</v>
      </c>
      <c r="E169" s="20">
        <v>79.459999999999994</v>
      </c>
      <c r="F169" s="20" t="s">
        <v>963</v>
      </c>
      <c r="G169" s="20" t="str">
        <f>IF(Result2026[[#This Row],[Candidate_Name]]&lt;&gt;"NOTA",_xlfn.XLOOKUP(Result2026[[#This Row],[Candidate_Name]],Candidates[candidates__name],Candidates[candidates__reference],"Fix"),"NOTA")</f>
        <v>26kla302</v>
      </c>
      <c r="H169" s="20" t="s">
        <v>68</v>
      </c>
      <c r="I169" s="20" t="s">
        <v>6634</v>
      </c>
      <c r="J169" s="21">
        <v>11506</v>
      </c>
      <c r="K169" s="20" cm="1">
        <f t="array" ref="K1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70" spans="1:11" ht="21.5" x14ac:dyDescent="0.9">
      <c r="A170" s="25">
        <v>22</v>
      </c>
      <c r="B170" s="20" t="s">
        <v>949</v>
      </c>
      <c r="C170" s="20" t="s">
        <v>867</v>
      </c>
      <c r="D170" s="20">
        <v>233690</v>
      </c>
      <c r="E170" s="20">
        <v>79.459999999999994</v>
      </c>
      <c r="F170" s="20" t="s">
        <v>982</v>
      </c>
      <c r="G170" s="20" t="str">
        <f>IF(Result2026[[#This Row],[Candidate_Name]]&lt;&gt;"NOTA",_xlfn.XLOOKUP(Result2026[[#This Row],[Candidate_Name]],Candidates[candidates__name],Candidates[candidates__reference],"Fix"),"NOTA")</f>
        <v>26kla1055</v>
      </c>
      <c r="H170" s="20" t="s">
        <v>6636</v>
      </c>
      <c r="I170" s="20" t="s">
        <v>6637</v>
      </c>
      <c r="J170" s="21">
        <v>314</v>
      </c>
      <c r="K170" s="20" t="str" cm="1">
        <f t="array" ref="K1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71" spans="1:11" ht="21.5" x14ac:dyDescent="0.9">
      <c r="A171" s="25">
        <v>22</v>
      </c>
      <c r="B171" s="20" t="s">
        <v>949</v>
      </c>
      <c r="C171" s="20" t="s">
        <v>867</v>
      </c>
      <c r="D171" s="20">
        <v>233690</v>
      </c>
      <c r="E171" s="20">
        <v>79.459999999999994</v>
      </c>
      <c r="F171" s="20" t="s">
        <v>6638</v>
      </c>
      <c r="G171" s="20" t="str">
        <f>IF(Result2026[[#This Row],[Candidate_Name]]&lt;&gt;"NOTA",_xlfn.XLOOKUP(Result2026[[#This Row],[Candidate_Name]],Candidates[candidates__name],Candidates[candidates__reference],"Fix"),"NOTA")</f>
        <v>NOTA</v>
      </c>
      <c r="H171" s="20" t="s">
        <v>6636</v>
      </c>
      <c r="I171" s="20"/>
      <c r="J171" s="21">
        <v>272</v>
      </c>
      <c r="K171" s="20" t="str" cm="1">
        <f t="array" ref="K1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72" spans="1:11" ht="21.5" x14ac:dyDescent="0.9">
      <c r="A172" s="25">
        <v>22</v>
      </c>
      <c r="B172" s="20" t="s">
        <v>949</v>
      </c>
      <c r="C172" s="20" t="s">
        <v>867</v>
      </c>
      <c r="D172" s="20">
        <v>233690</v>
      </c>
      <c r="E172" s="20">
        <v>79.459999999999994</v>
      </c>
      <c r="F172" s="20" t="s">
        <v>977</v>
      </c>
      <c r="G172" s="20" t="str">
        <f>IF(Result2026[[#This Row],[Candidate_Name]]&lt;&gt;"NOTA",_xlfn.XLOOKUP(Result2026[[#This Row],[Candidate_Name]],Candidates[candidates__name],Candidates[candidates__reference],"Fix"),"NOTA")</f>
        <v>26kla890</v>
      </c>
      <c r="H172" s="20" t="s">
        <v>6636</v>
      </c>
      <c r="I172" s="20" t="s">
        <v>6637</v>
      </c>
      <c r="J172" s="21">
        <v>269</v>
      </c>
      <c r="K172" s="20" t="str" cm="1">
        <f t="array" ref="K1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73" spans="1:11" ht="21.5" x14ac:dyDescent="0.9">
      <c r="A173" s="25">
        <v>22</v>
      </c>
      <c r="B173" s="20" t="s">
        <v>949</v>
      </c>
      <c r="C173" s="20" t="s">
        <v>867</v>
      </c>
      <c r="D173" s="20">
        <v>233690</v>
      </c>
      <c r="E173" s="20">
        <v>79.459999999999994</v>
      </c>
      <c r="F173" s="20" t="s">
        <v>972</v>
      </c>
      <c r="G173" s="20" t="str">
        <f>IF(Result2026[[#This Row],[Candidate_Name]]&lt;&gt;"NOTA",_xlfn.XLOOKUP(Result2026[[#This Row],[Candidate_Name]],Candidates[candidates__name],Candidates[candidates__reference],"Fix"),"NOTA")</f>
        <v>26kla706</v>
      </c>
      <c r="H173" s="20" t="s">
        <v>6636</v>
      </c>
      <c r="I173" s="20" t="s">
        <v>6637</v>
      </c>
      <c r="J173" s="21">
        <v>218</v>
      </c>
      <c r="K173" s="20" t="str" cm="1">
        <f t="array" ref="K1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74" spans="1:11" ht="21.5" x14ac:dyDescent="0.9">
      <c r="A174" s="25">
        <v>22</v>
      </c>
      <c r="B174" s="20" t="s">
        <v>949</v>
      </c>
      <c r="C174" s="20" t="s">
        <v>867</v>
      </c>
      <c r="D174" s="20">
        <v>233690</v>
      </c>
      <c r="E174" s="20">
        <v>79.459999999999994</v>
      </c>
      <c r="F174" s="20" t="s">
        <v>6695</v>
      </c>
      <c r="G174" s="20" t="str">
        <f>IF(Result2026[[#This Row],[Candidate_Name]]&lt;&gt;"NOTA",_xlfn.XLOOKUP(Result2026[[#This Row],[Candidate_Name]],Candidates[candidates__name],Candidates[candidates__reference],"Fix"),"NOTA")</f>
        <v>26kla506</v>
      </c>
      <c r="H174" s="20" t="s">
        <v>6636</v>
      </c>
      <c r="I174" s="20" t="s">
        <v>6637</v>
      </c>
      <c r="J174" s="21">
        <v>207</v>
      </c>
      <c r="K174" s="20" t="str" cm="1">
        <f t="array" ref="K1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75" spans="1:11" ht="21.5" x14ac:dyDescent="0.9">
      <c r="A175" s="25">
        <v>23</v>
      </c>
      <c r="B175" s="20" t="s">
        <v>988</v>
      </c>
      <c r="C175" s="20" t="s">
        <v>867</v>
      </c>
      <c r="D175" s="20">
        <v>213254</v>
      </c>
      <c r="E175" s="20">
        <v>79.540000000000006</v>
      </c>
      <c r="F175" s="20" t="s">
        <v>1002</v>
      </c>
      <c r="G175" s="20" t="str">
        <f>IF(Result2026[[#This Row],[Candidate_Name]]&lt;&gt;"NOTA",_xlfn.XLOOKUP(Result2026[[#This Row],[Candidate_Name]],Candidates[candidates__name],Candidates[candidates__reference],"Fix"),"NOTA")</f>
        <v>26kla163</v>
      </c>
      <c r="H175" s="20" t="s">
        <v>38</v>
      </c>
      <c r="I175" s="20" t="s">
        <v>6640</v>
      </c>
      <c r="J175" s="21">
        <v>79913</v>
      </c>
      <c r="K175" s="20" cm="1">
        <f t="array" ref="K1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76" spans="1:11" ht="21.5" x14ac:dyDescent="0.9">
      <c r="A176" s="25">
        <v>23</v>
      </c>
      <c r="B176" s="20" t="s">
        <v>988</v>
      </c>
      <c r="C176" s="20" t="s">
        <v>867</v>
      </c>
      <c r="D176" s="20">
        <v>213254</v>
      </c>
      <c r="E176" s="20">
        <v>79.540000000000006</v>
      </c>
      <c r="F176" s="20" t="s">
        <v>991</v>
      </c>
      <c r="G176" s="20" t="str">
        <f>IF(Result2026[[#This Row],[Candidate_Name]]&lt;&gt;"NOTA",_xlfn.XLOOKUP(Result2026[[#This Row],[Candidate_Name]],Candidates[candidates__name],Candidates[candidates__reference],"Fix"),"NOTA")</f>
        <v>26kla023</v>
      </c>
      <c r="H176" s="20" t="s">
        <v>51</v>
      </c>
      <c r="I176" s="20" t="s">
        <v>6635</v>
      </c>
      <c r="J176" s="21">
        <v>67843</v>
      </c>
      <c r="K176" s="20" cm="1">
        <f t="array" ref="K1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77" spans="1:11" ht="21.5" x14ac:dyDescent="0.9">
      <c r="A177" s="25">
        <v>23</v>
      </c>
      <c r="B177" s="20" t="s">
        <v>988</v>
      </c>
      <c r="C177" s="20" t="s">
        <v>867</v>
      </c>
      <c r="D177" s="20">
        <v>213254</v>
      </c>
      <c r="E177" s="20">
        <v>79.540000000000006</v>
      </c>
      <c r="F177" s="20" t="s">
        <v>997</v>
      </c>
      <c r="G177" s="20" t="str">
        <f>IF(Result2026[[#This Row],[Candidate_Name]]&lt;&gt;"NOTA",_xlfn.XLOOKUP(Result2026[[#This Row],[Candidate_Name]],Candidates[candidates__name],Candidates[candidates__reference],"Fix"),"NOTA")</f>
        <v>26kla303</v>
      </c>
      <c r="H177" s="20" t="s">
        <v>68</v>
      </c>
      <c r="I177" s="20" t="s">
        <v>6634</v>
      </c>
      <c r="J177" s="21">
        <v>23545</v>
      </c>
      <c r="K177" s="20" cm="1">
        <f t="array" ref="K1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78" spans="1:11" ht="21.5" x14ac:dyDescent="0.9">
      <c r="A178" s="25">
        <v>23</v>
      </c>
      <c r="B178" s="20" t="s">
        <v>988</v>
      </c>
      <c r="C178" s="20" t="s">
        <v>867</v>
      </c>
      <c r="D178" s="20">
        <v>213254</v>
      </c>
      <c r="E178" s="20">
        <v>79.540000000000006</v>
      </c>
      <c r="F178" s="20" t="s">
        <v>6638</v>
      </c>
      <c r="G178" s="20" t="str">
        <f>IF(Result2026[[#This Row],[Candidate_Name]]&lt;&gt;"NOTA",_xlfn.XLOOKUP(Result2026[[#This Row],[Candidate_Name]],Candidates[candidates__name],Candidates[candidates__reference],"Fix"),"NOTA")</f>
        <v>NOTA</v>
      </c>
      <c r="H178" s="20" t="s">
        <v>6636</v>
      </c>
      <c r="I178" s="20"/>
      <c r="J178" s="21">
        <v>442</v>
      </c>
      <c r="K178" s="20" t="str" cm="1">
        <f t="array" ref="K1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79" spans="1:11" ht="21.5" x14ac:dyDescent="0.9">
      <c r="A179" s="25">
        <v>23</v>
      </c>
      <c r="B179" s="20" t="s">
        <v>988</v>
      </c>
      <c r="C179" s="20" t="s">
        <v>867</v>
      </c>
      <c r="D179" s="20">
        <v>213254</v>
      </c>
      <c r="E179" s="20">
        <v>79.540000000000006</v>
      </c>
      <c r="F179" s="20" t="s">
        <v>1017</v>
      </c>
      <c r="G179" s="20" t="str">
        <f>IF(Result2026[[#This Row],[Candidate_Name]]&lt;&gt;"NOTA",_xlfn.XLOOKUP(Result2026[[#This Row],[Candidate_Name]],Candidates[candidates__name],Candidates[candidates__reference],"Fix"),"NOTA")</f>
        <v>26kla907</v>
      </c>
      <c r="H179" s="20" t="s">
        <v>6636</v>
      </c>
      <c r="I179" s="20" t="s">
        <v>6637</v>
      </c>
      <c r="J179" s="21">
        <v>198</v>
      </c>
      <c r="K179" s="20" t="str" cm="1">
        <f t="array" ref="K1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0" spans="1:11" ht="21.5" x14ac:dyDescent="0.9">
      <c r="A180" s="25">
        <v>23</v>
      </c>
      <c r="B180" s="20" t="s">
        <v>988</v>
      </c>
      <c r="C180" s="20" t="s">
        <v>867</v>
      </c>
      <c r="D180" s="20">
        <v>213254</v>
      </c>
      <c r="E180" s="20">
        <v>79.540000000000006</v>
      </c>
      <c r="F180" s="20" t="s">
        <v>1007</v>
      </c>
      <c r="G180" s="20" t="str">
        <f>IF(Result2026[[#This Row],[Candidate_Name]]&lt;&gt;"NOTA",_xlfn.XLOOKUP(Result2026[[#This Row],[Candidate_Name]],Candidates[candidates__name],Candidates[candidates__reference],"Fix"),"NOTA")</f>
        <v>26kla443</v>
      </c>
      <c r="H180" s="20" t="s">
        <v>6636</v>
      </c>
      <c r="I180" s="20" t="s">
        <v>6644</v>
      </c>
      <c r="J180" s="21">
        <v>193</v>
      </c>
      <c r="K180" s="20" t="str" cm="1">
        <f t="array" ref="K1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1" spans="1:11" ht="21.5" x14ac:dyDescent="0.9">
      <c r="A181" s="25">
        <v>23</v>
      </c>
      <c r="B181" s="20" t="s">
        <v>988</v>
      </c>
      <c r="C181" s="20" t="s">
        <v>867</v>
      </c>
      <c r="D181" s="20">
        <v>213254</v>
      </c>
      <c r="E181" s="20">
        <v>79.540000000000006</v>
      </c>
      <c r="F181" s="20" t="s">
        <v>611</v>
      </c>
      <c r="G181" s="20" t="str">
        <f>IF(Result2026[[#This Row],[Candidate_Name]]&lt;&gt;"NOTA",_xlfn.XLOOKUP(Result2026[[#This Row],[Candidate_Name]],Candidates[candidates__name],Candidates[candidates__reference],"Fix"),"NOTA")</f>
        <v>26kla909</v>
      </c>
      <c r="H181" s="20" t="s">
        <v>6636</v>
      </c>
      <c r="I181" s="20" t="s">
        <v>6637</v>
      </c>
      <c r="J181" s="21">
        <v>192</v>
      </c>
      <c r="K181" s="20" t="str" cm="1">
        <f t="array" ref="K1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2" spans="1:11" ht="21.5" x14ac:dyDescent="0.9">
      <c r="A182" s="25">
        <v>23</v>
      </c>
      <c r="B182" s="20" t="s">
        <v>988</v>
      </c>
      <c r="C182" s="20" t="s">
        <v>867</v>
      </c>
      <c r="D182" s="20">
        <v>213254</v>
      </c>
      <c r="E182" s="20">
        <v>79.540000000000006</v>
      </c>
      <c r="F182" s="20" t="s">
        <v>1012</v>
      </c>
      <c r="G182" s="20" t="str">
        <f>IF(Result2026[[#This Row],[Candidate_Name]]&lt;&gt;"NOTA",_xlfn.XLOOKUP(Result2026[[#This Row],[Candidate_Name]],Candidates[candidates__name],Candidates[candidates__reference],"Fix"),"NOTA")</f>
        <v>26kla768</v>
      </c>
      <c r="H182" s="20" t="s">
        <v>6636</v>
      </c>
      <c r="I182" s="20" t="s">
        <v>6637</v>
      </c>
      <c r="J182" s="21">
        <v>99</v>
      </c>
      <c r="K182" s="20" t="str" cm="1">
        <f t="array" ref="K1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3" spans="1:11" ht="21.5" x14ac:dyDescent="0.9">
      <c r="A183" s="25">
        <v>24</v>
      </c>
      <c r="B183" s="20" t="s">
        <v>1026</v>
      </c>
      <c r="C183" s="20" t="s">
        <v>867</v>
      </c>
      <c r="D183" s="20">
        <v>205970</v>
      </c>
      <c r="E183" s="20">
        <v>81.56</v>
      </c>
      <c r="F183" s="20" t="s">
        <v>1029</v>
      </c>
      <c r="G183" s="20" t="str">
        <f>IF(Result2026[[#This Row],[Candidate_Name]]&lt;&gt;"NOTA",_xlfn.XLOOKUP(Result2026[[#This Row],[Candidate_Name]],Candidates[candidates__name],Candidates[candidates__reference],"Fix"),"NOTA")</f>
        <v>26kla164</v>
      </c>
      <c r="H183" s="20" t="s">
        <v>38</v>
      </c>
      <c r="I183" s="20" t="s">
        <v>6633</v>
      </c>
      <c r="J183" s="21">
        <v>81429</v>
      </c>
      <c r="K183" s="20" cm="1">
        <f t="array" ref="K1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84" spans="1:11" ht="21.5" x14ac:dyDescent="0.9">
      <c r="A184" s="25">
        <v>24</v>
      </c>
      <c r="B184" s="20" t="s">
        <v>1026</v>
      </c>
      <c r="C184" s="20" t="s">
        <v>867</v>
      </c>
      <c r="D184" s="20">
        <v>205970</v>
      </c>
      <c r="E184" s="20">
        <v>81.56</v>
      </c>
      <c r="F184" s="20" t="s">
        <v>1044</v>
      </c>
      <c r="G184" s="20" t="str">
        <f>IF(Result2026[[#This Row],[Candidate_Name]]&lt;&gt;"NOTA",_xlfn.XLOOKUP(Result2026[[#This Row],[Candidate_Name]],Candidates[candidates__name],Candidates[candidates__reference],"Fix"),"NOTA")</f>
        <v>26kla024</v>
      </c>
      <c r="H184" s="20" t="s">
        <v>51</v>
      </c>
      <c r="I184" s="20" t="s">
        <v>6635</v>
      </c>
      <c r="J184" s="21">
        <v>76342</v>
      </c>
      <c r="K184" s="20" cm="1">
        <f t="array" ref="K1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85" spans="1:11" ht="21.5" x14ac:dyDescent="0.9">
      <c r="A185" s="25">
        <v>24</v>
      </c>
      <c r="B185" s="20" t="s">
        <v>1026</v>
      </c>
      <c r="C185" s="20" t="s">
        <v>867</v>
      </c>
      <c r="D185" s="20">
        <v>205970</v>
      </c>
      <c r="E185" s="20">
        <v>81.56</v>
      </c>
      <c r="F185" s="20" t="s">
        <v>1034</v>
      </c>
      <c r="G185" s="20" t="str">
        <f>IF(Result2026[[#This Row],[Candidate_Name]]&lt;&gt;"NOTA",_xlfn.XLOOKUP(Result2026[[#This Row],[Candidate_Name]],Candidates[candidates__name],Candidates[candidates__reference],"Fix"),"NOTA")</f>
        <v>26kla304</v>
      </c>
      <c r="H185" s="20" t="s">
        <v>68</v>
      </c>
      <c r="I185" s="20" t="s">
        <v>6634</v>
      </c>
      <c r="J185" s="21">
        <v>13042</v>
      </c>
      <c r="K185" s="20" cm="1">
        <f t="array" ref="K1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86" spans="1:11" ht="21.5" x14ac:dyDescent="0.9">
      <c r="A186" s="25">
        <v>24</v>
      </c>
      <c r="B186" s="20" t="s">
        <v>1026</v>
      </c>
      <c r="C186" s="20" t="s">
        <v>867</v>
      </c>
      <c r="D186" s="20">
        <v>205970</v>
      </c>
      <c r="E186" s="20">
        <v>81.56</v>
      </c>
      <c r="F186" s="20" t="s">
        <v>6638</v>
      </c>
      <c r="G186" s="20" t="str">
        <f>IF(Result2026[[#This Row],[Candidate_Name]]&lt;&gt;"NOTA",_xlfn.XLOOKUP(Result2026[[#This Row],[Candidate_Name]],Candidates[candidates__name],Candidates[candidates__reference],"Fix"),"NOTA")</f>
        <v>NOTA</v>
      </c>
      <c r="H186" s="20" t="s">
        <v>6636</v>
      </c>
      <c r="I186" s="20"/>
      <c r="J186" s="21">
        <v>507</v>
      </c>
      <c r="K186" s="20" t="str" cm="1">
        <f t="array" ref="K1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7" spans="1:11" ht="21.5" x14ac:dyDescent="0.9">
      <c r="A187" s="25">
        <v>24</v>
      </c>
      <c r="B187" s="20" t="s">
        <v>1026</v>
      </c>
      <c r="C187" s="20" t="s">
        <v>867</v>
      </c>
      <c r="D187" s="20">
        <v>205970</v>
      </c>
      <c r="E187" s="20">
        <v>81.56</v>
      </c>
      <c r="F187" s="20" t="s">
        <v>1051</v>
      </c>
      <c r="G187" s="20" t="str">
        <f>IF(Result2026[[#This Row],[Candidate_Name]]&lt;&gt;"NOTA",_xlfn.XLOOKUP(Result2026[[#This Row],[Candidate_Name]],Candidates[candidates__name],Candidates[candidates__reference],"Fix"),"NOTA")</f>
        <v>26kla728</v>
      </c>
      <c r="H187" s="20" t="s">
        <v>6636</v>
      </c>
      <c r="I187" s="20" t="s">
        <v>6650</v>
      </c>
      <c r="J187" s="21">
        <v>151</v>
      </c>
      <c r="K187" s="20" t="str" cm="1">
        <f t="array" ref="K1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8" spans="1:11" ht="21.5" x14ac:dyDescent="0.9">
      <c r="A188" s="25">
        <v>24</v>
      </c>
      <c r="B188" s="20" t="s">
        <v>1026</v>
      </c>
      <c r="C188" s="20" t="s">
        <v>867</v>
      </c>
      <c r="D188" s="20">
        <v>205970</v>
      </c>
      <c r="E188" s="20">
        <v>81.56</v>
      </c>
      <c r="F188" s="20" t="s">
        <v>1061</v>
      </c>
      <c r="G188" s="20" t="str">
        <f>IF(Result2026[[#This Row],[Candidate_Name]]&lt;&gt;"NOTA",_xlfn.XLOOKUP(Result2026[[#This Row],[Candidate_Name]],Candidates[candidates__name],Candidates[candidates__reference],"Fix"),"NOTA")</f>
        <v>26kla779</v>
      </c>
      <c r="H188" s="20" t="s">
        <v>6636</v>
      </c>
      <c r="I188" s="20" t="s">
        <v>6637</v>
      </c>
      <c r="J188" s="21">
        <v>151</v>
      </c>
      <c r="K188" s="20" t="str" cm="1">
        <f t="array" ref="K1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89" spans="1:11" ht="21.5" x14ac:dyDescent="0.9">
      <c r="A189" s="25">
        <v>24</v>
      </c>
      <c r="B189" s="20" t="s">
        <v>1026</v>
      </c>
      <c r="C189" s="20" t="s">
        <v>867</v>
      </c>
      <c r="D189" s="20">
        <v>205970</v>
      </c>
      <c r="E189" s="20">
        <v>81.56</v>
      </c>
      <c r="F189" s="20" t="s">
        <v>1056</v>
      </c>
      <c r="G189" s="20" t="str">
        <f>IF(Result2026[[#This Row],[Candidate_Name]]&lt;&gt;"NOTA",_xlfn.XLOOKUP(Result2026[[#This Row],[Candidate_Name]],Candidates[candidates__name],Candidates[candidates__reference],"Fix"),"NOTA")</f>
        <v>26kla778</v>
      </c>
      <c r="H189" s="20" t="s">
        <v>6636</v>
      </c>
      <c r="I189" s="20" t="s">
        <v>6637</v>
      </c>
      <c r="J189" s="21">
        <v>140</v>
      </c>
      <c r="K189" s="20" t="str" cm="1">
        <f t="array" ref="K1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0" spans="1:11" ht="21.5" x14ac:dyDescent="0.9">
      <c r="A190" s="25">
        <v>24</v>
      </c>
      <c r="B190" s="20" t="s">
        <v>1026</v>
      </c>
      <c r="C190" s="20" t="s">
        <v>867</v>
      </c>
      <c r="D190" s="20">
        <v>205970</v>
      </c>
      <c r="E190" s="20">
        <v>81.56</v>
      </c>
      <c r="F190" s="20" t="s">
        <v>1039</v>
      </c>
      <c r="G190" s="20" t="str">
        <f>IF(Result2026[[#This Row],[Candidate_Name]]&lt;&gt;"NOTA",_xlfn.XLOOKUP(Result2026[[#This Row],[Candidate_Name]],Candidates[candidates__name],Candidates[candidates__reference],"Fix"),"NOTA")</f>
        <v>26kla444</v>
      </c>
      <c r="H190" s="20" t="s">
        <v>6636</v>
      </c>
      <c r="I190" s="20" t="s">
        <v>6644</v>
      </c>
      <c r="J190" s="21">
        <v>124</v>
      </c>
      <c r="K190" s="20" t="str" cm="1">
        <f t="array" ref="K1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1" spans="1:11" ht="21.5" x14ac:dyDescent="0.9">
      <c r="A191" s="25">
        <v>24</v>
      </c>
      <c r="B191" s="20" t="s">
        <v>1026</v>
      </c>
      <c r="C191" s="20" t="s">
        <v>867</v>
      </c>
      <c r="D191" s="20">
        <v>205970</v>
      </c>
      <c r="E191" s="20">
        <v>81.56</v>
      </c>
      <c r="F191" s="20" t="s">
        <v>1077</v>
      </c>
      <c r="G191" s="20" t="str">
        <f>IF(Result2026[[#This Row],[Candidate_Name]]&lt;&gt;"NOTA",_xlfn.XLOOKUP(Result2026[[#This Row],[Candidate_Name]],Candidates[candidates__name],Candidates[candidates__reference],"Fix"),"NOTA")</f>
        <v>26kla1045</v>
      </c>
      <c r="H191" s="20" t="s">
        <v>6636</v>
      </c>
      <c r="I191" s="20" t="s">
        <v>6637</v>
      </c>
      <c r="J191" s="21">
        <v>72</v>
      </c>
      <c r="K191" s="20" t="str" cm="1">
        <f t="array" ref="K1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2" spans="1:11" ht="21.5" x14ac:dyDescent="0.9">
      <c r="A192" s="25">
        <v>24</v>
      </c>
      <c r="B192" s="20" t="s">
        <v>1026</v>
      </c>
      <c r="C192" s="20" t="s">
        <v>867</v>
      </c>
      <c r="D192" s="20">
        <v>205970</v>
      </c>
      <c r="E192" s="20">
        <v>81.56</v>
      </c>
      <c r="F192" s="20" t="s">
        <v>1066</v>
      </c>
      <c r="G192" s="20" t="str">
        <f>IF(Result2026[[#This Row],[Candidate_Name]]&lt;&gt;"NOTA",_xlfn.XLOOKUP(Result2026[[#This Row],[Candidate_Name]],Candidates[candidates__name],Candidates[candidates__reference],"Fix"),"NOTA")</f>
        <v>26kla894</v>
      </c>
      <c r="H192" s="20" t="s">
        <v>6636</v>
      </c>
      <c r="I192" s="20" t="s">
        <v>6637</v>
      </c>
      <c r="J192" s="21">
        <v>66</v>
      </c>
      <c r="K192" s="20" t="str" cm="1">
        <f t="array" ref="K1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3" spans="1:11" ht="21.5" x14ac:dyDescent="0.9">
      <c r="A193" s="25">
        <v>24</v>
      </c>
      <c r="B193" s="20" t="s">
        <v>1026</v>
      </c>
      <c r="C193" s="20" t="s">
        <v>867</v>
      </c>
      <c r="D193" s="20">
        <v>205970</v>
      </c>
      <c r="E193" s="20">
        <v>81.56</v>
      </c>
      <c r="F193" s="20" t="s">
        <v>1071</v>
      </c>
      <c r="G193" s="20" t="str">
        <f>IF(Result2026[[#This Row],[Candidate_Name]]&lt;&gt;"NOTA",_xlfn.XLOOKUP(Result2026[[#This Row],[Candidate_Name]],Candidates[candidates__name],Candidates[candidates__reference],"Fix"),"NOTA")</f>
        <v>26kla828</v>
      </c>
      <c r="H193" s="20" t="s">
        <v>6636</v>
      </c>
      <c r="I193" s="20" t="s">
        <v>6637</v>
      </c>
      <c r="J193" s="21">
        <v>62</v>
      </c>
      <c r="K193" s="20" t="str" cm="1">
        <f t="array" ref="K1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4" spans="1:11" ht="21.5" x14ac:dyDescent="0.9">
      <c r="A194" s="25">
        <v>25</v>
      </c>
      <c r="B194" s="20" t="s">
        <v>1082</v>
      </c>
      <c r="C194" s="20" t="s">
        <v>867</v>
      </c>
      <c r="D194" s="20">
        <v>228689</v>
      </c>
      <c r="E194" s="20">
        <v>81.83</v>
      </c>
      <c r="F194" s="20" t="s">
        <v>1098</v>
      </c>
      <c r="G194" s="20" t="str">
        <f>IF(Result2026[[#This Row],[Candidate_Name]]&lt;&gt;"NOTA",_xlfn.XLOOKUP(Result2026[[#This Row],[Candidate_Name]],Candidates[candidates__name],Candidates[candidates__reference],"Fix"),"NOTA")</f>
        <v>26kla165</v>
      </c>
      <c r="H194" s="20" t="s">
        <v>38</v>
      </c>
      <c r="I194" s="20" t="s">
        <v>6640</v>
      </c>
      <c r="J194" s="21">
        <v>94804</v>
      </c>
      <c r="K194" s="20" cm="1">
        <f t="array" ref="K1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95" spans="1:11" ht="21.5" x14ac:dyDescent="0.9">
      <c r="A195" s="25">
        <v>25</v>
      </c>
      <c r="B195" s="20" t="s">
        <v>1082</v>
      </c>
      <c r="C195" s="20" t="s">
        <v>867</v>
      </c>
      <c r="D195" s="20">
        <v>228689</v>
      </c>
      <c r="E195" s="20">
        <v>81.83</v>
      </c>
      <c r="F195" s="20" t="s">
        <v>1086</v>
      </c>
      <c r="G195" s="20" t="str">
        <f>IF(Result2026[[#This Row],[Candidate_Name]]&lt;&gt;"NOTA",_xlfn.XLOOKUP(Result2026[[#This Row],[Candidate_Name]],Candidates[candidates__name],Candidates[candidates__reference],"Fix"),"NOTA")</f>
        <v>26kla025</v>
      </c>
      <c r="H195" s="20" t="s">
        <v>51</v>
      </c>
      <c r="I195" s="20" t="s">
        <v>6635</v>
      </c>
      <c r="J195" s="21">
        <v>77824</v>
      </c>
      <c r="K195" s="20" cm="1">
        <f t="array" ref="K1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96" spans="1:11" ht="21.5" x14ac:dyDescent="0.9">
      <c r="A196" s="25">
        <v>25</v>
      </c>
      <c r="B196" s="20" t="s">
        <v>1082</v>
      </c>
      <c r="C196" s="20" t="s">
        <v>867</v>
      </c>
      <c r="D196" s="20">
        <v>228689</v>
      </c>
      <c r="E196" s="20">
        <v>81.83</v>
      </c>
      <c r="F196" s="20" t="s">
        <v>1093</v>
      </c>
      <c r="G196" s="20" t="str">
        <f>IF(Result2026[[#This Row],[Candidate_Name]]&lt;&gt;"NOTA",_xlfn.XLOOKUP(Result2026[[#This Row],[Candidate_Name]],Candidates[candidates__name],Candidates[candidates__reference],"Fix"),"NOTA")</f>
        <v>26kla305</v>
      </c>
      <c r="H196" s="20" t="s">
        <v>68</v>
      </c>
      <c r="I196" s="20" t="s">
        <v>6634</v>
      </c>
      <c r="J196" s="21">
        <v>17669</v>
      </c>
      <c r="K196" s="20" cm="1">
        <f t="array" ref="K1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97" spans="1:11" ht="21.5" x14ac:dyDescent="0.9">
      <c r="A197" s="25">
        <v>25</v>
      </c>
      <c r="B197" s="20" t="s">
        <v>1082</v>
      </c>
      <c r="C197" s="20" t="s">
        <v>867</v>
      </c>
      <c r="D197" s="20">
        <v>228689</v>
      </c>
      <c r="E197" s="20">
        <v>81.83</v>
      </c>
      <c r="F197" s="20" t="s">
        <v>6638</v>
      </c>
      <c r="G197" s="20" t="str">
        <f>IF(Result2026[[#This Row],[Candidate_Name]]&lt;&gt;"NOTA",_xlfn.XLOOKUP(Result2026[[#This Row],[Candidate_Name]],Candidates[candidates__name],Candidates[candidates__reference],"Fix"),"NOTA")</f>
        <v>NOTA</v>
      </c>
      <c r="H197" s="20" t="s">
        <v>6636</v>
      </c>
      <c r="I197" s="20"/>
      <c r="J197" s="21">
        <v>516</v>
      </c>
      <c r="K197" s="20" t="str" cm="1">
        <f t="array" ref="K1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8" spans="1:11" ht="21.5" x14ac:dyDescent="0.9">
      <c r="A198" s="25">
        <v>25</v>
      </c>
      <c r="B198" s="20" t="s">
        <v>1082</v>
      </c>
      <c r="C198" s="20" t="s">
        <v>867</v>
      </c>
      <c r="D198" s="20">
        <v>228689</v>
      </c>
      <c r="E198" s="20">
        <v>81.83</v>
      </c>
      <c r="F198" s="20" t="s">
        <v>1108</v>
      </c>
      <c r="G198" s="20" t="str">
        <f>IF(Result2026[[#This Row],[Candidate_Name]]&lt;&gt;"NOTA",_xlfn.XLOOKUP(Result2026[[#This Row],[Candidate_Name]],Candidates[candidates__name],Candidates[candidates__reference],"Fix"),"NOTA")</f>
        <v>26kla1009</v>
      </c>
      <c r="H198" s="20" t="s">
        <v>6636</v>
      </c>
      <c r="I198" s="20" t="s">
        <v>6637</v>
      </c>
      <c r="J198" s="21">
        <v>272</v>
      </c>
      <c r="K198" s="20" t="str" cm="1">
        <f t="array" ref="K1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99" spans="1:11" ht="21.5" x14ac:dyDescent="0.9">
      <c r="A199" s="25">
        <v>25</v>
      </c>
      <c r="B199" s="20" t="s">
        <v>1082</v>
      </c>
      <c r="C199" s="20" t="s">
        <v>867</v>
      </c>
      <c r="D199" s="20">
        <v>228689</v>
      </c>
      <c r="E199" s="20">
        <v>81.83</v>
      </c>
      <c r="F199" s="20" t="s">
        <v>1103</v>
      </c>
      <c r="G199" s="20" t="str">
        <f>IF(Result2026[[#This Row],[Candidate_Name]]&lt;&gt;"NOTA",_xlfn.XLOOKUP(Result2026[[#This Row],[Candidate_Name]],Candidates[candidates__name],Candidates[candidates__reference],"Fix"),"NOTA")</f>
        <v>26kla707</v>
      </c>
      <c r="H199" s="20" t="s">
        <v>6636</v>
      </c>
      <c r="I199" s="20" t="s">
        <v>6637</v>
      </c>
      <c r="J199" s="21">
        <v>230</v>
      </c>
      <c r="K199" s="20" t="str" cm="1">
        <f t="array" ref="K1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0" spans="1:11" ht="21.5" x14ac:dyDescent="0.9">
      <c r="A200" s="25">
        <v>26</v>
      </c>
      <c r="B200" s="20" t="s">
        <v>1113</v>
      </c>
      <c r="C200" s="20" t="s">
        <v>867</v>
      </c>
      <c r="D200" s="20">
        <v>211105</v>
      </c>
      <c r="E200" s="20">
        <v>82.45</v>
      </c>
      <c r="F200" s="20" t="s">
        <v>1126</v>
      </c>
      <c r="G200" s="20" t="str">
        <f>IF(Result2026[[#This Row],[Candidate_Name]]&lt;&gt;"NOTA",_xlfn.XLOOKUP(Result2026[[#This Row],[Candidate_Name]],Candidates[candidates__name],Candidates[candidates__reference],"Fix"),"NOTA")</f>
        <v>26kla166</v>
      </c>
      <c r="H200" s="20" t="s">
        <v>38</v>
      </c>
      <c r="I200" s="20" t="s">
        <v>6640</v>
      </c>
      <c r="J200" s="21">
        <v>77662</v>
      </c>
      <c r="K200" s="20" cm="1">
        <f t="array" ref="K2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01" spans="1:11" ht="21.5" x14ac:dyDescent="0.9">
      <c r="A201" s="25">
        <v>26</v>
      </c>
      <c r="B201" s="20" t="s">
        <v>1113</v>
      </c>
      <c r="C201" s="20" t="s">
        <v>867</v>
      </c>
      <c r="D201" s="20">
        <v>211105</v>
      </c>
      <c r="E201" s="20">
        <v>82.45</v>
      </c>
      <c r="F201" s="20" t="s">
        <v>1132</v>
      </c>
      <c r="G201" s="20" t="str">
        <f>IF(Result2026[[#This Row],[Candidate_Name]]&lt;&gt;"NOTA",_xlfn.XLOOKUP(Result2026[[#This Row],[Candidate_Name]],Candidates[candidates__name],Candidates[candidates__reference],"Fix"),"NOTA")</f>
        <v>26kla026</v>
      </c>
      <c r="H201" s="20" t="s">
        <v>51</v>
      </c>
      <c r="I201" s="20" t="s">
        <v>6652</v>
      </c>
      <c r="J201" s="21">
        <v>65500</v>
      </c>
      <c r="K201" s="20" cm="1">
        <f t="array" ref="K2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02" spans="1:11" ht="21.5" x14ac:dyDescent="0.9">
      <c r="A202" s="25">
        <v>26</v>
      </c>
      <c r="B202" s="20" t="s">
        <v>1113</v>
      </c>
      <c r="C202" s="20" t="s">
        <v>867</v>
      </c>
      <c r="D202" s="20">
        <v>211105</v>
      </c>
      <c r="E202" s="20">
        <v>82.45</v>
      </c>
      <c r="F202" s="20" t="s">
        <v>1121</v>
      </c>
      <c r="G202" s="20" t="str">
        <f>IF(Result2026[[#This Row],[Candidate_Name]]&lt;&gt;"NOTA",_xlfn.XLOOKUP(Result2026[[#This Row],[Candidate_Name]],Candidates[candidates__name],Candidates[candidates__reference],"Fix"),"NOTA")</f>
        <v>26kla306</v>
      </c>
      <c r="H202" s="20" t="s">
        <v>68</v>
      </c>
      <c r="I202" s="20" t="s">
        <v>6634</v>
      </c>
      <c r="J202" s="21">
        <v>31510</v>
      </c>
      <c r="K202" s="20" cm="1">
        <f t="array" ref="K2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03" spans="1:11" ht="21.5" x14ac:dyDescent="0.9">
      <c r="A203" s="25">
        <v>26</v>
      </c>
      <c r="B203" s="20" t="s">
        <v>1113</v>
      </c>
      <c r="C203" s="20" t="s">
        <v>867</v>
      </c>
      <c r="D203" s="20">
        <v>211105</v>
      </c>
      <c r="E203" s="20">
        <v>82.45</v>
      </c>
      <c r="F203" s="20" t="s">
        <v>6638</v>
      </c>
      <c r="G203" s="20" t="str">
        <f>IF(Result2026[[#This Row],[Candidate_Name]]&lt;&gt;"NOTA",_xlfn.XLOOKUP(Result2026[[#This Row],[Candidate_Name]],Candidates[candidates__name],Candidates[candidates__reference],"Fix"),"NOTA")</f>
        <v>NOTA</v>
      </c>
      <c r="H203" s="20" t="s">
        <v>6636</v>
      </c>
      <c r="I203" s="20"/>
      <c r="J203" s="21">
        <v>729</v>
      </c>
      <c r="K203" s="20" t="str" cm="1">
        <f t="array" ref="K2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4" spans="1:11" ht="21.5" x14ac:dyDescent="0.9">
      <c r="A204" s="25">
        <v>26</v>
      </c>
      <c r="B204" s="20" t="s">
        <v>1113</v>
      </c>
      <c r="C204" s="20" t="s">
        <v>867</v>
      </c>
      <c r="D204" s="20">
        <v>211105</v>
      </c>
      <c r="E204" s="20">
        <v>82.45</v>
      </c>
      <c r="F204" s="20" t="s">
        <v>1151</v>
      </c>
      <c r="G204" s="20" t="str">
        <f>IF(Result2026[[#This Row],[Candidate_Name]]&lt;&gt;"NOTA",_xlfn.XLOOKUP(Result2026[[#This Row],[Candidate_Name]],Candidates[candidates__name],Candidates[candidates__reference],"Fix"),"NOTA")</f>
        <v>26kla1069</v>
      </c>
      <c r="H204" s="20" t="s">
        <v>6636</v>
      </c>
      <c r="I204" s="20" t="s">
        <v>6637</v>
      </c>
      <c r="J204" s="21">
        <v>726</v>
      </c>
      <c r="K204" s="20" t="str" cm="1">
        <f t="array" ref="K2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5" spans="1:11" ht="21.5" x14ac:dyDescent="0.9">
      <c r="A205" s="25">
        <v>26</v>
      </c>
      <c r="B205" s="20" t="s">
        <v>1113</v>
      </c>
      <c r="C205" s="20" t="s">
        <v>867</v>
      </c>
      <c r="D205" s="20">
        <v>211105</v>
      </c>
      <c r="E205" s="20">
        <v>82.45</v>
      </c>
      <c r="F205" s="20" t="s">
        <v>1140</v>
      </c>
      <c r="G205" s="20" t="str">
        <f>IF(Result2026[[#This Row],[Candidate_Name]]&lt;&gt;"NOTA",_xlfn.XLOOKUP(Result2026[[#This Row],[Candidate_Name]],Candidates[candidates__name],Candidates[candidates__reference],"Fix"),"NOTA")</f>
        <v>26kla898</v>
      </c>
      <c r="H205" s="20" t="s">
        <v>6636</v>
      </c>
      <c r="I205" s="20" t="s">
        <v>6653</v>
      </c>
      <c r="J205" s="21">
        <v>692</v>
      </c>
      <c r="K205" s="20" t="str" cm="1">
        <f t="array" ref="K2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6" spans="1:11" ht="21.5" x14ac:dyDescent="0.9">
      <c r="A206" s="25">
        <v>26</v>
      </c>
      <c r="B206" s="20" t="s">
        <v>1113</v>
      </c>
      <c r="C206" s="20" t="s">
        <v>867</v>
      </c>
      <c r="D206" s="20">
        <v>211105</v>
      </c>
      <c r="E206" s="20">
        <v>82.45</v>
      </c>
      <c r="F206" s="20" t="s">
        <v>1146</v>
      </c>
      <c r="G206" s="20" t="str">
        <f>IF(Result2026[[#This Row],[Candidate_Name]]&lt;&gt;"NOTA",_xlfn.XLOOKUP(Result2026[[#This Row],[Candidate_Name]],Candidates[candidates__name],Candidates[candidates__reference],"Fix"),"NOTA")</f>
        <v>26kla900</v>
      </c>
      <c r="H206" s="20" t="s">
        <v>6636</v>
      </c>
      <c r="I206" s="20" t="s">
        <v>6645</v>
      </c>
      <c r="J206" s="21">
        <v>481</v>
      </c>
      <c r="K206" s="20" t="str" cm="1">
        <f t="array" ref="K2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7" spans="1:11" ht="21.5" x14ac:dyDescent="0.9">
      <c r="A207" s="25">
        <v>26</v>
      </c>
      <c r="B207" s="20" t="s">
        <v>1113</v>
      </c>
      <c r="C207" s="20" t="s">
        <v>867</v>
      </c>
      <c r="D207" s="20">
        <v>211105</v>
      </c>
      <c r="E207" s="20">
        <v>82.45</v>
      </c>
      <c r="F207" s="20" t="s">
        <v>1116</v>
      </c>
      <c r="G207" s="20" t="str">
        <f>IF(Result2026[[#This Row],[Candidate_Name]]&lt;&gt;"NOTA",_xlfn.XLOOKUP(Result2026[[#This Row],[Candidate_Name]],Candidates[candidates__name],Candidates[candidates__reference],"Fix"),"NOTA")</f>
        <v>26kla446</v>
      </c>
      <c r="H207" s="20" t="s">
        <v>6636</v>
      </c>
      <c r="I207" s="20" t="s">
        <v>6644</v>
      </c>
      <c r="J207" s="21">
        <v>348</v>
      </c>
      <c r="K207" s="20" t="str" cm="1">
        <f t="array" ref="K2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8" spans="1:11" ht="21.5" x14ac:dyDescent="0.9">
      <c r="A208" s="25">
        <v>26</v>
      </c>
      <c r="B208" s="20" t="s">
        <v>1113</v>
      </c>
      <c r="C208" s="20" t="s">
        <v>867</v>
      </c>
      <c r="D208" s="20">
        <v>211105</v>
      </c>
      <c r="E208" s="20">
        <v>82.45</v>
      </c>
      <c r="F208" s="20" t="s">
        <v>1156</v>
      </c>
      <c r="G208" s="20" t="str">
        <f>IF(Result2026[[#This Row],[Candidate_Name]]&lt;&gt;"NOTA",_xlfn.XLOOKUP(Result2026[[#This Row],[Candidate_Name]],Candidates[candidates__name],Candidates[candidates__reference],"Fix"),"NOTA")</f>
        <v>26kla721</v>
      </c>
      <c r="H208" s="20" t="s">
        <v>6636</v>
      </c>
      <c r="I208" s="20" t="s">
        <v>6637</v>
      </c>
      <c r="J208" s="21">
        <v>117</v>
      </c>
      <c r="K208" s="20" t="str" cm="1">
        <f t="array" ref="K2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09" spans="1:11" ht="21.5" x14ac:dyDescent="0.9">
      <c r="A209" s="25">
        <v>27</v>
      </c>
      <c r="B209" s="20" t="s">
        <v>1161</v>
      </c>
      <c r="C209" s="20" t="s">
        <v>867</v>
      </c>
      <c r="D209" s="20">
        <v>173205</v>
      </c>
      <c r="E209" s="20">
        <v>80.23</v>
      </c>
      <c r="F209" s="20" t="s">
        <v>1169</v>
      </c>
      <c r="G209" s="20" t="str">
        <f>IF(Result2026[[#This Row],[Candidate_Name]]&lt;&gt;"NOTA",_xlfn.XLOOKUP(Result2026[[#This Row],[Candidate_Name]],Candidates[candidates__name],Candidates[candidates__reference],"Fix"),"NOTA")</f>
        <v>26kla167</v>
      </c>
      <c r="H209" s="20" t="s">
        <v>38</v>
      </c>
      <c r="I209" s="20" t="s">
        <v>6640</v>
      </c>
      <c r="J209" s="21">
        <v>50636</v>
      </c>
      <c r="K209" s="20" cm="1">
        <f t="array" ref="K2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10" spans="1:11" ht="21.5" x14ac:dyDescent="0.9">
      <c r="A210" s="25">
        <v>27</v>
      </c>
      <c r="B210" s="20" t="s">
        <v>1161</v>
      </c>
      <c r="C210" s="20" t="s">
        <v>867</v>
      </c>
      <c r="D210" s="20">
        <v>173205</v>
      </c>
      <c r="E210" s="20">
        <v>80.23</v>
      </c>
      <c r="F210" s="20" t="s">
        <v>1179</v>
      </c>
      <c r="G210" s="20" t="str">
        <f>IF(Result2026[[#This Row],[Candidate_Name]]&lt;&gt;"NOTA",_xlfn.XLOOKUP(Result2026[[#This Row],[Candidate_Name]],Candidates[candidates__name],Candidates[candidates__reference],"Fix"),"NOTA")</f>
        <v>26kla027</v>
      </c>
      <c r="H210" s="20" t="s">
        <v>51</v>
      </c>
      <c r="I210" s="20" t="s">
        <v>6635</v>
      </c>
      <c r="J210" s="21">
        <v>49153</v>
      </c>
      <c r="K210" s="20" cm="1">
        <f t="array" ref="K2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11" spans="1:11" ht="21.5" x14ac:dyDescent="0.9">
      <c r="A211" s="25">
        <v>27</v>
      </c>
      <c r="B211" s="20" t="s">
        <v>1161</v>
      </c>
      <c r="C211" s="20" t="s">
        <v>867</v>
      </c>
      <c r="D211" s="20">
        <v>173205</v>
      </c>
      <c r="E211" s="20">
        <v>80.23</v>
      </c>
      <c r="F211" s="20" t="s">
        <v>1174</v>
      </c>
      <c r="G211" s="20" t="str">
        <f>IF(Result2026[[#This Row],[Candidate_Name]]&lt;&gt;"NOTA",_xlfn.XLOOKUP(Result2026[[#This Row],[Candidate_Name]],Candidates[candidates__name],Candidates[candidates__reference],"Fix"),"NOTA")</f>
        <v>26kla307</v>
      </c>
      <c r="H211" s="20" t="s">
        <v>68</v>
      </c>
      <c r="I211" s="20" t="s">
        <v>6634</v>
      </c>
      <c r="J211" s="21">
        <v>39899</v>
      </c>
      <c r="K211" s="20" cm="1">
        <f t="array" ref="K2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12" spans="1:11" ht="21.5" x14ac:dyDescent="0.9">
      <c r="A212" s="25">
        <v>27</v>
      </c>
      <c r="B212" s="20" t="s">
        <v>1161</v>
      </c>
      <c r="C212" s="20" t="s">
        <v>867</v>
      </c>
      <c r="D212" s="20">
        <v>173205</v>
      </c>
      <c r="E212" s="20">
        <v>80.23</v>
      </c>
      <c r="F212" s="20" t="s">
        <v>6638</v>
      </c>
      <c r="G212" s="20" t="str">
        <f>IF(Result2026[[#This Row],[Candidate_Name]]&lt;&gt;"NOTA",_xlfn.XLOOKUP(Result2026[[#This Row],[Candidate_Name]],Candidates[candidates__name],Candidates[candidates__reference],"Fix"),"NOTA")</f>
        <v>NOTA</v>
      </c>
      <c r="H212" s="20" t="s">
        <v>6636</v>
      </c>
      <c r="I212" s="20"/>
      <c r="J212" s="21">
        <v>667</v>
      </c>
      <c r="K212" s="20" t="str" cm="1">
        <f t="array" ref="K2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13" spans="1:11" ht="21.5" x14ac:dyDescent="0.9">
      <c r="A213" s="25">
        <v>27</v>
      </c>
      <c r="B213" s="20" t="s">
        <v>1161</v>
      </c>
      <c r="C213" s="20" t="s">
        <v>867</v>
      </c>
      <c r="D213" s="20">
        <v>173205</v>
      </c>
      <c r="E213" s="20">
        <v>80.23</v>
      </c>
      <c r="F213" s="20" t="s">
        <v>1164</v>
      </c>
      <c r="G213" s="20" t="str">
        <f>IF(Result2026[[#This Row],[Candidate_Name]]&lt;&gt;"NOTA",_xlfn.XLOOKUP(Result2026[[#This Row],[Candidate_Name]],Candidates[candidates__name],Candidates[candidates__reference],"Fix"),"NOTA")</f>
        <v>26kla447</v>
      </c>
      <c r="H213" s="20" t="s">
        <v>6636</v>
      </c>
      <c r="I213" s="20" t="s">
        <v>6644</v>
      </c>
      <c r="J213" s="21">
        <v>542</v>
      </c>
      <c r="K213" s="20" t="str" cm="1">
        <f t="array" ref="K2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14" spans="1:11" ht="21.5" x14ac:dyDescent="0.9">
      <c r="A214" s="25">
        <v>27</v>
      </c>
      <c r="B214" s="20" t="s">
        <v>1161</v>
      </c>
      <c r="C214" s="20" t="s">
        <v>867</v>
      </c>
      <c r="D214" s="20">
        <v>173205</v>
      </c>
      <c r="E214" s="20">
        <v>80.23</v>
      </c>
      <c r="F214" s="20" t="s">
        <v>1191</v>
      </c>
      <c r="G214" s="20" t="str">
        <f>IF(Result2026[[#This Row],[Candidate_Name]]&lt;&gt;"NOTA",_xlfn.XLOOKUP(Result2026[[#This Row],[Candidate_Name]],Candidates[candidates__name],Candidates[candidates__reference],"Fix"),"NOTA")</f>
        <v>26kla797</v>
      </c>
      <c r="H214" s="20" t="s">
        <v>6636</v>
      </c>
      <c r="I214" s="20" t="s">
        <v>6637</v>
      </c>
      <c r="J214" s="21">
        <v>174</v>
      </c>
      <c r="K214" s="20" t="str" cm="1">
        <f t="array" ref="K2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15" spans="1:11" ht="21.5" x14ac:dyDescent="0.9">
      <c r="A215" s="25">
        <v>27</v>
      </c>
      <c r="B215" s="20" t="s">
        <v>1161</v>
      </c>
      <c r="C215" s="20" t="s">
        <v>867</v>
      </c>
      <c r="D215" s="20">
        <v>173205</v>
      </c>
      <c r="E215" s="20">
        <v>80.23</v>
      </c>
      <c r="F215" s="20" t="s">
        <v>1196</v>
      </c>
      <c r="G215" s="20" t="str">
        <f>IF(Result2026[[#This Row],[Candidate_Name]]&lt;&gt;"NOTA",_xlfn.XLOOKUP(Result2026[[#This Row],[Candidate_Name]],Candidates[candidates__name],Candidates[candidates__reference],"Fix"),"NOTA")</f>
        <v>26kla796</v>
      </c>
      <c r="H215" s="20" t="s">
        <v>6636</v>
      </c>
      <c r="I215" s="20" t="s">
        <v>6637</v>
      </c>
      <c r="J215" s="21">
        <v>160</v>
      </c>
      <c r="K215" s="20" t="str" cm="1">
        <f t="array" ref="K2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16" spans="1:11" ht="21.5" x14ac:dyDescent="0.9">
      <c r="A216" s="25">
        <v>27</v>
      </c>
      <c r="B216" s="20" t="s">
        <v>1161</v>
      </c>
      <c r="C216" s="20" t="s">
        <v>867</v>
      </c>
      <c r="D216" s="20">
        <v>173205</v>
      </c>
      <c r="E216" s="20">
        <v>80.23</v>
      </c>
      <c r="F216" s="20" t="s">
        <v>1186</v>
      </c>
      <c r="G216" s="20" t="str">
        <f>IF(Result2026[[#This Row],[Candidate_Name]]&lt;&gt;"NOTA",_xlfn.XLOOKUP(Result2026[[#This Row],[Candidate_Name]],Candidates[candidates__name],Candidates[candidates__reference],"Fix"),"NOTA")</f>
        <v>26kla747</v>
      </c>
      <c r="H216" s="20" t="s">
        <v>6636</v>
      </c>
      <c r="I216" s="20" t="s">
        <v>6645</v>
      </c>
      <c r="J216" s="21">
        <v>124</v>
      </c>
      <c r="K216" s="20" t="str" cm="1">
        <f t="array" ref="K2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17" spans="1:11" ht="21.5" x14ac:dyDescent="0.9">
      <c r="A217" s="25">
        <v>27</v>
      </c>
      <c r="B217" s="20" t="s">
        <v>1161</v>
      </c>
      <c r="C217" s="20" t="s">
        <v>867</v>
      </c>
      <c r="D217" s="20">
        <v>173205</v>
      </c>
      <c r="E217" s="20">
        <v>80.23</v>
      </c>
      <c r="F217" s="20" t="s">
        <v>1210</v>
      </c>
      <c r="G217" s="20" t="str">
        <f>IF(Result2026[[#This Row],[Candidate_Name]]&lt;&gt;"NOTA",_xlfn.XLOOKUP(Result2026[[#This Row],[Candidate_Name]],Candidates[candidates__name],Candidates[candidates__reference],"Fix"),"NOTA")</f>
        <v>26kla943</v>
      </c>
      <c r="H217" s="20" t="s">
        <v>6636</v>
      </c>
      <c r="I217" s="20" t="s">
        <v>6637</v>
      </c>
      <c r="J217" s="21">
        <v>68</v>
      </c>
      <c r="K217" s="20" t="str" cm="1">
        <f t="array" ref="K2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18" spans="1:11" ht="21.5" x14ac:dyDescent="0.9">
      <c r="A218" s="25">
        <v>27</v>
      </c>
      <c r="B218" s="20" t="s">
        <v>1161</v>
      </c>
      <c r="C218" s="20" t="s">
        <v>867</v>
      </c>
      <c r="D218" s="20">
        <v>173205</v>
      </c>
      <c r="E218" s="20">
        <v>80.23</v>
      </c>
      <c r="F218" s="20" t="s">
        <v>1201</v>
      </c>
      <c r="G218" s="20" t="str">
        <f>IF(Result2026[[#This Row],[Candidate_Name]]&lt;&gt;"NOTA",_xlfn.XLOOKUP(Result2026[[#This Row],[Candidate_Name]],Candidates[candidates__name],Candidates[candidates__reference],"Fix"),"NOTA")</f>
        <v>26kla942</v>
      </c>
      <c r="H218" s="20" t="s">
        <v>6636</v>
      </c>
      <c r="I218" s="20" t="s">
        <v>6637</v>
      </c>
      <c r="J218" s="21">
        <v>57</v>
      </c>
      <c r="K218" s="20" t="str" cm="1">
        <f t="array" ref="K2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19" spans="1:11" ht="21.5" x14ac:dyDescent="0.9">
      <c r="A219" s="25">
        <v>27</v>
      </c>
      <c r="B219" s="20" t="s">
        <v>1161</v>
      </c>
      <c r="C219" s="20" t="s">
        <v>867</v>
      </c>
      <c r="D219" s="20">
        <v>173205</v>
      </c>
      <c r="E219" s="20">
        <v>80.23</v>
      </c>
      <c r="F219" s="20" t="s">
        <v>1201</v>
      </c>
      <c r="G219" s="20" t="str">
        <f>IF(Result2026[[#This Row],[Candidate_Name]]&lt;&gt;"NOTA",_xlfn.XLOOKUP(Result2026[[#This Row],[Candidate_Name]],Candidates[candidates__name],Candidates[candidates__reference],"Fix"),"NOTA")</f>
        <v>26kla942</v>
      </c>
      <c r="H219" s="20" t="s">
        <v>6636</v>
      </c>
      <c r="I219" s="20" t="s">
        <v>6637</v>
      </c>
      <c r="J219" s="21">
        <v>55</v>
      </c>
      <c r="K219" s="20" t="str" cm="1">
        <f t="array" ref="K2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20" spans="1:11" ht="21.5" x14ac:dyDescent="0.9">
      <c r="A220" s="25">
        <v>28</v>
      </c>
      <c r="B220" s="20" t="s">
        <v>1215</v>
      </c>
      <c r="C220" s="20" t="s">
        <v>867</v>
      </c>
      <c r="D220" s="20">
        <v>155972</v>
      </c>
      <c r="E220" s="20">
        <v>81.069999999999993</v>
      </c>
      <c r="F220" s="20" t="s">
        <v>1218</v>
      </c>
      <c r="G220" s="20" t="str">
        <f>IF(Result2026[[#This Row],[Candidate_Name]]&lt;&gt;"NOTA",_xlfn.XLOOKUP(Result2026[[#This Row],[Candidate_Name]],Candidates[candidates__name],Candidates[candidates__reference],"Fix"),"NOTA")</f>
        <v>26kla168</v>
      </c>
      <c r="H220" s="20" t="s">
        <v>38</v>
      </c>
      <c r="I220" s="20" t="s">
        <v>6633</v>
      </c>
      <c r="J220" s="21">
        <v>52680</v>
      </c>
      <c r="K220" s="20" cm="1">
        <f t="array" ref="K2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21" spans="1:11" ht="21.5" x14ac:dyDescent="0.9">
      <c r="A221" s="25">
        <v>28</v>
      </c>
      <c r="B221" s="20" t="s">
        <v>1215</v>
      </c>
      <c r="C221" s="20" t="s">
        <v>867</v>
      </c>
      <c r="D221" s="20">
        <v>155972</v>
      </c>
      <c r="E221" s="20">
        <v>81.069999999999993</v>
      </c>
      <c r="F221" s="20" t="s">
        <v>1229</v>
      </c>
      <c r="G221" s="20" t="str">
        <f>IF(Result2026[[#This Row],[Candidate_Name]]&lt;&gt;"NOTA",_xlfn.XLOOKUP(Result2026[[#This Row],[Candidate_Name]],Candidates[candidates__name],Candidates[candidates__reference],"Fix"),"NOTA")</f>
        <v>26kla028</v>
      </c>
      <c r="H221" s="20" t="s">
        <v>51</v>
      </c>
      <c r="I221" s="20" t="s">
        <v>6654</v>
      </c>
      <c r="J221" s="21">
        <v>41885</v>
      </c>
      <c r="K221" s="20" cm="1">
        <f t="array" ref="K2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22" spans="1:11" ht="21.5" x14ac:dyDescent="0.9">
      <c r="A222" s="25">
        <v>28</v>
      </c>
      <c r="B222" s="20" t="s">
        <v>1215</v>
      </c>
      <c r="C222" s="20" t="s">
        <v>867</v>
      </c>
      <c r="D222" s="20">
        <v>155972</v>
      </c>
      <c r="E222" s="20">
        <v>81.069999999999993</v>
      </c>
      <c r="F222" s="20" t="s">
        <v>1223</v>
      </c>
      <c r="G222" s="20" t="str">
        <f>IF(Result2026[[#This Row],[Candidate_Name]]&lt;&gt;"NOTA",_xlfn.XLOOKUP(Result2026[[#This Row],[Candidate_Name]],Candidates[candidates__name],Candidates[candidates__reference],"Fix"),"NOTA")</f>
        <v>26kla308</v>
      </c>
      <c r="H222" s="20" t="s">
        <v>68</v>
      </c>
      <c r="I222" s="20" t="s">
        <v>6634</v>
      </c>
      <c r="J222" s="21">
        <v>32463</v>
      </c>
      <c r="K222" s="20" cm="1">
        <f t="array" ref="K2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23" spans="1:11" ht="21.5" x14ac:dyDescent="0.9">
      <c r="A223" s="25">
        <v>28</v>
      </c>
      <c r="B223" s="20" t="s">
        <v>1215</v>
      </c>
      <c r="C223" s="20" t="s">
        <v>867</v>
      </c>
      <c r="D223" s="20">
        <v>155972</v>
      </c>
      <c r="E223" s="20">
        <v>81.069999999999993</v>
      </c>
      <c r="F223" s="20" t="s">
        <v>6638</v>
      </c>
      <c r="G223" s="20" t="str">
        <f>IF(Result2026[[#This Row],[Candidate_Name]]&lt;&gt;"NOTA",_xlfn.XLOOKUP(Result2026[[#This Row],[Candidate_Name]],Candidates[candidates__name],Candidates[candidates__reference],"Fix"),"NOTA")</f>
        <v>NOTA</v>
      </c>
      <c r="H223" s="20" t="s">
        <v>6636</v>
      </c>
      <c r="I223" s="20"/>
      <c r="J223" s="21">
        <v>838</v>
      </c>
      <c r="K223" s="20" t="str" cm="1">
        <f t="array" ref="K2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24" spans="1:11" ht="21.5" x14ac:dyDescent="0.9">
      <c r="A224" s="25">
        <v>29</v>
      </c>
      <c r="B224" s="20" t="s">
        <v>1237</v>
      </c>
      <c r="C224" s="20" t="s">
        <v>867</v>
      </c>
      <c r="D224" s="20">
        <v>218558</v>
      </c>
      <c r="E224" s="20">
        <v>83.74</v>
      </c>
      <c r="F224" s="20" t="s">
        <v>1245</v>
      </c>
      <c r="G224" s="20" t="str">
        <f>IF(Result2026[[#This Row],[Candidate_Name]]&lt;&gt;"NOTA",_xlfn.XLOOKUP(Result2026[[#This Row],[Candidate_Name]],Candidates[candidates__name],Candidates[candidates__reference],"Fix"),"NOTA")</f>
        <v>26kla029</v>
      </c>
      <c r="H224" s="20" t="s">
        <v>51</v>
      </c>
      <c r="I224" s="20" t="s">
        <v>6635</v>
      </c>
      <c r="J224" s="21">
        <v>81849</v>
      </c>
      <c r="K224" s="20" cm="1">
        <f t="array" ref="K2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25" spans="1:11" ht="21.5" x14ac:dyDescent="0.9">
      <c r="A225" s="25">
        <v>29</v>
      </c>
      <c r="B225" s="20" t="s">
        <v>1237</v>
      </c>
      <c r="C225" s="20" t="s">
        <v>867</v>
      </c>
      <c r="D225" s="20">
        <v>218558</v>
      </c>
      <c r="E225" s="20">
        <v>83.74</v>
      </c>
      <c r="F225" s="20" t="s">
        <v>1270</v>
      </c>
      <c r="G225" s="20" t="str">
        <f>IF(Result2026[[#This Row],[Candidate_Name]]&lt;&gt;"NOTA",_xlfn.XLOOKUP(Result2026[[#This Row],[Candidate_Name]],Candidates[candidates__name],Candidates[candidates__reference],"Fix"),"NOTA")</f>
        <v>26kla169</v>
      </c>
      <c r="H225" s="20" t="s">
        <v>38</v>
      </c>
      <c r="I225" s="20" t="s">
        <v>6637</v>
      </c>
      <c r="J225" s="21">
        <v>74362</v>
      </c>
      <c r="K225" s="20" cm="1">
        <f t="array" ref="K2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26" spans="1:11" ht="21.5" x14ac:dyDescent="0.9">
      <c r="A226" s="25">
        <v>29</v>
      </c>
      <c r="B226" s="20" t="s">
        <v>1237</v>
      </c>
      <c r="C226" s="20" t="s">
        <v>867</v>
      </c>
      <c r="D226" s="20">
        <v>218558</v>
      </c>
      <c r="E226" s="20">
        <v>83.74</v>
      </c>
      <c r="F226" s="20" t="s">
        <v>1240</v>
      </c>
      <c r="G226" s="20" t="str">
        <f>IF(Result2026[[#This Row],[Candidate_Name]]&lt;&gt;"NOTA",_xlfn.XLOOKUP(Result2026[[#This Row],[Candidate_Name]],Candidates[candidates__name],Candidates[candidates__reference],"Fix"),"NOTA")</f>
        <v>26kla309</v>
      </c>
      <c r="H226" s="20" t="s">
        <v>68</v>
      </c>
      <c r="I226" s="20" t="s">
        <v>6634</v>
      </c>
      <c r="J226" s="21">
        <v>26543</v>
      </c>
      <c r="K226" s="20" cm="1">
        <f t="array" ref="K2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27" spans="1:11" ht="21.5" x14ac:dyDescent="0.9">
      <c r="A227" s="25">
        <v>29</v>
      </c>
      <c r="B227" s="20" t="s">
        <v>1237</v>
      </c>
      <c r="C227" s="20" t="s">
        <v>867</v>
      </c>
      <c r="D227" s="20">
        <v>218558</v>
      </c>
      <c r="E227" s="20">
        <v>83.74</v>
      </c>
      <c r="F227" s="20" t="s">
        <v>6638</v>
      </c>
      <c r="G227" s="20" t="str">
        <f>IF(Result2026[[#This Row],[Candidate_Name]]&lt;&gt;"NOTA",_xlfn.XLOOKUP(Result2026[[#This Row],[Candidate_Name]],Candidates[candidates__name],Candidates[candidates__reference],"Fix"),"NOTA")</f>
        <v>NOTA</v>
      </c>
      <c r="H227" s="20" t="s">
        <v>6636</v>
      </c>
      <c r="I227" s="20"/>
      <c r="J227" s="21">
        <v>583</v>
      </c>
      <c r="K227" s="20" t="str" cm="1">
        <f t="array" ref="K2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28" spans="1:11" ht="21.5" x14ac:dyDescent="0.9">
      <c r="A228" s="25">
        <v>29</v>
      </c>
      <c r="B228" s="20" t="s">
        <v>1237</v>
      </c>
      <c r="C228" s="20" t="s">
        <v>867</v>
      </c>
      <c r="D228" s="20">
        <v>218558</v>
      </c>
      <c r="E228" s="20">
        <v>83.74</v>
      </c>
      <c r="F228" s="20" t="s">
        <v>1259</v>
      </c>
      <c r="G228" s="20" t="str">
        <f>IF(Result2026[[#This Row],[Candidate_Name]]&lt;&gt;"NOTA",_xlfn.XLOOKUP(Result2026[[#This Row],[Candidate_Name]],Candidates[candidates__name],Candidates[candidates__reference],"Fix"),"NOTA")</f>
        <v>26kla737</v>
      </c>
      <c r="H228" s="20" t="s">
        <v>6636</v>
      </c>
      <c r="I228" s="20" t="s">
        <v>6637</v>
      </c>
      <c r="J228" s="21">
        <v>538</v>
      </c>
      <c r="K228" s="20" t="str" cm="1">
        <f t="array" ref="K2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29" spans="1:11" ht="21.5" x14ac:dyDescent="0.9">
      <c r="A229" s="25">
        <v>29</v>
      </c>
      <c r="B229" s="20" t="s">
        <v>1237</v>
      </c>
      <c r="C229" s="20" t="s">
        <v>867</v>
      </c>
      <c r="D229" s="20">
        <v>218558</v>
      </c>
      <c r="E229" s="20">
        <v>83.74</v>
      </c>
      <c r="F229" s="20" t="s">
        <v>1252</v>
      </c>
      <c r="G229" s="20" t="str">
        <f>IF(Result2026[[#This Row],[Candidate_Name]]&lt;&gt;"NOTA",_xlfn.XLOOKUP(Result2026[[#This Row],[Candidate_Name]],Candidates[candidates__name],Candidates[candidates__reference],"Fix"),"NOTA")</f>
        <v>26kla736</v>
      </c>
      <c r="H229" s="20" t="s">
        <v>6636</v>
      </c>
      <c r="I229" s="20" t="s">
        <v>6637</v>
      </c>
      <c r="J229" s="21">
        <v>448</v>
      </c>
      <c r="K229" s="20" t="str" cm="1">
        <f t="array" ref="K2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30" spans="1:11" ht="21.5" x14ac:dyDescent="0.9">
      <c r="A230" s="25">
        <v>29</v>
      </c>
      <c r="B230" s="20" t="s">
        <v>1237</v>
      </c>
      <c r="C230" s="20" t="s">
        <v>867</v>
      </c>
      <c r="D230" s="20">
        <v>218558</v>
      </c>
      <c r="E230" s="20">
        <v>83.74</v>
      </c>
      <c r="F230" s="20" t="s">
        <v>1264</v>
      </c>
      <c r="G230" s="20" t="str">
        <f>IF(Result2026[[#This Row],[Candidate_Name]]&lt;&gt;"NOTA",_xlfn.XLOOKUP(Result2026[[#This Row],[Candidate_Name]],Candidates[candidates__name],Candidates[candidates__reference],"Fix"),"NOTA")</f>
        <v>26kla738</v>
      </c>
      <c r="H230" s="20" t="s">
        <v>6636</v>
      </c>
      <c r="I230" s="20" t="s">
        <v>6637</v>
      </c>
      <c r="J230" s="21">
        <v>318</v>
      </c>
      <c r="K230" s="20" t="str" cm="1">
        <f t="array" ref="K2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31" spans="1:11" ht="21.5" x14ac:dyDescent="0.9">
      <c r="A231" s="25">
        <v>29</v>
      </c>
      <c r="B231" s="20" t="s">
        <v>1237</v>
      </c>
      <c r="C231" s="20" t="s">
        <v>867</v>
      </c>
      <c r="D231" s="20">
        <v>218558</v>
      </c>
      <c r="E231" s="20">
        <v>83.74</v>
      </c>
      <c r="F231" s="20" t="s">
        <v>1280</v>
      </c>
      <c r="G231" s="20" t="str">
        <f>IF(Result2026[[#This Row],[Candidate_Name]]&lt;&gt;"NOTA",_xlfn.XLOOKUP(Result2026[[#This Row],[Candidate_Name]],Candidates[candidates__name],Candidates[candidates__reference],"Fix"),"NOTA")</f>
        <v>26kla866</v>
      </c>
      <c r="H231" s="20" t="s">
        <v>6636</v>
      </c>
      <c r="I231" s="20" t="s">
        <v>6637</v>
      </c>
      <c r="J231" s="21">
        <v>308</v>
      </c>
      <c r="K231" s="20" t="str" cm="1">
        <f t="array" ref="K2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32" spans="1:11" ht="21.5" x14ac:dyDescent="0.9">
      <c r="A232" s="25">
        <v>29</v>
      </c>
      <c r="B232" s="20" t="s">
        <v>1237</v>
      </c>
      <c r="C232" s="20" t="s">
        <v>867</v>
      </c>
      <c r="D232" s="20">
        <v>218558</v>
      </c>
      <c r="E232" s="20">
        <v>83.74</v>
      </c>
      <c r="F232" s="20" t="s">
        <v>1275</v>
      </c>
      <c r="G232" s="20" t="str">
        <f>IF(Result2026[[#This Row],[Candidate_Name]]&lt;&gt;"NOTA",_xlfn.XLOOKUP(Result2026[[#This Row],[Candidate_Name]],Candidates[candidates__name],Candidates[candidates__reference],"Fix"),"NOTA")</f>
        <v>26kla739</v>
      </c>
      <c r="H232" s="20" t="s">
        <v>6636</v>
      </c>
      <c r="I232" s="20" t="s">
        <v>6637</v>
      </c>
      <c r="J232" s="21">
        <v>201</v>
      </c>
      <c r="K232" s="20" t="str" cm="1">
        <f t="array" ref="K2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33" spans="1:11" ht="21.5" x14ac:dyDescent="0.9">
      <c r="A233" s="25">
        <v>30</v>
      </c>
      <c r="B233" s="20" t="s">
        <v>1286</v>
      </c>
      <c r="C233" s="20" t="s">
        <v>867</v>
      </c>
      <c r="D233" s="20">
        <v>241980</v>
      </c>
      <c r="E233" s="20">
        <v>84.47</v>
      </c>
      <c r="F233" s="20" t="s">
        <v>1289</v>
      </c>
      <c r="G233" s="20" t="str">
        <f>IF(Result2026[[#This Row],[Candidate_Name]]&lt;&gt;"NOTA",_xlfn.XLOOKUP(Result2026[[#This Row],[Candidate_Name]],Candidates[candidates__name],Candidates[candidates__reference],"Fix"),"NOTA")</f>
        <v>26kla170</v>
      </c>
      <c r="H233" s="20" t="s">
        <v>38</v>
      </c>
      <c r="I233" s="20" t="s">
        <v>6633</v>
      </c>
      <c r="J233" s="21">
        <v>91598</v>
      </c>
      <c r="K233" s="20" cm="1">
        <f t="array" ref="K2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34" spans="1:11" ht="21.5" x14ac:dyDescent="0.9">
      <c r="A234" s="25">
        <v>30</v>
      </c>
      <c r="B234" s="20" t="s">
        <v>1286</v>
      </c>
      <c r="C234" s="20" t="s">
        <v>867</v>
      </c>
      <c r="D234" s="20">
        <v>241980</v>
      </c>
      <c r="E234" s="20">
        <v>84.47</v>
      </c>
      <c r="F234" s="20" t="s">
        <v>1323</v>
      </c>
      <c r="G234" s="20" t="str">
        <f>IF(Result2026[[#This Row],[Candidate_Name]]&lt;&gt;"NOTA",_xlfn.XLOOKUP(Result2026[[#This Row],[Candidate_Name]],Candidates[candidates__name],Candidates[candidates__reference],"Fix"),"NOTA")</f>
        <v>26kla030</v>
      </c>
      <c r="H234" s="20" t="s">
        <v>51</v>
      </c>
      <c r="I234" s="20" t="s">
        <v>6637</v>
      </c>
      <c r="J234" s="21">
        <v>78285</v>
      </c>
      <c r="K234" s="20" cm="1">
        <f t="array" ref="K2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35" spans="1:11" ht="21.5" x14ac:dyDescent="0.9">
      <c r="A235" s="25">
        <v>30</v>
      </c>
      <c r="B235" s="20" t="s">
        <v>1286</v>
      </c>
      <c r="C235" s="20" t="s">
        <v>867</v>
      </c>
      <c r="D235" s="20">
        <v>241980</v>
      </c>
      <c r="E235" s="20">
        <v>84.47</v>
      </c>
      <c r="F235" s="20" t="s">
        <v>1294</v>
      </c>
      <c r="G235" s="20" t="str">
        <f>IF(Result2026[[#This Row],[Candidate_Name]]&lt;&gt;"NOTA",_xlfn.XLOOKUP(Result2026[[#This Row],[Candidate_Name]],Candidates[candidates__name],Candidates[candidates__reference],"Fix"),"NOTA")</f>
        <v>26kla310</v>
      </c>
      <c r="H235" s="20" t="s">
        <v>68</v>
      </c>
      <c r="I235" s="20" t="s">
        <v>6634</v>
      </c>
      <c r="J235" s="21">
        <v>34435</v>
      </c>
      <c r="K235" s="20" cm="1">
        <f t="array" ref="K2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36" spans="1:11" ht="21.5" x14ac:dyDescent="0.9">
      <c r="A236" s="25">
        <v>30</v>
      </c>
      <c r="B236" s="20" t="s">
        <v>1286</v>
      </c>
      <c r="C236" s="20" t="s">
        <v>867</v>
      </c>
      <c r="D236" s="20">
        <v>241980</v>
      </c>
      <c r="E236" s="20">
        <v>84.47</v>
      </c>
      <c r="F236" s="20" t="s">
        <v>1330</v>
      </c>
      <c r="G236" s="20" t="str">
        <f>IF(Result2026[[#This Row],[Candidate_Name]]&lt;&gt;"NOTA",_xlfn.XLOOKUP(Result2026[[#This Row],[Candidate_Name]],Candidates[candidates__name],Candidates[candidates__reference],"Fix"),"NOTA")</f>
        <v>26kla917</v>
      </c>
      <c r="H236" s="20" t="s">
        <v>6636</v>
      </c>
      <c r="I236" s="20" t="s">
        <v>6637</v>
      </c>
      <c r="J236" s="21">
        <v>2110</v>
      </c>
      <c r="K236" s="20" t="str" cm="1">
        <f t="array" ref="K2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37" spans="1:11" ht="21.5" x14ac:dyDescent="0.9">
      <c r="A237" s="25">
        <v>30</v>
      </c>
      <c r="B237" s="20" t="s">
        <v>1286</v>
      </c>
      <c r="C237" s="20" t="s">
        <v>867</v>
      </c>
      <c r="D237" s="20">
        <v>241980</v>
      </c>
      <c r="E237" s="20">
        <v>84.47</v>
      </c>
      <c r="F237" s="20" t="s">
        <v>6638</v>
      </c>
      <c r="G237" s="20" t="str">
        <f>IF(Result2026[[#This Row],[Candidate_Name]]&lt;&gt;"NOTA",_xlfn.XLOOKUP(Result2026[[#This Row],[Candidate_Name]],Candidates[candidates__name],Candidates[candidates__reference],"Fix"),"NOTA")</f>
        <v>NOTA</v>
      </c>
      <c r="H237" s="20" t="s">
        <v>6636</v>
      </c>
      <c r="I237" s="20"/>
      <c r="J237" s="21">
        <v>1044</v>
      </c>
      <c r="K237" s="20" t="str" cm="1">
        <f t="array" ref="K2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38" spans="1:11" ht="21.5" x14ac:dyDescent="0.9">
      <c r="A238" s="25">
        <v>30</v>
      </c>
      <c r="B238" s="20" t="s">
        <v>1286</v>
      </c>
      <c r="C238" s="20" t="s">
        <v>867</v>
      </c>
      <c r="D238" s="20">
        <v>241980</v>
      </c>
      <c r="E238" s="20">
        <v>84.47</v>
      </c>
      <c r="F238" s="20" t="s">
        <v>1305</v>
      </c>
      <c r="G238" s="20" t="str">
        <f>IF(Result2026[[#This Row],[Candidate_Name]]&lt;&gt;"NOTA",_xlfn.XLOOKUP(Result2026[[#This Row],[Candidate_Name]],Candidates[candidates__name],Candidates[candidates__reference],"Fix"),"NOTA")</f>
        <v>26kla705</v>
      </c>
      <c r="H238" s="20" t="s">
        <v>6636</v>
      </c>
      <c r="I238" s="20" t="s">
        <v>6637</v>
      </c>
      <c r="J238" s="21">
        <v>567</v>
      </c>
      <c r="K238" s="20" t="str" cm="1">
        <f t="array" ref="K2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39" spans="1:11" ht="21.5" x14ac:dyDescent="0.9">
      <c r="A239" s="25">
        <v>30</v>
      </c>
      <c r="B239" s="20" t="s">
        <v>1286</v>
      </c>
      <c r="C239" s="20" t="s">
        <v>867</v>
      </c>
      <c r="D239" s="20">
        <v>241980</v>
      </c>
      <c r="E239" s="20">
        <v>84.47</v>
      </c>
      <c r="F239" s="20" t="s">
        <v>1300</v>
      </c>
      <c r="G239" s="20" t="str">
        <f>IF(Result2026[[#This Row],[Candidate_Name]]&lt;&gt;"NOTA",_xlfn.XLOOKUP(Result2026[[#This Row],[Candidate_Name]],Candidates[candidates__name],Candidates[candidates__reference],"Fix"),"NOTA")</f>
        <v>26kla978</v>
      </c>
      <c r="H239" s="20" t="s">
        <v>6636</v>
      </c>
      <c r="I239" s="20" t="s">
        <v>6655</v>
      </c>
      <c r="J239" s="21">
        <v>276</v>
      </c>
      <c r="K239" s="20" t="str" cm="1">
        <f t="array" ref="K2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0" spans="1:11" ht="21.5" x14ac:dyDescent="0.9">
      <c r="A240" s="25">
        <v>30</v>
      </c>
      <c r="B240" s="20" t="s">
        <v>1286</v>
      </c>
      <c r="C240" s="20" t="s">
        <v>867</v>
      </c>
      <c r="D240" s="20">
        <v>241980</v>
      </c>
      <c r="E240" s="20">
        <v>84.47</v>
      </c>
      <c r="F240" s="20" t="s">
        <v>1311</v>
      </c>
      <c r="G240" s="20" t="str">
        <f>IF(Result2026[[#This Row],[Candidate_Name]]&lt;&gt;"NOTA",_xlfn.XLOOKUP(Result2026[[#This Row],[Candidate_Name]],Candidates[candidates__name],Candidates[candidates__reference],"Fix"),"NOTA")</f>
        <v>26kla700</v>
      </c>
      <c r="H240" s="20" t="s">
        <v>6636</v>
      </c>
      <c r="I240" s="20" t="s">
        <v>6637</v>
      </c>
      <c r="J240" s="21">
        <v>227</v>
      </c>
      <c r="K240" s="20" t="str" cm="1">
        <f t="array" ref="K2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1" spans="1:11" ht="21.5" x14ac:dyDescent="0.9">
      <c r="A241" s="25">
        <v>30</v>
      </c>
      <c r="B241" s="20" t="s">
        <v>1286</v>
      </c>
      <c r="C241" s="20" t="s">
        <v>867</v>
      </c>
      <c r="D241" s="20">
        <v>241980</v>
      </c>
      <c r="E241" s="20">
        <v>84.47</v>
      </c>
      <c r="F241" s="20" t="s">
        <v>1317</v>
      </c>
      <c r="G241" s="20" t="str">
        <f>IF(Result2026[[#This Row],[Candidate_Name]]&lt;&gt;"NOTA",_xlfn.XLOOKUP(Result2026[[#This Row],[Candidate_Name]],Candidates[candidates__name],Candidates[candidates__reference],"Fix"),"NOTA")</f>
        <v>26kla846</v>
      </c>
      <c r="H241" s="20" t="s">
        <v>6636</v>
      </c>
      <c r="I241" s="20" t="s">
        <v>6637</v>
      </c>
      <c r="J241" s="21">
        <v>205</v>
      </c>
      <c r="K241" s="20" t="str" cm="1">
        <f t="array" ref="K2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2" spans="1:11" ht="21.5" x14ac:dyDescent="0.9">
      <c r="A242" s="25">
        <v>30</v>
      </c>
      <c r="B242" s="20" t="s">
        <v>1286</v>
      </c>
      <c r="C242" s="20" t="s">
        <v>867</v>
      </c>
      <c r="D242" s="20">
        <v>241980</v>
      </c>
      <c r="E242" s="20">
        <v>84.47</v>
      </c>
      <c r="F242" s="20" t="s">
        <v>1336</v>
      </c>
      <c r="G242" s="20" t="str">
        <f>IF(Result2026[[#This Row],[Candidate_Name]]&lt;&gt;"NOTA",_xlfn.XLOOKUP(Result2026[[#This Row],[Candidate_Name]],Candidates[candidates__name],Candidates[candidates__reference],"Fix"),"NOTA")</f>
        <v>26kla916</v>
      </c>
      <c r="H242" s="20" t="s">
        <v>6636</v>
      </c>
      <c r="I242" s="20" t="s">
        <v>6637</v>
      </c>
      <c r="J242" s="21">
        <v>202</v>
      </c>
      <c r="K242" s="20" t="str" cm="1">
        <f t="array" ref="K2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3" spans="1:11" ht="21.5" x14ac:dyDescent="0.9">
      <c r="A243" s="25">
        <v>31</v>
      </c>
      <c r="B243" s="20" t="s">
        <v>1341</v>
      </c>
      <c r="C243" s="20" t="s">
        <v>867</v>
      </c>
      <c r="D243" s="20">
        <v>201668</v>
      </c>
      <c r="E243" s="20">
        <v>80.98</v>
      </c>
      <c r="F243" s="20" t="s">
        <v>1344</v>
      </c>
      <c r="G243" s="20" t="str">
        <f>IF(Result2026[[#This Row],[Candidate_Name]]&lt;&gt;"NOTA",_xlfn.XLOOKUP(Result2026[[#This Row],[Candidate_Name]],Candidates[candidates__name],Candidates[candidates__reference],"Fix"),"NOTA")</f>
        <v>26kla171</v>
      </c>
      <c r="H243" s="20" t="s">
        <v>38</v>
      </c>
      <c r="I243" s="20" t="s">
        <v>6633</v>
      </c>
      <c r="J243" s="21">
        <v>95164</v>
      </c>
      <c r="K243" s="20" cm="1">
        <f t="array" ref="K2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44" spans="1:11" ht="21.5" x14ac:dyDescent="0.9">
      <c r="A244" s="25">
        <v>31</v>
      </c>
      <c r="B244" s="20" t="s">
        <v>1341</v>
      </c>
      <c r="C244" s="20" t="s">
        <v>867</v>
      </c>
      <c r="D244" s="20">
        <v>201668</v>
      </c>
      <c r="E244" s="20">
        <v>80.98</v>
      </c>
      <c r="F244" s="20" t="s">
        <v>1381</v>
      </c>
      <c r="G244" s="20" t="str">
        <f>IF(Result2026[[#This Row],[Candidate_Name]]&lt;&gt;"NOTA",_xlfn.XLOOKUP(Result2026[[#This Row],[Candidate_Name]],Candidates[candidates__name],Candidates[candidates__reference],"Fix"),"NOTA")</f>
        <v>26kla031</v>
      </c>
      <c r="H244" s="20" t="s">
        <v>51</v>
      </c>
      <c r="I244" s="20" t="s">
        <v>6637</v>
      </c>
      <c r="J244" s="21">
        <v>58482</v>
      </c>
      <c r="K244" s="20" cm="1">
        <f t="array" ref="K2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45" spans="1:11" ht="21.5" x14ac:dyDescent="0.9">
      <c r="A245" s="25">
        <v>31</v>
      </c>
      <c r="B245" s="20" t="s">
        <v>1341</v>
      </c>
      <c r="C245" s="20" t="s">
        <v>867</v>
      </c>
      <c r="D245" s="20">
        <v>201668</v>
      </c>
      <c r="E245" s="20">
        <v>80.98</v>
      </c>
      <c r="F245" s="20" t="s">
        <v>1354</v>
      </c>
      <c r="G245" s="20" t="str">
        <f>IF(Result2026[[#This Row],[Candidate_Name]]&lt;&gt;"NOTA",_xlfn.XLOOKUP(Result2026[[#This Row],[Candidate_Name]],Candidates[candidates__name],Candidates[candidates__reference],"Fix"),"NOTA")</f>
        <v>26kla311</v>
      </c>
      <c r="H245" s="20" t="s">
        <v>68</v>
      </c>
      <c r="I245" s="20" t="s">
        <v>6648</v>
      </c>
      <c r="J245" s="21">
        <v>9832</v>
      </c>
      <c r="K245" s="20" cm="1">
        <f t="array" ref="K2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46" spans="1:11" ht="21.5" x14ac:dyDescent="0.9">
      <c r="A246" s="25">
        <v>31</v>
      </c>
      <c r="B246" s="20" t="s">
        <v>1341</v>
      </c>
      <c r="C246" s="20" t="s">
        <v>867</v>
      </c>
      <c r="D246" s="20">
        <v>201668</v>
      </c>
      <c r="E246" s="20">
        <v>80.98</v>
      </c>
      <c r="F246" s="20" t="s">
        <v>6638</v>
      </c>
      <c r="G246" s="20" t="str">
        <f>IF(Result2026[[#This Row],[Candidate_Name]]&lt;&gt;"NOTA",_xlfn.XLOOKUP(Result2026[[#This Row],[Candidate_Name]],Candidates[candidates__name],Candidates[candidates__reference],"Fix"),"NOTA")</f>
        <v>NOTA</v>
      </c>
      <c r="H246" s="20" t="s">
        <v>6636</v>
      </c>
      <c r="I246" s="20"/>
      <c r="J246" s="21">
        <v>490</v>
      </c>
      <c r="K246" s="20" t="str" cm="1">
        <f t="array" ref="K2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7" spans="1:11" ht="21.5" x14ac:dyDescent="0.9">
      <c r="A247" s="25">
        <v>31</v>
      </c>
      <c r="B247" s="20" t="s">
        <v>1341</v>
      </c>
      <c r="C247" s="20" t="s">
        <v>867</v>
      </c>
      <c r="D247" s="20">
        <v>201668</v>
      </c>
      <c r="E247" s="20">
        <v>80.98</v>
      </c>
      <c r="F247" s="20" t="s">
        <v>1360</v>
      </c>
      <c r="G247" s="20" t="str">
        <f>IF(Result2026[[#This Row],[Candidate_Name]]&lt;&gt;"NOTA",_xlfn.XLOOKUP(Result2026[[#This Row],[Candidate_Name]],Candidates[candidates__name],Candidates[candidates__reference],"Fix"),"NOTA")</f>
        <v>26kla1026</v>
      </c>
      <c r="H247" s="20" t="s">
        <v>6636</v>
      </c>
      <c r="I247" s="20" t="s">
        <v>6656</v>
      </c>
      <c r="J247" s="21">
        <v>397</v>
      </c>
      <c r="K247" s="20" t="str" cm="1">
        <f t="array" ref="K2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8" spans="1:11" ht="21.5" x14ac:dyDescent="0.9">
      <c r="A248" s="25">
        <v>31</v>
      </c>
      <c r="B248" s="20" t="s">
        <v>1341</v>
      </c>
      <c r="C248" s="20" t="s">
        <v>867</v>
      </c>
      <c r="D248" s="20">
        <v>201668</v>
      </c>
      <c r="E248" s="20">
        <v>80.98</v>
      </c>
      <c r="F248" s="20" t="s">
        <v>1376</v>
      </c>
      <c r="G248" s="20" t="str">
        <f>IF(Result2026[[#This Row],[Candidate_Name]]&lt;&gt;"NOTA",_xlfn.XLOOKUP(Result2026[[#This Row],[Candidate_Name]],Candidates[candidates__name],Candidates[candidates__reference],"Fix"),"NOTA")</f>
        <v>26kla781</v>
      </c>
      <c r="H248" s="20" t="s">
        <v>6636</v>
      </c>
      <c r="I248" s="20" t="s">
        <v>6637</v>
      </c>
      <c r="J248" s="21">
        <v>298</v>
      </c>
      <c r="K248" s="20" t="str" cm="1">
        <f t="array" ref="K2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49" spans="1:11" ht="21.5" x14ac:dyDescent="0.9">
      <c r="A249" s="25">
        <v>31</v>
      </c>
      <c r="B249" s="20" t="s">
        <v>1341</v>
      </c>
      <c r="C249" s="20" t="s">
        <v>867</v>
      </c>
      <c r="D249" s="20">
        <v>201668</v>
      </c>
      <c r="E249" s="20">
        <v>80.98</v>
      </c>
      <c r="F249" s="20" t="s">
        <v>1349</v>
      </c>
      <c r="G249" s="20" t="str">
        <f>IF(Result2026[[#This Row],[Candidate_Name]]&lt;&gt;"NOTA",_xlfn.XLOOKUP(Result2026[[#This Row],[Candidate_Name]],Candidates[candidates__name],Candidates[candidates__reference],"Fix"),"NOTA")</f>
        <v>26kla451</v>
      </c>
      <c r="H249" s="20" t="s">
        <v>6636</v>
      </c>
      <c r="I249" s="20" t="s">
        <v>6644</v>
      </c>
      <c r="J249" s="21">
        <v>286</v>
      </c>
      <c r="K249" s="20" t="str" cm="1">
        <f t="array" ref="K2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0" spans="1:11" ht="21.5" x14ac:dyDescent="0.9">
      <c r="A250" s="25">
        <v>31</v>
      </c>
      <c r="B250" s="20" t="s">
        <v>1341</v>
      </c>
      <c r="C250" s="20" t="s">
        <v>867</v>
      </c>
      <c r="D250" s="20">
        <v>201668</v>
      </c>
      <c r="E250" s="20">
        <v>80.98</v>
      </c>
      <c r="F250" s="20" t="s">
        <v>1366</v>
      </c>
      <c r="G250" s="20" t="str">
        <f>IF(Result2026[[#This Row],[Candidate_Name]]&lt;&gt;"NOTA",_xlfn.XLOOKUP(Result2026[[#This Row],[Candidate_Name]],Candidates[candidates__name],Candidates[candidates__reference],"Fix"),"NOTA")</f>
        <v>26kla703</v>
      </c>
      <c r="H250" s="20" t="s">
        <v>6636</v>
      </c>
      <c r="I250" s="20" t="s">
        <v>6637</v>
      </c>
      <c r="J250" s="21">
        <v>212</v>
      </c>
      <c r="K250" s="20" t="str" cm="1">
        <f t="array" ref="K2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1" spans="1:11" ht="21.5" x14ac:dyDescent="0.9">
      <c r="A251" s="25">
        <v>31</v>
      </c>
      <c r="B251" s="20" t="s">
        <v>1341</v>
      </c>
      <c r="C251" s="20" t="s">
        <v>867</v>
      </c>
      <c r="D251" s="20">
        <v>201668</v>
      </c>
      <c r="E251" s="20">
        <v>80.98</v>
      </c>
      <c r="F251" s="20" t="s">
        <v>1371</v>
      </c>
      <c r="G251" s="20" t="str">
        <f>IF(Result2026[[#This Row],[Candidate_Name]]&lt;&gt;"NOTA",_xlfn.XLOOKUP(Result2026[[#This Row],[Candidate_Name]],Candidates[candidates__name],Candidates[candidates__reference],"Fix"),"NOTA")</f>
        <v>26kla782</v>
      </c>
      <c r="H251" s="20" t="s">
        <v>6636</v>
      </c>
      <c r="I251" s="20" t="s">
        <v>6637</v>
      </c>
      <c r="J251" s="21">
        <v>185</v>
      </c>
      <c r="K251" s="20" t="str" cm="1">
        <f t="array" ref="K2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2" spans="1:11" ht="21.5" x14ac:dyDescent="0.9">
      <c r="A252" s="25">
        <v>31</v>
      </c>
      <c r="B252" s="20" t="s">
        <v>1341</v>
      </c>
      <c r="C252" s="20" t="s">
        <v>867</v>
      </c>
      <c r="D252" s="20">
        <v>201668</v>
      </c>
      <c r="E252" s="20">
        <v>80.98</v>
      </c>
      <c r="F252" s="20" t="s">
        <v>1386</v>
      </c>
      <c r="G252" s="20" t="str">
        <f>IF(Result2026[[#This Row],[Candidate_Name]]&lt;&gt;"NOTA",_xlfn.XLOOKUP(Result2026[[#This Row],[Candidate_Name]],Candidates[candidates__name],Candidates[candidates__reference],"Fix"),"NOTA")</f>
        <v>26kla838</v>
      </c>
      <c r="H252" s="20" t="s">
        <v>6636</v>
      </c>
      <c r="I252" s="20" t="s">
        <v>6637</v>
      </c>
      <c r="J252" s="21">
        <v>184</v>
      </c>
      <c r="K252" s="20" t="str" cm="1">
        <f t="array" ref="K2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3" spans="1:11" ht="21.5" x14ac:dyDescent="0.9">
      <c r="A253" s="25">
        <v>31</v>
      </c>
      <c r="B253" s="20" t="s">
        <v>1341</v>
      </c>
      <c r="C253" s="20" t="s">
        <v>867</v>
      </c>
      <c r="D253" s="20">
        <v>201668</v>
      </c>
      <c r="E253" s="20">
        <v>80.98</v>
      </c>
      <c r="F253" s="20" t="s">
        <v>1397</v>
      </c>
      <c r="G253" s="20" t="str">
        <f>IF(Result2026[[#This Row],[Candidate_Name]]&lt;&gt;"NOTA",_xlfn.XLOOKUP(Result2026[[#This Row],[Candidate_Name]],Candidates[candidates__name],Candidates[candidates__reference],"Fix"),"NOTA")</f>
        <v>26kla967</v>
      </c>
      <c r="H253" s="20" t="s">
        <v>6636</v>
      </c>
      <c r="I253" s="20" t="s">
        <v>6637</v>
      </c>
      <c r="J253" s="21">
        <v>142</v>
      </c>
      <c r="K253" s="20" t="str" cm="1">
        <f t="array" ref="K2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4" spans="1:11" ht="21.5" x14ac:dyDescent="0.9">
      <c r="A254" s="25">
        <v>31</v>
      </c>
      <c r="B254" s="20" t="s">
        <v>1341</v>
      </c>
      <c r="C254" s="20" t="s">
        <v>867</v>
      </c>
      <c r="D254" s="20">
        <v>201668</v>
      </c>
      <c r="E254" s="20">
        <v>80.98</v>
      </c>
      <c r="F254" s="20" t="s">
        <v>1402</v>
      </c>
      <c r="G254" s="20" t="str">
        <f>IF(Result2026[[#This Row],[Candidate_Name]]&lt;&gt;"NOTA",_xlfn.XLOOKUP(Result2026[[#This Row],[Candidate_Name]],Candidates[candidates__name],Candidates[candidates__reference],"Fix"),"NOTA")</f>
        <v>26kla966</v>
      </c>
      <c r="H254" s="20" t="s">
        <v>6636</v>
      </c>
      <c r="I254" s="20" t="s">
        <v>6637</v>
      </c>
      <c r="J254" s="21">
        <v>121</v>
      </c>
      <c r="K254" s="20" t="str" cm="1">
        <f t="array" ref="K2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5" spans="1:11" ht="21.5" x14ac:dyDescent="0.9">
      <c r="A255" s="25">
        <v>31</v>
      </c>
      <c r="B255" s="20" t="s">
        <v>1341</v>
      </c>
      <c r="C255" s="20" t="s">
        <v>867</v>
      </c>
      <c r="D255" s="20">
        <v>201668</v>
      </c>
      <c r="E255" s="20">
        <v>80.98</v>
      </c>
      <c r="F255" s="20" t="s">
        <v>1408</v>
      </c>
      <c r="G255" s="20" t="str">
        <f>IF(Result2026[[#This Row],[Candidate_Name]]&lt;&gt;"NOTA",_xlfn.XLOOKUP(Result2026[[#This Row],[Candidate_Name]],Candidates[candidates__name],Candidates[candidates__reference],"Fix"),"NOTA")</f>
        <v>26kla961</v>
      </c>
      <c r="H255" s="20" t="s">
        <v>6636</v>
      </c>
      <c r="I255" s="20" t="s">
        <v>6637</v>
      </c>
      <c r="J255" s="21">
        <v>107</v>
      </c>
      <c r="K255" s="20" t="str" cm="1">
        <f t="array" ref="K2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6" spans="1:11" ht="21.5" x14ac:dyDescent="0.9">
      <c r="A256" s="25">
        <v>31</v>
      </c>
      <c r="B256" s="20" t="s">
        <v>1341</v>
      </c>
      <c r="C256" s="20" t="s">
        <v>867</v>
      </c>
      <c r="D256" s="20">
        <v>201668</v>
      </c>
      <c r="E256" s="20">
        <v>80.98</v>
      </c>
      <c r="F256" s="20" t="s">
        <v>1391</v>
      </c>
      <c r="G256" s="20" t="str">
        <f>IF(Result2026[[#This Row],[Candidate_Name]]&lt;&gt;"NOTA",_xlfn.XLOOKUP(Result2026[[#This Row],[Candidate_Name]],Candidates[candidates__name],Candidates[candidates__reference],"Fix"),"NOTA")</f>
        <v>26kla985</v>
      </c>
      <c r="H256" s="20" t="s">
        <v>6636</v>
      </c>
      <c r="I256" s="20" t="s">
        <v>6637</v>
      </c>
      <c r="J256" s="21">
        <v>88</v>
      </c>
      <c r="K256" s="20" t="str" cm="1">
        <f t="array" ref="K2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57" spans="1:11" ht="21.5" x14ac:dyDescent="0.9">
      <c r="A257" s="25">
        <v>32</v>
      </c>
      <c r="B257" s="20" t="s">
        <v>1413</v>
      </c>
      <c r="C257" s="20" t="s">
        <v>867</v>
      </c>
      <c r="D257" s="20">
        <v>191954</v>
      </c>
      <c r="E257" s="20">
        <v>80.349999999999994</v>
      </c>
      <c r="F257" s="20" t="s">
        <v>1416</v>
      </c>
      <c r="G257" s="20" t="str">
        <f>IF(Result2026[[#This Row],[Candidate_Name]]&lt;&gt;"NOTA",_xlfn.XLOOKUP(Result2026[[#This Row],[Candidate_Name]],Candidates[candidates__name],Candidates[candidates__reference],"Fix"),"NOTA")</f>
        <v>26kla172</v>
      </c>
      <c r="H257" s="20" t="s">
        <v>38</v>
      </c>
      <c r="I257" s="20" t="s">
        <v>6633</v>
      </c>
      <c r="J257" s="21">
        <v>77140</v>
      </c>
      <c r="K257" s="20" cm="1">
        <f t="array" ref="K2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58" spans="1:11" ht="21.5" x14ac:dyDescent="0.9">
      <c r="A258" s="25">
        <v>32</v>
      </c>
      <c r="B258" s="20" t="s">
        <v>1413</v>
      </c>
      <c r="C258" s="20" t="s">
        <v>867</v>
      </c>
      <c r="D258" s="20">
        <v>191954</v>
      </c>
      <c r="E258" s="20">
        <v>80.349999999999994</v>
      </c>
      <c r="F258" s="20" t="s">
        <v>1421</v>
      </c>
      <c r="G258" s="20" t="str">
        <f>IF(Result2026[[#This Row],[Candidate_Name]]&lt;&gt;"NOTA",_xlfn.XLOOKUP(Result2026[[#This Row],[Candidate_Name]],Candidates[candidates__name],Candidates[candidates__reference],"Fix"),"NOTA")</f>
        <v>26kla032</v>
      </c>
      <c r="H258" s="20" t="s">
        <v>51</v>
      </c>
      <c r="I258" s="20" t="s">
        <v>6635</v>
      </c>
      <c r="J258" s="21">
        <v>70399</v>
      </c>
      <c r="K258" s="20" cm="1">
        <f t="array" ref="K2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59" spans="1:11" ht="21.5" x14ac:dyDescent="0.9">
      <c r="A259" s="25">
        <v>32</v>
      </c>
      <c r="B259" s="20" t="s">
        <v>1413</v>
      </c>
      <c r="C259" s="20" t="s">
        <v>867</v>
      </c>
      <c r="D259" s="20">
        <v>191954</v>
      </c>
      <c r="E259" s="20">
        <v>80.349999999999994</v>
      </c>
      <c r="F259" s="20" t="s">
        <v>1433</v>
      </c>
      <c r="G259" s="20" t="str">
        <f>IF(Result2026[[#This Row],[Candidate_Name]]&lt;&gt;"NOTA",_xlfn.XLOOKUP(Result2026[[#This Row],[Candidate_Name]],Candidates[candidates__name],Candidates[candidates__reference],"Fix"),"NOTA")</f>
        <v>26kla312</v>
      </c>
      <c r="H259" s="20" t="s">
        <v>68</v>
      </c>
      <c r="I259" s="20" t="s">
        <v>6087</v>
      </c>
      <c r="J259" s="21">
        <v>7380</v>
      </c>
      <c r="K259" s="20" cm="1">
        <f t="array" ref="K2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60" spans="1:11" ht="21.5" x14ac:dyDescent="0.9">
      <c r="A260" s="25">
        <v>32</v>
      </c>
      <c r="B260" s="20" t="s">
        <v>1413</v>
      </c>
      <c r="C260" s="20" t="s">
        <v>867</v>
      </c>
      <c r="D260" s="20">
        <v>191954</v>
      </c>
      <c r="E260" s="20">
        <v>80.349999999999994</v>
      </c>
      <c r="F260" s="20" t="s">
        <v>1428</v>
      </c>
      <c r="G260" s="20" t="str">
        <f>IF(Result2026[[#This Row],[Candidate_Name]]&lt;&gt;"NOTA",_xlfn.XLOOKUP(Result2026[[#This Row],[Candidate_Name]],Candidates[candidates__name],Candidates[candidates__reference],"Fix"),"NOTA")</f>
        <v>26kla452</v>
      </c>
      <c r="H260" s="20" t="s">
        <v>6636</v>
      </c>
      <c r="I260" s="20" t="s">
        <v>6644</v>
      </c>
      <c r="J260" s="21">
        <v>812</v>
      </c>
      <c r="K260" s="20" t="str" cm="1">
        <f t="array" ref="K2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61" spans="1:11" ht="21.5" x14ac:dyDescent="0.9">
      <c r="A261" s="25">
        <v>32</v>
      </c>
      <c r="B261" s="20" t="s">
        <v>1413</v>
      </c>
      <c r="C261" s="20" t="s">
        <v>867</v>
      </c>
      <c r="D261" s="20">
        <v>191954</v>
      </c>
      <c r="E261" s="20">
        <v>80.349999999999994</v>
      </c>
      <c r="F261" s="20" t="s">
        <v>6638</v>
      </c>
      <c r="G261" s="20" t="str">
        <f>IF(Result2026[[#This Row],[Candidate_Name]]&lt;&gt;"NOTA",_xlfn.XLOOKUP(Result2026[[#This Row],[Candidate_Name]],Candidates[candidates__name],Candidates[candidates__reference],"Fix"),"NOTA")</f>
        <v>NOTA</v>
      </c>
      <c r="H261" s="20" t="s">
        <v>6636</v>
      </c>
      <c r="I261" s="20"/>
      <c r="J261" s="21">
        <v>458</v>
      </c>
      <c r="K261" s="20" t="str" cm="1">
        <f t="array" ref="K2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62" spans="1:11" ht="21.5" x14ac:dyDescent="0.9">
      <c r="A262" s="25">
        <v>32</v>
      </c>
      <c r="B262" s="20" t="s">
        <v>1413</v>
      </c>
      <c r="C262" s="20" t="s">
        <v>867</v>
      </c>
      <c r="D262" s="20">
        <v>191954</v>
      </c>
      <c r="E262" s="20">
        <v>80.349999999999994</v>
      </c>
      <c r="F262" s="20" t="s">
        <v>1443</v>
      </c>
      <c r="G262" s="20" t="str">
        <f>IF(Result2026[[#This Row],[Candidate_Name]]&lt;&gt;"NOTA",_xlfn.XLOOKUP(Result2026[[#This Row],[Candidate_Name]],Candidates[candidates__name],Candidates[candidates__reference],"Fix"),"NOTA")</f>
        <v>26kla864</v>
      </c>
      <c r="H262" s="20" t="s">
        <v>6636</v>
      </c>
      <c r="I262" s="20" t="s">
        <v>6637</v>
      </c>
      <c r="J262" s="21">
        <v>186</v>
      </c>
      <c r="K262" s="20" t="str" cm="1">
        <f t="array" ref="K2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63" spans="1:11" ht="21.5" x14ac:dyDescent="0.9">
      <c r="A263" s="25">
        <v>32</v>
      </c>
      <c r="B263" s="20" t="s">
        <v>1413</v>
      </c>
      <c r="C263" s="20" t="s">
        <v>867</v>
      </c>
      <c r="D263" s="20">
        <v>191954</v>
      </c>
      <c r="E263" s="20">
        <v>80.349999999999994</v>
      </c>
      <c r="F263" s="20" t="s">
        <v>1448</v>
      </c>
      <c r="G263" s="20" t="str">
        <f>IF(Result2026[[#This Row],[Candidate_Name]]&lt;&gt;"NOTA",_xlfn.XLOOKUP(Result2026[[#This Row],[Candidate_Name]],Candidates[candidates__name],Candidates[candidates__reference],"Fix"),"NOTA")</f>
        <v>26kla773</v>
      </c>
      <c r="H263" s="20" t="s">
        <v>6636</v>
      </c>
      <c r="I263" s="20" t="s">
        <v>6637</v>
      </c>
      <c r="J263" s="21">
        <v>164</v>
      </c>
      <c r="K263" s="20" t="str" cm="1">
        <f t="array" ref="K2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64" spans="1:11" ht="21.5" x14ac:dyDescent="0.9">
      <c r="A264" s="25">
        <v>32</v>
      </c>
      <c r="B264" s="20" t="s">
        <v>1413</v>
      </c>
      <c r="C264" s="20" t="s">
        <v>867</v>
      </c>
      <c r="D264" s="20">
        <v>191954</v>
      </c>
      <c r="E264" s="20">
        <v>80.349999999999994</v>
      </c>
      <c r="F264" s="20" t="s">
        <v>1438</v>
      </c>
      <c r="G264" s="20" t="str">
        <f>IF(Result2026[[#This Row],[Candidate_Name]]&lt;&gt;"NOTA",_xlfn.XLOOKUP(Result2026[[#This Row],[Candidate_Name]],Candidates[candidates__name],Candidates[candidates__reference],"Fix"),"NOTA")</f>
        <v>26kla895</v>
      </c>
      <c r="H264" s="20" t="s">
        <v>6636</v>
      </c>
      <c r="I264" s="20" t="s">
        <v>6637</v>
      </c>
      <c r="J264" s="21">
        <v>141</v>
      </c>
      <c r="K264" s="20" t="str" cm="1">
        <f t="array" ref="K2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65" spans="1:11" ht="21.5" x14ac:dyDescent="0.9">
      <c r="A265" s="25">
        <v>33</v>
      </c>
      <c r="B265" s="20" t="s">
        <v>1453</v>
      </c>
      <c r="C265" s="20" t="s">
        <v>1455</v>
      </c>
      <c r="D265" s="20">
        <v>229370</v>
      </c>
      <c r="E265" s="20">
        <v>82.49</v>
      </c>
      <c r="F265" s="20" t="s">
        <v>1459</v>
      </c>
      <c r="G265" s="20" t="str">
        <f>IF(Result2026[[#This Row],[Candidate_Name]]&lt;&gt;"NOTA",_xlfn.XLOOKUP(Result2026[[#This Row],[Candidate_Name]],Candidates[candidates__name],Candidates[candidates__reference],"Fix"),"NOTA")</f>
        <v>26kla173</v>
      </c>
      <c r="H265" s="20" t="s">
        <v>38</v>
      </c>
      <c r="I265" s="20" t="s">
        <v>6633</v>
      </c>
      <c r="J265" s="21">
        <v>114997</v>
      </c>
      <c r="K265" s="20" cm="1">
        <f t="array" ref="K2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66" spans="1:11" ht="21.5" x14ac:dyDescent="0.9">
      <c r="A266" s="25">
        <v>33</v>
      </c>
      <c r="B266" s="20" t="s">
        <v>1453</v>
      </c>
      <c r="C266" s="20" t="s">
        <v>1455</v>
      </c>
      <c r="D266" s="20">
        <v>229370</v>
      </c>
      <c r="E266" s="20">
        <v>82.49</v>
      </c>
      <c r="F266" s="20" t="s">
        <v>1469</v>
      </c>
      <c r="G266" s="20" t="str">
        <f>IF(Result2026[[#This Row],[Candidate_Name]]&lt;&gt;"NOTA",_xlfn.XLOOKUP(Result2026[[#This Row],[Candidate_Name]],Candidates[candidates__name],Candidates[candidates__reference],"Fix"),"NOTA")</f>
        <v>26kla033</v>
      </c>
      <c r="H266" s="20" t="s">
        <v>51</v>
      </c>
      <c r="I266" s="20" t="s">
        <v>6635</v>
      </c>
      <c r="J266" s="21">
        <v>58980</v>
      </c>
      <c r="K266" s="20" cm="1">
        <f t="array" ref="K2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67" spans="1:11" ht="21.5" x14ac:dyDescent="0.9">
      <c r="A267" s="25">
        <v>33</v>
      </c>
      <c r="B267" s="20" t="s">
        <v>1453</v>
      </c>
      <c r="C267" s="20" t="s">
        <v>1455</v>
      </c>
      <c r="D267" s="20">
        <v>229370</v>
      </c>
      <c r="E267" s="20">
        <v>82.49</v>
      </c>
      <c r="F267" s="20" t="s">
        <v>1473</v>
      </c>
      <c r="G267" s="20" t="str">
        <f>IF(Result2026[[#This Row],[Candidate_Name]]&lt;&gt;"NOTA",_xlfn.XLOOKUP(Result2026[[#This Row],[Candidate_Name]],Candidates[candidates__name],Candidates[candidates__reference],"Fix"),"NOTA")</f>
        <v>26kla313</v>
      </c>
      <c r="H267" s="20" t="s">
        <v>68</v>
      </c>
      <c r="I267" s="20" t="s">
        <v>6634</v>
      </c>
      <c r="J267" s="21">
        <v>13994</v>
      </c>
      <c r="K267" s="20" cm="1">
        <f t="array" ref="K2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68" spans="1:11" ht="21.5" x14ac:dyDescent="0.9">
      <c r="A268" s="25">
        <v>33</v>
      </c>
      <c r="B268" s="20" t="s">
        <v>1453</v>
      </c>
      <c r="C268" s="20" t="s">
        <v>1455</v>
      </c>
      <c r="D268" s="20">
        <v>229370</v>
      </c>
      <c r="E268" s="20">
        <v>82.49</v>
      </c>
      <c r="F268" s="20" t="s">
        <v>1478</v>
      </c>
      <c r="G268" s="20" t="str">
        <f>IF(Result2026[[#This Row],[Candidate_Name]]&lt;&gt;"NOTA",_xlfn.XLOOKUP(Result2026[[#This Row],[Candidate_Name]],Candidates[candidates__name],Candidates[candidates__reference],"Fix"),"NOTA")</f>
        <v>26kla593</v>
      </c>
      <c r="H268" s="20" t="s">
        <v>6636</v>
      </c>
      <c r="I268" s="20" t="s">
        <v>6643</v>
      </c>
      <c r="J268" s="21">
        <v>2231</v>
      </c>
      <c r="K268" s="20" t="str" cm="1">
        <f t="array" ref="K2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69" spans="1:11" ht="21.5" x14ac:dyDescent="0.9">
      <c r="A269" s="25">
        <v>33</v>
      </c>
      <c r="B269" s="20" t="s">
        <v>1453</v>
      </c>
      <c r="C269" s="20" t="s">
        <v>1455</v>
      </c>
      <c r="D269" s="20">
        <v>229370</v>
      </c>
      <c r="E269" s="20">
        <v>82.49</v>
      </c>
      <c r="F269" s="20" t="s">
        <v>6638</v>
      </c>
      <c r="G269" s="20" t="str">
        <f>IF(Result2026[[#This Row],[Candidate_Name]]&lt;&gt;"NOTA",_xlfn.XLOOKUP(Result2026[[#This Row],[Candidate_Name]],Candidates[candidates__name],Candidates[candidates__reference],"Fix"),"NOTA")</f>
        <v>NOTA</v>
      </c>
      <c r="H269" s="20" t="s">
        <v>6636</v>
      </c>
      <c r="I269" s="20"/>
      <c r="J269" s="21">
        <v>982</v>
      </c>
      <c r="K269" s="20" t="str" cm="1">
        <f t="array" ref="K2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70" spans="1:11" ht="21.5" x14ac:dyDescent="0.9">
      <c r="A270" s="25">
        <v>33</v>
      </c>
      <c r="B270" s="20" t="s">
        <v>1453</v>
      </c>
      <c r="C270" s="20" t="s">
        <v>1455</v>
      </c>
      <c r="D270" s="20">
        <v>229370</v>
      </c>
      <c r="E270" s="20">
        <v>82.49</v>
      </c>
      <c r="F270" s="20" t="s">
        <v>1464</v>
      </c>
      <c r="G270" s="20" t="str">
        <f>IF(Result2026[[#This Row],[Candidate_Name]]&lt;&gt;"NOTA",_xlfn.XLOOKUP(Result2026[[#This Row],[Candidate_Name]],Candidates[candidates__name],Candidates[candidates__reference],"Fix"),"NOTA")</f>
        <v>26kla819</v>
      </c>
      <c r="H270" s="20" t="s">
        <v>6636</v>
      </c>
      <c r="I270" s="20" t="s">
        <v>6639</v>
      </c>
      <c r="J270" s="21">
        <v>441</v>
      </c>
      <c r="K270" s="20" t="str" cm="1">
        <f t="array" ref="K2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71" spans="1:11" ht="21.5" x14ac:dyDescent="0.9">
      <c r="A271" s="25">
        <v>34</v>
      </c>
      <c r="B271" s="20" t="s">
        <v>1483</v>
      </c>
      <c r="C271" s="20" t="s">
        <v>1455</v>
      </c>
      <c r="D271" s="20">
        <v>199556</v>
      </c>
      <c r="E271" s="20">
        <v>83.27</v>
      </c>
      <c r="F271" s="20" t="s">
        <v>1491</v>
      </c>
      <c r="G271" s="20" t="str">
        <f>IF(Result2026[[#This Row],[Candidate_Name]]&lt;&gt;"NOTA",_xlfn.XLOOKUP(Result2026[[#This Row],[Candidate_Name]],Candidates[candidates__name],Candidates[candidates__reference],"Fix"),"NOTA")</f>
        <v>26kla174</v>
      </c>
      <c r="H271" s="20" t="s">
        <v>38</v>
      </c>
      <c r="I271" s="20" t="s">
        <v>6633</v>
      </c>
      <c r="J271" s="21">
        <v>98547</v>
      </c>
      <c r="K271" s="20" cm="1">
        <f t="array" ref="K2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72" spans="1:11" ht="21.5" x14ac:dyDescent="0.9">
      <c r="A272" s="25">
        <v>34</v>
      </c>
      <c r="B272" s="20" t="s">
        <v>1483</v>
      </c>
      <c r="C272" s="20" t="s">
        <v>1455</v>
      </c>
      <c r="D272" s="20">
        <v>199556</v>
      </c>
      <c r="E272" s="20">
        <v>83.27</v>
      </c>
      <c r="F272" s="20" t="s">
        <v>1503</v>
      </c>
      <c r="G272" s="20" t="str">
        <f>IF(Result2026[[#This Row],[Candidate_Name]]&lt;&gt;"NOTA",_xlfn.XLOOKUP(Result2026[[#This Row],[Candidate_Name]],Candidates[candidates__name],Candidates[candidates__reference],"Fix"),"NOTA")</f>
        <v>26kla034</v>
      </c>
      <c r="H272" s="20" t="s">
        <v>51</v>
      </c>
      <c r="I272" s="20" t="s">
        <v>6641</v>
      </c>
      <c r="J272" s="21">
        <v>57258</v>
      </c>
      <c r="K272" s="20" cm="1">
        <f t="array" ref="K2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73" spans="1:11" ht="21.5" x14ac:dyDescent="0.9">
      <c r="A273" s="25">
        <v>34</v>
      </c>
      <c r="B273" s="20" t="s">
        <v>1483</v>
      </c>
      <c r="C273" s="20" t="s">
        <v>1455</v>
      </c>
      <c r="D273" s="20">
        <v>199556</v>
      </c>
      <c r="E273" s="20">
        <v>83.27</v>
      </c>
      <c r="F273" s="20" t="s">
        <v>1498</v>
      </c>
      <c r="G273" s="20" t="str">
        <f>IF(Result2026[[#This Row],[Candidate_Name]]&lt;&gt;"NOTA",_xlfn.XLOOKUP(Result2026[[#This Row],[Candidate_Name]],Candidates[candidates__name],Candidates[candidates__reference],"Fix"),"NOTA")</f>
        <v>26kla314</v>
      </c>
      <c r="H273" s="20" t="s">
        <v>68</v>
      </c>
      <c r="I273" s="20" t="s">
        <v>6634</v>
      </c>
      <c r="J273" s="21">
        <v>8728</v>
      </c>
      <c r="K273" s="20" cm="1">
        <f t="array" ref="K2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74" spans="1:11" ht="21.5" x14ac:dyDescent="0.9">
      <c r="A274" s="25">
        <v>34</v>
      </c>
      <c r="B274" s="20" t="s">
        <v>1483</v>
      </c>
      <c r="C274" s="20" t="s">
        <v>1455</v>
      </c>
      <c r="D274" s="20">
        <v>199556</v>
      </c>
      <c r="E274" s="20">
        <v>83.27</v>
      </c>
      <c r="F274" s="20" t="s">
        <v>1508</v>
      </c>
      <c r="G274" s="20" t="str">
        <f>IF(Result2026[[#This Row],[Candidate_Name]]&lt;&gt;"NOTA",_xlfn.XLOOKUP(Result2026[[#This Row],[Candidate_Name]],Candidates[candidates__name],Candidates[candidates__reference],"Fix"),"NOTA")</f>
        <v>26kla594</v>
      </c>
      <c r="H274" s="20" t="s">
        <v>6636</v>
      </c>
      <c r="I274" s="20" t="s">
        <v>6643</v>
      </c>
      <c r="J274" s="21">
        <v>2530</v>
      </c>
      <c r="K274" s="20" t="str" cm="1">
        <f t="array" ref="K2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75" spans="1:11" ht="21.5" x14ac:dyDescent="0.9">
      <c r="A275" s="25">
        <v>34</v>
      </c>
      <c r="B275" s="20" t="s">
        <v>1483</v>
      </c>
      <c r="C275" s="20" t="s">
        <v>1455</v>
      </c>
      <c r="D275" s="20">
        <v>199556</v>
      </c>
      <c r="E275" s="20">
        <v>83.27</v>
      </c>
      <c r="F275" s="20" t="s">
        <v>6638</v>
      </c>
      <c r="G275" s="20" t="str">
        <f>IF(Result2026[[#This Row],[Candidate_Name]]&lt;&gt;"NOTA",_xlfn.XLOOKUP(Result2026[[#This Row],[Candidate_Name]],Candidates[candidates__name],Candidates[candidates__reference],"Fix"),"NOTA")</f>
        <v>NOTA</v>
      </c>
      <c r="H275" s="20" t="s">
        <v>6636</v>
      </c>
      <c r="I275" s="20"/>
      <c r="J275" s="21">
        <v>985</v>
      </c>
      <c r="K275" s="20" t="str" cm="1">
        <f t="array" ref="K2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76" spans="1:11" ht="21.5" x14ac:dyDescent="0.9">
      <c r="A276" s="25">
        <v>34</v>
      </c>
      <c r="B276" s="20" t="s">
        <v>1483</v>
      </c>
      <c r="C276" s="20" t="s">
        <v>1455</v>
      </c>
      <c r="D276" s="20">
        <v>199556</v>
      </c>
      <c r="E276" s="20">
        <v>83.27</v>
      </c>
      <c r="F276" s="20" t="s">
        <v>1486</v>
      </c>
      <c r="G276" s="20" t="str">
        <f>IF(Result2026[[#This Row],[Candidate_Name]]&lt;&gt;"NOTA",_xlfn.XLOOKUP(Result2026[[#This Row],[Candidate_Name]],Candidates[candidates__name],Candidates[candidates__reference],"Fix"),"NOTA")</f>
        <v>26kla830</v>
      </c>
      <c r="H276" s="20" t="s">
        <v>6636</v>
      </c>
      <c r="I276" s="20" t="s">
        <v>6639</v>
      </c>
      <c r="J276" s="21">
        <v>467</v>
      </c>
      <c r="K276" s="20" t="str" cm="1">
        <f t="array" ref="K2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77" spans="1:11" ht="21.5" x14ac:dyDescent="0.9">
      <c r="A277" s="25">
        <v>34</v>
      </c>
      <c r="B277" s="20" t="s">
        <v>1483</v>
      </c>
      <c r="C277" s="20" t="s">
        <v>1455</v>
      </c>
      <c r="D277" s="20">
        <v>199556</v>
      </c>
      <c r="E277" s="20">
        <v>83.27</v>
      </c>
      <c r="F277" s="20" t="s">
        <v>1513</v>
      </c>
      <c r="G277" s="20" t="str">
        <f>IF(Result2026[[#This Row],[Candidate_Name]]&lt;&gt;"NOTA",_xlfn.XLOOKUP(Result2026[[#This Row],[Candidate_Name]],Candidates[candidates__name],Candidates[candidates__reference],"Fix"),"NOTA")</f>
        <v>26kla867</v>
      </c>
      <c r="H277" s="20" t="s">
        <v>6636</v>
      </c>
      <c r="I277" s="20" t="s">
        <v>6637</v>
      </c>
      <c r="J277" s="21">
        <v>166</v>
      </c>
      <c r="K277" s="20" t="str" cm="1">
        <f t="array" ref="K2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78" spans="1:11" ht="21.5" x14ac:dyDescent="0.9">
      <c r="A278" s="25">
        <v>35</v>
      </c>
      <c r="B278" s="20" t="s">
        <v>1518</v>
      </c>
      <c r="C278" s="20" t="s">
        <v>1455</v>
      </c>
      <c r="D278" s="20">
        <v>236576</v>
      </c>
      <c r="E278" s="20">
        <v>79.19</v>
      </c>
      <c r="F278" s="20" t="s">
        <v>1526</v>
      </c>
      <c r="G278" s="20" t="str">
        <f>IF(Result2026[[#This Row],[Candidate_Name]]&lt;&gt;"NOTA",_xlfn.XLOOKUP(Result2026[[#This Row],[Candidate_Name]],Candidates[candidates__name],Candidates[candidates__reference],"Fix"),"NOTA")</f>
        <v>26kla175</v>
      </c>
      <c r="H278" s="20" t="s">
        <v>38</v>
      </c>
      <c r="I278" s="20" t="s">
        <v>6640</v>
      </c>
      <c r="J278" s="21">
        <v>113586</v>
      </c>
      <c r="K278" s="20" cm="1">
        <f t="array" ref="K2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79" spans="1:11" ht="21.5" x14ac:dyDescent="0.9">
      <c r="A279" s="25">
        <v>35</v>
      </c>
      <c r="B279" s="20" t="s">
        <v>1518</v>
      </c>
      <c r="C279" s="20" t="s">
        <v>1455</v>
      </c>
      <c r="D279" s="20">
        <v>236576</v>
      </c>
      <c r="E279" s="20">
        <v>79.19</v>
      </c>
      <c r="F279" s="20" t="s">
        <v>1538</v>
      </c>
      <c r="G279" s="20" t="str">
        <f>IF(Result2026[[#This Row],[Candidate_Name]]&lt;&gt;"NOTA",_xlfn.XLOOKUP(Result2026[[#This Row],[Candidate_Name]],Candidates[candidates__name],Candidates[candidates__reference],"Fix"),"NOTA")</f>
        <v>26kla035</v>
      </c>
      <c r="H279" s="20" t="s">
        <v>51</v>
      </c>
      <c r="I279" s="20" t="s">
        <v>6637</v>
      </c>
      <c r="J279" s="21">
        <v>58735</v>
      </c>
      <c r="K279" s="20" cm="1">
        <f t="array" ref="K2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80" spans="1:11" ht="21.5" x14ac:dyDescent="0.9">
      <c r="A280" s="25">
        <v>35</v>
      </c>
      <c r="B280" s="20" t="s">
        <v>1518</v>
      </c>
      <c r="C280" s="20" t="s">
        <v>1455</v>
      </c>
      <c r="D280" s="20">
        <v>236576</v>
      </c>
      <c r="E280" s="20">
        <v>79.19</v>
      </c>
      <c r="F280" s="20" t="s">
        <v>1533</v>
      </c>
      <c r="G280" s="20" t="str">
        <f>IF(Result2026[[#This Row],[Candidate_Name]]&lt;&gt;"NOTA",_xlfn.XLOOKUP(Result2026[[#This Row],[Candidate_Name]],Candidates[candidates__name],Candidates[candidates__reference],"Fix"),"NOTA")</f>
        <v>26kla315</v>
      </c>
      <c r="H280" s="20" t="s">
        <v>68</v>
      </c>
      <c r="I280" s="20" t="s">
        <v>6648</v>
      </c>
      <c r="J280" s="21">
        <v>12660</v>
      </c>
      <c r="K280" s="20" cm="1">
        <f t="array" ref="K2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81" spans="1:11" ht="21.5" x14ac:dyDescent="0.9">
      <c r="A281" s="25">
        <v>35</v>
      </c>
      <c r="B281" s="20" t="s">
        <v>1518</v>
      </c>
      <c r="C281" s="20" t="s">
        <v>1455</v>
      </c>
      <c r="D281" s="20">
        <v>236576</v>
      </c>
      <c r="E281" s="20">
        <v>79.19</v>
      </c>
      <c r="F281" s="20" t="s">
        <v>6638</v>
      </c>
      <c r="G281" s="20" t="str">
        <f>IF(Result2026[[#This Row],[Candidate_Name]]&lt;&gt;"NOTA",_xlfn.XLOOKUP(Result2026[[#This Row],[Candidate_Name]],Candidates[candidates__name],Candidates[candidates__reference],"Fix"),"NOTA")</f>
        <v>NOTA</v>
      </c>
      <c r="H281" s="20" t="s">
        <v>6636</v>
      </c>
      <c r="I281" s="20"/>
      <c r="J281" s="21">
        <v>2672</v>
      </c>
      <c r="K281" s="20" t="str" cm="1">
        <f t="array" ref="K2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82" spans="1:11" ht="21.5" x14ac:dyDescent="0.9">
      <c r="A282" s="25">
        <v>35</v>
      </c>
      <c r="B282" s="20" t="s">
        <v>1518</v>
      </c>
      <c r="C282" s="20" t="s">
        <v>1455</v>
      </c>
      <c r="D282" s="20">
        <v>236576</v>
      </c>
      <c r="E282" s="20">
        <v>79.19</v>
      </c>
      <c r="F282" s="20" t="s">
        <v>1521</v>
      </c>
      <c r="G282" s="20" t="str">
        <f>IF(Result2026[[#This Row],[Candidate_Name]]&lt;&gt;"NOTA",_xlfn.XLOOKUP(Result2026[[#This Row],[Candidate_Name]],Candidates[candidates__name],Candidates[candidates__reference],"Fix"),"NOTA")</f>
        <v>26kla455</v>
      </c>
      <c r="H282" s="20" t="s">
        <v>6636</v>
      </c>
      <c r="I282" s="20" t="s">
        <v>6644</v>
      </c>
      <c r="J282" s="21">
        <v>1942</v>
      </c>
      <c r="K282" s="20" t="str" cm="1">
        <f t="array" ref="K2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83" spans="1:11" ht="21.5" x14ac:dyDescent="0.9">
      <c r="A283" s="25">
        <v>36</v>
      </c>
      <c r="B283" s="20" t="s">
        <v>1544</v>
      </c>
      <c r="C283" s="20" t="s">
        <v>1455</v>
      </c>
      <c r="D283" s="20">
        <v>247184</v>
      </c>
      <c r="E283" s="20">
        <v>81.33</v>
      </c>
      <c r="F283" s="20" t="s">
        <v>1547</v>
      </c>
      <c r="G283" s="20" t="str">
        <f>IF(Result2026[[#This Row],[Candidate_Name]]&lt;&gt;"NOTA",_xlfn.XLOOKUP(Result2026[[#This Row],[Candidate_Name]],Candidates[candidates__name],Candidates[candidates__reference],"Fix"),"NOTA")</f>
        <v>26kla176</v>
      </c>
      <c r="H283" s="20" t="s">
        <v>38</v>
      </c>
      <c r="I283" s="20" t="s">
        <v>6640</v>
      </c>
      <c r="J283" s="21">
        <v>121074</v>
      </c>
      <c r="K283" s="20" cm="1">
        <f t="array" ref="K2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84" spans="1:11" ht="21.5" x14ac:dyDescent="0.9">
      <c r="A284" s="25">
        <v>36</v>
      </c>
      <c r="B284" s="20" t="s">
        <v>1544</v>
      </c>
      <c r="C284" s="20" t="s">
        <v>1455</v>
      </c>
      <c r="D284" s="20">
        <v>247184</v>
      </c>
      <c r="E284" s="20">
        <v>81.33</v>
      </c>
      <c r="F284" s="20" t="s">
        <v>1554</v>
      </c>
      <c r="G284" s="20" t="str">
        <f>IF(Result2026[[#This Row],[Candidate_Name]]&lt;&gt;"NOTA",_xlfn.XLOOKUP(Result2026[[#This Row],[Candidate_Name]],Candidates[candidates__name],Candidates[candidates__reference],"Fix"),"NOTA")</f>
        <v>26kla036</v>
      </c>
      <c r="H284" s="20" t="s">
        <v>51</v>
      </c>
      <c r="I284" s="20" t="s">
        <v>6635</v>
      </c>
      <c r="J284" s="21">
        <v>73135</v>
      </c>
      <c r="K284" s="20" cm="1">
        <f t="array" ref="K2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85" spans="1:11" ht="21.5" x14ac:dyDescent="0.9">
      <c r="A285" s="25">
        <v>36</v>
      </c>
      <c r="B285" s="20" t="s">
        <v>1544</v>
      </c>
      <c r="C285" s="20" t="s">
        <v>1455</v>
      </c>
      <c r="D285" s="20">
        <v>247184</v>
      </c>
      <c r="E285" s="20">
        <v>81.33</v>
      </c>
      <c r="F285" s="20" t="s">
        <v>1566</v>
      </c>
      <c r="G285" s="20" t="str">
        <f>IF(Result2026[[#This Row],[Candidate_Name]]&lt;&gt;"NOTA",_xlfn.XLOOKUP(Result2026[[#This Row],[Candidate_Name]],Candidates[candidates__name],Candidates[candidates__reference],"Fix"),"NOTA")</f>
        <v>26kla316</v>
      </c>
      <c r="H285" s="20" t="s">
        <v>68</v>
      </c>
      <c r="I285" s="20" t="s">
        <v>6637</v>
      </c>
      <c r="J285" s="21">
        <v>6018</v>
      </c>
      <c r="K285" s="20" cm="1">
        <f t="array" ref="K2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86" spans="1:11" ht="21.5" x14ac:dyDescent="0.9">
      <c r="A286" s="25">
        <v>36</v>
      </c>
      <c r="B286" s="20" t="s">
        <v>1544</v>
      </c>
      <c r="C286" s="20" t="s">
        <v>1455</v>
      </c>
      <c r="D286" s="20">
        <v>247184</v>
      </c>
      <c r="E286" s="20">
        <v>81.33</v>
      </c>
      <c r="F286" s="20" t="s">
        <v>6638</v>
      </c>
      <c r="G286" s="20" t="str">
        <f>IF(Result2026[[#This Row],[Candidate_Name]]&lt;&gt;"NOTA",_xlfn.XLOOKUP(Result2026[[#This Row],[Candidate_Name]],Candidates[candidates__name],Candidates[candidates__reference],"Fix"),"NOTA")</f>
        <v>NOTA</v>
      </c>
      <c r="H286" s="20" t="s">
        <v>6636</v>
      </c>
      <c r="I286" s="20"/>
      <c r="J286" s="21">
        <v>1674</v>
      </c>
      <c r="K286" s="20" t="str" cm="1">
        <f t="array" ref="K2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87" spans="1:11" ht="21.5" x14ac:dyDescent="0.9">
      <c r="A287" s="25">
        <v>36</v>
      </c>
      <c r="B287" s="20" t="s">
        <v>1544</v>
      </c>
      <c r="C287" s="20" t="s">
        <v>1455</v>
      </c>
      <c r="D287" s="20">
        <v>247184</v>
      </c>
      <c r="E287" s="20">
        <v>81.33</v>
      </c>
      <c r="F287" s="20" t="s">
        <v>1559</v>
      </c>
      <c r="G287" s="20" t="str">
        <f>IF(Result2026[[#This Row],[Candidate_Name]]&lt;&gt;"NOTA",_xlfn.XLOOKUP(Result2026[[#This Row],[Candidate_Name]],Candidates[candidates__name],Candidates[candidates__reference],"Fix"),"NOTA")</f>
        <v>26kla733</v>
      </c>
      <c r="H287" s="20" t="s">
        <v>6636</v>
      </c>
      <c r="I287" s="20" t="s">
        <v>6637</v>
      </c>
      <c r="J287" s="21">
        <v>1267</v>
      </c>
      <c r="K287" s="20" t="str" cm="1">
        <f t="array" ref="K2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88" spans="1:11" ht="21.5" x14ac:dyDescent="0.9">
      <c r="A288" s="25">
        <v>37</v>
      </c>
      <c r="B288" s="20" t="s">
        <v>1571</v>
      </c>
      <c r="C288" s="20" t="s">
        <v>1455</v>
      </c>
      <c r="D288" s="20">
        <v>227762</v>
      </c>
      <c r="E288" s="20">
        <v>82.52</v>
      </c>
      <c r="F288" s="20" t="s">
        <v>1584</v>
      </c>
      <c r="G288" s="20" t="str">
        <f>IF(Result2026[[#This Row],[Candidate_Name]]&lt;&gt;"NOTA",_xlfn.XLOOKUP(Result2026[[#This Row],[Candidate_Name]],Candidates[candidates__name],Candidates[candidates__reference],"Fix"),"NOTA")</f>
        <v>26kla177</v>
      </c>
      <c r="H288" s="20" t="s">
        <v>38</v>
      </c>
      <c r="I288" s="20" t="s">
        <v>6633</v>
      </c>
      <c r="J288" s="21">
        <v>113622</v>
      </c>
      <c r="K288" s="20" cm="1">
        <f t="array" ref="K2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89" spans="1:11" ht="21.5" x14ac:dyDescent="0.9">
      <c r="A289" s="25">
        <v>37</v>
      </c>
      <c r="B289" s="20" t="s">
        <v>1571</v>
      </c>
      <c r="C289" s="20" t="s">
        <v>1455</v>
      </c>
      <c r="D289" s="20">
        <v>227762</v>
      </c>
      <c r="E289" s="20">
        <v>82.52</v>
      </c>
      <c r="F289" s="20" t="s">
        <v>1596</v>
      </c>
      <c r="G289" s="20" t="str">
        <f>IF(Result2026[[#This Row],[Candidate_Name]]&lt;&gt;"NOTA",_xlfn.XLOOKUP(Result2026[[#This Row],[Candidate_Name]],Candidates[candidates__name],Candidates[candidates__reference],"Fix"),"NOTA")</f>
        <v>26kla037</v>
      </c>
      <c r="H289" s="20" t="s">
        <v>51</v>
      </c>
      <c r="I289" s="20" t="s">
        <v>6637</v>
      </c>
      <c r="J289" s="21">
        <v>55735</v>
      </c>
      <c r="K289" s="20" cm="1">
        <f t="array" ref="K2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90" spans="1:11" ht="21.5" x14ac:dyDescent="0.9">
      <c r="A290" s="25">
        <v>37</v>
      </c>
      <c r="B290" s="20" t="s">
        <v>1571</v>
      </c>
      <c r="C290" s="20" t="s">
        <v>1455</v>
      </c>
      <c r="D290" s="20">
        <v>227762</v>
      </c>
      <c r="E290" s="20">
        <v>82.52</v>
      </c>
      <c r="F290" s="20" t="s">
        <v>1579</v>
      </c>
      <c r="G290" s="20" t="str">
        <f>IF(Result2026[[#This Row],[Candidate_Name]]&lt;&gt;"NOTA",_xlfn.XLOOKUP(Result2026[[#This Row],[Candidate_Name]],Candidates[candidates__name],Candidates[candidates__reference],"Fix"),"NOTA")</f>
        <v>26kla317</v>
      </c>
      <c r="H290" s="20" t="s">
        <v>68</v>
      </c>
      <c r="I290" s="20" t="s">
        <v>6634</v>
      </c>
      <c r="J290" s="21">
        <v>13423</v>
      </c>
      <c r="K290" s="20" cm="1">
        <f t="array" ref="K2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91" spans="1:11" ht="21.5" x14ac:dyDescent="0.9">
      <c r="A291" s="25">
        <v>37</v>
      </c>
      <c r="B291" s="20" t="s">
        <v>1571</v>
      </c>
      <c r="C291" s="20" t="s">
        <v>1455</v>
      </c>
      <c r="D291" s="20">
        <v>227762</v>
      </c>
      <c r="E291" s="20">
        <v>82.52</v>
      </c>
      <c r="F291" s="20" t="s">
        <v>6638</v>
      </c>
      <c r="G291" s="20" t="str">
        <f>IF(Result2026[[#This Row],[Candidate_Name]]&lt;&gt;"NOTA",_xlfn.XLOOKUP(Result2026[[#This Row],[Candidate_Name]],Candidates[candidates__name],Candidates[candidates__reference],"Fix"),"NOTA")</f>
        <v>NOTA</v>
      </c>
      <c r="H291" s="20" t="s">
        <v>6636</v>
      </c>
      <c r="I291" s="20"/>
      <c r="J291" s="21">
        <v>3319</v>
      </c>
      <c r="K291" s="20" t="str" cm="1">
        <f t="array" ref="K2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92" spans="1:11" ht="21.5" x14ac:dyDescent="0.9">
      <c r="A292" s="25">
        <v>37</v>
      </c>
      <c r="B292" s="20" t="s">
        <v>1571</v>
      </c>
      <c r="C292" s="20" t="s">
        <v>1455</v>
      </c>
      <c r="D292" s="20">
        <v>227762</v>
      </c>
      <c r="E292" s="20">
        <v>82.52</v>
      </c>
      <c r="F292" s="20" t="s">
        <v>1574</v>
      </c>
      <c r="G292" s="20" t="str">
        <f>IF(Result2026[[#This Row],[Candidate_Name]]&lt;&gt;"NOTA",_xlfn.XLOOKUP(Result2026[[#This Row],[Candidate_Name]],Candidates[candidates__name],Candidates[candidates__reference],"Fix"),"NOTA")</f>
        <v>26kla457</v>
      </c>
      <c r="H292" s="20" t="s">
        <v>6636</v>
      </c>
      <c r="I292" s="20" t="s">
        <v>6644</v>
      </c>
      <c r="J292" s="21">
        <v>2222</v>
      </c>
      <c r="K292" s="20" t="str" cm="1">
        <f t="array" ref="K2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93" spans="1:11" ht="21.5" x14ac:dyDescent="0.9">
      <c r="A293" s="25">
        <v>37</v>
      </c>
      <c r="B293" s="20" t="s">
        <v>1571</v>
      </c>
      <c r="C293" s="20" t="s">
        <v>1455</v>
      </c>
      <c r="D293" s="20">
        <v>227762</v>
      </c>
      <c r="E293" s="20">
        <v>82.52</v>
      </c>
      <c r="F293" s="20" t="s">
        <v>1590</v>
      </c>
      <c r="G293" s="20" t="str">
        <f>IF(Result2026[[#This Row],[Candidate_Name]]&lt;&gt;"NOTA",_xlfn.XLOOKUP(Result2026[[#This Row],[Candidate_Name]],Candidates[candidates__name],Candidates[candidates__reference],"Fix"),"NOTA")</f>
        <v>26kla759</v>
      </c>
      <c r="H293" s="20" t="s">
        <v>6636</v>
      </c>
      <c r="I293" s="20" t="s">
        <v>6637</v>
      </c>
      <c r="J293" s="21">
        <v>1698</v>
      </c>
      <c r="K293" s="20" t="str" cm="1">
        <f t="array" ref="K2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94" spans="1:11" ht="21.5" x14ac:dyDescent="0.9">
      <c r="A294" s="25">
        <v>38</v>
      </c>
      <c r="B294" s="20" t="s">
        <v>1601</v>
      </c>
      <c r="C294" s="20" t="s">
        <v>1455</v>
      </c>
      <c r="D294" s="20">
        <v>229525</v>
      </c>
      <c r="E294" s="20">
        <v>80.25</v>
      </c>
      <c r="F294" s="20" t="s">
        <v>1604</v>
      </c>
      <c r="G294" s="20" t="str">
        <f>IF(Result2026[[#This Row],[Candidate_Name]]&lt;&gt;"NOTA",_xlfn.XLOOKUP(Result2026[[#This Row],[Candidate_Name]],Candidates[candidates__name],Candidates[candidates__reference],"Fix"),"NOTA")</f>
        <v>26kla178</v>
      </c>
      <c r="H294" s="20" t="s">
        <v>38</v>
      </c>
      <c r="I294" s="20" t="s">
        <v>6633</v>
      </c>
      <c r="J294" s="21">
        <v>104888</v>
      </c>
      <c r="K294" s="20" cm="1">
        <f t="array" ref="K2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295" spans="1:11" ht="21.5" x14ac:dyDescent="0.9">
      <c r="A295" s="25">
        <v>38</v>
      </c>
      <c r="B295" s="20" t="s">
        <v>1601</v>
      </c>
      <c r="C295" s="20" t="s">
        <v>1455</v>
      </c>
      <c r="D295" s="20">
        <v>229525</v>
      </c>
      <c r="E295" s="20">
        <v>80.25</v>
      </c>
      <c r="F295" s="20" t="s">
        <v>1616</v>
      </c>
      <c r="G295" s="20" t="str">
        <f>IF(Result2026[[#This Row],[Candidate_Name]]&lt;&gt;"NOTA",_xlfn.XLOOKUP(Result2026[[#This Row],[Candidate_Name]],Candidates[candidates__name],Candidates[candidates__reference],"Fix"),"NOTA")</f>
        <v>26kla038</v>
      </c>
      <c r="H295" s="20" t="s">
        <v>51</v>
      </c>
      <c r="I295" s="20" t="s">
        <v>6635</v>
      </c>
      <c r="J295" s="21">
        <v>72457</v>
      </c>
      <c r="K295" s="20" cm="1">
        <f t="array" ref="K2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296" spans="1:11" ht="21.5" x14ac:dyDescent="0.9">
      <c r="A296" s="25">
        <v>38</v>
      </c>
      <c r="B296" s="20" t="s">
        <v>1601</v>
      </c>
      <c r="C296" s="20" t="s">
        <v>1455</v>
      </c>
      <c r="D296" s="20">
        <v>229525</v>
      </c>
      <c r="E296" s="20">
        <v>80.25</v>
      </c>
      <c r="F296" s="20" t="s">
        <v>1611</v>
      </c>
      <c r="G296" s="20" t="str">
        <f>IF(Result2026[[#This Row],[Candidate_Name]]&lt;&gt;"NOTA",_xlfn.XLOOKUP(Result2026[[#This Row],[Candidate_Name]],Candidates[candidates__name],Candidates[candidates__reference],"Fix"),"NOTA")</f>
        <v>26kla318</v>
      </c>
      <c r="H296" s="20" t="s">
        <v>68</v>
      </c>
      <c r="I296" s="20" t="s">
        <v>6634</v>
      </c>
      <c r="J296" s="21">
        <v>7240</v>
      </c>
      <c r="K296" s="20" cm="1">
        <f t="array" ref="K2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297" spans="1:11" ht="21.5" x14ac:dyDescent="0.9">
      <c r="A297" s="25">
        <v>38</v>
      </c>
      <c r="B297" s="20" t="s">
        <v>1601</v>
      </c>
      <c r="C297" s="20" t="s">
        <v>1455</v>
      </c>
      <c r="D297" s="20">
        <v>229525</v>
      </c>
      <c r="E297" s="20">
        <v>80.25</v>
      </c>
      <c r="F297" s="20" t="s">
        <v>6638</v>
      </c>
      <c r="G297" s="20" t="str">
        <f>IF(Result2026[[#This Row],[Candidate_Name]]&lt;&gt;"NOTA",_xlfn.XLOOKUP(Result2026[[#This Row],[Candidate_Name]],Candidates[candidates__name],Candidates[candidates__reference],"Fix"),"NOTA")</f>
        <v>NOTA</v>
      </c>
      <c r="H297" s="20" t="s">
        <v>6636</v>
      </c>
      <c r="I297" s="20"/>
      <c r="J297" s="21">
        <v>664</v>
      </c>
      <c r="K297" s="20" t="str" cm="1">
        <f t="array" ref="K2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98" spans="1:11" ht="21.5" x14ac:dyDescent="0.9">
      <c r="A298" s="25">
        <v>38</v>
      </c>
      <c r="B298" s="20" t="s">
        <v>1601</v>
      </c>
      <c r="C298" s="20" t="s">
        <v>1455</v>
      </c>
      <c r="D298" s="20">
        <v>229525</v>
      </c>
      <c r="E298" s="20">
        <v>80.25</v>
      </c>
      <c r="F298" s="20" t="s">
        <v>1622</v>
      </c>
      <c r="G298" s="20" t="str">
        <f>IF(Result2026[[#This Row],[Candidate_Name]]&lt;&gt;"NOTA",_xlfn.XLOOKUP(Result2026[[#This Row],[Candidate_Name]],Candidates[candidates__name],Candidates[candidates__reference],"Fix"),"NOTA")</f>
        <v>26kla697</v>
      </c>
      <c r="H298" s="20" t="s">
        <v>6636</v>
      </c>
      <c r="I298" s="20" t="s">
        <v>6637</v>
      </c>
      <c r="J298" s="21">
        <v>239</v>
      </c>
      <c r="K298" s="20" t="str" cm="1">
        <f t="array" ref="K2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299" spans="1:11" ht="21.5" x14ac:dyDescent="0.9">
      <c r="A299" s="25">
        <v>38</v>
      </c>
      <c r="B299" s="20" t="s">
        <v>1601</v>
      </c>
      <c r="C299" s="20" t="s">
        <v>1455</v>
      </c>
      <c r="D299" s="20">
        <v>229525</v>
      </c>
      <c r="E299" s="20">
        <v>80.25</v>
      </c>
      <c r="F299" s="20" t="s">
        <v>1639</v>
      </c>
      <c r="G299" s="20" t="str">
        <f>IF(Result2026[[#This Row],[Candidate_Name]]&lt;&gt;"NOTA",_xlfn.XLOOKUP(Result2026[[#This Row],[Candidate_Name]],Candidates[candidates__name],Candidates[candidates__reference],"Fix"),"NOTA")</f>
        <v>26kla855</v>
      </c>
      <c r="H299" s="20" t="s">
        <v>6636</v>
      </c>
      <c r="I299" s="20" t="s">
        <v>6637</v>
      </c>
      <c r="J299" s="21">
        <v>228</v>
      </c>
      <c r="K299" s="20" t="str" cm="1">
        <f t="array" ref="K2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00" spans="1:11" ht="21.5" x14ac:dyDescent="0.9">
      <c r="A300" s="25">
        <v>38</v>
      </c>
      <c r="B300" s="20" t="s">
        <v>1601</v>
      </c>
      <c r="C300" s="20" t="s">
        <v>1455</v>
      </c>
      <c r="D300" s="20">
        <v>229525</v>
      </c>
      <c r="E300" s="20">
        <v>80.25</v>
      </c>
      <c r="F300" s="20" t="s">
        <v>1645</v>
      </c>
      <c r="G300" s="20" t="str">
        <f>IF(Result2026[[#This Row],[Candidate_Name]]&lt;&gt;"NOTA",_xlfn.XLOOKUP(Result2026[[#This Row],[Candidate_Name]],Candidates[candidates__name],Candidates[candidates__reference],"Fix"),"NOTA")</f>
        <v>26kla790</v>
      </c>
      <c r="H300" s="20" t="s">
        <v>6636</v>
      </c>
      <c r="I300" s="20" t="s">
        <v>6637</v>
      </c>
      <c r="J300" s="21">
        <v>205</v>
      </c>
      <c r="K300" s="20" t="str" cm="1">
        <f t="array" ref="K3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01" spans="1:11" ht="21.5" x14ac:dyDescent="0.9">
      <c r="A301" s="25">
        <v>38</v>
      </c>
      <c r="B301" s="20" t="s">
        <v>1601</v>
      </c>
      <c r="C301" s="20" t="s">
        <v>1455</v>
      </c>
      <c r="D301" s="20">
        <v>229525</v>
      </c>
      <c r="E301" s="20">
        <v>80.25</v>
      </c>
      <c r="F301" s="20" t="s">
        <v>1634</v>
      </c>
      <c r="G301" s="20" t="str">
        <f>IF(Result2026[[#This Row],[Candidate_Name]]&lt;&gt;"NOTA",_xlfn.XLOOKUP(Result2026[[#This Row],[Candidate_Name]],Candidates[candidates__name],Candidates[candidates__reference],"Fix"),"NOTA")</f>
        <v>26kla874</v>
      </c>
      <c r="H301" s="20" t="s">
        <v>6636</v>
      </c>
      <c r="I301" s="20" t="s">
        <v>6637</v>
      </c>
      <c r="J301" s="21">
        <v>113</v>
      </c>
      <c r="K301" s="20" t="str" cm="1">
        <f t="array" ref="K3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02" spans="1:11" ht="21.5" x14ac:dyDescent="0.9">
      <c r="A302" s="25">
        <v>38</v>
      </c>
      <c r="B302" s="20" t="s">
        <v>1601</v>
      </c>
      <c r="C302" s="20" t="s">
        <v>1455</v>
      </c>
      <c r="D302" s="20">
        <v>229525</v>
      </c>
      <c r="E302" s="20">
        <v>80.25</v>
      </c>
      <c r="F302" s="20" t="s">
        <v>1628</v>
      </c>
      <c r="G302" s="20" t="str">
        <f>IF(Result2026[[#This Row],[Candidate_Name]]&lt;&gt;"NOTA",_xlfn.XLOOKUP(Result2026[[#This Row],[Candidate_Name]],Candidates[candidates__name],Candidates[candidates__reference],"Fix"),"NOTA")</f>
        <v>26kla698</v>
      </c>
      <c r="H302" s="20" t="s">
        <v>6636</v>
      </c>
      <c r="I302" s="20" t="s">
        <v>6637</v>
      </c>
      <c r="J302" s="21">
        <v>54</v>
      </c>
      <c r="K302" s="20" t="str" cm="1">
        <f t="array" ref="K3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03" spans="1:11" ht="21.5" x14ac:dyDescent="0.9">
      <c r="A303" s="25">
        <v>39</v>
      </c>
      <c r="B303" s="20" t="s">
        <v>1650</v>
      </c>
      <c r="C303" s="20" t="s">
        <v>1455</v>
      </c>
      <c r="D303" s="20">
        <v>230838</v>
      </c>
      <c r="E303" s="20">
        <v>80.3</v>
      </c>
      <c r="F303" s="20" t="s">
        <v>1653</v>
      </c>
      <c r="G303" s="20" t="str">
        <f>IF(Result2026[[#This Row],[Candidate_Name]]&lt;&gt;"NOTA",_xlfn.XLOOKUP(Result2026[[#This Row],[Candidate_Name]],Candidates[candidates__name],Candidates[candidates__reference],"Fix"),"NOTA")</f>
        <v>26kla179</v>
      </c>
      <c r="H303" s="20" t="s">
        <v>38</v>
      </c>
      <c r="I303" s="20" t="s">
        <v>6633</v>
      </c>
      <c r="J303" s="21">
        <v>110692</v>
      </c>
      <c r="K303" s="20" cm="1">
        <f t="array" ref="K3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04" spans="1:11" ht="21.5" x14ac:dyDescent="0.9">
      <c r="A304" s="25">
        <v>39</v>
      </c>
      <c r="B304" s="20" t="s">
        <v>1650</v>
      </c>
      <c r="C304" s="20" t="s">
        <v>1455</v>
      </c>
      <c r="D304" s="20">
        <v>230838</v>
      </c>
      <c r="E304" s="20">
        <v>80.3</v>
      </c>
      <c r="F304" s="20" t="s">
        <v>1665</v>
      </c>
      <c r="G304" s="20" t="str">
        <f>IF(Result2026[[#This Row],[Candidate_Name]]&lt;&gt;"NOTA",_xlfn.XLOOKUP(Result2026[[#This Row],[Candidate_Name]],Candidates[candidates__name],Candidates[candidates__reference],"Fix"),"NOTA")</f>
        <v>26kla836</v>
      </c>
      <c r="H304" s="20" t="s">
        <v>51</v>
      </c>
      <c r="I304" s="20" t="s">
        <v>6637</v>
      </c>
      <c r="J304" s="21">
        <v>65083</v>
      </c>
      <c r="K304" s="20" cm="1">
        <f t="array" ref="K3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05" spans="1:11" ht="21.5" x14ac:dyDescent="0.9">
      <c r="A305" s="25">
        <v>39</v>
      </c>
      <c r="B305" s="20" t="s">
        <v>1650</v>
      </c>
      <c r="C305" s="20" t="s">
        <v>1455</v>
      </c>
      <c r="D305" s="20">
        <v>230838</v>
      </c>
      <c r="E305" s="20">
        <v>80.3</v>
      </c>
      <c r="F305" s="20" t="s">
        <v>1660</v>
      </c>
      <c r="G305" s="20" t="str">
        <f>IF(Result2026[[#This Row],[Candidate_Name]]&lt;&gt;"NOTA",_xlfn.XLOOKUP(Result2026[[#This Row],[Candidate_Name]],Candidates[candidates__name],Candidates[candidates__reference],"Fix"),"NOTA")</f>
        <v>26kla319</v>
      </c>
      <c r="H305" s="20" t="s">
        <v>68</v>
      </c>
      <c r="I305" s="20" t="s">
        <v>6634</v>
      </c>
      <c r="J305" s="21">
        <v>9933</v>
      </c>
      <c r="K305" s="20" cm="1">
        <f t="array" ref="K3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06" spans="1:11" ht="21.5" x14ac:dyDescent="0.9">
      <c r="A306" s="25">
        <v>39</v>
      </c>
      <c r="B306" s="20" t="s">
        <v>1650</v>
      </c>
      <c r="C306" s="20" t="s">
        <v>1455</v>
      </c>
      <c r="D306" s="20">
        <v>230838</v>
      </c>
      <c r="E306" s="20">
        <v>80.3</v>
      </c>
      <c r="F306" s="20" t="s">
        <v>6638</v>
      </c>
      <c r="G306" s="20" t="str">
        <f>IF(Result2026[[#This Row],[Candidate_Name]]&lt;&gt;"NOTA",_xlfn.XLOOKUP(Result2026[[#This Row],[Candidate_Name]],Candidates[candidates__name],Candidates[candidates__reference],"Fix"),"NOTA")</f>
        <v>NOTA</v>
      </c>
      <c r="H306" s="20" t="s">
        <v>6636</v>
      </c>
      <c r="I306" s="20"/>
      <c r="J306" s="21">
        <v>1315</v>
      </c>
      <c r="K306" s="20" t="str" cm="1">
        <f t="array" ref="K3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07" spans="1:11" ht="21.5" x14ac:dyDescent="0.9">
      <c r="A307" s="25">
        <v>39</v>
      </c>
      <c r="B307" s="20" t="s">
        <v>1650</v>
      </c>
      <c r="C307" s="20" t="s">
        <v>1455</v>
      </c>
      <c r="D307" s="20">
        <v>230838</v>
      </c>
      <c r="E307" s="20">
        <v>80.3</v>
      </c>
      <c r="F307" s="20" t="s">
        <v>1670</v>
      </c>
      <c r="G307" s="20" t="str">
        <f>IF(Result2026[[#This Row],[Candidate_Name]]&lt;&gt;"NOTA",_xlfn.XLOOKUP(Result2026[[#This Row],[Candidate_Name]],Candidates[candidates__name],Candidates[candidates__reference],"Fix"),"NOTA")</f>
        <v>26kla039</v>
      </c>
      <c r="H307" s="20" t="s">
        <v>6636</v>
      </c>
      <c r="I307" s="20" t="s">
        <v>6637</v>
      </c>
      <c r="J307" s="21">
        <v>663</v>
      </c>
      <c r="K307" s="20" t="str" cm="1">
        <f t="array" ref="K3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08" spans="1:11" ht="21.5" x14ac:dyDescent="0.9">
      <c r="A308" s="25">
        <v>40</v>
      </c>
      <c r="B308" s="20" t="s">
        <v>1455</v>
      </c>
      <c r="C308" s="20" t="s">
        <v>1455</v>
      </c>
      <c r="D308" s="20">
        <v>238080</v>
      </c>
      <c r="E308" s="20">
        <v>81.77</v>
      </c>
      <c r="F308" s="20" t="s">
        <v>1687</v>
      </c>
      <c r="G308" s="20" t="str">
        <f>IF(Result2026[[#This Row],[Candidate_Name]]&lt;&gt;"NOTA",_xlfn.XLOOKUP(Result2026[[#This Row],[Candidate_Name]],Candidates[candidates__name],Candidates[candidates__reference],"Fix"),"NOTA")</f>
        <v>26kla180</v>
      </c>
      <c r="H308" s="20" t="s">
        <v>38</v>
      </c>
      <c r="I308" s="20" t="s">
        <v>6633</v>
      </c>
      <c r="J308" s="21">
        <v>131632</v>
      </c>
      <c r="K308" s="20" cm="1">
        <f t="array" ref="K3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09" spans="1:11" ht="21.5" x14ac:dyDescent="0.9">
      <c r="A309" s="25">
        <v>40</v>
      </c>
      <c r="B309" s="20" t="s">
        <v>1455</v>
      </c>
      <c r="C309" s="20" t="s">
        <v>1455</v>
      </c>
      <c r="D309" s="20">
        <v>238080</v>
      </c>
      <c r="E309" s="20">
        <v>81.77</v>
      </c>
      <c r="F309" s="20" t="s">
        <v>1694</v>
      </c>
      <c r="G309" s="20" t="str">
        <f>IF(Result2026[[#This Row],[Candidate_Name]]&lt;&gt;"NOTA",_xlfn.XLOOKUP(Result2026[[#This Row],[Candidate_Name]],Candidates[candidates__name],Candidates[candidates__reference],"Fix"),"NOTA")</f>
        <v>26kla040</v>
      </c>
      <c r="H309" s="20" t="s">
        <v>51</v>
      </c>
      <c r="I309" s="20" t="s">
        <v>6652</v>
      </c>
      <c r="J309" s="21">
        <v>46305</v>
      </c>
      <c r="K309" s="20" cm="1">
        <f t="array" ref="K3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10" spans="1:11" ht="21.5" x14ac:dyDescent="0.9">
      <c r="A310" s="25">
        <v>40</v>
      </c>
      <c r="B310" s="20" t="s">
        <v>1455</v>
      </c>
      <c r="C310" s="20" t="s">
        <v>1455</v>
      </c>
      <c r="D310" s="20">
        <v>238080</v>
      </c>
      <c r="E310" s="20">
        <v>81.77</v>
      </c>
      <c r="F310" s="20" t="s">
        <v>1682</v>
      </c>
      <c r="G310" s="20" t="str">
        <f>IF(Result2026[[#This Row],[Candidate_Name]]&lt;&gt;"NOTA",_xlfn.XLOOKUP(Result2026[[#This Row],[Candidate_Name]],Candidates[candidates__name],Candidates[candidates__reference],"Fix"),"NOTA")</f>
        <v>26kla320</v>
      </c>
      <c r="H310" s="20" t="s">
        <v>68</v>
      </c>
      <c r="I310" s="20" t="s">
        <v>6634</v>
      </c>
      <c r="J310" s="21">
        <v>9127</v>
      </c>
      <c r="K310" s="20" cm="1">
        <f t="array" ref="K3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11" spans="1:11" ht="21.5" x14ac:dyDescent="0.9">
      <c r="A311" s="25">
        <v>40</v>
      </c>
      <c r="B311" s="20" t="s">
        <v>1455</v>
      </c>
      <c r="C311" s="20" t="s">
        <v>1455</v>
      </c>
      <c r="D311" s="20">
        <v>238080</v>
      </c>
      <c r="E311" s="20">
        <v>81.77</v>
      </c>
      <c r="F311" s="20" t="s">
        <v>1699</v>
      </c>
      <c r="G311" s="20" t="str">
        <f>IF(Result2026[[#This Row],[Candidate_Name]]&lt;&gt;"NOTA",_xlfn.XLOOKUP(Result2026[[#This Row],[Candidate_Name]],Candidates[candidates__name],Candidates[candidates__reference],"Fix"),"NOTA")</f>
        <v>26kla600</v>
      </c>
      <c r="H311" s="20" t="s">
        <v>6636</v>
      </c>
      <c r="I311" s="20" t="s">
        <v>6643</v>
      </c>
      <c r="J311" s="21">
        <v>5124</v>
      </c>
      <c r="K311" s="20" t="str" cm="1">
        <f t="array" ref="K3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12" spans="1:11" ht="21.5" x14ac:dyDescent="0.9">
      <c r="A312" s="25">
        <v>40</v>
      </c>
      <c r="B312" s="20" t="s">
        <v>1455</v>
      </c>
      <c r="C312" s="20" t="s">
        <v>1455</v>
      </c>
      <c r="D312" s="20">
        <v>238080</v>
      </c>
      <c r="E312" s="20">
        <v>81.77</v>
      </c>
      <c r="F312" s="20" t="s">
        <v>1677</v>
      </c>
      <c r="G312" s="20" t="str">
        <f>IF(Result2026[[#This Row],[Candidate_Name]]&lt;&gt;"NOTA",_xlfn.XLOOKUP(Result2026[[#This Row],[Candidate_Name]],Candidates[candidates__name],Candidates[candidates__reference],"Fix"),"NOTA")</f>
        <v>26kla460</v>
      </c>
      <c r="H312" s="20" t="s">
        <v>6636</v>
      </c>
      <c r="I312" s="20" t="s">
        <v>6644</v>
      </c>
      <c r="J312" s="21">
        <v>2060</v>
      </c>
      <c r="K312" s="20" t="str" cm="1">
        <f t="array" ref="K3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13" spans="1:11" ht="21.5" x14ac:dyDescent="0.9">
      <c r="A313" s="25">
        <v>40</v>
      </c>
      <c r="B313" s="20" t="s">
        <v>1455</v>
      </c>
      <c r="C313" s="20" t="s">
        <v>1455</v>
      </c>
      <c r="D313" s="20">
        <v>238080</v>
      </c>
      <c r="E313" s="20">
        <v>81.77</v>
      </c>
      <c r="F313" s="20" t="s">
        <v>6638</v>
      </c>
      <c r="G313" s="20" t="str">
        <f>IF(Result2026[[#This Row],[Candidate_Name]]&lt;&gt;"NOTA",_xlfn.XLOOKUP(Result2026[[#This Row],[Candidate_Name]],Candidates[candidates__name],Candidates[candidates__reference],"Fix"),"NOTA")</f>
        <v>NOTA</v>
      </c>
      <c r="H313" s="20" t="s">
        <v>6636</v>
      </c>
      <c r="I313" s="20"/>
      <c r="J313" s="21">
        <v>1379</v>
      </c>
      <c r="K313" s="20" t="str" cm="1">
        <f t="array" ref="K3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14" spans="1:11" ht="21.5" x14ac:dyDescent="0.9">
      <c r="A314" s="25">
        <v>40</v>
      </c>
      <c r="B314" s="20" t="s">
        <v>1455</v>
      </c>
      <c r="C314" s="20" t="s">
        <v>1455</v>
      </c>
      <c r="D314" s="20">
        <v>238080</v>
      </c>
      <c r="E314" s="20">
        <v>81.77</v>
      </c>
      <c r="F314" s="20" t="s">
        <v>1704</v>
      </c>
      <c r="G314" s="20" t="str">
        <f>IF(Result2026[[#This Row],[Candidate_Name]]&lt;&gt;"NOTA",_xlfn.XLOOKUP(Result2026[[#This Row],[Candidate_Name]],Candidates[candidates__name],Candidates[candidates__reference],"Fix"),"NOTA")</f>
        <v>26kla692</v>
      </c>
      <c r="H314" s="20" t="s">
        <v>6636</v>
      </c>
      <c r="I314" s="20" t="s">
        <v>6637</v>
      </c>
      <c r="J314" s="21">
        <v>712</v>
      </c>
      <c r="K314" s="20" t="str" cm="1">
        <f t="array" ref="K3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15" spans="1:11" ht="21.5" x14ac:dyDescent="0.9">
      <c r="A315" s="25">
        <v>40</v>
      </c>
      <c r="B315" s="20" t="s">
        <v>1455</v>
      </c>
      <c r="C315" s="20" t="s">
        <v>1455</v>
      </c>
      <c r="D315" s="20">
        <v>238080</v>
      </c>
      <c r="E315" s="20">
        <v>81.77</v>
      </c>
      <c r="F315" s="20" t="s">
        <v>1709</v>
      </c>
      <c r="G315" s="20" t="str">
        <f>IF(Result2026[[#This Row],[Candidate_Name]]&lt;&gt;"NOTA",_xlfn.XLOOKUP(Result2026[[#This Row],[Candidate_Name]],Candidates[candidates__name],Candidates[candidates__reference],"Fix"),"NOTA")</f>
        <v>26kla702</v>
      </c>
      <c r="H315" s="20" t="s">
        <v>6636</v>
      </c>
      <c r="I315" s="20" t="s">
        <v>6637</v>
      </c>
      <c r="J315" s="21">
        <v>315</v>
      </c>
      <c r="K315" s="20" t="str" cm="1">
        <f t="array" ref="K3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16" spans="1:11" ht="21.5" x14ac:dyDescent="0.9">
      <c r="A316" s="25">
        <v>40</v>
      </c>
      <c r="B316" s="20" t="s">
        <v>1455</v>
      </c>
      <c r="C316" s="20" t="s">
        <v>1455</v>
      </c>
      <c r="D316" s="20">
        <v>238080</v>
      </c>
      <c r="E316" s="20">
        <v>81.77</v>
      </c>
      <c r="F316" s="20" t="s">
        <v>1715</v>
      </c>
      <c r="G316" s="20" t="str">
        <f>IF(Result2026[[#This Row],[Candidate_Name]]&lt;&gt;"NOTA",_xlfn.XLOOKUP(Result2026[[#This Row],[Candidate_Name]],Candidates[candidates__name],Candidates[candidates__reference],"Fix"),"NOTA")</f>
        <v>26kla1011</v>
      </c>
      <c r="H316" s="20" t="s">
        <v>6636</v>
      </c>
      <c r="I316" s="20" t="s">
        <v>6637</v>
      </c>
      <c r="J316" s="21">
        <v>231</v>
      </c>
      <c r="K316" s="20" t="str" cm="1">
        <f t="array" ref="K3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17" spans="1:11" ht="21.5" x14ac:dyDescent="0.9">
      <c r="A317" s="25">
        <v>41</v>
      </c>
      <c r="B317" s="20" t="s">
        <v>1721</v>
      </c>
      <c r="C317" s="20" t="s">
        <v>1455</v>
      </c>
      <c r="D317" s="20">
        <v>211630</v>
      </c>
      <c r="E317" s="20">
        <v>79.83</v>
      </c>
      <c r="F317" s="20" t="s">
        <v>1729</v>
      </c>
      <c r="G317" s="20" t="str">
        <f>IF(Result2026[[#This Row],[Candidate_Name]]&lt;&gt;"NOTA",_xlfn.XLOOKUP(Result2026[[#This Row],[Candidate_Name]],Candidates[candidates__name],Candidates[candidates__reference],"Fix"),"NOTA")</f>
        <v>26kla181</v>
      </c>
      <c r="H317" s="20" t="s">
        <v>38</v>
      </c>
      <c r="I317" s="20" t="s">
        <v>6633</v>
      </c>
      <c r="J317" s="21">
        <v>95863</v>
      </c>
      <c r="K317" s="20" cm="1">
        <f t="array" ref="K3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18" spans="1:11" ht="21.5" x14ac:dyDescent="0.9">
      <c r="A318" s="25">
        <v>41</v>
      </c>
      <c r="B318" s="20" t="s">
        <v>1721</v>
      </c>
      <c r="C318" s="20" t="s">
        <v>1455</v>
      </c>
      <c r="D318" s="20">
        <v>211630</v>
      </c>
      <c r="E318" s="20">
        <v>79.83</v>
      </c>
      <c r="F318" s="20" t="s">
        <v>1740</v>
      </c>
      <c r="G318" s="20" t="str">
        <f>IF(Result2026[[#This Row],[Candidate_Name]]&lt;&gt;"NOTA",_xlfn.XLOOKUP(Result2026[[#This Row],[Candidate_Name]],Candidates[candidates__name],Candidates[candidates__reference],"Fix"),"NOTA")</f>
        <v>26kla041</v>
      </c>
      <c r="H318" s="20" t="s">
        <v>51</v>
      </c>
      <c r="I318" s="20" t="s">
        <v>6637</v>
      </c>
      <c r="J318" s="21">
        <v>65538</v>
      </c>
      <c r="K318" s="20" cm="1">
        <f t="array" ref="K3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19" spans="1:11" ht="21.5" x14ac:dyDescent="0.9">
      <c r="A319" s="25">
        <v>41</v>
      </c>
      <c r="B319" s="20" t="s">
        <v>1721</v>
      </c>
      <c r="C319" s="20" t="s">
        <v>1455</v>
      </c>
      <c r="D319" s="20">
        <v>211630</v>
      </c>
      <c r="E319" s="20">
        <v>79.83</v>
      </c>
      <c r="F319" s="20" t="s">
        <v>1724</v>
      </c>
      <c r="G319" s="20" t="str">
        <f>IF(Result2026[[#This Row],[Candidate_Name]]&lt;&gt;"NOTA",_xlfn.XLOOKUP(Result2026[[#This Row],[Candidate_Name]],Candidates[candidates__name],Candidates[candidates__reference],"Fix"),"NOTA")</f>
        <v>26kla321</v>
      </c>
      <c r="H319" s="20" t="s">
        <v>68</v>
      </c>
      <c r="I319" s="20" t="s">
        <v>6634</v>
      </c>
      <c r="J319" s="21">
        <v>6126</v>
      </c>
      <c r="K319" s="20" cm="1">
        <f t="array" ref="K3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20" spans="1:11" ht="21.5" x14ac:dyDescent="0.9">
      <c r="A320" s="25">
        <v>41</v>
      </c>
      <c r="B320" s="20" t="s">
        <v>1721</v>
      </c>
      <c r="C320" s="20" t="s">
        <v>1455</v>
      </c>
      <c r="D320" s="20">
        <v>211630</v>
      </c>
      <c r="E320" s="20">
        <v>79.83</v>
      </c>
      <c r="F320" s="20" t="s">
        <v>6638</v>
      </c>
      <c r="G320" s="20" t="str">
        <f>IF(Result2026[[#This Row],[Candidate_Name]]&lt;&gt;"NOTA",_xlfn.XLOOKUP(Result2026[[#This Row],[Candidate_Name]],Candidates[candidates__name],Candidates[candidates__reference],"Fix"),"NOTA")</f>
        <v>NOTA</v>
      </c>
      <c r="H320" s="20" t="s">
        <v>6636</v>
      </c>
      <c r="I320" s="20"/>
      <c r="J320" s="21">
        <v>1171</v>
      </c>
      <c r="K320" s="20" t="str" cm="1">
        <f t="array" ref="K3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21" spans="1:11" ht="21.5" x14ac:dyDescent="0.9">
      <c r="A321" s="25">
        <v>41</v>
      </c>
      <c r="B321" s="20" t="s">
        <v>1721</v>
      </c>
      <c r="C321" s="20" t="s">
        <v>1455</v>
      </c>
      <c r="D321" s="20">
        <v>211630</v>
      </c>
      <c r="E321" s="20">
        <v>79.83</v>
      </c>
      <c r="F321" s="20" t="s">
        <v>1735</v>
      </c>
      <c r="G321" s="20" t="str">
        <f>IF(Result2026[[#This Row],[Candidate_Name]]&lt;&gt;"NOTA",_xlfn.XLOOKUP(Result2026[[#This Row],[Candidate_Name]],Candidates[candidates__name],Candidates[candidates__reference],"Fix"),"NOTA")</f>
        <v>26kla699</v>
      </c>
      <c r="H321" s="20" t="s">
        <v>6636</v>
      </c>
      <c r="I321" s="20" t="s">
        <v>6637</v>
      </c>
      <c r="J321" s="21">
        <v>1145</v>
      </c>
      <c r="K321" s="20" t="str" cm="1">
        <f t="array" ref="K3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22" spans="1:11" ht="21.5" x14ac:dyDescent="0.9">
      <c r="A322" s="25">
        <v>41</v>
      </c>
      <c r="B322" s="20" t="s">
        <v>1721</v>
      </c>
      <c r="C322" s="20" t="s">
        <v>1455</v>
      </c>
      <c r="D322" s="20">
        <v>211630</v>
      </c>
      <c r="E322" s="20">
        <v>79.83</v>
      </c>
      <c r="F322" s="20" t="s">
        <v>1750</v>
      </c>
      <c r="G322" s="20" t="str">
        <f>IF(Result2026[[#This Row],[Candidate_Name]]&lt;&gt;"NOTA",_xlfn.XLOOKUP(Result2026[[#This Row],[Candidate_Name]],Candidates[candidates__name],Candidates[candidates__reference],"Fix"),"NOTA")</f>
        <v>26kla823</v>
      </c>
      <c r="H322" s="20" t="s">
        <v>6636</v>
      </c>
      <c r="I322" s="20" t="s">
        <v>6637</v>
      </c>
      <c r="J322" s="21">
        <v>305</v>
      </c>
      <c r="K322" s="20" t="str" cm="1">
        <f t="array" ref="K3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23" spans="1:11" ht="21.5" x14ac:dyDescent="0.9">
      <c r="A323" s="25">
        <v>41</v>
      </c>
      <c r="B323" s="20" t="s">
        <v>1721</v>
      </c>
      <c r="C323" s="20" t="s">
        <v>1455</v>
      </c>
      <c r="D323" s="20">
        <v>211630</v>
      </c>
      <c r="E323" s="20">
        <v>79.83</v>
      </c>
      <c r="F323" s="20" t="s">
        <v>1745</v>
      </c>
      <c r="G323" s="20" t="str">
        <f>IF(Result2026[[#This Row],[Candidate_Name]]&lt;&gt;"NOTA",_xlfn.XLOOKUP(Result2026[[#This Row],[Candidate_Name]],Candidates[candidates__name],Candidates[candidates__reference],"Fix"),"NOTA")</f>
        <v>26kla1050</v>
      </c>
      <c r="H323" s="20" t="s">
        <v>6636</v>
      </c>
      <c r="I323" s="20" t="s">
        <v>6637</v>
      </c>
      <c r="J323" s="21">
        <v>141</v>
      </c>
      <c r="K323" s="20" t="str" cm="1">
        <f t="array" ref="K3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24" spans="1:11" ht="21.5" x14ac:dyDescent="0.9">
      <c r="A324" s="25">
        <v>42</v>
      </c>
      <c r="B324" s="20" t="s">
        <v>1755</v>
      </c>
      <c r="C324" s="20" t="s">
        <v>1455</v>
      </c>
      <c r="D324" s="20">
        <v>221036</v>
      </c>
      <c r="E324" s="20">
        <v>80.92</v>
      </c>
      <c r="F324" s="20" t="s">
        <v>1763</v>
      </c>
      <c r="G324" s="20" t="str">
        <f>IF(Result2026[[#This Row],[Candidate_Name]]&lt;&gt;"NOTA",_xlfn.XLOOKUP(Result2026[[#This Row],[Candidate_Name]],Candidates[candidates__name],Candidates[candidates__reference],"Fix"),"NOTA")</f>
        <v>26kla182</v>
      </c>
      <c r="H324" s="20" t="s">
        <v>38</v>
      </c>
      <c r="I324" s="20" t="s">
        <v>6633</v>
      </c>
      <c r="J324" s="21">
        <v>100718</v>
      </c>
      <c r="K324" s="20" cm="1">
        <f t="array" ref="K3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25" spans="1:11" ht="21.5" x14ac:dyDescent="0.9">
      <c r="A325" s="25">
        <v>42</v>
      </c>
      <c r="B325" s="20" t="s">
        <v>1755</v>
      </c>
      <c r="C325" s="20" t="s">
        <v>1455</v>
      </c>
      <c r="D325" s="20">
        <v>221036</v>
      </c>
      <c r="E325" s="20">
        <v>80.92</v>
      </c>
      <c r="F325" s="20" t="s">
        <v>1776</v>
      </c>
      <c r="G325" s="20" t="str">
        <f>IF(Result2026[[#This Row],[Candidate_Name]]&lt;&gt;"NOTA",_xlfn.XLOOKUP(Result2026[[#This Row],[Candidate_Name]],Candidates[candidates__name],Candidates[candidates__reference],"Fix"),"NOTA")</f>
        <v>26kla042</v>
      </c>
      <c r="H325" s="20" t="s">
        <v>51</v>
      </c>
      <c r="I325" s="20" t="s">
        <v>6637</v>
      </c>
      <c r="J325" s="21">
        <v>49429</v>
      </c>
      <c r="K325" s="20" cm="1">
        <f t="array" ref="K3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26" spans="1:11" ht="21.5" x14ac:dyDescent="0.9">
      <c r="A326" s="25">
        <v>42</v>
      </c>
      <c r="B326" s="20" t="s">
        <v>1755</v>
      </c>
      <c r="C326" s="20" t="s">
        <v>1455</v>
      </c>
      <c r="D326" s="20">
        <v>221036</v>
      </c>
      <c r="E326" s="20">
        <v>80.92</v>
      </c>
      <c r="F326" s="20" t="s">
        <v>1770</v>
      </c>
      <c r="G326" s="20" t="str">
        <f>IF(Result2026[[#This Row],[Candidate_Name]]&lt;&gt;"NOTA",_xlfn.XLOOKUP(Result2026[[#This Row],[Candidate_Name]],Candidates[candidates__name],Candidates[candidates__reference],"Fix"),"NOTA")</f>
        <v>26kla322</v>
      </c>
      <c r="H326" s="20" t="s">
        <v>68</v>
      </c>
      <c r="I326" s="20" t="s">
        <v>6634</v>
      </c>
      <c r="J326" s="21">
        <v>23283</v>
      </c>
      <c r="K326" s="20" cm="1">
        <f t="array" ref="K3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27" spans="1:11" ht="21.5" x14ac:dyDescent="0.9">
      <c r="A327" s="25">
        <v>42</v>
      </c>
      <c r="B327" s="20" t="s">
        <v>1755</v>
      </c>
      <c r="C327" s="20" t="s">
        <v>1455</v>
      </c>
      <c r="D327" s="20">
        <v>221036</v>
      </c>
      <c r="E327" s="20">
        <v>80.92</v>
      </c>
      <c r="F327" s="20" t="s">
        <v>1786</v>
      </c>
      <c r="G327" s="20" t="str">
        <f>IF(Result2026[[#This Row],[Candidate_Name]]&lt;&gt;"NOTA",_xlfn.XLOOKUP(Result2026[[#This Row],[Candidate_Name]],Candidates[candidates__name],Candidates[candidates__reference],"Fix"),"NOTA")</f>
        <v>26kla861</v>
      </c>
      <c r="H327" s="20" t="s">
        <v>6636</v>
      </c>
      <c r="I327" s="20" t="s">
        <v>6637</v>
      </c>
      <c r="J327" s="21">
        <v>3698</v>
      </c>
      <c r="K327" s="20" t="str" cm="1">
        <f t="array" ref="K3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28" spans="1:11" ht="21.5" x14ac:dyDescent="0.9">
      <c r="A328" s="25">
        <v>42</v>
      </c>
      <c r="B328" s="20" t="s">
        <v>1755</v>
      </c>
      <c r="C328" s="20" t="s">
        <v>1455</v>
      </c>
      <c r="D328" s="20">
        <v>221036</v>
      </c>
      <c r="E328" s="20">
        <v>80.92</v>
      </c>
      <c r="F328" s="20" t="s">
        <v>1758</v>
      </c>
      <c r="G328" s="20" t="str">
        <f>IF(Result2026[[#This Row],[Candidate_Name]]&lt;&gt;"NOTA",_xlfn.XLOOKUP(Result2026[[#This Row],[Candidate_Name]],Candidates[candidates__name],Candidates[candidates__reference],"Fix"),"NOTA")</f>
        <v>26kla462</v>
      </c>
      <c r="H328" s="20" t="s">
        <v>6636</v>
      </c>
      <c r="I328" s="20" t="s">
        <v>6644</v>
      </c>
      <c r="J328" s="21">
        <v>1575</v>
      </c>
      <c r="K328" s="20" t="str" cm="1">
        <f t="array" ref="K3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29" spans="1:11" ht="21.5" x14ac:dyDescent="0.9">
      <c r="A329" s="25">
        <v>42</v>
      </c>
      <c r="B329" s="20" t="s">
        <v>1755</v>
      </c>
      <c r="C329" s="20" t="s">
        <v>1455</v>
      </c>
      <c r="D329" s="20">
        <v>221036</v>
      </c>
      <c r="E329" s="20">
        <v>80.92</v>
      </c>
      <c r="F329" s="20" t="s">
        <v>6638</v>
      </c>
      <c r="G329" s="20" t="str">
        <f>IF(Result2026[[#This Row],[Candidate_Name]]&lt;&gt;"NOTA",_xlfn.XLOOKUP(Result2026[[#This Row],[Candidate_Name]],Candidates[candidates__name],Candidates[candidates__reference],"Fix"),"NOTA")</f>
        <v>NOTA</v>
      </c>
      <c r="H329" s="20" t="s">
        <v>6636</v>
      </c>
      <c r="I329" s="20"/>
      <c r="J329" s="21">
        <v>1261</v>
      </c>
      <c r="K329" s="20" t="str" cm="1">
        <f t="array" ref="K3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30" spans="1:11" ht="21.5" x14ac:dyDescent="0.9">
      <c r="A330" s="25">
        <v>42</v>
      </c>
      <c r="B330" s="20" t="s">
        <v>1755</v>
      </c>
      <c r="C330" s="20" t="s">
        <v>1455</v>
      </c>
      <c r="D330" s="20">
        <v>221036</v>
      </c>
      <c r="E330" s="20">
        <v>80.92</v>
      </c>
      <c r="F330" s="20" t="s">
        <v>1781</v>
      </c>
      <c r="G330" s="20" t="str">
        <f>IF(Result2026[[#This Row],[Candidate_Name]]&lt;&gt;"NOTA",_xlfn.XLOOKUP(Result2026[[#This Row],[Candidate_Name]],Candidates[candidates__name],Candidates[candidates__reference],"Fix"),"NOTA")</f>
        <v>26kla863</v>
      </c>
      <c r="H330" s="20" t="s">
        <v>6636</v>
      </c>
      <c r="I330" s="20" t="s">
        <v>6637</v>
      </c>
      <c r="J330" s="21">
        <v>1058</v>
      </c>
      <c r="K330" s="20" t="str" cm="1">
        <f t="array" ref="K3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31" spans="1:11" ht="21.5" x14ac:dyDescent="0.9">
      <c r="A331" s="25">
        <v>43</v>
      </c>
      <c r="B331" s="20" t="s">
        <v>1791</v>
      </c>
      <c r="C331" s="20" t="s">
        <v>1455</v>
      </c>
      <c r="D331" s="20">
        <v>222792</v>
      </c>
      <c r="E331" s="20">
        <v>78.53</v>
      </c>
      <c r="F331" s="20" t="s">
        <v>1799</v>
      </c>
      <c r="G331" s="20" t="str">
        <f>IF(Result2026[[#This Row],[Candidate_Name]]&lt;&gt;"NOTA",_xlfn.XLOOKUP(Result2026[[#This Row],[Candidate_Name]],Candidates[candidates__name],Candidates[candidates__reference],"Fix"),"NOTA")</f>
        <v>26kla183</v>
      </c>
      <c r="H331" s="20" t="s">
        <v>38</v>
      </c>
      <c r="I331" s="20" t="s">
        <v>6633</v>
      </c>
      <c r="J331" s="21">
        <v>111869</v>
      </c>
      <c r="K331" s="20" cm="1">
        <f t="array" ref="K3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32" spans="1:11" ht="21.5" x14ac:dyDescent="0.9">
      <c r="A332" s="25">
        <v>43</v>
      </c>
      <c r="B332" s="20" t="s">
        <v>1791</v>
      </c>
      <c r="C332" s="20" t="s">
        <v>1455</v>
      </c>
      <c r="D332" s="20">
        <v>222792</v>
      </c>
      <c r="E332" s="20">
        <v>78.53</v>
      </c>
      <c r="F332" s="20" t="s">
        <v>1794</v>
      </c>
      <c r="G332" s="20" t="str">
        <f>IF(Result2026[[#This Row],[Candidate_Name]]&lt;&gt;"NOTA",_xlfn.XLOOKUP(Result2026[[#This Row],[Candidate_Name]],Candidates[candidates__name],Candidates[candidates__reference],"Fix"),"NOTA")</f>
        <v>26kla043</v>
      </c>
      <c r="H332" s="20" t="s">
        <v>51</v>
      </c>
      <c r="I332" s="20" t="s">
        <v>6641</v>
      </c>
      <c r="J332" s="21">
        <v>48482</v>
      </c>
      <c r="K332" s="20" cm="1">
        <f t="array" ref="K3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33" spans="1:11" ht="21.5" x14ac:dyDescent="0.9">
      <c r="A333" s="25">
        <v>43</v>
      </c>
      <c r="B333" s="20" t="s">
        <v>1791</v>
      </c>
      <c r="C333" s="20" t="s">
        <v>1455</v>
      </c>
      <c r="D333" s="20">
        <v>222792</v>
      </c>
      <c r="E333" s="20">
        <v>78.53</v>
      </c>
      <c r="F333" s="20" t="s">
        <v>1809</v>
      </c>
      <c r="G333" s="20" t="str">
        <f>IF(Result2026[[#This Row],[Candidate_Name]]&lt;&gt;"NOTA",_xlfn.XLOOKUP(Result2026[[#This Row],[Candidate_Name]],Candidates[candidates__name],Candidates[candidates__reference],"Fix"),"NOTA")</f>
        <v>26kla323</v>
      </c>
      <c r="H333" s="20" t="s">
        <v>68</v>
      </c>
      <c r="I333" s="20" t="s">
        <v>6634</v>
      </c>
      <c r="J333" s="21">
        <v>11497</v>
      </c>
      <c r="K333" s="20" cm="1">
        <f t="array" ref="K3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34" spans="1:11" ht="21.5" x14ac:dyDescent="0.9">
      <c r="A334" s="25">
        <v>43</v>
      </c>
      <c r="B334" s="20" t="s">
        <v>1791</v>
      </c>
      <c r="C334" s="20" t="s">
        <v>1455</v>
      </c>
      <c r="D334" s="20">
        <v>222792</v>
      </c>
      <c r="E334" s="20">
        <v>78.53</v>
      </c>
      <c r="F334" s="20" t="s">
        <v>1814</v>
      </c>
      <c r="G334" s="20" t="str">
        <f>IF(Result2026[[#This Row],[Candidate_Name]]&lt;&gt;"NOTA",_xlfn.XLOOKUP(Result2026[[#This Row],[Candidate_Name]],Candidates[candidates__name],Candidates[candidates__reference],"Fix"),"NOTA")</f>
        <v>26kla789</v>
      </c>
      <c r="H334" s="20" t="s">
        <v>6636</v>
      </c>
      <c r="I334" s="20" t="s">
        <v>6643</v>
      </c>
      <c r="J334" s="21">
        <v>2650</v>
      </c>
      <c r="K334" s="20" t="str" cm="1">
        <f t="array" ref="K3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35" spans="1:11" ht="21.5" x14ac:dyDescent="0.9">
      <c r="A335" s="25">
        <v>43</v>
      </c>
      <c r="B335" s="20" t="s">
        <v>1791</v>
      </c>
      <c r="C335" s="20" t="s">
        <v>1455</v>
      </c>
      <c r="D335" s="20">
        <v>222792</v>
      </c>
      <c r="E335" s="20">
        <v>78.53</v>
      </c>
      <c r="F335" s="20" t="s">
        <v>6638</v>
      </c>
      <c r="G335" s="20" t="str">
        <f>IF(Result2026[[#This Row],[Candidate_Name]]&lt;&gt;"NOTA",_xlfn.XLOOKUP(Result2026[[#This Row],[Candidate_Name]],Candidates[candidates__name],Candidates[candidates__reference],"Fix"),"NOTA")</f>
        <v>NOTA</v>
      </c>
      <c r="H335" s="20" t="s">
        <v>6636</v>
      </c>
      <c r="I335" s="20"/>
      <c r="J335" s="21">
        <v>873</v>
      </c>
      <c r="K335" s="20" t="str" cm="1">
        <f t="array" ref="K3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36" spans="1:11" ht="21.5" x14ac:dyDescent="0.9">
      <c r="A336" s="25">
        <v>43</v>
      </c>
      <c r="B336" s="20" t="s">
        <v>1791</v>
      </c>
      <c r="C336" s="20" t="s">
        <v>1455</v>
      </c>
      <c r="D336" s="20">
        <v>222792</v>
      </c>
      <c r="E336" s="20">
        <v>78.53</v>
      </c>
      <c r="F336" s="20" t="s">
        <v>1804</v>
      </c>
      <c r="G336" s="20" t="str">
        <f>IF(Result2026[[#This Row],[Candidate_Name]]&lt;&gt;"NOTA",_xlfn.XLOOKUP(Result2026[[#This Row],[Candidate_Name]],Candidates[candidates__name],Candidates[candidates__reference],"Fix"),"NOTA")</f>
        <v>26kla463</v>
      </c>
      <c r="H336" s="20" t="s">
        <v>6636</v>
      </c>
      <c r="I336" s="20" t="s">
        <v>6644</v>
      </c>
      <c r="J336" s="21">
        <v>843</v>
      </c>
      <c r="K336" s="20" t="str" cm="1">
        <f t="array" ref="K3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37" spans="1:11" ht="21.5" x14ac:dyDescent="0.9">
      <c r="A337" s="25">
        <v>44</v>
      </c>
      <c r="B337" s="20" t="s">
        <v>1819</v>
      </c>
      <c r="C337" s="20" t="s">
        <v>1455</v>
      </c>
      <c r="D337" s="20">
        <v>214101</v>
      </c>
      <c r="E337" s="20">
        <v>79.97</v>
      </c>
      <c r="F337" s="20" t="s">
        <v>1827</v>
      </c>
      <c r="G337" s="20" t="str">
        <f>IF(Result2026[[#This Row],[Candidate_Name]]&lt;&gt;"NOTA",_xlfn.XLOOKUP(Result2026[[#This Row],[Candidate_Name]],Candidates[candidates__name],Candidates[candidates__reference],"Fix"),"NOTA")</f>
        <v>26kla184</v>
      </c>
      <c r="H337" s="20" t="s">
        <v>38</v>
      </c>
      <c r="I337" s="20" t="s">
        <v>6633</v>
      </c>
      <c r="J337" s="21">
        <v>91992</v>
      </c>
      <c r="K337" s="20" cm="1">
        <f t="array" ref="K3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38" spans="1:11" ht="21.5" x14ac:dyDescent="0.9">
      <c r="A338" s="25">
        <v>44</v>
      </c>
      <c r="B338" s="20" t="s">
        <v>1819</v>
      </c>
      <c r="C338" s="20" t="s">
        <v>1455</v>
      </c>
      <c r="D338" s="20">
        <v>214101</v>
      </c>
      <c r="E338" s="20">
        <v>79.97</v>
      </c>
      <c r="F338" s="20" t="s">
        <v>1843</v>
      </c>
      <c r="G338" s="20" t="str">
        <f>IF(Result2026[[#This Row],[Candidate_Name]]&lt;&gt;"NOTA",_xlfn.XLOOKUP(Result2026[[#This Row],[Candidate_Name]],Candidates[candidates__name],Candidates[candidates__reference],"Fix"),"NOTA")</f>
        <v>26kla851</v>
      </c>
      <c r="H338" s="20" t="s">
        <v>51</v>
      </c>
      <c r="I338" s="20" t="s">
        <v>6637</v>
      </c>
      <c r="J338" s="21">
        <v>64861</v>
      </c>
      <c r="K338" s="20" cm="1">
        <f t="array" ref="K3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39" spans="1:11" ht="21.5" x14ac:dyDescent="0.9">
      <c r="A339" s="25">
        <v>44</v>
      </c>
      <c r="B339" s="20" t="s">
        <v>1819</v>
      </c>
      <c r="C339" s="20" t="s">
        <v>1455</v>
      </c>
      <c r="D339" s="20">
        <v>214101</v>
      </c>
      <c r="E339" s="20">
        <v>79.97</v>
      </c>
      <c r="F339" s="20" t="s">
        <v>1822</v>
      </c>
      <c r="G339" s="20" t="str">
        <f>IF(Result2026[[#This Row],[Candidate_Name]]&lt;&gt;"NOTA",_xlfn.XLOOKUP(Result2026[[#This Row],[Candidate_Name]],Candidates[candidates__name],Candidates[candidates__reference],"Fix"),"NOTA")</f>
        <v>26kla324</v>
      </c>
      <c r="H339" s="20" t="s">
        <v>68</v>
      </c>
      <c r="I339" s="20" t="s">
        <v>6634</v>
      </c>
      <c r="J339" s="21">
        <v>13642</v>
      </c>
      <c r="K339" s="20" cm="1">
        <f t="array" ref="K3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40" spans="1:11" ht="21.5" x14ac:dyDescent="0.9">
      <c r="A340" s="25">
        <v>44</v>
      </c>
      <c r="B340" s="20" t="s">
        <v>1819</v>
      </c>
      <c r="C340" s="20" t="s">
        <v>1455</v>
      </c>
      <c r="D340" s="20">
        <v>214101</v>
      </c>
      <c r="E340" s="20">
        <v>79.97</v>
      </c>
      <c r="F340" s="20" t="s">
        <v>6638</v>
      </c>
      <c r="G340" s="20" t="str">
        <f>IF(Result2026[[#This Row],[Candidate_Name]]&lt;&gt;"NOTA",_xlfn.XLOOKUP(Result2026[[#This Row],[Candidate_Name]],Candidates[candidates__name],Candidates[candidates__reference],"Fix"),"NOTA")</f>
        <v>NOTA</v>
      </c>
      <c r="H340" s="20" t="s">
        <v>6636</v>
      </c>
      <c r="I340" s="20"/>
      <c r="J340" s="21">
        <v>589</v>
      </c>
      <c r="K340" s="20" t="str" cm="1">
        <f t="array" ref="K3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41" spans="1:11" ht="21.5" x14ac:dyDescent="0.9">
      <c r="A341" s="25">
        <v>44</v>
      </c>
      <c r="B341" s="20" t="s">
        <v>1819</v>
      </c>
      <c r="C341" s="20" t="s">
        <v>1455</v>
      </c>
      <c r="D341" s="20">
        <v>214101</v>
      </c>
      <c r="E341" s="20">
        <v>79.97</v>
      </c>
      <c r="F341" s="20" t="s">
        <v>1832</v>
      </c>
      <c r="G341" s="20" t="str">
        <f>IF(Result2026[[#This Row],[Candidate_Name]]&lt;&gt;"NOTA",_xlfn.XLOOKUP(Result2026[[#This Row],[Candidate_Name]],Candidates[candidates__name],Candidates[candidates__reference],"Fix"),"NOTA")</f>
        <v>26kla901</v>
      </c>
      <c r="H341" s="20" t="s">
        <v>6636</v>
      </c>
      <c r="I341" s="20" t="s">
        <v>6637</v>
      </c>
      <c r="J341" s="21">
        <v>502</v>
      </c>
      <c r="K341" s="20" t="str" cm="1">
        <f t="array" ref="K3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42" spans="1:11" ht="21.5" x14ac:dyDescent="0.9">
      <c r="A342" s="25">
        <v>44</v>
      </c>
      <c r="B342" s="20" t="s">
        <v>1819</v>
      </c>
      <c r="C342" s="20" t="s">
        <v>1455</v>
      </c>
      <c r="D342" s="20">
        <v>214101</v>
      </c>
      <c r="E342" s="20">
        <v>79.97</v>
      </c>
      <c r="F342" s="20" t="s">
        <v>1847</v>
      </c>
      <c r="G342" s="20" t="str">
        <f>IF(Result2026[[#This Row],[Candidate_Name]]&lt;&gt;"NOTA",_xlfn.XLOOKUP(Result2026[[#This Row],[Candidate_Name]],Candidates[candidates__name],Candidates[candidates__reference],"Fix"),"NOTA")</f>
        <v>26kla968</v>
      </c>
      <c r="H342" s="20" t="s">
        <v>6636</v>
      </c>
      <c r="I342" s="20" t="s">
        <v>6637</v>
      </c>
      <c r="J342" s="21">
        <v>373</v>
      </c>
      <c r="K342" s="20" t="str" cm="1">
        <f t="array" ref="K3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43" spans="1:11" ht="21.5" x14ac:dyDescent="0.9">
      <c r="A343" s="25">
        <v>44</v>
      </c>
      <c r="B343" s="20" t="s">
        <v>1819</v>
      </c>
      <c r="C343" s="20" t="s">
        <v>1455</v>
      </c>
      <c r="D343" s="20">
        <v>214101</v>
      </c>
      <c r="E343" s="20">
        <v>79.97</v>
      </c>
      <c r="F343" s="20" t="s">
        <v>1837</v>
      </c>
      <c r="G343" s="20" t="str">
        <f>IF(Result2026[[#This Row],[Candidate_Name]]&lt;&gt;"NOTA",_xlfn.XLOOKUP(Result2026[[#This Row],[Candidate_Name]],Candidates[candidates__name],Candidates[candidates__reference],"Fix"),"NOTA")</f>
        <v>26kla044</v>
      </c>
      <c r="H343" s="20" t="s">
        <v>6636</v>
      </c>
      <c r="I343" s="20" t="s">
        <v>6637</v>
      </c>
      <c r="J343" s="21">
        <v>365</v>
      </c>
      <c r="K343" s="20" t="str" cm="1">
        <f t="array" ref="K3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44" spans="1:11" ht="21.5" x14ac:dyDescent="0.9">
      <c r="A344" s="25">
        <v>45</v>
      </c>
      <c r="B344" s="20" t="s">
        <v>1852</v>
      </c>
      <c r="C344" s="20" t="s">
        <v>1455</v>
      </c>
      <c r="D344" s="20">
        <v>255441</v>
      </c>
      <c r="E344" s="20">
        <v>76.84</v>
      </c>
      <c r="F344" s="20" t="s">
        <v>1872</v>
      </c>
      <c r="G344" s="20" t="str">
        <f>IF(Result2026[[#This Row],[Candidate_Name]]&lt;&gt;"NOTA",_xlfn.XLOOKUP(Result2026[[#This Row],[Candidate_Name]],Candidates[candidates__name],Candidates[candidates__reference],"Fix"),"NOTA")</f>
        <v>26kla185</v>
      </c>
      <c r="H344" s="20" t="s">
        <v>38</v>
      </c>
      <c r="I344" s="20" t="s">
        <v>6633</v>
      </c>
      <c r="J344" s="21">
        <v>106108</v>
      </c>
      <c r="K344" s="20" cm="1">
        <f t="array" ref="K3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45" spans="1:11" ht="21.5" x14ac:dyDescent="0.9">
      <c r="A345" s="25">
        <v>45</v>
      </c>
      <c r="B345" s="20" t="s">
        <v>1852</v>
      </c>
      <c r="C345" s="20" t="s">
        <v>1455</v>
      </c>
      <c r="D345" s="20">
        <v>255441</v>
      </c>
      <c r="E345" s="20">
        <v>76.84</v>
      </c>
      <c r="F345" s="20" t="s">
        <v>1855</v>
      </c>
      <c r="G345" s="20" t="str">
        <f>IF(Result2026[[#This Row],[Candidate_Name]]&lt;&gt;"NOTA",_xlfn.XLOOKUP(Result2026[[#This Row],[Candidate_Name]],Candidates[candidates__name],Candidates[candidates__reference],"Fix"),"NOTA")</f>
        <v>26kla1052</v>
      </c>
      <c r="H345" s="20" t="s">
        <v>51</v>
      </c>
      <c r="I345" s="20" t="s">
        <v>6635</v>
      </c>
      <c r="J345" s="21">
        <v>81971</v>
      </c>
      <c r="K345" s="20" cm="1">
        <f t="array" ref="K3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46" spans="1:11" ht="21.5" x14ac:dyDescent="0.9">
      <c r="A346" s="25">
        <v>45</v>
      </c>
      <c r="B346" s="20" t="s">
        <v>1852</v>
      </c>
      <c r="C346" s="20" t="s">
        <v>1455</v>
      </c>
      <c r="D346" s="20">
        <v>255441</v>
      </c>
      <c r="E346" s="20">
        <v>76.84</v>
      </c>
      <c r="F346" s="20" t="s">
        <v>1867</v>
      </c>
      <c r="G346" s="20" t="str">
        <f>IF(Result2026[[#This Row],[Candidate_Name]]&lt;&gt;"NOTA",_xlfn.XLOOKUP(Result2026[[#This Row],[Candidate_Name]],Candidates[candidates__name],Candidates[candidates__reference],"Fix"),"NOTA")</f>
        <v>26kla325</v>
      </c>
      <c r="H346" s="20" t="s">
        <v>68</v>
      </c>
      <c r="I346" s="20" t="s">
        <v>6634</v>
      </c>
      <c r="J346" s="21">
        <v>8634</v>
      </c>
      <c r="K346" s="20" cm="1">
        <f t="array" ref="K3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47" spans="1:11" ht="21.5" x14ac:dyDescent="0.9">
      <c r="A347" s="25">
        <v>45</v>
      </c>
      <c r="B347" s="20" t="s">
        <v>1852</v>
      </c>
      <c r="C347" s="20" t="s">
        <v>1455</v>
      </c>
      <c r="D347" s="20">
        <v>255441</v>
      </c>
      <c r="E347" s="20">
        <v>76.84</v>
      </c>
      <c r="F347" s="20" t="s">
        <v>6638</v>
      </c>
      <c r="G347" s="20" t="str">
        <f>IF(Result2026[[#This Row],[Candidate_Name]]&lt;&gt;"NOTA",_xlfn.XLOOKUP(Result2026[[#This Row],[Candidate_Name]],Candidates[candidates__name],Candidates[candidates__reference],"Fix"),"NOTA")</f>
        <v>NOTA</v>
      </c>
      <c r="H347" s="20" t="s">
        <v>6636</v>
      </c>
      <c r="I347" s="20"/>
      <c r="J347" s="21">
        <v>608</v>
      </c>
      <c r="K347" s="20" t="str" cm="1">
        <f t="array" ref="K3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48" spans="1:11" ht="21.5" x14ac:dyDescent="0.9">
      <c r="A348" s="25">
        <v>45</v>
      </c>
      <c r="B348" s="20" t="s">
        <v>1852</v>
      </c>
      <c r="C348" s="20" t="s">
        <v>1455</v>
      </c>
      <c r="D348" s="20">
        <v>255441</v>
      </c>
      <c r="E348" s="20">
        <v>76.84</v>
      </c>
      <c r="F348" s="20" t="s">
        <v>1862</v>
      </c>
      <c r="G348" s="20" t="str">
        <f>IF(Result2026[[#This Row],[Candidate_Name]]&lt;&gt;"NOTA",_xlfn.XLOOKUP(Result2026[[#This Row],[Candidate_Name]],Candidates[candidates__name],Candidates[candidates__reference],"Fix"),"NOTA")</f>
        <v>26kla465</v>
      </c>
      <c r="H348" s="20" t="s">
        <v>6636</v>
      </c>
      <c r="I348" s="20" t="s">
        <v>6644</v>
      </c>
      <c r="J348" s="21">
        <v>340</v>
      </c>
      <c r="K348" s="20" t="str" cm="1">
        <f t="array" ref="K3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49" spans="1:11" ht="21.5" x14ac:dyDescent="0.9">
      <c r="A349" s="25">
        <v>45</v>
      </c>
      <c r="B349" s="20" t="s">
        <v>1852</v>
      </c>
      <c r="C349" s="20" t="s">
        <v>1455</v>
      </c>
      <c r="D349" s="20">
        <v>255441</v>
      </c>
      <c r="E349" s="20">
        <v>76.84</v>
      </c>
      <c r="F349" s="20" t="s">
        <v>1901</v>
      </c>
      <c r="G349" s="20" t="str">
        <f>IF(Result2026[[#This Row],[Candidate_Name]]&lt;&gt;"NOTA",_xlfn.XLOOKUP(Result2026[[#This Row],[Candidate_Name]],Candidates[candidates__name],Candidates[candidates__reference],"Fix"),"NOTA")</f>
        <v>26kla858</v>
      </c>
      <c r="H349" s="20" t="s">
        <v>6636</v>
      </c>
      <c r="I349" s="20" t="s">
        <v>6637</v>
      </c>
      <c r="J349" s="21">
        <v>312</v>
      </c>
      <c r="K349" s="20" t="str" cm="1">
        <f t="array" ref="K3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50" spans="1:11" ht="21.5" x14ac:dyDescent="0.9">
      <c r="A350" s="25">
        <v>45</v>
      </c>
      <c r="B350" s="20" t="s">
        <v>1852</v>
      </c>
      <c r="C350" s="20" t="s">
        <v>1455</v>
      </c>
      <c r="D350" s="20">
        <v>255441</v>
      </c>
      <c r="E350" s="20">
        <v>76.84</v>
      </c>
      <c r="F350" s="20" t="s">
        <v>1879</v>
      </c>
      <c r="G350" s="20" t="str">
        <f>IF(Result2026[[#This Row],[Candidate_Name]]&lt;&gt;"NOTA",_xlfn.XLOOKUP(Result2026[[#This Row],[Candidate_Name]],Candidates[candidates__name],Candidates[candidates__reference],"Fix"),"NOTA")</f>
        <v>26kla772</v>
      </c>
      <c r="H350" s="20" t="s">
        <v>6636</v>
      </c>
      <c r="I350" s="20" t="s">
        <v>6645</v>
      </c>
      <c r="J350" s="21">
        <v>224</v>
      </c>
      <c r="K350" s="20" t="str" cm="1">
        <f t="array" ref="K3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51" spans="1:11" ht="21.5" x14ac:dyDescent="0.9">
      <c r="A351" s="25">
        <v>45</v>
      </c>
      <c r="B351" s="20" t="s">
        <v>1852</v>
      </c>
      <c r="C351" s="20" t="s">
        <v>1455</v>
      </c>
      <c r="D351" s="20">
        <v>255441</v>
      </c>
      <c r="E351" s="20">
        <v>76.84</v>
      </c>
      <c r="F351" s="20" t="s">
        <v>1891</v>
      </c>
      <c r="G351" s="20" t="str">
        <f>IF(Result2026[[#This Row],[Candidate_Name]]&lt;&gt;"NOTA",_xlfn.XLOOKUP(Result2026[[#This Row],[Candidate_Name]],Candidates[candidates__name],Candidates[candidates__reference],"Fix"),"NOTA")</f>
        <v>26kla704</v>
      </c>
      <c r="H351" s="20" t="s">
        <v>6636</v>
      </c>
      <c r="I351" s="20" t="s">
        <v>6637</v>
      </c>
      <c r="J351" s="21">
        <v>130</v>
      </c>
      <c r="K351" s="20" t="str" cm="1">
        <f t="array" ref="K3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52" spans="1:11" ht="21.5" x14ac:dyDescent="0.9">
      <c r="A352" s="25">
        <v>45</v>
      </c>
      <c r="B352" s="20" t="s">
        <v>1852</v>
      </c>
      <c r="C352" s="20" t="s">
        <v>1455</v>
      </c>
      <c r="D352" s="20">
        <v>255441</v>
      </c>
      <c r="E352" s="20">
        <v>76.84</v>
      </c>
      <c r="F352" s="20" t="s">
        <v>1885</v>
      </c>
      <c r="G352" s="20" t="str">
        <f>IF(Result2026[[#This Row],[Candidate_Name]]&lt;&gt;"NOTA",_xlfn.XLOOKUP(Result2026[[#This Row],[Candidate_Name]],Candidates[candidates__name],Candidates[candidates__reference],"Fix"),"NOTA")</f>
        <v>26kla1007</v>
      </c>
      <c r="H352" s="20" t="s">
        <v>6636</v>
      </c>
      <c r="I352" s="20" t="s">
        <v>6657</v>
      </c>
      <c r="J352" s="21">
        <v>125</v>
      </c>
      <c r="K352" s="20" t="str" cm="1">
        <f t="array" ref="K3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53" spans="1:11" ht="21.5" x14ac:dyDescent="0.9">
      <c r="A353" s="25">
        <v>45</v>
      </c>
      <c r="B353" s="20" t="s">
        <v>1852</v>
      </c>
      <c r="C353" s="20" t="s">
        <v>1455</v>
      </c>
      <c r="D353" s="20">
        <v>255441</v>
      </c>
      <c r="E353" s="20">
        <v>76.84</v>
      </c>
      <c r="F353" s="20" t="s">
        <v>1896</v>
      </c>
      <c r="G353" s="20" t="str">
        <f>IF(Result2026[[#This Row],[Candidate_Name]]&lt;&gt;"NOTA",_xlfn.XLOOKUP(Result2026[[#This Row],[Candidate_Name]],Candidates[candidates__name],Candidates[candidates__reference],"Fix"),"NOTA")</f>
        <v>26kla045</v>
      </c>
      <c r="H353" s="20" t="s">
        <v>6636</v>
      </c>
      <c r="I353" s="20" t="s">
        <v>6637</v>
      </c>
      <c r="J353" s="21">
        <v>57</v>
      </c>
      <c r="K353" s="20" t="str" cm="1">
        <f t="array" ref="K3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54" spans="1:11" ht="21.5" x14ac:dyDescent="0.9">
      <c r="A354" s="25">
        <v>46</v>
      </c>
      <c r="B354" s="20" t="s">
        <v>1906</v>
      </c>
      <c r="C354" s="20" t="s">
        <v>1455</v>
      </c>
      <c r="D354" s="20">
        <v>243014</v>
      </c>
      <c r="E354" s="20">
        <v>77.930000000000007</v>
      </c>
      <c r="F354" s="20" t="s">
        <v>1909</v>
      </c>
      <c r="G354" s="20" t="str">
        <f>IF(Result2026[[#This Row],[Candidate_Name]]&lt;&gt;"NOTA",_xlfn.XLOOKUP(Result2026[[#This Row],[Candidate_Name]],Candidates[candidates__name],Candidates[candidates__reference],"Fix"),"NOTA")</f>
        <v>26kla186</v>
      </c>
      <c r="H354" s="20" t="s">
        <v>38</v>
      </c>
      <c r="I354" s="20" t="s">
        <v>6633</v>
      </c>
      <c r="J354" s="21">
        <v>118111</v>
      </c>
      <c r="K354" s="20" cm="1">
        <f t="array" ref="K3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55" spans="1:11" ht="21.5" x14ac:dyDescent="0.9">
      <c r="A355" s="25">
        <v>46</v>
      </c>
      <c r="B355" s="20" t="s">
        <v>1906</v>
      </c>
      <c r="C355" s="20" t="s">
        <v>1455</v>
      </c>
      <c r="D355" s="20">
        <v>243014</v>
      </c>
      <c r="E355" s="20">
        <v>77.930000000000007</v>
      </c>
      <c r="F355" s="20" t="s">
        <v>1916</v>
      </c>
      <c r="G355" s="20" t="str">
        <f>IF(Result2026[[#This Row],[Candidate_Name]]&lt;&gt;"NOTA",_xlfn.XLOOKUP(Result2026[[#This Row],[Candidate_Name]],Candidates[candidates__name],Candidates[candidates__reference],"Fix"),"NOTA")</f>
        <v>26kla046</v>
      </c>
      <c r="H355" s="20" t="s">
        <v>51</v>
      </c>
      <c r="I355" s="20" t="s">
        <v>6635</v>
      </c>
      <c r="J355" s="21">
        <v>55473</v>
      </c>
      <c r="K355" s="20" cm="1">
        <f t="array" ref="K3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56" spans="1:11" ht="21.5" x14ac:dyDescent="0.9">
      <c r="A356" s="25">
        <v>46</v>
      </c>
      <c r="B356" s="20" t="s">
        <v>1906</v>
      </c>
      <c r="C356" s="20" t="s">
        <v>1455</v>
      </c>
      <c r="D356" s="20">
        <v>243014</v>
      </c>
      <c r="E356" s="20">
        <v>77.930000000000007</v>
      </c>
      <c r="F356" s="20" t="s">
        <v>1926</v>
      </c>
      <c r="G356" s="20" t="str">
        <f>IF(Result2026[[#This Row],[Candidate_Name]]&lt;&gt;"NOTA",_xlfn.XLOOKUP(Result2026[[#This Row],[Candidate_Name]],Candidates[candidates__name],Candidates[candidates__reference],"Fix"),"NOTA")</f>
        <v>26kla326</v>
      </c>
      <c r="H356" s="20" t="s">
        <v>68</v>
      </c>
      <c r="I356" s="20" t="s">
        <v>6648</v>
      </c>
      <c r="J356" s="21">
        <v>10558</v>
      </c>
      <c r="K356" s="20" cm="1">
        <f t="array" ref="K3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57" spans="1:11" ht="21.5" x14ac:dyDescent="0.9">
      <c r="A357" s="25">
        <v>46</v>
      </c>
      <c r="B357" s="20" t="s">
        <v>1906</v>
      </c>
      <c r="C357" s="20" t="s">
        <v>1455</v>
      </c>
      <c r="D357" s="20">
        <v>243014</v>
      </c>
      <c r="E357" s="20">
        <v>77.930000000000007</v>
      </c>
      <c r="F357" s="20" t="s">
        <v>1921</v>
      </c>
      <c r="G357" s="20" t="str">
        <f>IF(Result2026[[#This Row],[Candidate_Name]]&lt;&gt;"NOTA",_xlfn.XLOOKUP(Result2026[[#This Row],[Candidate_Name]],Candidates[candidates__name],Candidates[candidates__reference],"Fix"),"NOTA")</f>
        <v>26kla606</v>
      </c>
      <c r="H357" s="20" t="s">
        <v>6636</v>
      </c>
      <c r="I357" s="20" t="s">
        <v>6643</v>
      </c>
      <c r="J357" s="21">
        <v>4557</v>
      </c>
      <c r="K357" s="20" t="str" cm="1">
        <f t="array" ref="K3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58" spans="1:11" ht="21.5" x14ac:dyDescent="0.9">
      <c r="A358" s="25">
        <v>46</v>
      </c>
      <c r="B358" s="20" t="s">
        <v>1906</v>
      </c>
      <c r="C358" s="20" t="s">
        <v>1455</v>
      </c>
      <c r="D358" s="20">
        <v>243014</v>
      </c>
      <c r="E358" s="20">
        <v>77.930000000000007</v>
      </c>
      <c r="F358" s="20" t="s">
        <v>6638</v>
      </c>
      <c r="G358" s="20" t="str">
        <f>IF(Result2026[[#This Row],[Candidate_Name]]&lt;&gt;"NOTA",_xlfn.XLOOKUP(Result2026[[#This Row],[Candidate_Name]],Candidates[candidates__name],Candidates[candidates__reference],"Fix"),"NOTA")</f>
        <v>NOTA</v>
      </c>
      <c r="H358" s="20" t="s">
        <v>6636</v>
      </c>
      <c r="I358" s="20"/>
      <c r="J358" s="21">
        <v>1293</v>
      </c>
      <c r="K358" s="20" t="str" cm="1">
        <f t="array" ref="K3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59" spans="1:11" ht="21.5" x14ac:dyDescent="0.9">
      <c r="A359" s="25">
        <v>46</v>
      </c>
      <c r="B359" s="20" t="s">
        <v>1906</v>
      </c>
      <c r="C359" s="20" t="s">
        <v>1455</v>
      </c>
      <c r="D359" s="20">
        <v>243014</v>
      </c>
      <c r="E359" s="20">
        <v>77.930000000000007</v>
      </c>
      <c r="F359" s="20" t="s">
        <v>1931</v>
      </c>
      <c r="G359" s="20" t="str">
        <f>IF(Result2026[[#This Row],[Candidate_Name]]&lt;&gt;"NOTA",_xlfn.XLOOKUP(Result2026[[#This Row],[Candidate_Name]],Candidates[candidates__name],Candidates[candidates__reference],"Fix"),"NOTA")</f>
        <v>26kla910</v>
      </c>
      <c r="H359" s="20" t="s">
        <v>6636</v>
      </c>
      <c r="I359" s="20" t="s">
        <v>6637</v>
      </c>
      <c r="J359" s="21">
        <v>674</v>
      </c>
      <c r="K359" s="20" t="str" cm="1">
        <f t="array" ref="K3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60" spans="1:11" ht="21.5" x14ac:dyDescent="0.9">
      <c r="A360" s="25">
        <v>46</v>
      </c>
      <c r="B360" s="20" t="s">
        <v>1906</v>
      </c>
      <c r="C360" s="20" t="s">
        <v>1455</v>
      </c>
      <c r="D360" s="20">
        <v>243014</v>
      </c>
      <c r="E360" s="20">
        <v>77.930000000000007</v>
      </c>
      <c r="F360" s="20" t="s">
        <v>1936</v>
      </c>
      <c r="G360" s="20" t="str">
        <f>IF(Result2026[[#This Row],[Candidate_Name]]&lt;&gt;"NOTA",_xlfn.XLOOKUP(Result2026[[#This Row],[Candidate_Name]],Candidates[candidates__name],Candidates[candidates__reference],"Fix"),"NOTA")</f>
        <v>26kla850</v>
      </c>
      <c r="H360" s="20" t="s">
        <v>6636</v>
      </c>
      <c r="I360" s="20" t="s">
        <v>6637</v>
      </c>
      <c r="J360" s="21">
        <v>545</v>
      </c>
      <c r="K360" s="20" t="str" cm="1">
        <f t="array" ref="K3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61" spans="1:11" ht="21.5" x14ac:dyDescent="0.9">
      <c r="A361" s="25">
        <v>47</v>
      </c>
      <c r="B361" s="20" t="s">
        <v>1942</v>
      </c>
      <c r="C361" s="20" t="s">
        <v>1455</v>
      </c>
      <c r="D361" s="20">
        <v>208776</v>
      </c>
      <c r="E361" s="20">
        <v>77.8</v>
      </c>
      <c r="F361" s="20" t="s">
        <v>1945</v>
      </c>
      <c r="G361" s="20" t="str">
        <f>IF(Result2026[[#This Row],[Candidate_Name]]&lt;&gt;"NOTA",_xlfn.XLOOKUP(Result2026[[#This Row],[Candidate_Name]],Candidates[candidates__name],Candidates[candidates__reference],"Fix"),"NOTA")</f>
        <v>26kla187</v>
      </c>
      <c r="H361" s="20" t="s">
        <v>38</v>
      </c>
      <c r="I361" s="20" t="s">
        <v>6640</v>
      </c>
      <c r="J361" s="21">
        <v>79661</v>
      </c>
      <c r="K361" s="20" cm="1">
        <f t="array" ref="K3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62" spans="1:11" ht="21.5" x14ac:dyDescent="0.9">
      <c r="A362" s="25">
        <v>47</v>
      </c>
      <c r="B362" s="20" t="s">
        <v>1942</v>
      </c>
      <c r="C362" s="20" t="s">
        <v>1455</v>
      </c>
      <c r="D362" s="20">
        <v>208776</v>
      </c>
      <c r="E362" s="20">
        <v>77.8</v>
      </c>
      <c r="F362" s="20" t="s">
        <v>1966</v>
      </c>
      <c r="G362" s="20" t="str">
        <f>IF(Result2026[[#This Row],[Candidate_Name]]&lt;&gt;"NOTA",_xlfn.XLOOKUP(Result2026[[#This Row],[Candidate_Name]],Candidates[candidates__name],Candidates[candidates__reference],"Fix"),"NOTA")</f>
        <v>26kla047</v>
      </c>
      <c r="H362" s="20" t="s">
        <v>51</v>
      </c>
      <c r="I362" s="20" t="s">
        <v>6637</v>
      </c>
      <c r="J362" s="21">
        <v>65014</v>
      </c>
      <c r="K362" s="20" cm="1">
        <f t="array" ref="K3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63" spans="1:11" ht="21.5" x14ac:dyDescent="0.9">
      <c r="A363" s="25">
        <v>47</v>
      </c>
      <c r="B363" s="20" t="s">
        <v>1942</v>
      </c>
      <c r="C363" s="20" t="s">
        <v>1455</v>
      </c>
      <c r="D363" s="20">
        <v>208776</v>
      </c>
      <c r="E363" s="20">
        <v>77.8</v>
      </c>
      <c r="F363" s="20" t="s">
        <v>1950</v>
      </c>
      <c r="G363" s="20" t="str">
        <f>IF(Result2026[[#This Row],[Candidate_Name]]&lt;&gt;"NOTA",_xlfn.XLOOKUP(Result2026[[#This Row],[Candidate_Name]],Candidates[candidates__name],Candidates[candidates__reference],"Fix"),"NOTA")</f>
        <v>26kla327</v>
      </c>
      <c r="H363" s="20" t="s">
        <v>68</v>
      </c>
      <c r="I363" s="20" t="s">
        <v>6634</v>
      </c>
      <c r="J363" s="21">
        <v>16039</v>
      </c>
      <c r="K363" s="20" cm="1">
        <f t="array" ref="K3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64" spans="1:11" ht="21.5" x14ac:dyDescent="0.9">
      <c r="A364" s="25">
        <v>47</v>
      </c>
      <c r="B364" s="20" t="s">
        <v>1942</v>
      </c>
      <c r="C364" s="20" t="s">
        <v>1455</v>
      </c>
      <c r="D364" s="20">
        <v>208776</v>
      </c>
      <c r="E364" s="20">
        <v>77.8</v>
      </c>
      <c r="F364" s="20" t="s">
        <v>1955</v>
      </c>
      <c r="G364" s="20" t="str">
        <f>IF(Result2026[[#This Row],[Candidate_Name]]&lt;&gt;"NOTA",_xlfn.XLOOKUP(Result2026[[#This Row],[Candidate_Name]],Candidates[candidates__name],Candidates[candidates__reference],"Fix"),"NOTA")</f>
        <v>26kla607</v>
      </c>
      <c r="H364" s="20" t="s">
        <v>6636</v>
      </c>
      <c r="I364" s="20" t="s">
        <v>6643</v>
      </c>
      <c r="J364" s="21">
        <v>2021</v>
      </c>
      <c r="K364" s="20" t="str" cm="1">
        <f t="array" ref="K3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65" spans="1:11" ht="21.5" x14ac:dyDescent="0.9">
      <c r="A365" s="25">
        <v>47</v>
      </c>
      <c r="B365" s="20" t="s">
        <v>1942</v>
      </c>
      <c r="C365" s="20" t="s">
        <v>1455</v>
      </c>
      <c r="D365" s="20">
        <v>208776</v>
      </c>
      <c r="E365" s="20">
        <v>77.8</v>
      </c>
      <c r="F365" s="20" t="s">
        <v>6638</v>
      </c>
      <c r="G365" s="20" t="str">
        <f>IF(Result2026[[#This Row],[Candidate_Name]]&lt;&gt;"NOTA",_xlfn.XLOOKUP(Result2026[[#This Row],[Candidate_Name]],Candidates[candidates__name],Candidates[candidates__reference],"Fix"),"NOTA")</f>
        <v>NOTA</v>
      </c>
      <c r="H365" s="20" t="s">
        <v>6636</v>
      </c>
      <c r="I365" s="20"/>
      <c r="J365" s="21">
        <v>802</v>
      </c>
      <c r="K365" s="20" t="str" cm="1">
        <f t="array" ref="K3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66" spans="1:11" ht="21.5" x14ac:dyDescent="0.9">
      <c r="A366" s="25">
        <v>47</v>
      </c>
      <c r="B366" s="20" t="s">
        <v>1942</v>
      </c>
      <c r="C366" s="20" t="s">
        <v>1455</v>
      </c>
      <c r="D366" s="20">
        <v>208776</v>
      </c>
      <c r="E366" s="20">
        <v>77.8</v>
      </c>
      <c r="F366" s="20" t="s">
        <v>1960</v>
      </c>
      <c r="G366" s="20" t="str">
        <f>IF(Result2026[[#This Row],[Candidate_Name]]&lt;&gt;"NOTA",_xlfn.XLOOKUP(Result2026[[#This Row],[Candidate_Name]],Candidates[candidates__name],Candidates[candidates__reference],"Fix"),"NOTA")</f>
        <v>26kla693</v>
      </c>
      <c r="H366" s="20" t="s">
        <v>6636</v>
      </c>
      <c r="I366" s="20" t="s">
        <v>6637</v>
      </c>
      <c r="J366" s="21">
        <v>349</v>
      </c>
      <c r="K366" s="20" t="str" cm="1">
        <f t="array" ref="K3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67" spans="1:11" ht="21.5" x14ac:dyDescent="0.9">
      <c r="A367" s="25">
        <v>48</v>
      </c>
      <c r="B367" s="20" t="s">
        <v>1972</v>
      </c>
      <c r="C367" s="20" t="s">
        <v>1455</v>
      </c>
      <c r="D367" s="20">
        <v>216529</v>
      </c>
      <c r="E367" s="20">
        <v>74.22</v>
      </c>
      <c r="F367" s="20" t="s">
        <v>1975</v>
      </c>
      <c r="G367" s="20" t="str">
        <f>IF(Result2026[[#This Row],[Candidate_Name]]&lt;&gt;"NOTA",_xlfn.XLOOKUP(Result2026[[#This Row],[Candidate_Name]],Candidates[candidates__name],Candidates[candidates__reference],"Fix"),"NOTA")</f>
        <v>26kla188</v>
      </c>
      <c r="H367" s="20" t="s">
        <v>38</v>
      </c>
      <c r="I367" s="20" t="s">
        <v>6640</v>
      </c>
      <c r="J367" s="21">
        <v>80674</v>
      </c>
      <c r="K367" s="20" cm="1">
        <f t="array" ref="K3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68" spans="1:11" ht="21.5" x14ac:dyDescent="0.9">
      <c r="A368" s="25">
        <v>48</v>
      </c>
      <c r="B368" s="20" t="s">
        <v>1972</v>
      </c>
      <c r="C368" s="20" t="s">
        <v>1455</v>
      </c>
      <c r="D368" s="20">
        <v>216529</v>
      </c>
      <c r="E368" s="20">
        <v>74.22</v>
      </c>
      <c r="F368" s="20" t="s">
        <v>1980</v>
      </c>
      <c r="G368" s="20" t="str">
        <f>IF(Result2026[[#This Row],[Candidate_Name]]&lt;&gt;"NOTA",_xlfn.XLOOKUP(Result2026[[#This Row],[Candidate_Name]],Candidates[candidates__name],Candidates[candidates__reference],"Fix"),"NOTA")</f>
        <v>26kla048</v>
      </c>
      <c r="H368" s="20" t="s">
        <v>51</v>
      </c>
      <c r="I368" s="20" t="s">
        <v>6635</v>
      </c>
      <c r="J368" s="21">
        <v>67407</v>
      </c>
      <c r="K368" s="20" cm="1">
        <f t="array" ref="K3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69" spans="1:11" ht="21.5" x14ac:dyDescent="0.9">
      <c r="A369" s="25">
        <v>48</v>
      </c>
      <c r="B369" s="20" t="s">
        <v>1972</v>
      </c>
      <c r="C369" s="20" t="s">
        <v>1455</v>
      </c>
      <c r="D369" s="20">
        <v>216529</v>
      </c>
      <c r="E369" s="20">
        <v>74.22</v>
      </c>
      <c r="F369" s="20" t="s">
        <v>1991</v>
      </c>
      <c r="G369" s="20" t="str">
        <f>IF(Result2026[[#This Row],[Candidate_Name]]&lt;&gt;"NOTA",_xlfn.XLOOKUP(Result2026[[#This Row],[Candidate_Name]],Candidates[candidates__name],Candidates[candidates__reference],"Fix"),"NOTA")</f>
        <v>26kla328</v>
      </c>
      <c r="H369" s="20" t="s">
        <v>68</v>
      </c>
      <c r="I369" s="20" t="s">
        <v>6648</v>
      </c>
      <c r="J369" s="21">
        <v>10210</v>
      </c>
      <c r="K369" s="20" cm="1">
        <f t="array" ref="K3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70" spans="1:11" ht="21.5" x14ac:dyDescent="0.9">
      <c r="A370" s="25">
        <v>48</v>
      </c>
      <c r="B370" s="20" t="s">
        <v>1972</v>
      </c>
      <c r="C370" s="20" t="s">
        <v>1455</v>
      </c>
      <c r="D370" s="20">
        <v>216529</v>
      </c>
      <c r="E370" s="20">
        <v>74.22</v>
      </c>
      <c r="F370" s="20" t="s">
        <v>1986</v>
      </c>
      <c r="G370" s="20" t="str">
        <f>IF(Result2026[[#This Row],[Candidate_Name]]&lt;&gt;"NOTA",_xlfn.XLOOKUP(Result2026[[#This Row],[Candidate_Name]],Candidates[candidates__name],Candidates[candidates__reference],"Fix"),"NOTA")</f>
        <v>26kla608</v>
      </c>
      <c r="H370" s="20" t="s">
        <v>6636</v>
      </c>
      <c r="I370" s="20" t="s">
        <v>6643</v>
      </c>
      <c r="J370" s="21">
        <v>1971</v>
      </c>
      <c r="K370" s="20" t="str" cm="1">
        <f t="array" ref="K3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71" spans="1:11" ht="21.5" x14ac:dyDescent="0.9">
      <c r="A371" s="25">
        <v>48</v>
      </c>
      <c r="B371" s="20" t="s">
        <v>1972</v>
      </c>
      <c r="C371" s="20" t="s">
        <v>1455</v>
      </c>
      <c r="D371" s="20">
        <v>216529</v>
      </c>
      <c r="E371" s="20">
        <v>74.22</v>
      </c>
      <c r="F371" s="20" t="s">
        <v>6638</v>
      </c>
      <c r="G371" s="20" t="str">
        <f>IF(Result2026[[#This Row],[Candidate_Name]]&lt;&gt;"NOTA",_xlfn.XLOOKUP(Result2026[[#This Row],[Candidate_Name]],Candidates[candidates__name],Candidates[candidates__reference],"Fix"),"NOTA")</f>
        <v>NOTA</v>
      </c>
      <c r="H371" s="20" t="s">
        <v>6636</v>
      </c>
      <c r="I371" s="20"/>
      <c r="J371" s="21">
        <v>762</v>
      </c>
      <c r="K371" s="20" t="str" cm="1">
        <f t="array" ref="K3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72" spans="1:11" ht="21.5" x14ac:dyDescent="0.9">
      <c r="A372" s="25">
        <v>48</v>
      </c>
      <c r="B372" s="20" t="s">
        <v>1972</v>
      </c>
      <c r="C372" s="20" t="s">
        <v>1455</v>
      </c>
      <c r="D372" s="20">
        <v>216529</v>
      </c>
      <c r="E372" s="20">
        <v>74.22</v>
      </c>
      <c r="F372" s="20" t="s">
        <v>1996</v>
      </c>
      <c r="G372" s="20" t="str">
        <f>IF(Result2026[[#This Row],[Candidate_Name]]&lt;&gt;"NOTA",_xlfn.XLOOKUP(Result2026[[#This Row],[Candidate_Name]],Candidates[candidates__name],Candidates[candidates__reference],"Fix"),"NOTA")</f>
        <v>26kla886</v>
      </c>
      <c r="H372" s="20" t="s">
        <v>6636</v>
      </c>
      <c r="I372" s="20" t="s">
        <v>6637</v>
      </c>
      <c r="J372" s="21">
        <v>324</v>
      </c>
      <c r="K372" s="20" t="str" cm="1">
        <f t="array" ref="K3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73" spans="1:11" ht="21.5" x14ac:dyDescent="0.9">
      <c r="A373" s="25">
        <v>48</v>
      </c>
      <c r="B373" s="20" t="s">
        <v>1972</v>
      </c>
      <c r="C373" s="20" t="s">
        <v>1455</v>
      </c>
      <c r="D373" s="20">
        <v>216529</v>
      </c>
      <c r="E373" s="20">
        <v>74.22</v>
      </c>
      <c r="F373" s="20" t="s">
        <v>2007</v>
      </c>
      <c r="G373" s="20" t="str">
        <f>IF(Result2026[[#This Row],[Candidate_Name]]&lt;&gt;"NOTA",_xlfn.XLOOKUP(Result2026[[#This Row],[Candidate_Name]],Candidates[candidates__name],Candidates[candidates__reference],"Fix"),"NOTA")</f>
        <v>26kla965</v>
      </c>
      <c r="H373" s="20" t="s">
        <v>6636</v>
      </c>
      <c r="I373" s="20" t="s">
        <v>6637</v>
      </c>
      <c r="J373" s="21">
        <v>279</v>
      </c>
      <c r="K373" s="20" t="str" cm="1">
        <f t="array" ref="K3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74" spans="1:11" ht="21.5" x14ac:dyDescent="0.9">
      <c r="A374" s="25">
        <v>48</v>
      </c>
      <c r="B374" s="20" t="s">
        <v>1972</v>
      </c>
      <c r="C374" s="20" t="s">
        <v>1455</v>
      </c>
      <c r="D374" s="20">
        <v>216529</v>
      </c>
      <c r="E374" s="20">
        <v>74.22</v>
      </c>
      <c r="F374" s="20" t="s">
        <v>2012</v>
      </c>
      <c r="G374" s="20" t="str">
        <f>IF(Result2026[[#This Row],[Candidate_Name]]&lt;&gt;"NOTA",_xlfn.XLOOKUP(Result2026[[#This Row],[Candidate_Name]],Candidates[candidates__name],Candidates[candidates__reference],"Fix"),"NOTA")</f>
        <v>26kla959</v>
      </c>
      <c r="H374" s="20" t="s">
        <v>6636</v>
      </c>
      <c r="I374" s="20" t="s">
        <v>6637</v>
      </c>
      <c r="J374" s="21">
        <v>197</v>
      </c>
      <c r="K374" s="20" t="str" cm="1">
        <f t="array" ref="K3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75" spans="1:11" ht="21.5" x14ac:dyDescent="0.9">
      <c r="A375" s="25">
        <v>48</v>
      </c>
      <c r="B375" s="20" t="s">
        <v>1972</v>
      </c>
      <c r="C375" s="20" t="s">
        <v>1455</v>
      </c>
      <c r="D375" s="20">
        <v>216529</v>
      </c>
      <c r="E375" s="20">
        <v>74.22</v>
      </c>
      <c r="F375" s="20" t="s">
        <v>2002</v>
      </c>
      <c r="G375" s="20" t="str">
        <f>IF(Result2026[[#This Row],[Candidate_Name]]&lt;&gt;"NOTA",_xlfn.XLOOKUP(Result2026[[#This Row],[Candidate_Name]],Candidates[candidates__name],Candidates[candidates__reference],"Fix"),"NOTA")</f>
        <v>26kla964</v>
      </c>
      <c r="H375" s="20" t="s">
        <v>6636</v>
      </c>
      <c r="I375" s="20" t="s">
        <v>6637</v>
      </c>
      <c r="J375" s="21">
        <v>149</v>
      </c>
      <c r="K375" s="20" t="str" cm="1">
        <f t="array" ref="K3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76" spans="1:11" ht="21.5" x14ac:dyDescent="0.9">
      <c r="A376" s="25">
        <v>49</v>
      </c>
      <c r="B376" s="20" t="s">
        <v>2017</v>
      </c>
      <c r="C376" s="20" t="s">
        <v>2019</v>
      </c>
      <c r="D376" s="20">
        <v>203700</v>
      </c>
      <c r="E376" s="20">
        <v>78.73</v>
      </c>
      <c r="F376" s="20" t="s">
        <v>2033</v>
      </c>
      <c r="G376" s="20" t="str">
        <f>IF(Result2026[[#This Row],[Candidate_Name]]&lt;&gt;"NOTA",_xlfn.XLOOKUP(Result2026[[#This Row],[Candidate_Name]],Candidates[candidates__name],Candidates[candidates__reference],"Fix"),"NOTA")</f>
        <v>26kla189</v>
      </c>
      <c r="H376" s="20" t="s">
        <v>38</v>
      </c>
      <c r="I376" s="20" t="s">
        <v>6640</v>
      </c>
      <c r="J376" s="21">
        <v>76427</v>
      </c>
      <c r="K376" s="20" cm="1">
        <f t="array" ref="K3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77" spans="1:11" ht="21.5" x14ac:dyDescent="0.9">
      <c r="A377" s="25">
        <v>49</v>
      </c>
      <c r="B377" s="20" t="s">
        <v>2017</v>
      </c>
      <c r="C377" s="20" t="s">
        <v>2019</v>
      </c>
      <c r="D377" s="20">
        <v>203700</v>
      </c>
      <c r="E377" s="20">
        <v>78.73</v>
      </c>
      <c r="F377" s="20" t="s">
        <v>2039</v>
      </c>
      <c r="G377" s="20" t="str">
        <f>IF(Result2026[[#This Row],[Candidate_Name]]&lt;&gt;"NOTA",_xlfn.XLOOKUP(Result2026[[#This Row],[Candidate_Name]],Candidates[candidates__name],Candidates[candidates__reference],"Fix"),"NOTA")</f>
        <v>26kla049</v>
      </c>
      <c r="H377" s="20" t="s">
        <v>51</v>
      </c>
      <c r="I377" s="20" t="s">
        <v>6635</v>
      </c>
      <c r="J377" s="21">
        <v>68042</v>
      </c>
      <c r="K377" s="20" cm="1">
        <f t="array" ref="K3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78" spans="1:11" ht="21.5" x14ac:dyDescent="0.9">
      <c r="A378" s="25">
        <v>49</v>
      </c>
      <c r="B378" s="20" t="s">
        <v>2017</v>
      </c>
      <c r="C378" s="20" t="s">
        <v>2019</v>
      </c>
      <c r="D378" s="20">
        <v>203700</v>
      </c>
      <c r="E378" s="20">
        <v>78.73</v>
      </c>
      <c r="F378" s="20" t="s">
        <v>2023</v>
      </c>
      <c r="G378" s="20" t="str">
        <f>IF(Result2026[[#This Row],[Candidate_Name]]&lt;&gt;"NOTA",_xlfn.XLOOKUP(Result2026[[#This Row],[Candidate_Name]],Candidates[candidates__name],Candidates[candidates__reference],"Fix"),"NOTA")</f>
        <v>26kla329</v>
      </c>
      <c r="H378" s="20" t="s">
        <v>68</v>
      </c>
      <c r="I378" s="20" t="s">
        <v>6634</v>
      </c>
      <c r="J378" s="21">
        <v>15051</v>
      </c>
      <c r="K378" s="20" cm="1">
        <f t="array" ref="K3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79" spans="1:11" ht="21.5" x14ac:dyDescent="0.9">
      <c r="A379" s="25">
        <v>49</v>
      </c>
      <c r="B379" s="20" t="s">
        <v>2017</v>
      </c>
      <c r="C379" s="20" t="s">
        <v>2019</v>
      </c>
      <c r="D379" s="20">
        <v>203700</v>
      </c>
      <c r="E379" s="20">
        <v>78.73</v>
      </c>
      <c r="F379" s="20" t="s">
        <v>2046</v>
      </c>
      <c r="G379" s="20" t="str">
        <f>IF(Result2026[[#This Row],[Candidate_Name]]&lt;&gt;"NOTA",_xlfn.XLOOKUP(Result2026[[#This Row],[Candidate_Name]],Candidates[candidates__name],Candidates[candidates__reference],"Fix"),"NOTA")</f>
        <v>26kla609</v>
      </c>
      <c r="H379" s="20" t="s">
        <v>6636</v>
      </c>
      <c r="I379" s="20" t="s">
        <v>6643</v>
      </c>
      <c r="J379" s="21">
        <v>1746</v>
      </c>
      <c r="K379" s="20" t="str" cm="1">
        <f t="array" ref="K3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0" spans="1:11" ht="21.5" x14ac:dyDescent="0.9">
      <c r="A380" s="25">
        <v>49</v>
      </c>
      <c r="B380" s="20" t="s">
        <v>2017</v>
      </c>
      <c r="C380" s="20" t="s">
        <v>2019</v>
      </c>
      <c r="D380" s="20">
        <v>203700</v>
      </c>
      <c r="E380" s="20">
        <v>78.73</v>
      </c>
      <c r="F380" s="20" t="s">
        <v>6638</v>
      </c>
      <c r="G380" s="20" t="str">
        <f>IF(Result2026[[#This Row],[Candidate_Name]]&lt;&gt;"NOTA",_xlfn.XLOOKUP(Result2026[[#This Row],[Candidate_Name]],Candidates[candidates__name],Candidates[candidates__reference],"Fix"),"NOTA")</f>
        <v>NOTA</v>
      </c>
      <c r="H380" s="20" t="s">
        <v>6636</v>
      </c>
      <c r="I380" s="20"/>
      <c r="J380" s="21">
        <v>409</v>
      </c>
      <c r="K380" s="20" t="str" cm="1">
        <f t="array" ref="K3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1" spans="1:11" ht="21.5" x14ac:dyDescent="0.9">
      <c r="A381" s="25">
        <v>49</v>
      </c>
      <c r="B381" s="20" t="s">
        <v>2017</v>
      </c>
      <c r="C381" s="20" t="s">
        <v>2019</v>
      </c>
      <c r="D381" s="20">
        <v>203700</v>
      </c>
      <c r="E381" s="20">
        <v>78.73</v>
      </c>
      <c r="F381" s="20" t="s">
        <v>2028</v>
      </c>
      <c r="G381" s="20" t="str">
        <f>IF(Result2026[[#This Row],[Candidate_Name]]&lt;&gt;"NOTA",_xlfn.XLOOKUP(Result2026[[#This Row],[Candidate_Name]],Candidates[candidates__name],Candidates[candidates__reference],"Fix"),"NOTA")</f>
        <v>26kla714</v>
      </c>
      <c r="H381" s="20" t="s">
        <v>6636</v>
      </c>
      <c r="I381" s="20" t="s">
        <v>6639</v>
      </c>
      <c r="J381" s="21">
        <v>188</v>
      </c>
      <c r="K381" s="20" t="str" cm="1">
        <f t="array" ref="K3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2" spans="1:11" ht="21.5" x14ac:dyDescent="0.9">
      <c r="A382" s="25">
        <v>49</v>
      </c>
      <c r="B382" s="20" t="s">
        <v>2017</v>
      </c>
      <c r="C382" s="20" t="s">
        <v>2019</v>
      </c>
      <c r="D382" s="20">
        <v>203700</v>
      </c>
      <c r="E382" s="20">
        <v>78.73</v>
      </c>
      <c r="F382" s="20" t="s">
        <v>2062</v>
      </c>
      <c r="G382" s="20" t="str">
        <f>IF(Result2026[[#This Row],[Candidate_Name]]&lt;&gt;"NOTA",_xlfn.XLOOKUP(Result2026[[#This Row],[Candidate_Name]],Candidates[candidates__name],Candidates[candidates__reference],"Fix"),"NOTA")</f>
        <v>26kla1047</v>
      </c>
      <c r="H382" s="20" t="s">
        <v>6636</v>
      </c>
      <c r="I382" s="20" t="s">
        <v>6637</v>
      </c>
      <c r="J382" s="21">
        <v>91</v>
      </c>
      <c r="K382" s="20" t="str" cm="1">
        <f t="array" ref="K3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3" spans="1:11" ht="21.5" x14ac:dyDescent="0.9">
      <c r="A383" s="25">
        <v>49</v>
      </c>
      <c r="B383" s="20" t="s">
        <v>2017</v>
      </c>
      <c r="C383" s="20" t="s">
        <v>2019</v>
      </c>
      <c r="D383" s="20">
        <v>203700</v>
      </c>
      <c r="E383" s="20">
        <v>78.73</v>
      </c>
      <c r="F383" s="20" t="s">
        <v>2056</v>
      </c>
      <c r="G383" s="20" t="str">
        <f>IF(Result2026[[#This Row],[Candidate_Name]]&lt;&gt;"NOTA",_xlfn.XLOOKUP(Result2026[[#This Row],[Candidate_Name]],Candidates[candidates__name],Candidates[candidates__reference],"Fix"),"NOTA")</f>
        <v>26kla752</v>
      </c>
      <c r="H383" s="20" t="s">
        <v>6636</v>
      </c>
      <c r="I383" s="20" t="s">
        <v>6637</v>
      </c>
      <c r="J383" s="21">
        <v>81</v>
      </c>
      <c r="K383" s="20" t="str" cm="1">
        <f t="array" ref="K3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4" spans="1:11" ht="21.5" x14ac:dyDescent="0.9">
      <c r="A384" s="25">
        <v>49</v>
      </c>
      <c r="B384" s="20" t="s">
        <v>2017</v>
      </c>
      <c r="C384" s="20" t="s">
        <v>2019</v>
      </c>
      <c r="D384" s="20">
        <v>203700</v>
      </c>
      <c r="E384" s="20">
        <v>78.73</v>
      </c>
      <c r="F384" s="20" t="s">
        <v>2051</v>
      </c>
      <c r="G384" s="20" t="str">
        <f>IF(Result2026[[#This Row],[Candidate_Name]]&lt;&gt;"NOTA",_xlfn.XLOOKUP(Result2026[[#This Row],[Candidate_Name]],Candidates[candidates__name],Candidates[candidates__reference],"Fix"),"NOTA")</f>
        <v>26kla691</v>
      </c>
      <c r="H384" s="20" t="s">
        <v>6636</v>
      </c>
      <c r="I384" s="20" t="s">
        <v>6637</v>
      </c>
      <c r="J384" s="21">
        <v>77</v>
      </c>
      <c r="K384" s="20" t="str" cm="1">
        <f t="array" ref="K3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5" spans="1:11" ht="21.5" x14ac:dyDescent="0.9">
      <c r="A385" s="25">
        <v>49</v>
      </c>
      <c r="B385" s="20" t="s">
        <v>2017</v>
      </c>
      <c r="C385" s="20" t="s">
        <v>2019</v>
      </c>
      <c r="D385" s="20">
        <v>203700</v>
      </c>
      <c r="E385" s="20">
        <v>78.73</v>
      </c>
      <c r="F385" s="20" t="s">
        <v>2067</v>
      </c>
      <c r="G385" s="20" t="str">
        <f>IF(Result2026[[#This Row],[Candidate_Name]]&lt;&gt;"NOTA",_xlfn.XLOOKUP(Result2026[[#This Row],[Candidate_Name]],Candidates[candidates__name],Candidates[candidates__reference],"Fix"),"NOTA")</f>
        <v>26kla928</v>
      </c>
      <c r="H385" s="20" t="s">
        <v>6636</v>
      </c>
      <c r="I385" s="20" t="s">
        <v>6637</v>
      </c>
      <c r="J385" s="21">
        <v>74</v>
      </c>
      <c r="K385" s="20" t="str" cm="1">
        <f t="array" ref="K3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86" spans="1:11" ht="21.5" x14ac:dyDescent="0.9">
      <c r="A386" s="25">
        <v>50</v>
      </c>
      <c r="B386" s="20" t="s">
        <v>2072</v>
      </c>
      <c r="C386" s="20" t="s">
        <v>2019</v>
      </c>
      <c r="D386" s="20">
        <v>210790</v>
      </c>
      <c r="E386" s="20">
        <v>79.44</v>
      </c>
      <c r="F386" s="20" t="s">
        <v>2080</v>
      </c>
      <c r="G386" s="20" t="str">
        <f>IF(Result2026[[#This Row],[Candidate_Name]]&lt;&gt;"NOTA",_xlfn.XLOOKUP(Result2026[[#This Row],[Candidate_Name]],Candidates[candidates__name],Candidates[candidates__reference],"Fix"),"NOTA")</f>
        <v>26kla050</v>
      </c>
      <c r="H386" s="20" t="s">
        <v>51</v>
      </c>
      <c r="I386" s="20" t="s">
        <v>6641</v>
      </c>
      <c r="J386" s="21">
        <v>80062</v>
      </c>
      <c r="K386" s="20" cm="1">
        <f t="array" ref="K3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87" spans="1:11" ht="21.5" x14ac:dyDescent="0.9">
      <c r="A387" s="25">
        <v>50</v>
      </c>
      <c r="B387" s="20" t="s">
        <v>2072</v>
      </c>
      <c r="C387" s="20" t="s">
        <v>2019</v>
      </c>
      <c r="D387" s="20">
        <v>210790</v>
      </c>
      <c r="E387" s="20">
        <v>79.44</v>
      </c>
      <c r="F387" s="20" t="s">
        <v>2087</v>
      </c>
      <c r="G387" s="20" t="str">
        <f>IF(Result2026[[#This Row],[Candidate_Name]]&lt;&gt;"NOTA",_xlfn.XLOOKUP(Result2026[[#This Row],[Candidate_Name]],Candidates[candidates__name],Candidates[candidates__reference],"Fix"),"NOTA")</f>
        <v>26kla190</v>
      </c>
      <c r="H387" s="20" t="s">
        <v>38</v>
      </c>
      <c r="I387" s="20" t="s">
        <v>6640</v>
      </c>
      <c r="J387" s="21">
        <v>70620</v>
      </c>
      <c r="K387" s="20" cm="1">
        <f t="array" ref="K3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88" spans="1:11" ht="21.5" x14ac:dyDescent="0.9">
      <c r="A388" s="25">
        <v>50</v>
      </c>
      <c r="B388" s="20" t="s">
        <v>2072</v>
      </c>
      <c r="C388" s="20" t="s">
        <v>2019</v>
      </c>
      <c r="D388" s="20">
        <v>210790</v>
      </c>
      <c r="E388" s="20">
        <v>79.44</v>
      </c>
      <c r="F388" s="20" t="s">
        <v>2075</v>
      </c>
      <c r="G388" s="20" t="str">
        <f>IF(Result2026[[#This Row],[Candidate_Name]]&lt;&gt;"NOTA",_xlfn.XLOOKUP(Result2026[[#This Row],[Candidate_Name]],Candidates[candidates__name],Candidates[candidates__reference],"Fix"),"NOTA")</f>
        <v>26kla330</v>
      </c>
      <c r="H388" s="20" t="s">
        <v>68</v>
      </c>
      <c r="I388" s="20" t="s">
        <v>6634</v>
      </c>
      <c r="J388" s="21">
        <v>15282</v>
      </c>
      <c r="K388" s="20" cm="1">
        <f t="array" ref="K3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89" spans="1:11" ht="21.5" x14ac:dyDescent="0.9">
      <c r="A389" s="25">
        <v>50</v>
      </c>
      <c r="B389" s="20" t="s">
        <v>2072</v>
      </c>
      <c r="C389" s="20" t="s">
        <v>2019</v>
      </c>
      <c r="D389" s="20">
        <v>210790</v>
      </c>
      <c r="E389" s="20">
        <v>79.44</v>
      </c>
      <c r="F389" s="20" t="s">
        <v>2092</v>
      </c>
      <c r="G389" s="20" t="str">
        <f>IF(Result2026[[#This Row],[Candidate_Name]]&lt;&gt;"NOTA",_xlfn.XLOOKUP(Result2026[[#This Row],[Candidate_Name]],Candidates[candidates__name],Candidates[candidates__reference],"Fix"),"NOTA")</f>
        <v>26kla610</v>
      </c>
      <c r="H389" s="20" t="s">
        <v>6636</v>
      </c>
      <c r="I389" s="20" t="s">
        <v>6643</v>
      </c>
      <c r="J389" s="21">
        <v>2582</v>
      </c>
      <c r="K389" s="20" t="str" cm="1">
        <f t="array" ref="K3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0" spans="1:11" ht="21.5" x14ac:dyDescent="0.9">
      <c r="A390" s="25">
        <v>50</v>
      </c>
      <c r="B390" s="20" t="s">
        <v>2072</v>
      </c>
      <c r="C390" s="20" t="s">
        <v>2019</v>
      </c>
      <c r="D390" s="20">
        <v>210790</v>
      </c>
      <c r="E390" s="20">
        <v>79.44</v>
      </c>
      <c r="F390" s="20" t="s">
        <v>6638</v>
      </c>
      <c r="G390" s="20" t="str">
        <f>IF(Result2026[[#This Row],[Candidate_Name]]&lt;&gt;"NOTA",_xlfn.XLOOKUP(Result2026[[#This Row],[Candidate_Name]],Candidates[candidates__name],Candidates[candidates__reference],"Fix"),"NOTA")</f>
        <v>NOTA</v>
      </c>
      <c r="H390" s="20" t="s">
        <v>6636</v>
      </c>
      <c r="I390" s="20"/>
      <c r="J390" s="21">
        <v>548</v>
      </c>
      <c r="K390" s="20" t="str" cm="1">
        <f t="array" ref="K3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1" spans="1:11" ht="21.5" x14ac:dyDescent="0.9">
      <c r="A391" s="25">
        <v>50</v>
      </c>
      <c r="B391" s="20" t="s">
        <v>2072</v>
      </c>
      <c r="C391" s="20" t="s">
        <v>2019</v>
      </c>
      <c r="D391" s="20">
        <v>210790</v>
      </c>
      <c r="E391" s="20">
        <v>79.44</v>
      </c>
      <c r="F391" s="20" t="s">
        <v>2097</v>
      </c>
      <c r="G391" s="20" t="str">
        <f>IF(Result2026[[#This Row],[Candidate_Name]]&lt;&gt;"NOTA",_xlfn.XLOOKUP(Result2026[[#This Row],[Candidate_Name]],Candidates[candidates__name],Candidates[candidates__reference],"Fix"),"NOTA")</f>
        <v>26kla865</v>
      </c>
      <c r="H391" s="20" t="s">
        <v>6636</v>
      </c>
      <c r="I391" s="20" t="s">
        <v>6637</v>
      </c>
      <c r="J391" s="21">
        <v>152</v>
      </c>
      <c r="K391" s="20" t="str" cm="1">
        <f t="array" ref="K3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2" spans="1:11" ht="21.5" x14ac:dyDescent="0.9">
      <c r="A392" s="25">
        <v>50</v>
      </c>
      <c r="B392" s="20" t="s">
        <v>2072</v>
      </c>
      <c r="C392" s="20" t="s">
        <v>2019</v>
      </c>
      <c r="D392" s="20">
        <v>210790</v>
      </c>
      <c r="E392" s="20">
        <v>79.44</v>
      </c>
      <c r="F392" s="20" t="s">
        <v>2107</v>
      </c>
      <c r="G392" s="20" t="str">
        <f>IF(Result2026[[#This Row],[Candidate_Name]]&lt;&gt;"NOTA",_xlfn.XLOOKUP(Result2026[[#This Row],[Candidate_Name]],Candidates[candidates__name],Candidates[candidates__reference],"Fix"),"NOTA")</f>
        <v>26kla792</v>
      </c>
      <c r="H392" s="20" t="s">
        <v>6636</v>
      </c>
      <c r="I392" s="20" t="s">
        <v>6637</v>
      </c>
      <c r="J392" s="21">
        <v>104</v>
      </c>
      <c r="K392" s="20" t="str" cm="1">
        <f t="array" ref="K3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3" spans="1:11" ht="21.5" x14ac:dyDescent="0.9">
      <c r="A393" s="25">
        <v>50</v>
      </c>
      <c r="B393" s="20" t="s">
        <v>2072</v>
      </c>
      <c r="C393" s="20" t="s">
        <v>2019</v>
      </c>
      <c r="D393" s="20">
        <v>210790</v>
      </c>
      <c r="E393" s="20">
        <v>79.44</v>
      </c>
      <c r="F393" s="20" t="s">
        <v>2102</v>
      </c>
      <c r="G393" s="20" t="str">
        <f>IF(Result2026[[#This Row],[Candidate_Name]]&lt;&gt;"NOTA",_xlfn.XLOOKUP(Result2026[[#This Row],[Candidate_Name]],Candidates[candidates__name],Candidates[candidates__reference],"Fix"),"NOTA")</f>
        <v>26kla988</v>
      </c>
      <c r="H393" s="20" t="s">
        <v>6636</v>
      </c>
      <c r="I393" s="20" t="s">
        <v>6637</v>
      </c>
      <c r="J393" s="21">
        <v>86</v>
      </c>
      <c r="K393" s="20" t="str" cm="1">
        <f t="array" ref="K3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4" spans="1:11" ht="21.5" x14ac:dyDescent="0.9">
      <c r="A394" s="25">
        <v>51</v>
      </c>
      <c r="B394" s="20" t="s">
        <v>2112</v>
      </c>
      <c r="C394" s="20" t="s">
        <v>2019</v>
      </c>
      <c r="D394" s="20">
        <v>199620</v>
      </c>
      <c r="E394" s="20">
        <v>79.02</v>
      </c>
      <c r="F394" s="20" t="s">
        <v>2115</v>
      </c>
      <c r="G394" s="20" t="str">
        <f>IF(Result2026[[#This Row],[Candidate_Name]]&lt;&gt;"NOTA",_xlfn.XLOOKUP(Result2026[[#This Row],[Candidate_Name]],Candidates[candidates__name],Candidates[candidates__reference],"Fix"),"NOTA")</f>
        <v>26kla051</v>
      </c>
      <c r="H394" s="20" t="s">
        <v>51</v>
      </c>
      <c r="I394" s="20" t="s">
        <v>6635</v>
      </c>
      <c r="J394" s="21">
        <v>70583</v>
      </c>
      <c r="K394" s="20" cm="1">
        <f t="array" ref="K3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395" spans="1:11" ht="21.5" x14ac:dyDescent="0.9">
      <c r="A395" s="25">
        <v>51</v>
      </c>
      <c r="B395" s="20" t="s">
        <v>2112</v>
      </c>
      <c r="C395" s="20" t="s">
        <v>2019</v>
      </c>
      <c r="D395" s="20">
        <v>199620</v>
      </c>
      <c r="E395" s="20">
        <v>79.02</v>
      </c>
      <c r="F395" s="20" t="s">
        <v>2127</v>
      </c>
      <c r="G395" s="20" t="str">
        <f>IF(Result2026[[#This Row],[Candidate_Name]]&lt;&gt;"NOTA",_xlfn.XLOOKUP(Result2026[[#This Row],[Candidate_Name]],Candidates[candidates__name],Candidates[candidates__reference],"Fix"),"NOTA")</f>
        <v>26kla191</v>
      </c>
      <c r="H395" s="20" t="s">
        <v>38</v>
      </c>
      <c r="I395" s="20" t="s">
        <v>6640</v>
      </c>
      <c r="J395" s="21">
        <v>54066</v>
      </c>
      <c r="K395" s="20" cm="1">
        <f t="array" ref="K3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396" spans="1:11" ht="21.5" x14ac:dyDescent="0.9">
      <c r="A396" s="25">
        <v>51</v>
      </c>
      <c r="B396" s="20" t="s">
        <v>2112</v>
      </c>
      <c r="C396" s="20" t="s">
        <v>2019</v>
      </c>
      <c r="D396" s="20">
        <v>199620</v>
      </c>
      <c r="E396" s="20">
        <v>79.02</v>
      </c>
      <c r="F396" s="20" t="s">
        <v>2122</v>
      </c>
      <c r="G396" s="20" t="str">
        <f>IF(Result2026[[#This Row],[Candidate_Name]]&lt;&gt;"NOTA",_xlfn.XLOOKUP(Result2026[[#This Row],[Candidate_Name]],Candidates[candidates__name],Candidates[candidates__reference],"Fix"),"NOTA")</f>
        <v>26kla331</v>
      </c>
      <c r="H396" s="20" t="s">
        <v>68</v>
      </c>
      <c r="I396" s="20" t="s">
        <v>6634</v>
      </c>
      <c r="J396" s="21">
        <v>33264</v>
      </c>
      <c r="K396" s="20" cm="1">
        <f t="array" ref="K3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397" spans="1:11" ht="21.5" x14ac:dyDescent="0.9">
      <c r="A397" s="25">
        <v>51</v>
      </c>
      <c r="B397" s="20" t="s">
        <v>2112</v>
      </c>
      <c r="C397" s="20" t="s">
        <v>2019</v>
      </c>
      <c r="D397" s="20">
        <v>199620</v>
      </c>
      <c r="E397" s="20">
        <v>79.02</v>
      </c>
      <c r="F397" s="20" t="s">
        <v>2132</v>
      </c>
      <c r="G397" s="20" t="str">
        <f>IF(Result2026[[#This Row],[Candidate_Name]]&lt;&gt;"NOTA",_xlfn.XLOOKUP(Result2026[[#This Row],[Candidate_Name]],Candidates[candidates__name],Candidates[candidates__reference],"Fix"),"NOTA")</f>
        <v>26kla709</v>
      </c>
      <c r="H397" s="20" t="s">
        <v>6636</v>
      </c>
      <c r="I397" s="20" t="s">
        <v>6643</v>
      </c>
      <c r="J397" s="21">
        <v>1263</v>
      </c>
      <c r="K397" s="20" t="str" cm="1">
        <f t="array" ref="K3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8" spans="1:11" ht="21.5" x14ac:dyDescent="0.9">
      <c r="A398" s="25">
        <v>51</v>
      </c>
      <c r="B398" s="20" t="s">
        <v>2112</v>
      </c>
      <c r="C398" s="20" t="s">
        <v>2019</v>
      </c>
      <c r="D398" s="20">
        <v>199620</v>
      </c>
      <c r="E398" s="20">
        <v>79.02</v>
      </c>
      <c r="F398" s="20" t="s">
        <v>6638</v>
      </c>
      <c r="G398" s="20" t="str">
        <f>IF(Result2026[[#This Row],[Candidate_Name]]&lt;&gt;"NOTA",_xlfn.XLOOKUP(Result2026[[#This Row],[Candidate_Name]],Candidates[candidates__name],Candidates[candidates__reference],"Fix"),"NOTA")</f>
        <v>NOTA</v>
      </c>
      <c r="H398" s="20" t="s">
        <v>6636</v>
      </c>
      <c r="I398" s="20"/>
      <c r="J398" s="21">
        <v>947</v>
      </c>
      <c r="K398" s="20" t="str" cm="1">
        <f t="array" ref="K3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399" spans="1:11" ht="21.5" x14ac:dyDescent="0.9">
      <c r="A399" s="25">
        <v>52</v>
      </c>
      <c r="B399" s="20" t="s">
        <v>2137</v>
      </c>
      <c r="C399" s="20" t="s">
        <v>2019</v>
      </c>
      <c r="D399" s="20">
        <v>209627</v>
      </c>
      <c r="E399" s="20">
        <v>79.94</v>
      </c>
      <c r="F399" s="20" t="s">
        <v>2140</v>
      </c>
      <c r="G399" s="20" t="str">
        <f>IF(Result2026[[#This Row],[Candidate_Name]]&lt;&gt;"NOTA",_xlfn.XLOOKUP(Result2026[[#This Row],[Candidate_Name]],Candidates[candidates__name],Candidates[candidates__reference],"Fix"),"NOTA")</f>
        <v>26kla052</v>
      </c>
      <c r="H399" s="20" t="s">
        <v>51</v>
      </c>
      <c r="I399" s="20" t="s">
        <v>6635</v>
      </c>
      <c r="J399" s="21">
        <v>75362</v>
      </c>
      <c r="K399" s="20" cm="1">
        <f t="array" ref="K3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00" spans="1:11" ht="21.5" x14ac:dyDescent="0.9">
      <c r="A400" s="25">
        <v>52</v>
      </c>
      <c r="B400" s="20" t="s">
        <v>2137</v>
      </c>
      <c r="C400" s="20" t="s">
        <v>2019</v>
      </c>
      <c r="D400" s="20">
        <v>209627</v>
      </c>
      <c r="E400" s="20">
        <v>79.94</v>
      </c>
      <c r="F400" s="20" t="s">
        <v>2170</v>
      </c>
      <c r="G400" s="20" t="str">
        <f>IF(Result2026[[#This Row],[Candidate_Name]]&lt;&gt;"NOTA",_xlfn.XLOOKUP(Result2026[[#This Row],[Candidate_Name]],Candidates[candidates__name],Candidates[candidates__reference],"Fix"),"NOTA")</f>
        <v>26kla192</v>
      </c>
      <c r="H400" s="20" t="s">
        <v>38</v>
      </c>
      <c r="I400" s="20" t="s">
        <v>6637</v>
      </c>
      <c r="J400" s="21">
        <v>48585</v>
      </c>
      <c r="K400" s="20" cm="1">
        <f t="array" ref="K4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01" spans="1:11" ht="21.5" x14ac:dyDescent="0.9">
      <c r="A401" s="25">
        <v>52</v>
      </c>
      <c r="B401" s="20" t="s">
        <v>2137</v>
      </c>
      <c r="C401" s="20" t="s">
        <v>2019</v>
      </c>
      <c r="D401" s="20">
        <v>209627</v>
      </c>
      <c r="E401" s="20">
        <v>79.94</v>
      </c>
      <c r="F401" s="20" t="s">
        <v>2153</v>
      </c>
      <c r="G401" s="20" t="str">
        <f>IF(Result2026[[#This Row],[Candidate_Name]]&lt;&gt;"NOTA",_xlfn.XLOOKUP(Result2026[[#This Row],[Candidate_Name]],Candidates[candidates__name],Candidates[candidates__reference],"Fix"),"NOTA")</f>
        <v>26kla332</v>
      </c>
      <c r="H401" s="20" t="s">
        <v>68</v>
      </c>
      <c r="I401" s="20" t="s">
        <v>6634</v>
      </c>
      <c r="J401" s="21">
        <v>42476</v>
      </c>
      <c r="K401" s="20" cm="1">
        <f t="array" ref="K4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02" spans="1:11" ht="21.5" x14ac:dyDescent="0.9">
      <c r="A402" s="25">
        <v>52</v>
      </c>
      <c r="B402" s="20" t="s">
        <v>2137</v>
      </c>
      <c r="C402" s="20" t="s">
        <v>2019</v>
      </c>
      <c r="D402" s="20">
        <v>209627</v>
      </c>
      <c r="E402" s="20">
        <v>79.94</v>
      </c>
      <c r="F402" s="20" t="s">
        <v>6638</v>
      </c>
      <c r="G402" s="20" t="str">
        <f>IF(Result2026[[#This Row],[Candidate_Name]]&lt;&gt;"NOTA",_xlfn.XLOOKUP(Result2026[[#This Row],[Candidate_Name]],Candidates[candidates__name],Candidates[candidates__reference],"Fix"),"NOTA")</f>
        <v>NOTA</v>
      </c>
      <c r="H402" s="20" t="s">
        <v>6636</v>
      </c>
      <c r="I402" s="20"/>
      <c r="J402" s="21">
        <v>1135</v>
      </c>
      <c r="K402" s="20" t="str" cm="1">
        <f t="array" ref="K4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03" spans="1:11" ht="21.5" x14ac:dyDescent="0.9">
      <c r="A403" s="25">
        <v>52</v>
      </c>
      <c r="B403" s="20" t="s">
        <v>2137</v>
      </c>
      <c r="C403" s="20" t="s">
        <v>2019</v>
      </c>
      <c r="D403" s="20">
        <v>209627</v>
      </c>
      <c r="E403" s="20">
        <v>79.94</v>
      </c>
      <c r="F403" s="20" t="s">
        <v>2164</v>
      </c>
      <c r="G403" s="20" t="str">
        <f>IF(Result2026[[#This Row],[Candidate_Name]]&lt;&gt;"NOTA",_xlfn.XLOOKUP(Result2026[[#This Row],[Candidate_Name]],Candidates[candidates__name],Candidates[candidates__reference],"Fix"),"NOTA")</f>
        <v>26kla982</v>
      </c>
      <c r="H403" s="20" t="s">
        <v>6636</v>
      </c>
      <c r="I403" s="20" t="s">
        <v>6637</v>
      </c>
      <c r="J403" s="21">
        <v>1062</v>
      </c>
      <c r="K403" s="20" t="str" cm="1">
        <f t="array" ref="K4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04" spans="1:11" ht="21.5" x14ac:dyDescent="0.9">
      <c r="A404" s="25">
        <v>52</v>
      </c>
      <c r="B404" s="20" t="s">
        <v>2137</v>
      </c>
      <c r="C404" s="20" t="s">
        <v>2019</v>
      </c>
      <c r="D404" s="20">
        <v>209627</v>
      </c>
      <c r="E404" s="20">
        <v>79.94</v>
      </c>
      <c r="F404" s="20" t="s">
        <v>2148</v>
      </c>
      <c r="G404" s="20" t="str">
        <f>IF(Result2026[[#This Row],[Candidate_Name]]&lt;&gt;"NOTA",_xlfn.XLOOKUP(Result2026[[#This Row],[Candidate_Name]],Candidates[candidates__name],Candidates[candidates__reference],"Fix"),"NOTA")</f>
        <v>26kla826</v>
      </c>
      <c r="H404" s="20" t="s">
        <v>6636</v>
      </c>
      <c r="I404" s="20" t="s">
        <v>6639</v>
      </c>
      <c r="J404" s="21">
        <v>1025</v>
      </c>
      <c r="K404" s="20" t="str" cm="1">
        <f t="array" ref="K4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05" spans="1:11" ht="21.5" x14ac:dyDescent="0.9">
      <c r="A405" s="25">
        <v>52</v>
      </c>
      <c r="B405" s="20" t="s">
        <v>2137</v>
      </c>
      <c r="C405" s="20" t="s">
        <v>2019</v>
      </c>
      <c r="D405" s="20">
        <v>209627</v>
      </c>
      <c r="E405" s="20">
        <v>79.94</v>
      </c>
      <c r="F405" s="20" t="s">
        <v>2159</v>
      </c>
      <c r="G405" s="20" t="str">
        <f>IF(Result2026[[#This Row],[Candidate_Name]]&lt;&gt;"NOTA",_xlfn.XLOOKUP(Result2026[[#This Row],[Candidate_Name]],Candidates[candidates__name],Candidates[candidates__reference],"Fix"),"NOTA")</f>
        <v>26kla862</v>
      </c>
      <c r="H405" s="20" t="s">
        <v>6636</v>
      </c>
      <c r="I405" s="20" t="s">
        <v>6637</v>
      </c>
      <c r="J405" s="21">
        <v>459</v>
      </c>
      <c r="K405" s="20" t="str" cm="1">
        <f t="array" ref="K4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06" spans="1:11" ht="21.5" x14ac:dyDescent="0.9">
      <c r="A406" s="25">
        <v>53</v>
      </c>
      <c r="B406" s="20" t="s">
        <v>6658</v>
      </c>
      <c r="C406" s="20" t="s">
        <v>2019</v>
      </c>
      <c r="D406" s="20">
        <v>182603</v>
      </c>
      <c r="E406" s="20">
        <v>80.28</v>
      </c>
      <c r="F406" s="20" t="s">
        <v>2183</v>
      </c>
      <c r="G406" s="20" t="str">
        <f>IF(Result2026[[#This Row],[Candidate_Name]]&lt;&gt;"NOTA",_xlfn.XLOOKUP(Result2026[[#This Row],[Candidate_Name]],Candidates[candidates__name],Candidates[candidates__reference],"Fix"),"NOTA")</f>
        <v>26kla193</v>
      </c>
      <c r="H406" s="20" t="s">
        <v>38</v>
      </c>
      <c r="I406" s="20" t="s">
        <v>6640</v>
      </c>
      <c r="J406" s="21">
        <v>62734</v>
      </c>
      <c r="K406" s="20" cm="1">
        <f t="array" ref="K4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07" spans="1:11" ht="21.5" x14ac:dyDescent="0.9">
      <c r="A407" s="25">
        <v>53</v>
      </c>
      <c r="B407" s="20" t="s">
        <v>6658</v>
      </c>
      <c r="C407" s="20" t="s">
        <v>2019</v>
      </c>
      <c r="D407" s="20">
        <v>182603</v>
      </c>
      <c r="E407" s="20">
        <v>80.28</v>
      </c>
      <c r="F407" s="20" t="s">
        <v>2193</v>
      </c>
      <c r="G407" s="20" t="str">
        <f>IF(Result2026[[#This Row],[Candidate_Name]]&lt;&gt;"NOTA",_xlfn.XLOOKUP(Result2026[[#This Row],[Candidate_Name]],Candidates[candidates__name],Candidates[candidates__reference],"Fix"),"NOTA")</f>
        <v>26kla053</v>
      </c>
      <c r="H407" s="20" t="s">
        <v>51</v>
      </c>
      <c r="I407" s="20" t="s">
        <v>6635</v>
      </c>
      <c r="J407" s="21">
        <v>59028</v>
      </c>
      <c r="K407" s="20" cm="1">
        <f t="array" ref="K4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08" spans="1:11" ht="21.5" x14ac:dyDescent="0.9">
      <c r="A408" s="25">
        <v>53</v>
      </c>
      <c r="B408" s="20" t="s">
        <v>6658</v>
      </c>
      <c r="C408" s="20" t="s">
        <v>2019</v>
      </c>
      <c r="D408" s="20">
        <v>182603</v>
      </c>
      <c r="E408" s="20">
        <v>80.28</v>
      </c>
      <c r="F408" s="20" t="s">
        <v>2188</v>
      </c>
      <c r="G408" s="20" t="str">
        <f>IF(Result2026[[#This Row],[Candidate_Name]]&lt;&gt;"NOTA",_xlfn.XLOOKUP(Result2026[[#This Row],[Candidate_Name]],Candidates[candidates__name],Candidates[candidates__reference],"Fix"),"NOTA")</f>
        <v>26kla333</v>
      </c>
      <c r="H408" s="20" t="s">
        <v>68</v>
      </c>
      <c r="I408" s="20" t="s">
        <v>6634</v>
      </c>
      <c r="J408" s="21">
        <v>24925</v>
      </c>
      <c r="K408" s="20" cm="1">
        <f t="array" ref="K4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09" spans="1:11" ht="21.5" x14ac:dyDescent="0.9">
      <c r="A409" s="25">
        <v>53</v>
      </c>
      <c r="B409" s="20" t="s">
        <v>6658</v>
      </c>
      <c r="C409" s="20" t="s">
        <v>2019</v>
      </c>
      <c r="D409" s="20">
        <v>182603</v>
      </c>
      <c r="E409" s="20">
        <v>80.28</v>
      </c>
      <c r="F409" s="20" t="s">
        <v>6638</v>
      </c>
      <c r="G409" s="20" t="str">
        <f>IF(Result2026[[#This Row],[Candidate_Name]]&lt;&gt;"NOTA",_xlfn.XLOOKUP(Result2026[[#This Row],[Candidate_Name]],Candidates[candidates__name],Candidates[candidates__reference],"Fix"),"NOTA")</f>
        <v>NOTA</v>
      </c>
      <c r="H409" s="20" t="s">
        <v>6636</v>
      </c>
      <c r="I409" s="20"/>
      <c r="J409" s="21">
        <v>1109</v>
      </c>
      <c r="K409" s="20" t="str" cm="1">
        <f t="array" ref="K4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10" spans="1:11" ht="21.5" x14ac:dyDescent="0.9">
      <c r="A410" s="25">
        <v>53</v>
      </c>
      <c r="B410" s="20" t="s">
        <v>6658</v>
      </c>
      <c r="C410" s="20" t="s">
        <v>2019</v>
      </c>
      <c r="D410" s="20">
        <v>182603</v>
      </c>
      <c r="E410" s="20">
        <v>80.28</v>
      </c>
      <c r="F410" s="20" t="s">
        <v>2178</v>
      </c>
      <c r="G410" s="20" t="str">
        <f>IF(Result2026[[#This Row],[Candidate_Name]]&lt;&gt;"NOTA",_xlfn.XLOOKUP(Result2026[[#This Row],[Candidate_Name]],Candidates[candidates__name],Candidates[candidates__reference],"Fix"),"NOTA")</f>
        <v>26kla788</v>
      </c>
      <c r="H410" s="20" t="s">
        <v>6636</v>
      </c>
      <c r="I410" s="20" t="s">
        <v>6639</v>
      </c>
      <c r="J410" s="21">
        <v>859</v>
      </c>
      <c r="K410" s="20" t="str" cm="1">
        <f t="array" ref="K4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11" spans="1:11" ht="21.5" x14ac:dyDescent="0.9">
      <c r="A411" s="25">
        <v>54</v>
      </c>
      <c r="B411" s="20" t="s">
        <v>2200</v>
      </c>
      <c r="C411" s="20" t="s">
        <v>2019</v>
      </c>
      <c r="D411" s="20">
        <v>206436</v>
      </c>
      <c r="E411" s="20">
        <v>80.77</v>
      </c>
      <c r="F411" s="20" t="s">
        <v>2208</v>
      </c>
      <c r="G411" s="20" t="str">
        <f>IF(Result2026[[#This Row],[Candidate_Name]]&lt;&gt;"NOTA",_xlfn.XLOOKUP(Result2026[[#This Row],[Candidate_Name]],Candidates[candidates__name],Candidates[candidates__reference],"Fix"),"NOTA")</f>
        <v>26kla194</v>
      </c>
      <c r="H411" s="20" t="s">
        <v>38</v>
      </c>
      <c r="I411" s="20" t="s">
        <v>6633</v>
      </c>
      <c r="J411" s="21">
        <v>90606</v>
      </c>
      <c r="K411" s="20" cm="1">
        <f t="array" ref="K4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12" spans="1:11" ht="21.5" x14ac:dyDescent="0.9">
      <c r="A412" s="25">
        <v>54</v>
      </c>
      <c r="B412" s="20" t="s">
        <v>2200</v>
      </c>
      <c r="C412" s="20" t="s">
        <v>2019</v>
      </c>
      <c r="D412" s="20">
        <v>206436</v>
      </c>
      <c r="E412" s="20">
        <v>80.77</v>
      </c>
      <c r="F412" s="20" t="s">
        <v>2203</v>
      </c>
      <c r="G412" s="20" t="str">
        <f>IF(Result2026[[#This Row],[Candidate_Name]]&lt;&gt;"NOTA",_xlfn.XLOOKUP(Result2026[[#This Row],[Candidate_Name]],Candidates[candidates__name],Candidates[candidates__reference],"Fix"),"NOTA")</f>
        <v>26kla054</v>
      </c>
      <c r="H412" s="20" t="s">
        <v>51</v>
      </c>
      <c r="I412" s="20" t="s">
        <v>6641</v>
      </c>
      <c r="J412" s="21">
        <v>64703</v>
      </c>
      <c r="K412" s="20" cm="1">
        <f t="array" ref="K4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13" spans="1:11" ht="21.5" x14ac:dyDescent="0.9">
      <c r="A413" s="25">
        <v>54</v>
      </c>
      <c r="B413" s="20" t="s">
        <v>2200</v>
      </c>
      <c r="C413" s="20" t="s">
        <v>2019</v>
      </c>
      <c r="D413" s="20">
        <v>206436</v>
      </c>
      <c r="E413" s="20">
        <v>80.77</v>
      </c>
      <c r="F413" s="20" t="s">
        <v>2220</v>
      </c>
      <c r="G413" s="20" t="str">
        <f>IF(Result2026[[#This Row],[Candidate_Name]]&lt;&gt;"NOTA",_xlfn.XLOOKUP(Result2026[[#This Row],[Candidate_Name]],Candidates[candidates__name],Candidates[candidates__reference],"Fix"),"NOTA")</f>
        <v>26kla334</v>
      </c>
      <c r="H413" s="20" t="s">
        <v>68</v>
      </c>
      <c r="I413" s="20" t="s">
        <v>6648</v>
      </c>
      <c r="J413" s="21">
        <v>10671</v>
      </c>
      <c r="K413" s="20" cm="1">
        <f t="array" ref="K4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14" spans="1:11" ht="21.5" x14ac:dyDescent="0.9">
      <c r="A414" s="25">
        <v>54</v>
      </c>
      <c r="B414" s="20" t="s">
        <v>2200</v>
      </c>
      <c r="C414" s="20" t="s">
        <v>2019</v>
      </c>
      <c r="D414" s="20">
        <v>206436</v>
      </c>
      <c r="E414" s="20">
        <v>80.77</v>
      </c>
      <c r="F414" s="20" t="s">
        <v>6638</v>
      </c>
      <c r="G414" s="20" t="str">
        <f>IF(Result2026[[#This Row],[Candidate_Name]]&lt;&gt;"NOTA",_xlfn.XLOOKUP(Result2026[[#This Row],[Candidate_Name]],Candidates[candidates__name],Candidates[candidates__reference],"Fix"),"NOTA")</f>
        <v>NOTA</v>
      </c>
      <c r="H414" s="20" t="s">
        <v>6636</v>
      </c>
      <c r="I414" s="20"/>
      <c r="J414" s="21">
        <v>958</v>
      </c>
      <c r="K414" s="20" t="str" cm="1">
        <f t="array" ref="K4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15" spans="1:11" ht="21.5" x14ac:dyDescent="0.9">
      <c r="A415" s="25">
        <v>54</v>
      </c>
      <c r="B415" s="20" t="s">
        <v>2200</v>
      </c>
      <c r="C415" s="20" t="s">
        <v>2019</v>
      </c>
      <c r="D415" s="20">
        <v>206436</v>
      </c>
      <c r="E415" s="20">
        <v>80.77</v>
      </c>
      <c r="F415" s="20" t="s">
        <v>2215</v>
      </c>
      <c r="G415" s="20" t="str">
        <f>IF(Result2026[[#This Row],[Candidate_Name]]&lt;&gt;"NOTA",_xlfn.XLOOKUP(Result2026[[#This Row],[Candidate_Name]],Candidates[candidates__name],Candidates[candidates__reference],"Fix"),"NOTA")</f>
        <v>26kla614</v>
      </c>
      <c r="H415" s="20" t="s">
        <v>6636</v>
      </c>
      <c r="I415" s="20" t="s">
        <v>6643</v>
      </c>
      <c r="J415" s="21">
        <v>939</v>
      </c>
      <c r="K415" s="20" t="str" cm="1">
        <f t="array" ref="K4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16" spans="1:11" ht="21.5" x14ac:dyDescent="0.9">
      <c r="A416" s="25">
        <v>54</v>
      </c>
      <c r="B416" s="20" t="s">
        <v>2200</v>
      </c>
      <c r="C416" s="20" t="s">
        <v>2019</v>
      </c>
      <c r="D416" s="20">
        <v>206436</v>
      </c>
      <c r="E416" s="20">
        <v>80.77</v>
      </c>
      <c r="F416" s="20" t="s">
        <v>2230</v>
      </c>
      <c r="G416" s="20" t="str">
        <f>IF(Result2026[[#This Row],[Candidate_Name]]&lt;&gt;"NOTA",_xlfn.XLOOKUP(Result2026[[#This Row],[Candidate_Name]],Candidates[candidates__name],Candidates[candidates__reference],"Fix"),"NOTA")</f>
        <v>26kla992</v>
      </c>
      <c r="H416" s="20" t="s">
        <v>6636</v>
      </c>
      <c r="I416" s="20" t="s">
        <v>6637</v>
      </c>
      <c r="J416" s="21">
        <v>358</v>
      </c>
      <c r="K416" s="20" t="str" cm="1">
        <f t="array" ref="K4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17" spans="1:11" ht="21.5" x14ac:dyDescent="0.9">
      <c r="A417" s="25">
        <v>54</v>
      </c>
      <c r="B417" s="20" t="s">
        <v>2200</v>
      </c>
      <c r="C417" s="20" t="s">
        <v>2019</v>
      </c>
      <c r="D417" s="20">
        <v>206436</v>
      </c>
      <c r="E417" s="20">
        <v>80.77</v>
      </c>
      <c r="F417" s="20" t="s">
        <v>2225</v>
      </c>
      <c r="G417" s="20" t="str">
        <f>IF(Result2026[[#This Row],[Candidate_Name]]&lt;&gt;"NOTA",_xlfn.XLOOKUP(Result2026[[#This Row],[Candidate_Name]],Candidates[candidates__name],Candidates[candidates__reference],"Fix"),"NOTA")</f>
        <v>26kla710</v>
      </c>
      <c r="H417" s="20" t="s">
        <v>6636</v>
      </c>
      <c r="I417" s="20" t="s">
        <v>6637</v>
      </c>
      <c r="J417" s="21">
        <v>289</v>
      </c>
      <c r="K417" s="20" t="str" cm="1">
        <f t="array" ref="K4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18" spans="1:11" ht="21.5" x14ac:dyDescent="0.9">
      <c r="A418" s="25">
        <v>54</v>
      </c>
      <c r="B418" s="20" t="s">
        <v>2200</v>
      </c>
      <c r="C418" s="20" t="s">
        <v>2019</v>
      </c>
      <c r="D418" s="20">
        <v>206436</v>
      </c>
      <c r="E418" s="20">
        <v>80.77</v>
      </c>
      <c r="F418" s="20" t="s">
        <v>2236</v>
      </c>
      <c r="G418" s="20" t="str">
        <f>IF(Result2026[[#This Row],[Candidate_Name]]&lt;&gt;"NOTA",_xlfn.XLOOKUP(Result2026[[#This Row],[Candidate_Name]],Candidates[candidates__name],Candidates[candidates__reference],"Fix"),"NOTA")</f>
        <v>26kla993</v>
      </c>
      <c r="H418" s="20" t="s">
        <v>6636</v>
      </c>
      <c r="I418" s="20" t="s">
        <v>6637</v>
      </c>
      <c r="J418" s="21">
        <v>257</v>
      </c>
      <c r="K418" s="20" t="str" cm="1">
        <f t="array" ref="K4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19" spans="1:11" ht="21.5" x14ac:dyDescent="0.9">
      <c r="A419" s="25">
        <v>55</v>
      </c>
      <c r="B419" s="20" t="s">
        <v>2241</v>
      </c>
      <c r="C419" s="20" t="s">
        <v>2019</v>
      </c>
      <c r="D419" s="20">
        <v>195429</v>
      </c>
      <c r="E419" s="20">
        <v>81.89</v>
      </c>
      <c r="F419" s="20" t="s">
        <v>2249</v>
      </c>
      <c r="G419" s="20" t="str">
        <f>IF(Result2026[[#This Row],[Candidate_Name]]&lt;&gt;"NOTA",_xlfn.XLOOKUP(Result2026[[#This Row],[Candidate_Name]],Candidates[candidates__name],Candidates[candidates__reference],"Fix"),"NOTA")</f>
        <v>26kla055</v>
      </c>
      <c r="H419" s="20" t="s">
        <v>51</v>
      </c>
      <c r="I419" s="20" t="s">
        <v>6635</v>
      </c>
      <c r="J419" s="21">
        <v>68629</v>
      </c>
      <c r="K419" s="20" cm="1">
        <f t="array" ref="K4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20" spans="1:11" ht="21.5" x14ac:dyDescent="0.9">
      <c r="A420" s="25">
        <v>55</v>
      </c>
      <c r="B420" s="20" t="s">
        <v>2241</v>
      </c>
      <c r="C420" s="20" t="s">
        <v>2019</v>
      </c>
      <c r="D420" s="20">
        <v>195429</v>
      </c>
      <c r="E420" s="20">
        <v>81.89</v>
      </c>
      <c r="F420" s="20" t="s">
        <v>2244</v>
      </c>
      <c r="G420" s="20" t="str">
        <f>IF(Result2026[[#This Row],[Candidate_Name]]&lt;&gt;"NOTA",_xlfn.XLOOKUP(Result2026[[#This Row],[Candidate_Name]],Candidates[candidates__name],Candidates[candidates__reference],"Fix"),"NOTA")</f>
        <v>26kla335</v>
      </c>
      <c r="H420" s="20" t="s">
        <v>68</v>
      </c>
      <c r="I420" s="20" t="s">
        <v>6634</v>
      </c>
      <c r="J420" s="21">
        <v>48908</v>
      </c>
      <c r="K420" s="20" cm="1">
        <f t="array" ref="K4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21" spans="1:11" ht="21.5" x14ac:dyDescent="0.9">
      <c r="A421" s="25">
        <v>55</v>
      </c>
      <c r="B421" s="20" t="s">
        <v>2241</v>
      </c>
      <c r="C421" s="20" t="s">
        <v>2019</v>
      </c>
      <c r="D421" s="20">
        <v>195429</v>
      </c>
      <c r="E421" s="20">
        <v>81.89</v>
      </c>
      <c r="F421" s="20" t="s">
        <v>2266</v>
      </c>
      <c r="G421" s="20" t="str">
        <f>IF(Result2026[[#This Row],[Candidate_Name]]&lt;&gt;"NOTA",_xlfn.XLOOKUP(Result2026[[#This Row],[Candidate_Name]],Candidates[candidates__name],Candidates[candidates__reference],"Fix"),"NOTA")</f>
        <v>26kla195</v>
      </c>
      <c r="H421" s="20" t="s">
        <v>38</v>
      </c>
      <c r="I421" s="20" t="s">
        <v>6640</v>
      </c>
      <c r="J421" s="21">
        <v>42262</v>
      </c>
      <c r="K421" s="20" cm="1">
        <f t="array" ref="K4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22" spans="1:11" ht="21.5" x14ac:dyDescent="0.9">
      <c r="A422" s="25">
        <v>55</v>
      </c>
      <c r="B422" s="20" t="s">
        <v>2241</v>
      </c>
      <c r="C422" s="20" t="s">
        <v>2019</v>
      </c>
      <c r="D422" s="20">
        <v>195429</v>
      </c>
      <c r="E422" s="20">
        <v>81.89</v>
      </c>
      <c r="F422" s="20" t="s">
        <v>6638</v>
      </c>
      <c r="G422" s="20" t="str">
        <f>IF(Result2026[[#This Row],[Candidate_Name]]&lt;&gt;"NOTA",_xlfn.XLOOKUP(Result2026[[#This Row],[Candidate_Name]],Candidates[candidates__name],Candidates[candidates__reference],"Fix"),"NOTA")</f>
        <v>NOTA</v>
      </c>
      <c r="H422" s="20" t="s">
        <v>6636</v>
      </c>
      <c r="I422" s="20"/>
      <c r="J422" s="21">
        <v>1506</v>
      </c>
      <c r="K422" s="20" t="str" cm="1">
        <f t="array" ref="K4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23" spans="1:11" ht="21.5" x14ac:dyDescent="0.9">
      <c r="A423" s="25">
        <v>55</v>
      </c>
      <c r="B423" s="20" t="s">
        <v>2241</v>
      </c>
      <c r="C423" s="20" t="s">
        <v>2019</v>
      </c>
      <c r="D423" s="20">
        <v>195429</v>
      </c>
      <c r="E423" s="20">
        <v>81.89</v>
      </c>
      <c r="F423" s="20" t="s">
        <v>2256</v>
      </c>
      <c r="G423" s="20" t="str">
        <f>IF(Result2026[[#This Row],[Candidate_Name]]&lt;&gt;"NOTA",_xlfn.XLOOKUP(Result2026[[#This Row],[Candidate_Name]],Candidates[candidates__name],Candidates[candidates__reference],"Fix"),"NOTA")</f>
        <v>26kla939</v>
      </c>
      <c r="H423" s="20" t="s">
        <v>6636</v>
      </c>
      <c r="I423" s="20" t="s">
        <v>6639</v>
      </c>
      <c r="J423" s="21">
        <v>448</v>
      </c>
      <c r="K423" s="20" t="str" cm="1">
        <f t="array" ref="K4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24" spans="1:11" ht="21.5" x14ac:dyDescent="0.9">
      <c r="A424" s="25">
        <v>55</v>
      </c>
      <c r="B424" s="20" t="s">
        <v>2241</v>
      </c>
      <c r="C424" s="20" t="s">
        <v>2019</v>
      </c>
      <c r="D424" s="20">
        <v>195429</v>
      </c>
      <c r="E424" s="20">
        <v>81.89</v>
      </c>
      <c r="F424" s="20" t="s">
        <v>2271</v>
      </c>
      <c r="G424" s="20" t="str">
        <f>IF(Result2026[[#This Row],[Candidate_Name]]&lt;&gt;"NOTA",_xlfn.XLOOKUP(Result2026[[#This Row],[Candidate_Name]],Candidates[candidates__name],Candidates[candidates__reference],"Fix"),"NOTA")</f>
        <v>26kla827</v>
      </c>
      <c r="H424" s="20" t="s">
        <v>6636</v>
      </c>
      <c r="I424" s="20" t="s">
        <v>6645</v>
      </c>
      <c r="J424" s="21">
        <v>355</v>
      </c>
      <c r="K424" s="20" t="str" cm="1">
        <f t="array" ref="K4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25" spans="1:11" ht="21.5" x14ac:dyDescent="0.9">
      <c r="A425" s="25">
        <v>55</v>
      </c>
      <c r="B425" s="20" t="s">
        <v>2241</v>
      </c>
      <c r="C425" s="20" t="s">
        <v>2019</v>
      </c>
      <c r="D425" s="20">
        <v>195429</v>
      </c>
      <c r="E425" s="20">
        <v>81.89</v>
      </c>
      <c r="F425" s="20" t="s">
        <v>2261</v>
      </c>
      <c r="G425" s="20" t="str">
        <f>IF(Result2026[[#This Row],[Candidate_Name]]&lt;&gt;"NOTA",_xlfn.XLOOKUP(Result2026[[#This Row],[Candidate_Name]],Candidates[candidates__name],Candidates[candidates__reference],"Fix"),"NOTA")</f>
        <v>26kla475</v>
      </c>
      <c r="H425" s="20" t="s">
        <v>6636</v>
      </c>
      <c r="I425" s="20" t="s">
        <v>6644</v>
      </c>
      <c r="J425" s="21">
        <v>197</v>
      </c>
      <c r="K425" s="20" t="str" cm="1">
        <f t="array" ref="K4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26" spans="1:11" ht="21.5" x14ac:dyDescent="0.9">
      <c r="A426" s="25">
        <v>56</v>
      </c>
      <c r="B426" s="20" t="s">
        <v>2019</v>
      </c>
      <c r="C426" s="20" t="s">
        <v>2019</v>
      </c>
      <c r="D426" s="20">
        <v>176224</v>
      </c>
      <c r="E426" s="20">
        <v>82.27</v>
      </c>
      <c r="F426" s="20" t="s">
        <v>2288</v>
      </c>
      <c r="G426" s="20" t="str">
        <f>IF(Result2026[[#This Row],[Candidate_Name]]&lt;&gt;"NOTA",_xlfn.XLOOKUP(Result2026[[#This Row],[Candidate_Name]],Candidates[candidates__name],Candidates[candidates__reference],"Fix"),"NOTA")</f>
        <v>26kla196</v>
      </c>
      <c r="H426" s="20" t="s">
        <v>38</v>
      </c>
      <c r="I426" s="20" t="s">
        <v>6640</v>
      </c>
      <c r="J426" s="21">
        <v>62199</v>
      </c>
      <c r="K426" s="20" cm="1">
        <f t="array" ref="K4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27" spans="1:11" ht="21.5" x14ac:dyDescent="0.9">
      <c r="A427" s="25">
        <v>56</v>
      </c>
      <c r="B427" s="20" t="s">
        <v>2019</v>
      </c>
      <c r="C427" s="20" t="s">
        <v>2019</v>
      </c>
      <c r="D427" s="20">
        <v>176224</v>
      </c>
      <c r="E427" s="20">
        <v>82.27</v>
      </c>
      <c r="F427" s="20" t="s">
        <v>2294</v>
      </c>
      <c r="G427" s="20" t="str">
        <f>IF(Result2026[[#This Row],[Candidate_Name]]&lt;&gt;"NOTA",_xlfn.XLOOKUP(Result2026[[#This Row],[Candidate_Name]],Candidates[candidates__name],Candidates[candidates__reference],"Fix"),"NOTA")</f>
        <v>26kla336</v>
      </c>
      <c r="H427" s="20" t="s">
        <v>68</v>
      </c>
      <c r="I427" s="20" t="s">
        <v>6634</v>
      </c>
      <c r="J427" s="21">
        <v>49052</v>
      </c>
      <c r="K427" s="20" cm="1">
        <f t="array" ref="K4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28" spans="1:11" ht="21.5" x14ac:dyDescent="0.9">
      <c r="A428" s="25">
        <v>56</v>
      </c>
      <c r="B428" s="20" t="s">
        <v>2019</v>
      </c>
      <c r="C428" s="20" t="s">
        <v>2019</v>
      </c>
      <c r="D428" s="20">
        <v>176224</v>
      </c>
      <c r="E428" s="20">
        <v>82.27</v>
      </c>
      <c r="F428" s="20" t="s">
        <v>2299</v>
      </c>
      <c r="G428" s="20" t="str">
        <f>IF(Result2026[[#This Row],[Candidate_Name]]&lt;&gt;"NOTA",_xlfn.XLOOKUP(Result2026[[#This Row],[Candidate_Name]],Candidates[candidates__name],Candidates[candidates__reference],"Fix"),"NOTA")</f>
        <v>26kla056</v>
      </c>
      <c r="H428" s="20" t="s">
        <v>51</v>
      </c>
      <c r="I428" s="20" t="s">
        <v>6637</v>
      </c>
      <c r="J428" s="21">
        <v>33931</v>
      </c>
      <c r="K428" s="20" cm="1">
        <f t="array" ref="K4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29" spans="1:11" ht="21.5" x14ac:dyDescent="0.9">
      <c r="A429" s="25">
        <v>56</v>
      </c>
      <c r="B429" s="20" t="s">
        <v>2019</v>
      </c>
      <c r="C429" s="20" t="s">
        <v>2019</v>
      </c>
      <c r="D429" s="20">
        <v>176224</v>
      </c>
      <c r="E429" s="20">
        <v>82.27</v>
      </c>
      <c r="F429" s="20" t="s">
        <v>6638</v>
      </c>
      <c r="G429" s="20" t="str">
        <f>IF(Result2026[[#This Row],[Candidate_Name]]&lt;&gt;"NOTA",_xlfn.XLOOKUP(Result2026[[#This Row],[Candidate_Name]],Candidates[candidates__name],Candidates[candidates__reference],"Fix"),"NOTA")</f>
        <v>NOTA</v>
      </c>
      <c r="H429" s="20" t="s">
        <v>6636</v>
      </c>
      <c r="I429" s="20"/>
      <c r="J429" s="21">
        <v>841</v>
      </c>
      <c r="K429" s="20" t="str" cm="1">
        <f t="array" ref="K4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0" spans="1:11" ht="21.5" x14ac:dyDescent="0.9">
      <c r="A430" s="25">
        <v>56</v>
      </c>
      <c r="B430" s="20" t="s">
        <v>2019</v>
      </c>
      <c r="C430" s="20" t="s">
        <v>2019</v>
      </c>
      <c r="D430" s="20">
        <v>176224</v>
      </c>
      <c r="E430" s="20">
        <v>82.27</v>
      </c>
      <c r="F430" s="20" t="s">
        <v>2278</v>
      </c>
      <c r="G430" s="20" t="str">
        <f>IF(Result2026[[#This Row],[Candidate_Name]]&lt;&gt;"NOTA",_xlfn.XLOOKUP(Result2026[[#This Row],[Candidate_Name]],Candidates[candidates__name],Candidates[candidates__reference],"Fix"),"NOTA")</f>
        <v>26kla476</v>
      </c>
      <c r="H430" s="20" t="s">
        <v>6636</v>
      </c>
      <c r="I430" s="20" t="s">
        <v>6644</v>
      </c>
      <c r="J430" s="21">
        <v>437</v>
      </c>
      <c r="K430" s="20" t="str" cm="1">
        <f t="array" ref="K4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1" spans="1:11" ht="21.5" x14ac:dyDescent="0.9">
      <c r="A431" s="25">
        <v>56</v>
      </c>
      <c r="B431" s="20" t="s">
        <v>2019</v>
      </c>
      <c r="C431" s="20" t="s">
        <v>2019</v>
      </c>
      <c r="D431" s="20">
        <v>176224</v>
      </c>
      <c r="E431" s="20">
        <v>82.27</v>
      </c>
      <c r="F431" s="20" t="s">
        <v>2283</v>
      </c>
      <c r="G431" s="20" t="str">
        <f>IF(Result2026[[#This Row],[Candidate_Name]]&lt;&gt;"NOTA",_xlfn.XLOOKUP(Result2026[[#This Row],[Candidate_Name]],Candidates[candidates__name],Candidates[candidates__reference],"Fix"),"NOTA")</f>
        <v>26kla829</v>
      </c>
      <c r="H431" s="20" t="s">
        <v>6636</v>
      </c>
      <c r="I431" s="20" t="s">
        <v>6639</v>
      </c>
      <c r="J431" s="21">
        <v>348</v>
      </c>
      <c r="K431" s="20" t="str" cm="1">
        <f t="array" ref="K4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2" spans="1:11" ht="21.5" x14ac:dyDescent="0.9">
      <c r="A432" s="25">
        <v>56</v>
      </c>
      <c r="B432" s="20" t="s">
        <v>2019</v>
      </c>
      <c r="C432" s="20" t="s">
        <v>2019</v>
      </c>
      <c r="D432" s="20">
        <v>176224</v>
      </c>
      <c r="E432" s="20">
        <v>82.27</v>
      </c>
      <c r="F432" s="20" t="s">
        <v>2309</v>
      </c>
      <c r="G432" s="20" t="str">
        <f>IF(Result2026[[#This Row],[Candidate_Name]]&lt;&gt;"NOTA",_xlfn.XLOOKUP(Result2026[[#This Row],[Candidate_Name]],Candidates[candidates__name],Candidates[candidates__reference],"Fix"),"NOTA")</f>
        <v>26kla991</v>
      </c>
      <c r="H432" s="20" t="s">
        <v>6636</v>
      </c>
      <c r="I432" s="20" t="s">
        <v>6637</v>
      </c>
      <c r="J432" s="21">
        <v>193</v>
      </c>
      <c r="K432" s="20" t="str" cm="1">
        <f t="array" ref="K4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3" spans="1:11" ht="21.5" x14ac:dyDescent="0.9">
      <c r="A433" s="25">
        <v>56</v>
      </c>
      <c r="B433" s="20" t="s">
        <v>2019</v>
      </c>
      <c r="C433" s="20" t="s">
        <v>2019</v>
      </c>
      <c r="D433" s="20">
        <v>176224</v>
      </c>
      <c r="E433" s="20">
        <v>82.27</v>
      </c>
      <c r="F433" s="20" t="s">
        <v>2304</v>
      </c>
      <c r="G433" s="20" t="str">
        <f>IF(Result2026[[#This Row],[Candidate_Name]]&lt;&gt;"NOTA",_xlfn.XLOOKUP(Result2026[[#This Row],[Candidate_Name]],Candidates[candidates__name],Candidates[candidates__reference],"Fix"),"NOTA")</f>
        <v>26kla946</v>
      </c>
      <c r="H433" s="20" t="s">
        <v>6636</v>
      </c>
      <c r="I433" s="20" t="s">
        <v>6637</v>
      </c>
      <c r="J433" s="21">
        <v>191</v>
      </c>
      <c r="K433" s="20" t="str" cm="1">
        <f t="array" ref="K4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4" spans="1:11" ht="21.5" x14ac:dyDescent="0.9">
      <c r="A434" s="25">
        <v>57</v>
      </c>
      <c r="B434" s="20" t="s">
        <v>6659</v>
      </c>
      <c r="C434" s="20" t="s">
        <v>2019</v>
      </c>
      <c r="D434" s="20">
        <v>164930</v>
      </c>
      <c r="E434" s="20">
        <v>79.05</v>
      </c>
      <c r="F434" s="20" t="s">
        <v>2327</v>
      </c>
      <c r="G434" s="20" t="str">
        <f>IF(Result2026[[#This Row],[Candidate_Name]]&lt;&gt;"NOTA",_xlfn.XLOOKUP(Result2026[[#This Row],[Candidate_Name]],Candidates[candidates__name],Candidates[candidates__reference],"Fix"),"NOTA")</f>
        <v>26kla057</v>
      </c>
      <c r="H434" s="20" t="s">
        <v>51</v>
      </c>
      <c r="I434" s="20" t="s">
        <v>6635</v>
      </c>
      <c r="J434" s="21">
        <v>60557</v>
      </c>
      <c r="K434" s="20" cm="1">
        <f t="array" ref="K4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35" spans="1:11" ht="21.5" x14ac:dyDescent="0.9">
      <c r="A435" s="25">
        <v>57</v>
      </c>
      <c r="B435" s="20" t="s">
        <v>6659</v>
      </c>
      <c r="C435" s="20" t="s">
        <v>2019</v>
      </c>
      <c r="D435" s="20">
        <v>164930</v>
      </c>
      <c r="E435" s="20">
        <v>79.05</v>
      </c>
      <c r="F435" s="20" t="s">
        <v>2322</v>
      </c>
      <c r="G435" s="20" t="str">
        <f>IF(Result2026[[#This Row],[Candidate_Name]]&lt;&gt;"NOTA",_xlfn.XLOOKUP(Result2026[[#This Row],[Candidate_Name]],Candidates[candidates__name],Candidates[candidates__reference],"Fix"),"NOTA")</f>
        <v>26kla197</v>
      </c>
      <c r="H435" s="20" t="s">
        <v>38</v>
      </c>
      <c r="I435" s="20" t="s">
        <v>6640</v>
      </c>
      <c r="J435" s="21">
        <v>48647</v>
      </c>
      <c r="K435" s="20" cm="1">
        <f t="array" ref="K4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36" spans="1:11" ht="21.5" x14ac:dyDescent="0.9">
      <c r="A436" s="25">
        <v>57</v>
      </c>
      <c r="B436" s="20" t="s">
        <v>6659</v>
      </c>
      <c r="C436" s="20" t="s">
        <v>2019</v>
      </c>
      <c r="D436" s="20">
        <v>164930</v>
      </c>
      <c r="E436" s="20">
        <v>79.05</v>
      </c>
      <c r="F436" s="20" t="s">
        <v>2334</v>
      </c>
      <c r="G436" s="20" t="str">
        <f>IF(Result2026[[#This Row],[Candidate_Name]]&lt;&gt;"NOTA",_xlfn.XLOOKUP(Result2026[[#This Row],[Candidate_Name]],Candidates[candidates__name],Candidates[candidates__reference],"Fix"),"NOTA")</f>
        <v>26kla337</v>
      </c>
      <c r="H436" s="20" t="s">
        <v>68</v>
      </c>
      <c r="I436" s="20" t="s">
        <v>6634</v>
      </c>
      <c r="J436" s="21">
        <v>21162</v>
      </c>
      <c r="K436" s="20" cm="1">
        <f t="array" ref="K4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37" spans="1:11" ht="21.5" x14ac:dyDescent="0.9">
      <c r="A437" s="25">
        <v>57</v>
      </c>
      <c r="B437" s="20" t="s">
        <v>6659</v>
      </c>
      <c r="C437" s="20" t="s">
        <v>2019</v>
      </c>
      <c r="D437" s="20">
        <v>164930</v>
      </c>
      <c r="E437" s="20">
        <v>79.05</v>
      </c>
      <c r="F437" s="20" t="s">
        <v>6638</v>
      </c>
      <c r="G437" s="20" t="str">
        <f>IF(Result2026[[#This Row],[Candidate_Name]]&lt;&gt;"NOTA",_xlfn.XLOOKUP(Result2026[[#This Row],[Candidate_Name]],Candidates[candidates__name],Candidates[candidates__reference],"Fix"),"NOTA")</f>
        <v>NOTA</v>
      </c>
      <c r="H437" s="20" t="s">
        <v>6636</v>
      </c>
      <c r="I437" s="20"/>
      <c r="J437" s="21">
        <v>1014</v>
      </c>
      <c r="K437" s="20" t="str" cm="1">
        <f t="array" ref="K4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8" spans="1:11" ht="21.5" x14ac:dyDescent="0.9">
      <c r="A438" s="25">
        <v>57</v>
      </c>
      <c r="B438" s="20" t="s">
        <v>6659</v>
      </c>
      <c r="C438" s="20" t="s">
        <v>2019</v>
      </c>
      <c r="D438" s="20">
        <v>164930</v>
      </c>
      <c r="E438" s="20">
        <v>79.05</v>
      </c>
      <c r="F438" s="20" t="s">
        <v>2317</v>
      </c>
      <c r="G438" s="20" t="str">
        <f>IF(Result2026[[#This Row],[Candidate_Name]]&lt;&gt;"NOTA",_xlfn.XLOOKUP(Result2026[[#This Row],[Candidate_Name]],Candidates[candidates__name],Candidates[candidates__reference],"Fix"),"NOTA")</f>
        <v>26kla878</v>
      </c>
      <c r="H438" s="20" t="s">
        <v>6636</v>
      </c>
      <c r="I438" s="20" t="s">
        <v>6639</v>
      </c>
      <c r="J438" s="21">
        <v>866</v>
      </c>
      <c r="K438" s="20" t="str" cm="1">
        <f t="array" ref="K4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39" spans="1:11" ht="21.5" x14ac:dyDescent="0.9">
      <c r="A439" s="25">
        <v>58</v>
      </c>
      <c r="B439" s="20" t="s">
        <v>2339</v>
      </c>
      <c r="C439" s="20" t="s">
        <v>2019</v>
      </c>
      <c r="D439" s="20">
        <v>172015</v>
      </c>
      <c r="E439" s="20">
        <v>84.63</v>
      </c>
      <c r="F439" s="20" t="s">
        <v>2347</v>
      </c>
      <c r="G439" s="20" t="str">
        <f>IF(Result2026[[#This Row],[Candidate_Name]]&lt;&gt;"NOTA",_xlfn.XLOOKUP(Result2026[[#This Row],[Candidate_Name]],Candidates[candidates__name],Candidates[candidates__reference],"Fix"),"NOTA")</f>
        <v>26kla198</v>
      </c>
      <c r="H439" s="20" t="s">
        <v>38</v>
      </c>
      <c r="I439" s="20" t="s">
        <v>6640</v>
      </c>
      <c r="J439" s="21">
        <v>65325</v>
      </c>
      <c r="K439" s="20" cm="1">
        <f t="array" ref="K4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40" spans="1:11" ht="21.5" x14ac:dyDescent="0.9">
      <c r="A440" s="25">
        <v>58</v>
      </c>
      <c r="B440" s="20" t="s">
        <v>2339</v>
      </c>
      <c r="C440" s="20" t="s">
        <v>2019</v>
      </c>
      <c r="D440" s="20">
        <v>172015</v>
      </c>
      <c r="E440" s="20">
        <v>84.63</v>
      </c>
      <c r="F440" s="20" t="s">
        <v>2353</v>
      </c>
      <c r="G440" s="20" t="str">
        <f>IF(Result2026[[#This Row],[Candidate_Name]]&lt;&gt;"NOTA",_xlfn.XLOOKUP(Result2026[[#This Row],[Candidate_Name]],Candidates[candidates__name],Candidates[candidates__reference],"Fix"),"NOTA")</f>
        <v>26kla058</v>
      </c>
      <c r="H440" s="20" t="s">
        <v>51</v>
      </c>
      <c r="I440" s="20" t="s">
        <v>6637</v>
      </c>
      <c r="J440" s="21">
        <v>58815</v>
      </c>
      <c r="K440" s="20" cm="1">
        <f t="array" ref="K4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41" spans="1:11" ht="21.5" x14ac:dyDescent="0.9">
      <c r="A441" s="25">
        <v>58</v>
      </c>
      <c r="B441" s="20" t="s">
        <v>2339</v>
      </c>
      <c r="C441" s="20" t="s">
        <v>2019</v>
      </c>
      <c r="D441" s="20">
        <v>172015</v>
      </c>
      <c r="E441" s="20">
        <v>84.63</v>
      </c>
      <c r="F441" s="20" t="s">
        <v>2342</v>
      </c>
      <c r="G441" s="20" t="str">
        <f>IF(Result2026[[#This Row],[Candidate_Name]]&lt;&gt;"NOTA",_xlfn.XLOOKUP(Result2026[[#This Row],[Candidate_Name]],Candidates[candidates__name],Candidates[candidates__reference],"Fix"),"NOTA")</f>
        <v>26kla338</v>
      </c>
      <c r="H441" s="20" t="s">
        <v>68</v>
      </c>
      <c r="I441" s="20" t="s">
        <v>6634</v>
      </c>
      <c r="J441" s="21">
        <v>14697</v>
      </c>
      <c r="K441" s="20" cm="1">
        <f t="array" ref="K4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42" spans="1:11" ht="21.5" x14ac:dyDescent="0.9">
      <c r="A442" s="25">
        <v>58</v>
      </c>
      <c r="B442" s="20" t="s">
        <v>2339</v>
      </c>
      <c r="C442" s="20" t="s">
        <v>2019</v>
      </c>
      <c r="D442" s="20">
        <v>172015</v>
      </c>
      <c r="E442" s="20">
        <v>84.63</v>
      </c>
      <c r="F442" s="20" t="s">
        <v>2358</v>
      </c>
      <c r="G442" s="20" t="str">
        <f>IF(Result2026[[#This Row],[Candidate_Name]]&lt;&gt;"NOTA",_xlfn.XLOOKUP(Result2026[[#This Row],[Candidate_Name]],Candidates[candidates__name],Candidates[candidates__reference],"Fix"),"NOTA")</f>
        <v>26kla870</v>
      </c>
      <c r="H442" s="20" t="s">
        <v>6636</v>
      </c>
      <c r="I442" s="20" t="s">
        <v>6637</v>
      </c>
      <c r="J442" s="21">
        <v>6984</v>
      </c>
      <c r="K442" s="20" t="str" cm="1">
        <f t="array" ref="K4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43" spans="1:11" ht="21.5" x14ac:dyDescent="0.9">
      <c r="A443" s="25">
        <v>58</v>
      </c>
      <c r="B443" s="20" t="s">
        <v>2339</v>
      </c>
      <c r="C443" s="20" t="s">
        <v>2019</v>
      </c>
      <c r="D443" s="20">
        <v>172015</v>
      </c>
      <c r="E443" s="20">
        <v>84.63</v>
      </c>
      <c r="F443" s="20" t="s">
        <v>6638</v>
      </c>
      <c r="G443" s="20" t="str">
        <f>IF(Result2026[[#This Row],[Candidate_Name]]&lt;&gt;"NOTA",_xlfn.XLOOKUP(Result2026[[#This Row],[Candidate_Name]],Candidates[candidates__name],Candidates[candidates__reference],"Fix"),"NOTA")</f>
        <v>NOTA</v>
      </c>
      <c r="H443" s="20" t="s">
        <v>6636</v>
      </c>
      <c r="I443" s="20"/>
      <c r="J443" s="21">
        <v>1298</v>
      </c>
      <c r="K443" s="20" t="str" cm="1">
        <f t="array" ref="K4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44" spans="1:11" ht="21.5" x14ac:dyDescent="0.9">
      <c r="A444" s="25">
        <v>58</v>
      </c>
      <c r="B444" s="20" t="s">
        <v>2339</v>
      </c>
      <c r="C444" s="20" t="s">
        <v>2019</v>
      </c>
      <c r="D444" s="20">
        <v>172015</v>
      </c>
      <c r="E444" s="20">
        <v>84.63</v>
      </c>
      <c r="F444" s="20" t="s">
        <v>2363</v>
      </c>
      <c r="G444" s="20" t="str">
        <f>IF(Result2026[[#This Row],[Candidate_Name]]&lt;&gt;"NOTA",_xlfn.XLOOKUP(Result2026[[#This Row],[Candidate_Name]],Candidates[candidates__name],Candidates[candidates__reference],"Fix"),"NOTA")</f>
        <v>26kla888</v>
      </c>
      <c r="H444" s="20" t="s">
        <v>6636</v>
      </c>
      <c r="I444" s="20" t="s">
        <v>6637</v>
      </c>
      <c r="J444" s="21">
        <v>408</v>
      </c>
      <c r="K444" s="20" t="str" cm="1">
        <f t="array" ref="K4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45" spans="1:11" ht="21.5" x14ac:dyDescent="0.9">
      <c r="A445" s="25">
        <v>58</v>
      </c>
      <c r="B445" s="20" t="s">
        <v>2339</v>
      </c>
      <c r="C445" s="20" t="s">
        <v>2019</v>
      </c>
      <c r="D445" s="20">
        <v>172015</v>
      </c>
      <c r="E445" s="20">
        <v>84.63</v>
      </c>
      <c r="F445" s="20" t="s">
        <v>2368</v>
      </c>
      <c r="G445" s="20" t="str">
        <f>IF(Result2026[[#This Row],[Candidate_Name]]&lt;&gt;"NOTA",_xlfn.XLOOKUP(Result2026[[#This Row],[Candidate_Name]],Candidates[candidates__name],Candidates[candidates__reference],"Fix"),"NOTA")</f>
        <v>26kla1023</v>
      </c>
      <c r="H445" s="20" t="s">
        <v>6636</v>
      </c>
      <c r="I445" s="20" t="s">
        <v>6637</v>
      </c>
      <c r="J445" s="21">
        <v>261</v>
      </c>
      <c r="K445" s="20" t="str" cm="1">
        <f t="array" ref="K4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46" spans="1:11" ht="21.5" x14ac:dyDescent="0.9">
      <c r="A446" s="25">
        <v>59</v>
      </c>
      <c r="B446" s="20" t="s">
        <v>2374</v>
      </c>
      <c r="C446" s="20" t="s">
        <v>2019</v>
      </c>
      <c r="D446" s="20">
        <v>181690</v>
      </c>
      <c r="E446" s="20">
        <v>81.59</v>
      </c>
      <c r="F446" s="20" t="s">
        <v>2382</v>
      </c>
      <c r="G446" s="20" t="str">
        <f>IF(Result2026[[#This Row],[Candidate_Name]]&lt;&gt;"NOTA",_xlfn.XLOOKUP(Result2026[[#This Row],[Candidate_Name]],Candidates[candidates__name],Candidates[candidates__reference],"Fix"),"NOTA")</f>
        <v>26kla059</v>
      </c>
      <c r="H446" s="20" t="s">
        <v>51</v>
      </c>
      <c r="I446" s="20" t="s">
        <v>6635</v>
      </c>
      <c r="J446" s="21">
        <v>66521</v>
      </c>
      <c r="K446" s="20" cm="1">
        <f t="array" ref="K4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47" spans="1:11" ht="21.5" x14ac:dyDescent="0.9">
      <c r="A447" s="25">
        <v>59</v>
      </c>
      <c r="B447" s="20" t="s">
        <v>2374</v>
      </c>
      <c r="C447" s="20" t="s">
        <v>2019</v>
      </c>
      <c r="D447" s="20">
        <v>181690</v>
      </c>
      <c r="E447" s="20">
        <v>81.59</v>
      </c>
      <c r="F447" s="20" t="s">
        <v>2377</v>
      </c>
      <c r="G447" s="20" t="str">
        <f>IF(Result2026[[#This Row],[Candidate_Name]]&lt;&gt;"NOTA",_xlfn.XLOOKUP(Result2026[[#This Row],[Candidate_Name]],Candidates[candidates__name],Candidates[candidates__reference],"Fix"),"NOTA")</f>
        <v>26kla199</v>
      </c>
      <c r="H447" s="20" t="s">
        <v>38</v>
      </c>
      <c r="I447" s="20" t="s">
        <v>6640</v>
      </c>
      <c r="J447" s="21">
        <v>63216</v>
      </c>
      <c r="K447" s="20" cm="1">
        <f t="array" ref="K4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48" spans="1:11" ht="21.5" x14ac:dyDescent="0.9">
      <c r="A448" s="25">
        <v>59</v>
      </c>
      <c r="B448" s="20" t="s">
        <v>2374</v>
      </c>
      <c r="C448" s="20" t="s">
        <v>2019</v>
      </c>
      <c r="D448" s="20">
        <v>181690</v>
      </c>
      <c r="E448" s="20">
        <v>81.59</v>
      </c>
      <c r="F448" s="20" t="s">
        <v>2387</v>
      </c>
      <c r="G448" s="20" t="str">
        <f>IF(Result2026[[#This Row],[Candidate_Name]]&lt;&gt;"NOTA",_xlfn.XLOOKUP(Result2026[[#This Row],[Candidate_Name]],Candidates[candidates__name],Candidates[candidates__reference],"Fix"),"NOTA")</f>
        <v>26kla339</v>
      </c>
      <c r="H448" s="20" t="s">
        <v>68</v>
      </c>
      <c r="I448" s="20" t="s">
        <v>6648</v>
      </c>
      <c r="J448" s="21">
        <v>18107</v>
      </c>
      <c r="K448" s="20" cm="1">
        <f t="array" ref="K4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49" spans="1:11" ht="21.5" x14ac:dyDescent="0.9">
      <c r="A449" s="25">
        <v>59</v>
      </c>
      <c r="B449" s="20" t="s">
        <v>2374</v>
      </c>
      <c r="C449" s="20" t="s">
        <v>2019</v>
      </c>
      <c r="D449" s="20">
        <v>181690</v>
      </c>
      <c r="E449" s="20">
        <v>81.59</v>
      </c>
      <c r="F449" s="20" t="s">
        <v>6638</v>
      </c>
      <c r="G449" s="20" t="str">
        <f>IF(Result2026[[#This Row],[Candidate_Name]]&lt;&gt;"NOTA",_xlfn.XLOOKUP(Result2026[[#This Row],[Candidate_Name]],Candidates[candidates__name],Candidates[candidates__reference],"Fix"),"NOTA")</f>
        <v>NOTA</v>
      </c>
      <c r="H449" s="20" t="s">
        <v>6636</v>
      </c>
      <c r="I449" s="20"/>
      <c r="J449" s="21">
        <v>1241</v>
      </c>
      <c r="K449" s="20" t="str" cm="1">
        <f t="array" ref="K4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50" spans="1:11" ht="21.5" x14ac:dyDescent="0.9">
      <c r="A450" s="25">
        <v>59</v>
      </c>
      <c r="B450" s="20" t="s">
        <v>2374</v>
      </c>
      <c r="C450" s="20" t="s">
        <v>2019</v>
      </c>
      <c r="D450" s="20">
        <v>181690</v>
      </c>
      <c r="E450" s="20">
        <v>81.59</v>
      </c>
      <c r="F450" s="20" t="s">
        <v>2392</v>
      </c>
      <c r="G450" s="20" t="str">
        <f>IF(Result2026[[#This Row],[Candidate_Name]]&lt;&gt;"NOTA",_xlfn.XLOOKUP(Result2026[[#This Row],[Candidate_Name]],Candidates[candidates__name],Candidates[candidates__reference],"Fix"),"NOTA")</f>
        <v>26kla619</v>
      </c>
      <c r="H450" s="20" t="s">
        <v>6636</v>
      </c>
      <c r="I450" s="20" t="s">
        <v>6643</v>
      </c>
      <c r="J450" s="21">
        <v>793</v>
      </c>
      <c r="K450" s="20" t="str" cm="1">
        <f t="array" ref="K4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51" spans="1:11" ht="21.5" x14ac:dyDescent="0.9">
      <c r="A451" s="25">
        <v>59</v>
      </c>
      <c r="B451" s="20" t="s">
        <v>2374</v>
      </c>
      <c r="C451" s="20" t="s">
        <v>2019</v>
      </c>
      <c r="D451" s="20">
        <v>181690</v>
      </c>
      <c r="E451" s="20">
        <v>81.59</v>
      </c>
      <c r="F451" s="20" t="s">
        <v>2402</v>
      </c>
      <c r="G451" s="20" t="str">
        <f>IF(Result2026[[#This Row],[Candidate_Name]]&lt;&gt;"NOTA",_xlfn.XLOOKUP(Result2026[[#This Row],[Candidate_Name]],Candidates[candidates__name],Candidates[candidates__reference],"Fix"),"NOTA")</f>
        <v>26kla973</v>
      </c>
      <c r="H451" s="20" t="s">
        <v>6636</v>
      </c>
      <c r="I451" s="20" t="s">
        <v>6637</v>
      </c>
      <c r="J451" s="21">
        <v>330</v>
      </c>
      <c r="K451" s="20" t="str" cm="1">
        <f t="array" ref="K4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52" spans="1:11" ht="21.5" x14ac:dyDescent="0.9">
      <c r="A452" s="25">
        <v>59</v>
      </c>
      <c r="B452" s="20" t="s">
        <v>2374</v>
      </c>
      <c r="C452" s="20" t="s">
        <v>2019</v>
      </c>
      <c r="D452" s="20">
        <v>181690</v>
      </c>
      <c r="E452" s="20">
        <v>81.59</v>
      </c>
      <c r="F452" s="20" t="s">
        <v>2397</v>
      </c>
      <c r="G452" s="20" t="str">
        <f>IF(Result2026[[#This Row],[Candidate_Name]]&lt;&gt;"NOTA",_xlfn.XLOOKUP(Result2026[[#This Row],[Candidate_Name]],Candidates[candidates__name],Candidates[candidates__reference],"Fix"),"NOTA")</f>
        <v>26kla913</v>
      </c>
      <c r="H452" s="20" t="s">
        <v>6636</v>
      </c>
      <c r="I452" s="20" t="s">
        <v>6637</v>
      </c>
      <c r="J452" s="21">
        <v>289</v>
      </c>
      <c r="K452" s="20" t="str" cm="1">
        <f t="array" ref="K4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53" spans="1:11" ht="21.5" x14ac:dyDescent="0.9">
      <c r="A453" s="25">
        <v>60</v>
      </c>
      <c r="B453" s="20" t="s">
        <v>2407</v>
      </c>
      <c r="C453" s="20" t="s">
        <v>2019</v>
      </c>
      <c r="D453" s="20">
        <v>165657</v>
      </c>
      <c r="E453" s="20">
        <v>79.83</v>
      </c>
      <c r="F453" s="20" t="s">
        <v>2425</v>
      </c>
      <c r="G453" s="20" t="str">
        <f>IF(Result2026[[#This Row],[Candidate_Name]]&lt;&gt;"NOTA",_xlfn.XLOOKUP(Result2026[[#This Row],[Candidate_Name]],Candidates[candidates__name],Candidates[candidates__reference],"Fix"),"NOTA")</f>
        <v>26kla060</v>
      </c>
      <c r="H453" s="20" t="s">
        <v>51</v>
      </c>
      <c r="I453" s="20" t="s">
        <v>6635</v>
      </c>
      <c r="J453" s="21">
        <v>61564</v>
      </c>
      <c r="K453" s="20" cm="1">
        <f t="array" ref="K4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54" spans="1:11" ht="21.5" x14ac:dyDescent="0.9">
      <c r="A454" s="25">
        <v>60</v>
      </c>
      <c r="B454" s="20" t="s">
        <v>2407</v>
      </c>
      <c r="C454" s="20" t="s">
        <v>2019</v>
      </c>
      <c r="D454" s="20">
        <v>165657</v>
      </c>
      <c r="E454" s="20">
        <v>79.83</v>
      </c>
      <c r="F454" s="20" t="s">
        <v>2420</v>
      </c>
      <c r="G454" s="20" t="str">
        <f>IF(Result2026[[#This Row],[Candidate_Name]]&lt;&gt;"NOTA",_xlfn.XLOOKUP(Result2026[[#This Row],[Candidate_Name]],Candidates[candidates__name],Candidates[candidates__reference],"Fix"),"NOTA")</f>
        <v>26kla200</v>
      </c>
      <c r="H454" s="20" t="s">
        <v>38</v>
      </c>
      <c r="I454" s="20" t="s">
        <v>6640</v>
      </c>
      <c r="J454" s="21">
        <v>53011</v>
      </c>
      <c r="K454" s="20" cm="1">
        <f t="array" ref="K4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55" spans="1:11" ht="21.5" x14ac:dyDescent="0.9">
      <c r="A455" s="25">
        <v>60</v>
      </c>
      <c r="B455" s="20" t="s">
        <v>2407</v>
      </c>
      <c r="C455" s="20" t="s">
        <v>2019</v>
      </c>
      <c r="D455" s="20">
        <v>165657</v>
      </c>
      <c r="E455" s="20">
        <v>79.83</v>
      </c>
      <c r="F455" s="20" t="s">
        <v>2415</v>
      </c>
      <c r="G455" s="20" t="str">
        <f>IF(Result2026[[#This Row],[Candidate_Name]]&lt;&gt;"NOTA",_xlfn.XLOOKUP(Result2026[[#This Row],[Candidate_Name]],Candidates[candidates__name],Candidates[candidates__reference],"Fix"),"NOTA")</f>
        <v>26kla340</v>
      </c>
      <c r="H455" s="20" t="s">
        <v>68</v>
      </c>
      <c r="I455" s="20" t="s">
        <v>6634</v>
      </c>
      <c r="J455" s="21">
        <v>17347</v>
      </c>
      <c r="K455" s="20" cm="1">
        <f t="array" ref="K4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56" spans="1:11" ht="21.5" x14ac:dyDescent="0.9">
      <c r="A456" s="25">
        <v>60</v>
      </c>
      <c r="B456" s="20" t="s">
        <v>2407</v>
      </c>
      <c r="C456" s="20" t="s">
        <v>2019</v>
      </c>
      <c r="D456" s="20">
        <v>165657</v>
      </c>
      <c r="E456" s="20">
        <v>79.83</v>
      </c>
      <c r="F456" s="20" t="s">
        <v>6638</v>
      </c>
      <c r="G456" s="20" t="str">
        <f>IF(Result2026[[#This Row],[Candidate_Name]]&lt;&gt;"NOTA",_xlfn.XLOOKUP(Result2026[[#This Row],[Candidate_Name]],Candidates[candidates__name],Candidates[candidates__reference],"Fix"),"NOTA")</f>
        <v>NOTA</v>
      </c>
      <c r="H456" s="20" t="s">
        <v>6636</v>
      </c>
      <c r="I456" s="20"/>
      <c r="J456" s="21">
        <v>1071</v>
      </c>
      <c r="K456" s="20" t="str" cm="1">
        <f t="array" ref="K4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57" spans="1:11" ht="21.5" x14ac:dyDescent="0.9">
      <c r="A457" s="25">
        <v>60</v>
      </c>
      <c r="B457" s="20" t="s">
        <v>2407</v>
      </c>
      <c r="C457" s="20" t="s">
        <v>2019</v>
      </c>
      <c r="D457" s="20">
        <v>165657</v>
      </c>
      <c r="E457" s="20">
        <v>79.83</v>
      </c>
      <c r="F457" s="20" t="s">
        <v>2410</v>
      </c>
      <c r="G457" s="20" t="str">
        <f>IF(Result2026[[#This Row],[Candidate_Name]]&lt;&gt;"NOTA",_xlfn.XLOOKUP(Result2026[[#This Row],[Candidate_Name]],Candidates[candidates__name],Candidates[candidates__reference],"Fix"),"NOTA")</f>
        <v>26kla860</v>
      </c>
      <c r="H457" s="20" t="s">
        <v>6636</v>
      </c>
      <c r="I457" s="20" t="s">
        <v>6639</v>
      </c>
      <c r="J457" s="21">
        <v>651</v>
      </c>
      <c r="K457" s="20" t="str" cm="1">
        <f t="array" ref="K4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58" spans="1:11" ht="21.5" x14ac:dyDescent="0.9">
      <c r="A458" s="25">
        <v>60</v>
      </c>
      <c r="B458" s="20" t="s">
        <v>2407</v>
      </c>
      <c r="C458" s="20" t="s">
        <v>2019</v>
      </c>
      <c r="D458" s="20">
        <v>165657</v>
      </c>
      <c r="E458" s="20">
        <v>79.83</v>
      </c>
      <c r="F458" s="20" t="s">
        <v>2430</v>
      </c>
      <c r="G458" s="20" t="str">
        <f>IF(Result2026[[#This Row],[Candidate_Name]]&lt;&gt;"NOTA",_xlfn.XLOOKUP(Result2026[[#This Row],[Candidate_Name]],Candidates[candidates__name],Candidates[candidates__reference],"Fix"),"NOTA")</f>
        <v>26kla754</v>
      </c>
      <c r="H458" s="20" t="s">
        <v>6636</v>
      </c>
      <c r="I458" s="20" t="s">
        <v>6637</v>
      </c>
      <c r="J458" s="21">
        <v>585</v>
      </c>
      <c r="K458" s="20" t="str" cm="1">
        <f t="array" ref="K4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59" spans="1:11" ht="21.5" x14ac:dyDescent="0.9">
      <c r="A459" s="25">
        <v>61</v>
      </c>
      <c r="B459" s="20" t="s">
        <v>6660</v>
      </c>
      <c r="C459" s="20" t="s">
        <v>2437</v>
      </c>
      <c r="D459" s="20">
        <v>203956</v>
      </c>
      <c r="E459" s="20">
        <v>78.89</v>
      </c>
      <c r="F459" s="20" t="s">
        <v>2441</v>
      </c>
      <c r="G459" s="20" t="str">
        <f>IF(Result2026[[#This Row],[Candidate_Name]]&lt;&gt;"NOTA",_xlfn.XLOOKUP(Result2026[[#This Row],[Candidate_Name]],Candidates[candidates__name],Candidates[candidates__reference],"Fix"),"NOTA")</f>
        <v>26kla061</v>
      </c>
      <c r="H459" s="20" t="s">
        <v>51</v>
      </c>
      <c r="I459" s="20" t="s">
        <v>6635</v>
      </c>
      <c r="J459" s="21">
        <v>76073</v>
      </c>
      <c r="K459" s="20" cm="1">
        <f t="array" ref="K4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60" spans="1:11" ht="21.5" x14ac:dyDescent="0.9">
      <c r="A460" s="25">
        <v>61</v>
      </c>
      <c r="B460" s="20" t="s">
        <v>6660</v>
      </c>
      <c r="C460" s="20" t="s">
        <v>2437</v>
      </c>
      <c r="D460" s="20">
        <v>203956</v>
      </c>
      <c r="E460" s="20">
        <v>78.89</v>
      </c>
      <c r="F460" s="20" t="s">
        <v>2465</v>
      </c>
      <c r="G460" s="20" t="str">
        <f>IF(Result2026[[#This Row],[Candidate_Name]]&lt;&gt;"NOTA",_xlfn.XLOOKUP(Result2026[[#This Row],[Candidate_Name]],Candidates[candidates__name],Candidates[candidates__reference],"Fix"),"NOTA")</f>
        <v>26kla201</v>
      </c>
      <c r="H460" s="20" t="s">
        <v>38</v>
      </c>
      <c r="I460" s="20" t="s">
        <v>6637</v>
      </c>
      <c r="J460" s="21">
        <v>46687</v>
      </c>
      <c r="K460" s="20" cm="1">
        <f t="array" ref="K4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61" spans="1:11" ht="21.5" x14ac:dyDescent="0.9">
      <c r="A461" s="25">
        <v>61</v>
      </c>
      <c r="B461" s="20" t="s">
        <v>6660</v>
      </c>
      <c r="C461" s="20" t="s">
        <v>2437</v>
      </c>
      <c r="D461" s="20">
        <v>203956</v>
      </c>
      <c r="E461" s="20">
        <v>78.89</v>
      </c>
      <c r="F461" s="20" t="s">
        <v>2448</v>
      </c>
      <c r="G461" s="20" t="str">
        <f>IF(Result2026[[#This Row],[Candidate_Name]]&lt;&gt;"NOTA",_xlfn.XLOOKUP(Result2026[[#This Row],[Candidate_Name]],Candidates[candidates__name],Candidates[candidates__reference],"Fix"),"NOTA")</f>
        <v>26kla341</v>
      </c>
      <c r="H461" s="20" t="s">
        <v>68</v>
      </c>
      <c r="I461" s="20" t="s">
        <v>6634</v>
      </c>
      <c r="J461" s="21">
        <v>37286</v>
      </c>
      <c r="K461" s="20" cm="1">
        <f t="array" ref="K4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62" spans="1:11" ht="21.5" x14ac:dyDescent="0.9">
      <c r="A462" s="25">
        <v>61</v>
      </c>
      <c r="B462" s="20" t="s">
        <v>6660</v>
      </c>
      <c r="C462" s="20" t="s">
        <v>2437</v>
      </c>
      <c r="D462" s="20">
        <v>203956</v>
      </c>
      <c r="E462" s="20">
        <v>78.89</v>
      </c>
      <c r="F462" s="20" t="s">
        <v>6638</v>
      </c>
      <c r="G462" s="20" t="str">
        <f>IF(Result2026[[#This Row],[Candidate_Name]]&lt;&gt;"NOTA",_xlfn.XLOOKUP(Result2026[[#This Row],[Candidate_Name]],Candidates[candidates__name],Candidates[candidates__reference],"Fix"),"NOTA")</f>
        <v>NOTA</v>
      </c>
      <c r="H462" s="20" t="s">
        <v>6636</v>
      </c>
      <c r="I462" s="20"/>
      <c r="J462" s="21">
        <v>1232</v>
      </c>
      <c r="K462" s="20" t="str" cm="1">
        <f t="array" ref="K4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63" spans="1:11" ht="21.5" x14ac:dyDescent="0.9">
      <c r="A463" s="25">
        <v>61</v>
      </c>
      <c r="B463" s="20" t="s">
        <v>6660</v>
      </c>
      <c r="C463" s="20" t="s">
        <v>2437</v>
      </c>
      <c r="D463" s="20">
        <v>203956</v>
      </c>
      <c r="E463" s="20">
        <v>78.89</v>
      </c>
      <c r="F463" s="20" t="s">
        <v>2459</v>
      </c>
      <c r="G463" s="20" t="str">
        <f>IF(Result2026[[#This Row],[Candidate_Name]]&lt;&gt;"NOTA",_xlfn.XLOOKUP(Result2026[[#This Row],[Candidate_Name]],Candidates[candidates__name],Candidates[candidates__reference],"Fix"),"NOTA")</f>
        <v>26kla621</v>
      </c>
      <c r="H463" s="20" t="s">
        <v>6636</v>
      </c>
      <c r="I463" s="20" t="s">
        <v>6643</v>
      </c>
      <c r="J463" s="21">
        <v>1204</v>
      </c>
      <c r="K463" s="20" t="str" cm="1">
        <f t="array" ref="K4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64" spans="1:11" ht="21.5" x14ac:dyDescent="0.9">
      <c r="A464" s="25">
        <v>61</v>
      </c>
      <c r="B464" s="20" t="s">
        <v>6660</v>
      </c>
      <c r="C464" s="20" t="s">
        <v>2437</v>
      </c>
      <c r="D464" s="20">
        <v>203956</v>
      </c>
      <c r="E464" s="20">
        <v>78.89</v>
      </c>
      <c r="F464" s="20" t="s">
        <v>2454</v>
      </c>
      <c r="G464" s="20" t="str">
        <f>IF(Result2026[[#This Row],[Candidate_Name]]&lt;&gt;"NOTA",_xlfn.XLOOKUP(Result2026[[#This Row],[Candidate_Name]],Candidates[candidates__name],Candidates[candidates__reference],"Fix"),"NOTA")</f>
        <v>26kla481</v>
      </c>
      <c r="H464" s="20" t="s">
        <v>6636</v>
      </c>
      <c r="I464" s="20" t="s">
        <v>6644</v>
      </c>
      <c r="J464" s="21">
        <v>669</v>
      </c>
      <c r="K464" s="20" t="str" cm="1">
        <f t="array" ref="K4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65" spans="1:11" ht="21.5" x14ac:dyDescent="0.9">
      <c r="A465" s="25">
        <v>62</v>
      </c>
      <c r="B465" s="20" t="s">
        <v>2470</v>
      </c>
      <c r="C465" s="20" t="s">
        <v>2437</v>
      </c>
      <c r="D465" s="20">
        <v>196839</v>
      </c>
      <c r="E465" s="20">
        <v>77.14</v>
      </c>
      <c r="F465" s="20" t="s">
        <v>2478</v>
      </c>
      <c r="G465" s="20" t="str">
        <f>IF(Result2026[[#This Row],[Candidate_Name]]&lt;&gt;"NOTA",_xlfn.XLOOKUP(Result2026[[#This Row],[Candidate_Name]],Candidates[candidates__name],Candidates[candidates__reference],"Fix"),"NOTA")</f>
        <v>26kla062</v>
      </c>
      <c r="H465" s="20" t="s">
        <v>51</v>
      </c>
      <c r="I465" s="20" t="s">
        <v>6635</v>
      </c>
      <c r="J465" s="21">
        <v>69522</v>
      </c>
      <c r="K465" s="20" cm="1">
        <f t="array" ref="K4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66" spans="1:11" ht="21.5" x14ac:dyDescent="0.9">
      <c r="A466" s="25">
        <v>62</v>
      </c>
      <c r="B466" s="20" t="s">
        <v>2470</v>
      </c>
      <c r="C466" s="20" t="s">
        <v>2437</v>
      </c>
      <c r="D466" s="20">
        <v>196839</v>
      </c>
      <c r="E466" s="20">
        <v>77.14</v>
      </c>
      <c r="F466" s="20" t="s">
        <v>2473</v>
      </c>
      <c r="G466" s="20" t="str">
        <f>IF(Result2026[[#This Row],[Candidate_Name]]&lt;&gt;"NOTA",_xlfn.XLOOKUP(Result2026[[#This Row],[Candidate_Name]],Candidates[candidates__name],Candidates[candidates__reference],"Fix"),"NOTA")</f>
        <v>26kla202</v>
      </c>
      <c r="H466" s="20" t="s">
        <v>38</v>
      </c>
      <c r="I466" s="20" t="s">
        <v>6640</v>
      </c>
      <c r="J466" s="21">
        <v>64959</v>
      </c>
      <c r="K466" s="20" cm="1">
        <f t="array" ref="K4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67" spans="1:11" ht="21.5" x14ac:dyDescent="0.9">
      <c r="A467" s="25">
        <v>62</v>
      </c>
      <c r="B467" s="20" t="s">
        <v>2470</v>
      </c>
      <c r="C467" s="20" t="s">
        <v>2437</v>
      </c>
      <c r="D467" s="20">
        <v>196839</v>
      </c>
      <c r="E467" s="20">
        <v>77.14</v>
      </c>
      <c r="F467" s="20" t="s">
        <v>2490</v>
      </c>
      <c r="G467" s="20" t="str">
        <f>IF(Result2026[[#This Row],[Candidate_Name]]&lt;&gt;"NOTA",_xlfn.XLOOKUP(Result2026[[#This Row],[Candidate_Name]],Candidates[candidates__name],Candidates[candidates__reference],"Fix"),"NOTA")</f>
        <v>26kla342</v>
      </c>
      <c r="H467" s="20" t="s">
        <v>68</v>
      </c>
      <c r="I467" s="20" t="s">
        <v>6648</v>
      </c>
      <c r="J467" s="21">
        <v>17104</v>
      </c>
      <c r="K467" s="20" cm="1">
        <f t="array" ref="K4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68" spans="1:11" ht="21.5" x14ac:dyDescent="0.9">
      <c r="A468" s="25">
        <v>62</v>
      </c>
      <c r="B468" s="20" t="s">
        <v>2470</v>
      </c>
      <c r="C468" s="20" t="s">
        <v>2437</v>
      </c>
      <c r="D468" s="20">
        <v>196839</v>
      </c>
      <c r="E468" s="20">
        <v>77.14</v>
      </c>
      <c r="F468" s="20" t="s">
        <v>6638</v>
      </c>
      <c r="G468" s="20" t="str">
        <f>IF(Result2026[[#This Row],[Candidate_Name]]&lt;&gt;"NOTA",_xlfn.XLOOKUP(Result2026[[#This Row],[Candidate_Name]],Candidates[candidates__name],Candidates[candidates__reference],"Fix"),"NOTA")</f>
        <v>NOTA</v>
      </c>
      <c r="H468" s="20" t="s">
        <v>6636</v>
      </c>
      <c r="I468" s="20"/>
      <c r="J468" s="21">
        <v>1115</v>
      </c>
      <c r="K468" s="20" t="str" cm="1">
        <f t="array" ref="K4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69" spans="1:11" ht="21.5" x14ac:dyDescent="0.9">
      <c r="A469" s="25">
        <v>62</v>
      </c>
      <c r="B469" s="20" t="s">
        <v>2470</v>
      </c>
      <c r="C469" s="20" t="s">
        <v>2437</v>
      </c>
      <c r="D469" s="20">
        <v>196839</v>
      </c>
      <c r="E469" s="20">
        <v>77.14</v>
      </c>
      <c r="F469" s="20" t="s">
        <v>2485</v>
      </c>
      <c r="G469" s="20" t="str">
        <f>IF(Result2026[[#This Row],[Candidate_Name]]&lt;&gt;"NOTA",_xlfn.XLOOKUP(Result2026[[#This Row],[Candidate_Name]],Candidates[candidates__name],Candidates[candidates__reference],"Fix"),"NOTA")</f>
        <v>26kla482</v>
      </c>
      <c r="H469" s="20" t="s">
        <v>6636</v>
      </c>
      <c r="I469" s="20" t="s">
        <v>6644</v>
      </c>
      <c r="J469" s="21">
        <v>1035</v>
      </c>
      <c r="K469" s="20" t="str" cm="1">
        <f t="array" ref="K4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70" spans="1:11" ht="21.5" x14ac:dyDescent="0.9">
      <c r="A470" s="25">
        <v>63</v>
      </c>
      <c r="B470" s="20" t="s">
        <v>2495</v>
      </c>
      <c r="C470" s="20" t="s">
        <v>2437</v>
      </c>
      <c r="D470" s="20">
        <v>218704</v>
      </c>
      <c r="E470" s="20">
        <v>73.37</v>
      </c>
      <c r="F470" s="20" t="s">
        <v>2498</v>
      </c>
      <c r="G470" s="20" t="str">
        <f>IF(Result2026[[#This Row],[Candidate_Name]]&lt;&gt;"NOTA",_xlfn.XLOOKUP(Result2026[[#This Row],[Candidate_Name]],Candidates[candidates__name],Candidates[candidates__reference],"Fix"),"NOTA")</f>
        <v>26kla063</v>
      </c>
      <c r="H470" s="20" t="s">
        <v>51</v>
      </c>
      <c r="I470" s="20" t="s">
        <v>6635</v>
      </c>
      <c r="J470" s="21">
        <v>66069</v>
      </c>
      <c r="K470" s="20" cm="1">
        <f t="array" ref="K4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71" spans="1:11" ht="21.5" x14ac:dyDescent="0.9">
      <c r="A471" s="25">
        <v>63</v>
      </c>
      <c r="B471" s="20" t="s">
        <v>2495</v>
      </c>
      <c r="C471" s="20" t="s">
        <v>2437</v>
      </c>
      <c r="D471" s="20">
        <v>218704</v>
      </c>
      <c r="E471" s="20">
        <v>73.37</v>
      </c>
      <c r="F471" s="20" t="s">
        <v>2505</v>
      </c>
      <c r="G471" s="20" t="str">
        <f>IF(Result2026[[#This Row],[Candidate_Name]]&lt;&gt;"NOTA",_xlfn.XLOOKUP(Result2026[[#This Row],[Candidate_Name]],Candidates[candidates__name],Candidates[candidates__reference],"Fix"),"NOTA")</f>
        <v>26kla203</v>
      </c>
      <c r="H471" s="20" t="s">
        <v>38</v>
      </c>
      <c r="I471" s="20" t="s">
        <v>6633</v>
      </c>
      <c r="J471" s="21">
        <v>64071</v>
      </c>
      <c r="K471" s="20" cm="1">
        <f t="array" ref="K4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72" spans="1:11" ht="21.5" x14ac:dyDescent="0.9">
      <c r="A472" s="25">
        <v>63</v>
      </c>
      <c r="B472" s="20" t="s">
        <v>2495</v>
      </c>
      <c r="C472" s="20" t="s">
        <v>2437</v>
      </c>
      <c r="D472" s="20">
        <v>218704</v>
      </c>
      <c r="E472" s="20">
        <v>73.37</v>
      </c>
      <c r="F472" s="20" t="s">
        <v>2510</v>
      </c>
      <c r="G472" s="20" t="str">
        <f>IF(Result2026[[#This Row],[Candidate_Name]]&lt;&gt;"NOTA",_xlfn.XLOOKUP(Result2026[[#This Row],[Candidate_Name]],Candidates[candidates__name],Candidates[candidates__reference],"Fix"),"NOTA")</f>
        <v>26kla343</v>
      </c>
      <c r="H472" s="20" t="s">
        <v>68</v>
      </c>
      <c r="I472" s="20" t="s">
        <v>6634</v>
      </c>
      <c r="J472" s="21">
        <v>28947</v>
      </c>
      <c r="K472" s="20" cm="1">
        <f t="array" ref="K4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73" spans="1:11" ht="21.5" x14ac:dyDescent="0.9">
      <c r="A473" s="25">
        <v>63</v>
      </c>
      <c r="B473" s="20" t="s">
        <v>2495</v>
      </c>
      <c r="C473" s="20" t="s">
        <v>2437</v>
      </c>
      <c r="D473" s="20">
        <v>218704</v>
      </c>
      <c r="E473" s="20">
        <v>73.37</v>
      </c>
      <c r="F473" s="20" t="s">
        <v>2520</v>
      </c>
      <c r="G473" s="20" t="str">
        <f>IF(Result2026[[#This Row],[Candidate_Name]]&lt;&gt;"NOTA",_xlfn.XLOOKUP(Result2026[[#This Row],[Candidate_Name]],Candidates[candidates__name],Candidates[candidates__reference],"Fix"),"NOTA")</f>
        <v>26kla623</v>
      </c>
      <c r="H473" s="20" t="s">
        <v>6636</v>
      </c>
      <c r="I473" s="20" t="s">
        <v>6643</v>
      </c>
      <c r="J473" s="21">
        <v>1610</v>
      </c>
      <c r="K473" s="20" t="str" cm="1">
        <f t="array" ref="K4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74" spans="1:11" ht="21.5" x14ac:dyDescent="0.9">
      <c r="A474" s="25">
        <v>63</v>
      </c>
      <c r="B474" s="20" t="s">
        <v>2495</v>
      </c>
      <c r="C474" s="20" t="s">
        <v>2437</v>
      </c>
      <c r="D474" s="20">
        <v>218704</v>
      </c>
      <c r="E474" s="20">
        <v>73.37</v>
      </c>
      <c r="F474" s="20" t="s">
        <v>6638</v>
      </c>
      <c r="G474" s="20" t="str">
        <f>IF(Result2026[[#This Row],[Candidate_Name]]&lt;&gt;"NOTA",_xlfn.XLOOKUP(Result2026[[#This Row],[Candidate_Name]],Candidates[candidates__name],Candidates[candidates__reference],"Fix"),"NOTA")</f>
        <v>NOTA</v>
      </c>
      <c r="H474" s="20" t="s">
        <v>6636</v>
      </c>
      <c r="I474" s="20"/>
      <c r="J474" s="21">
        <v>658</v>
      </c>
      <c r="K474" s="20" t="str" cm="1">
        <f t="array" ref="K4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75" spans="1:11" ht="21.5" x14ac:dyDescent="0.9">
      <c r="A475" s="25">
        <v>63</v>
      </c>
      <c r="B475" s="20" t="s">
        <v>2495</v>
      </c>
      <c r="C475" s="20" t="s">
        <v>2437</v>
      </c>
      <c r="D475" s="20">
        <v>218704</v>
      </c>
      <c r="E475" s="20">
        <v>73.37</v>
      </c>
      <c r="F475" s="20" t="s">
        <v>2515</v>
      </c>
      <c r="G475" s="20" t="str">
        <f>IF(Result2026[[#This Row],[Candidate_Name]]&lt;&gt;"NOTA",_xlfn.XLOOKUP(Result2026[[#This Row],[Candidate_Name]],Candidates[candidates__name],Candidates[candidates__reference],"Fix"),"NOTA")</f>
        <v>26kla483</v>
      </c>
      <c r="H475" s="20" t="s">
        <v>6636</v>
      </c>
      <c r="I475" s="20" t="s">
        <v>6644</v>
      </c>
      <c r="J475" s="21">
        <v>466</v>
      </c>
      <c r="K475" s="20" t="str" cm="1">
        <f t="array" ref="K4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76" spans="1:11" ht="21.5" x14ac:dyDescent="0.9">
      <c r="A476" s="25">
        <v>63</v>
      </c>
      <c r="B476" s="20" t="s">
        <v>2495</v>
      </c>
      <c r="C476" s="20" t="s">
        <v>2437</v>
      </c>
      <c r="D476" s="20">
        <v>218704</v>
      </c>
      <c r="E476" s="20">
        <v>73.37</v>
      </c>
      <c r="F476" s="20" t="s">
        <v>2525</v>
      </c>
      <c r="G476" s="20" t="str">
        <f>IF(Result2026[[#This Row],[Candidate_Name]]&lt;&gt;"NOTA",_xlfn.XLOOKUP(Result2026[[#This Row],[Candidate_Name]],Candidates[candidates__name],Candidates[candidates__reference],"Fix"),"NOTA")</f>
        <v>26kla766</v>
      </c>
      <c r="H476" s="20" t="s">
        <v>6636</v>
      </c>
      <c r="I476" s="20" t="s">
        <v>6645</v>
      </c>
      <c r="J476" s="21">
        <v>218</v>
      </c>
      <c r="K476" s="20" t="str" cm="1">
        <f t="array" ref="K4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77" spans="1:11" ht="21.5" x14ac:dyDescent="0.9">
      <c r="A477" s="25">
        <v>64</v>
      </c>
      <c r="B477" s="20" t="s">
        <v>2530</v>
      </c>
      <c r="C477" s="20" t="s">
        <v>2437</v>
      </c>
      <c r="D477" s="20">
        <v>222278</v>
      </c>
      <c r="E477" s="20">
        <v>75.89</v>
      </c>
      <c r="F477" s="20" t="s">
        <v>2549</v>
      </c>
      <c r="G477" s="20" t="str">
        <f>IF(Result2026[[#This Row],[Candidate_Name]]&lt;&gt;"NOTA",_xlfn.XLOOKUP(Result2026[[#This Row],[Candidate_Name]],Candidates[candidates__name],Candidates[candidates__reference],"Fix"),"NOTA")</f>
        <v>26kla064</v>
      </c>
      <c r="H477" s="20" t="s">
        <v>51</v>
      </c>
      <c r="I477" s="20" t="s">
        <v>6635</v>
      </c>
      <c r="J477" s="21">
        <v>65337</v>
      </c>
      <c r="K477" s="20" cm="1">
        <f t="array" ref="K4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78" spans="1:11" ht="21.5" x14ac:dyDescent="0.9">
      <c r="A478" s="25">
        <v>64</v>
      </c>
      <c r="B478" s="20" t="s">
        <v>2530</v>
      </c>
      <c r="C478" s="20" t="s">
        <v>2437</v>
      </c>
      <c r="D478" s="20">
        <v>222278</v>
      </c>
      <c r="E478" s="20">
        <v>75.89</v>
      </c>
      <c r="F478" s="20" t="s">
        <v>2543</v>
      </c>
      <c r="G478" s="20" t="str">
        <f>IF(Result2026[[#This Row],[Candidate_Name]]&lt;&gt;"NOTA",_xlfn.XLOOKUP(Result2026[[#This Row],[Candidate_Name]],Candidates[candidates__name],Candidates[candidates__reference],"Fix"),"NOTA")</f>
        <v>26kla204</v>
      </c>
      <c r="H478" s="20" t="s">
        <v>38</v>
      </c>
      <c r="I478" s="20" t="s">
        <v>6640</v>
      </c>
      <c r="J478" s="21">
        <v>65211</v>
      </c>
      <c r="K478" s="20" cm="1">
        <f t="array" ref="K4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79" spans="1:11" ht="21.5" x14ac:dyDescent="0.9">
      <c r="A479" s="25">
        <v>64</v>
      </c>
      <c r="B479" s="20" t="s">
        <v>2530</v>
      </c>
      <c r="C479" s="20" t="s">
        <v>2437</v>
      </c>
      <c r="D479" s="20">
        <v>222278</v>
      </c>
      <c r="E479" s="20">
        <v>75.89</v>
      </c>
      <c r="F479" s="20" t="s">
        <v>2533</v>
      </c>
      <c r="G479" s="20" t="str">
        <f>IF(Result2026[[#This Row],[Candidate_Name]]&lt;&gt;"NOTA",_xlfn.XLOOKUP(Result2026[[#This Row],[Candidate_Name]],Candidates[candidates__name],Candidates[candidates__reference],"Fix"),"NOTA")</f>
        <v>26kla344</v>
      </c>
      <c r="H479" s="20" t="s">
        <v>68</v>
      </c>
      <c r="I479" s="20" t="s">
        <v>6634</v>
      </c>
      <c r="J479" s="21">
        <v>38125</v>
      </c>
      <c r="K479" s="20" cm="1">
        <f t="array" ref="K4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80" spans="1:11" ht="21.5" x14ac:dyDescent="0.9">
      <c r="A480" s="25">
        <v>64</v>
      </c>
      <c r="B480" s="20" t="s">
        <v>2530</v>
      </c>
      <c r="C480" s="20" t="s">
        <v>2437</v>
      </c>
      <c r="D480" s="20">
        <v>222278</v>
      </c>
      <c r="E480" s="20">
        <v>75.89</v>
      </c>
      <c r="F480" s="20" t="s">
        <v>2555</v>
      </c>
      <c r="G480" s="20" t="str">
        <f>IF(Result2026[[#This Row],[Candidate_Name]]&lt;&gt;"NOTA",_xlfn.XLOOKUP(Result2026[[#This Row],[Candidate_Name]],Candidates[candidates__name],Candidates[candidates__reference],"Fix"),"NOTA")</f>
        <v>26kla624</v>
      </c>
      <c r="H480" s="20" t="s">
        <v>6636</v>
      </c>
      <c r="I480" s="20" t="s">
        <v>6643</v>
      </c>
      <c r="J480" s="21">
        <v>1031</v>
      </c>
      <c r="K480" s="20" t="str" cm="1">
        <f t="array" ref="K4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1" spans="1:11" ht="21.5" x14ac:dyDescent="0.9">
      <c r="A481" s="25">
        <v>64</v>
      </c>
      <c r="B481" s="20" t="s">
        <v>2530</v>
      </c>
      <c r="C481" s="20" t="s">
        <v>2437</v>
      </c>
      <c r="D481" s="20">
        <v>222278</v>
      </c>
      <c r="E481" s="20">
        <v>75.89</v>
      </c>
      <c r="F481" s="20" t="s">
        <v>6638</v>
      </c>
      <c r="G481" s="20" t="str">
        <f>IF(Result2026[[#This Row],[Candidate_Name]]&lt;&gt;"NOTA",_xlfn.XLOOKUP(Result2026[[#This Row],[Candidate_Name]],Candidates[candidates__name],Candidates[candidates__reference],"Fix"),"NOTA")</f>
        <v>NOTA</v>
      </c>
      <c r="H481" s="20" t="s">
        <v>6636</v>
      </c>
      <c r="I481" s="20"/>
      <c r="J481" s="21">
        <v>676</v>
      </c>
      <c r="K481" s="20" t="str" cm="1">
        <f t="array" ref="K4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2" spans="1:11" ht="21.5" x14ac:dyDescent="0.9">
      <c r="A482" s="25">
        <v>64</v>
      </c>
      <c r="B482" s="20" t="s">
        <v>2530</v>
      </c>
      <c r="C482" s="20" t="s">
        <v>2437</v>
      </c>
      <c r="D482" s="20">
        <v>222278</v>
      </c>
      <c r="E482" s="20">
        <v>75.89</v>
      </c>
      <c r="F482" s="20" t="s">
        <v>2538</v>
      </c>
      <c r="G482" s="20" t="str">
        <f>IF(Result2026[[#This Row],[Candidate_Name]]&lt;&gt;"NOTA",_xlfn.XLOOKUP(Result2026[[#This Row],[Candidate_Name]],Candidates[candidates__name],Candidates[candidates__reference],"Fix"),"NOTA")</f>
        <v>26kla484</v>
      </c>
      <c r="H482" s="20" t="s">
        <v>6636</v>
      </c>
      <c r="I482" s="20" t="s">
        <v>6644</v>
      </c>
      <c r="J482" s="21">
        <v>330</v>
      </c>
      <c r="K482" s="20" t="str" cm="1">
        <f t="array" ref="K4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3" spans="1:11" ht="21.5" x14ac:dyDescent="0.9">
      <c r="A483" s="25">
        <v>64</v>
      </c>
      <c r="B483" s="20" t="s">
        <v>2530</v>
      </c>
      <c r="C483" s="20" t="s">
        <v>2437</v>
      </c>
      <c r="D483" s="20">
        <v>222278</v>
      </c>
      <c r="E483" s="20">
        <v>75.89</v>
      </c>
      <c r="F483" s="20" t="s">
        <v>2576</v>
      </c>
      <c r="G483" s="20" t="str">
        <f>IF(Result2026[[#This Row],[Candidate_Name]]&lt;&gt;"NOTA",_xlfn.XLOOKUP(Result2026[[#This Row],[Candidate_Name]],Candidates[candidates__name],Candidates[candidates__reference],"Fix"),"NOTA")</f>
        <v>26kla944</v>
      </c>
      <c r="H483" s="20" t="s">
        <v>6636</v>
      </c>
      <c r="I483" s="20" t="s">
        <v>6637</v>
      </c>
      <c r="J483" s="21">
        <v>234</v>
      </c>
      <c r="K483" s="20" t="str" cm="1">
        <f t="array" ref="K4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4" spans="1:11" ht="21.5" x14ac:dyDescent="0.9">
      <c r="A484" s="25">
        <v>64</v>
      </c>
      <c r="B484" s="20" t="s">
        <v>2530</v>
      </c>
      <c r="C484" s="20" t="s">
        <v>2437</v>
      </c>
      <c r="D484" s="20">
        <v>222278</v>
      </c>
      <c r="E484" s="20">
        <v>75.89</v>
      </c>
      <c r="F484" s="20" t="s">
        <v>2571</v>
      </c>
      <c r="G484" s="20" t="str">
        <f>IF(Result2026[[#This Row],[Candidate_Name]]&lt;&gt;"NOTA",_xlfn.XLOOKUP(Result2026[[#This Row],[Candidate_Name]],Candidates[candidates__name],Candidates[candidates__reference],"Fix"),"NOTA")</f>
        <v>26kla906</v>
      </c>
      <c r="H484" s="20" t="s">
        <v>6636</v>
      </c>
      <c r="I484" s="20" t="s">
        <v>6637</v>
      </c>
      <c r="J484" s="21">
        <v>184</v>
      </c>
      <c r="K484" s="20" t="str" cm="1">
        <f t="array" ref="K4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5" spans="1:11" ht="21.5" x14ac:dyDescent="0.9">
      <c r="A485" s="25">
        <v>64</v>
      </c>
      <c r="B485" s="20" t="s">
        <v>2530</v>
      </c>
      <c r="C485" s="20" t="s">
        <v>2437</v>
      </c>
      <c r="D485" s="20">
        <v>222278</v>
      </c>
      <c r="E485" s="20">
        <v>75.89</v>
      </c>
      <c r="F485" s="20" t="s">
        <v>2561</v>
      </c>
      <c r="G485" s="20" t="str">
        <f>IF(Result2026[[#This Row],[Candidate_Name]]&lt;&gt;"NOTA",_xlfn.XLOOKUP(Result2026[[#This Row],[Candidate_Name]],Candidates[candidates__name],Candidates[candidates__reference],"Fix"),"NOTA")</f>
        <v>26kla1006</v>
      </c>
      <c r="H485" s="20" t="s">
        <v>6636</v>
      </c>
      <c r="I485" s="20" t="s">
        <v>6661</v>
      </c>
      <c r="J485" s="21">
        <v>118</v>
      </c>
      <c r="K485" s="20" t="str" cm="1">
        <f t="array" ref="K4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6" spans="1:11" ht="21.5" x14ac:dyDescent="0.9">
      <c r="A486" s="25">
        <v>64</v>
      </c>
      <c r="B486" s="20" t="s">
        <v>2530</v>
      </c>
      <c r="C486" s="20" t="s">
        <v>2437</v>
      </c>
      <c r="D486" s="20">
        <v>222278</v>
      </c>
      <c r="E486" s="20">
        <v>75.89</v>
      </c>
      <c r="F486" s="20" t="s">
        <v>2566</v>
      </c>
      <c r="G486" s="20" t="str">
        <f>IF(Result2026[[#This Row],[Candidate_Name]]&lt;&gt;"NOTA",_xlfn.XLOOKUP(Result2026[[#This Row],[Candidate_Name]],Candidates[candidates__name],Candidates[candidates__reference],"Fix"),"NOTA")</f>
        <v>26kla763</v>
      </c>
      <c r="H486" s="20" t="s">
        <v>6636</v>
      </c>
      <c r="I486" s="20" t="s">
        <v>6637</v>
      </c>
      <c r="J486" s="21">
        <v>71</v>
      </c>
      <c r="K486" s="20" t="str" cm="1">
        <f t="array" ref="K4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7" spans="1:11" ht="21.5" x14ac:dyDescent="0.9">
      <c r="A487" s="25">
        <v>64</v>
      </c>
      <c r="B487" s="20" t="s">
        <v>2530</v>
      </c>
      <c r="C487" s="20" t="s">
        <v>2437</v>
      </c>
      <c r="D487" s="20">
        <v>222278</v>
      </c>
      <c r="E487" s="20">
        <v>75.89</v>
      </c>
      <c r="F487" s="20" t="s">
        <v>2581</v>
      </c>
      <c r="G487" s="20" t="str">
        <f>IF(Result2026[[#This Row],[Candidate_Name]]&lt;&gt;"NOTA",_xlfn.XLOOKUP(Result2026[[#This Row],[Candidate_Name]],Candidates[candidates__name],Candidates[candidates__reference],"Fix"),"NOTA")</f>
        <v>26kla1021</v>
      </c>
      <c r="H487" s="20" t="s">
        <v>6636</v>
      </c>
      <c r="I487" s="20" t="s">
        <v>6637</v>
      </c>
      <c r="J487" s="21">
        <v>70</v>
      </c>
      <c r="K487" s="20" t="str" cm="1">
        <f t="array" ref="K4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88" spans="1:11" ht="21.5" x14ac:dyDescent="0.9">
      <c r="A488" s="25">
        <v>65</v>
      </c>
      <c r="B488" s="20" t="s">
        <v>2586</v>
      </c>
      <c r="C488" s="20" t="s">
        <v>2437</v>
      </c>
      <c r="D488" s="20">
        <v>201786</v>
      </c>
      <c r="E488" s="20">
        <v>79.67</v>
      </c>
      <c r="F488" s="20" t="s">
        <v>2609</v>
      </c>
      <c r="G488" s="20" t="str">
        <f>IF(Result2026[[#This Row],[Candidate_Name]]&lt;&gt;"NOTA",_xlfn.XLOOKUP(Result2026[[#This Row],[Candidate_Name]],Candidates[candidates__name],Candidates[candidates__reference],"Fix"),"NOTA")</f>
        <v>26kla065</v>
      </c>
      <c r="H488" s="20" t="s">
        <v>51</v>
      </c>
      <c r="I488" s="20" t="s">
        <v>6635</v>
      </c>
      <c r="J488" s="21">
        <v>70725</v>
      </c>
      <c r="K488" s="20" cm="1">
        <f t="array" ref="K4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89" spans="1:11" ht="21.5" x14ac:dyDescent="0.9">
      <c r="A489" s="25">
        <v>65</v>
      </c>
      <c r="B489" s="20" t="s">
        <v>2586</v>
      </c>
      <c r="C489" s="20" t="s">
        <v>2437</v>
      </c>
      <c r="D489" s="20">
        <v>201786</v>
      </c>
      <c r="E489" s="20">
        <v>79.67</v>
      </c>
      <c r="F489" s="20" t="s">
        <v>2599</v>
      </c>
      <c r="G489" s="20" t="str">
        <f>IF(Result2026[[#This Row],[Candidate_Name]]&lt;&gt;"NOTA",_xlfn.XLOOKUP(Result2026[[#This Row],[Candidate_Name]],Candidates[candidates__name],Candidates[candidates__reference],"Fix"),"NOTA")</f>
        <v>26kla205</v>
      </c>
      <c r="H489" s="20" t="s">
        <v>38</v>
      </c>
      <c r="I489" s="20" t="s">
        <v>6640</v>
      </c>
      <c r="J489" s="21">
        <v>65035</v>
      </c>
      <c r="K489" s="20" cm="1">
        <f t="array" ref="K4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90" spans="1:11" ht="21.5" x14ac:dyDescent="0.9">
      <c r="A490" s="25">
        <v>65</v>
      </c>
      <c r="B490" s="20" t="s">
        <v>2586</v>
      </c>
      <c r="C490" s="20" t="s">
        <v>2437</v>
      </c>
      <c r="D490" s="20">
        <v>201786</v>
      </c>
      <c r="E490" s="20">
        <v>79.67</v>
      </c>
      <c r="F490" s="20" t="s">
        <v>2589</v>
      </c>
      <c r="G490" s="20" t="str">
        <f>IF(Result2026[[#This Row],[Candidate_Name]]&lt;&gt;"NOTA",_xlfn.XLOOKUP(Result2026[[#This Row],[Candidate_Name]],Candidates[candidates__name],Candidates[candidates__reference],"Fix"),"NOTA")</f>
        <v>26kla345</v>
      </c>
      <c r="H490" s="20" t="s">
        <v>68</v>
      </c>
      <c r="I490" s="20" t="s">
        <v>6634</v>
      </c>
      <c r="J490" s="21">
        <v>25844</v>
      </c>
      <c r="K490" s="20" cm="1">
        <f t="array" ref="K4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91" spans="1:11" ht="21.5" x14ac:dyDescent="0.9">
      <c r="A491" s="25">
        <v>65</v>
      </c>
      <c r="B491" s="20" t="s">
        <v>2586</v>
      </c>
      <c r="C491" s="20" t="s">
        <v>2437</v>
      </c>
      <c r="D491" s="20">
        <v>201786</v>
      </c>
      <c r="E491" s="20">
        <v>79.67</v>
      </c>
      <c r="F491" s="20" t="s">
        <v>6638</v>
      </c>
      <c r="G491" s="20" t="str">
        <f>IF(Result2026[[#This Row],[Candidate_Name]]&lt;&gt;"NOTA",_xlfn.XLOOKUP(Result2026[[#This Row],[Candidate_Name]],Candidates[candidates__name],Candidates[candidates__reference],"Fix"),"NOTA")</f>
        <v>NOTA</v>
      </c>
      <c r="H491" s="20" t="s">
        <v>6636</v>
      </c>
      <c r="I491" s="20"/>
      <c r="J491" s="21">
        <v>1184</v>
      </c>
      <c r="K491" s="20" t="str" cm="1">
        <f t="array" ref="K4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92" spans="1:11" ht="21.5" x14ac:dyDescent="0.9">
      <c r="A492" s="25">
        <v>65</v>
      </c>
      <c r="B492" s="20" t="s">
        <v>2586</v>
      </c>
      <c r="C492" s="20" t="s">
        <v>2437</v>
      </c>
      <c r="D492" s="20">
        <v>201786</v>
      </c>
      <c r="E492" s="20">
        <v>79.67</v>
      </c>
      <c r="F492" s="20" t="s">
        <v>2594</v>
      </c>
      <c r="G492" s="20" t="str">
        <f>IF(Result2026[[#This Row],[Candidate_Name]]&lt;&gt;"NOTA",_xlfn.XLOOKUP(Result2026[[#This Row],[Candidate_Name]],Candidates[candidates__name],Candidates[candidates__reference],"Fix"),"NOTA")</f>
        <v>26kla485</v>
      </c>
      <c r="H492" s="20" t="s">
        <v>6636</v>
      </c>
      <c r="I492" s="20" t="s">
        <v>6644</v>
      </c>
      <c r="J492" s="21">
        <v>478</v>
      </c>
      <c r="K492" s="20" t="str" cm="1">
        <f t="array" ref="K4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93" spans="1:11" ht="21.5" x14ac:dyDescent="0.9">
      <c r="A493" s="25">
        <v>65</v>
      </c>
      <c r="B493" s="20" t="s">
        <v>2586</v>
      </c>
      <c r="C493" s="20" t="s">
        <v>2437</v>
      </c>
      <c r="D493" s="20">
        <v>201786</v>
      </c>
      <c r="E493" s="20">
        <v>79.67</v>
      </c>
      <c r="F493" s="20" t="s">
        <v>2604</v>
      </c>
      <c r="G493" s="20" t="str">
        <f>IF(Result2026[[#This Row],[Candidate_Name]]&lt;&gt;"NOTA",_xlfn.XLOOKUP(Result2026[[#This Row],[Candidate_Name]],Candidates[candidates__name],Candidates[candidates__reference],"Fix"),"NOTA")</f>
        <v>26kla1018</v>
      </c>
      <c r="H493" s="20" t="s">
        <v>6636</v>
      </c>
      <c r="I493" s="20" t="s">
        <v>6639</v>
      </c>
      <c r="J493" s="21">
        <v>368</v>
      </c>
      <c r="K493" s="20" t="str" cm="1">
        <f t="array" ref="K4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94" spans="1:11" ht="21.5" x14ac:dyDescent="0.9">
      <c r="A494" s="25">
        <v>66</v>
      </c>
      <c r="B494" s="20" t="s">
        <v>2616</v>
      </c>
      <c r="C494" s="20" t="s">
        <v>2437</v>
      </c>
      <c r="D494" s="20">
        <v>188395</v>
      </c>
      <c r="E494" s="20">
        <v>79.599999999999994</v>
      </c>
      <c r="F494" s="20" t="s">
        <v>2629</v>
      </c>
      <c r="G494" s="20" t="str">
        <f>IF(Result2026[[#This Row],[Candidate_Name]]&lt;&gt;"NOTA",_xlfn.XLOOKUP(Result2026[[#This Row],[Candidate_Name]],Candidates[candidates__name],Candidates[candidates__reference],"Fix"),"NOTA")</f>
        <v>26kla066</v>
      </c>
      <c r="H494" s="20" t="s">
        <v>51</v>
      </c>
      <c r="I494" s="20" t="s">
        <v>6641</v>
      </c>
      <c r="J494" s="21">
        <v>69703</v>
      </c>
      <c r="K494" s="20" cm="1">
        <f t="array" ref="K4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495" spans="1:11" ht="21.5" x14ac:dyDescent="0.9">
      <c r="A495" s="25">
        <v>66</v>
      </c>
      <c r="B495" s="20" t="s">
        <v>2616</v>
      </c>
      <c r="C495" s="20" t="s">
        <v>2437</v>
      </c>
      <c r="D495" s="20">
        <v>188395</v>
      </c>
      <c r="E495" s="20">
        <v>79.599999999999994</v>
      </c>
      <c r="F495" s="20" t="s">
        <v>2636</v>
      </c>
      <c r="G495" s="20" t="str">
        <f>IF(Result2026[[#This Row],[Candidate_Name]]&lt;&gt;"NOTA",_xlfn.XLOOKUP(Result2026[[#This Row],[Candidate_Name]],Candidates[candidates__name],Candidates[candidates__reference],"Fix"),"NOTA")</f>
        <v>26kla206</v>
      </c>
      <c r="H495" s="20" t="s">
        <v>38</v>
      </c>
      <c r="I495" s="20" t="s">
        <v>6640</v>
      </c>
      <c r="J495" s="21">
        <v>60819</v>
      </c>
      <c r="K495" s="20" cm="1">
        <f t="array" ref="K4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496" spans="1:11" ht="21.5" x14ac:dyDescent="0.9">
      <c r="A496" s="25">
        <v>66</v>
      </c>
      <c r="B496" s="20" t="s">
        <v>2616</v>
      </c>
      <c r="C496" s="20" t="s">
        <v>2437</v>
      </c>
      <c r="D496" s="20">
        <v>188395</v>
      </c>
      <c r="E496" s="20">
        <v>79.599999999999994</v>
      </c>
      <c r="F496" s="20" t="s">
        <v>2624</v>
      </c>
      <c r="G496" s="20" t="str">
        <f>IF(Result2026[[#This Row],[Candidate_Name]]&lt;&gt;"NOTA",_xlfn.XLOOKUP(Result2026[[#This Row],[Candidate_Name]],Candidates[candidates__name],Candidates[candidates__reference],"Fix"),"NOTA")</f>
        <v>26kla346</v>
      </c>
      <c r="H496" s="20" t="s">
        <v>68</v>
      </c>
      <c r="I496" s="20" t="s">
        <v>6634</v>
      </c>
      <c r="J496" s="21">
        <v>19737</v>
      </c>
      <c r="K496" s="20" cm="1">
        <f t="array" ref="K4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497" spans="1:11" ht="21.5" x14ac:dyDescent="0.9">
      <c r="A497" s="25">
        <v>66</v>
      </c>
      <c r="B497" s="20" t="s">
        <v>2616</v>
      </c>
      <c r="C497" s="20" t="s">
        <v>2437</v>
      </c>
      <c r="D497" s="20">
        <v>188395</v>
      </c>
      <c r="E497" s="20">
        <v>79.599999999999994</v>
      </c>
      <c r="F497" s="20" t="s">
        <v>6638</v>
      </c>
      <c r="G497" s="20" t="str">
        <f>IF(Result2026[[#This Row],[Candidate_Name]]&lt;&gt;"NOTA",_xlfn.XLOOKUP(Result2026[[#This Row],[Candidate_Name]],Candidates[candidates__name],Candidates[candidates__reference],"Fix"),"NOTA")</f>
        <v>NOTA</v>
      </c>
      <c r="H497" s="20" t="s">
        <v>6636</v>
      </c>
      <c r="I497" s="20"/>
      <c r="J497" s="21">
        <v>862</v>
      </c>
      <c r="K497" s="20" t="str" cm="1">
        <f t="array" ref="K4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98" spans="1:11" ht="21.5" x14ac:dyDescent="0.9">
      <c r="A498" s="25">
        <v>66</v>
      </c>
      <c r="B498" s="20" t="s">
        <v>2616</v>
      </c>
      <c r="C498" s="20" t="s">
        <v>2437</v>
      </c>
      <c r="D498" s="20">
        <v>188395</v>
      </c>
      <c r="E498" s="20">
        <v>79.599999999999994</v>
      </c>
      <c r="F498" s="20" t="s">
        <v>2619</v>
      </c>
      <c r="G498" s="20" t="str">
        <f>IF(Result2026[[#This Row],[Candidate_Name]]&lt;&gt;"NOTA",_xlfn.XLOOKUP(Result2026[[#This Row],[Candidate_Name]],Candidates[candidates__name],Candidates[candidates__reference],"Fix"),"NOTA")</f>
        <v>26kla486</v>
      </c>
      <c r="H498" s="20" t="s">
        <v>6636</v>
      </c>
      <c r="I498" s="20" t="s">
        <v>6644</v>
      </c>
      <c r="J498" s="21">
        <v>594</v>
      </c>
      <c r="K498" s="20" t="str" cm="1">
        <f t="array" ref="K4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499" spans="1:11" ht="21.5" x14ac:dyDescent="0.9">
      <c r="A499" s="25">
        <v>66</v>
      </c>
      <c r="B499" s="20" t="s">
        <v>2616</v>
      </c>
      <c r="C499" s="20" t="s">
        <v>2437</v>
      </c>
      <c r="D499" s="20">
        <v>188395</v>
      </c>
      <c r="E499" s="20">
        <v>79.599999999999994</v>
      </c>
      <c r="F499" s="20" t="s">
        <v>2641</v>
      </c>
      <c r="G499" s="20" t="str">
        <f>IF(Result2026[[#This Row],[Candidate_Name]]&lt;&gt;"NOTA",_xlfn.XLOOKUP(Result2026[[#This Row],[Candidate_Name]],Candidates[candidates__name],Candidates[candidates__reference],"Fix"),"NOTA")</f>
        <v>26kla775</v>
      </c>
      <c r="H499" s="20" t="s">
        <v>6636</v>
      </c>
      <c r="I499" s="20" t="s">
        <v>6637</v>
      </c>
      <c r="J499" s="21">
        <v>275</v>
      </c>
      <c r="K499" s="20" t="str" cm="1">
        <f t="array" ref="K4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00" spans="1:11" ht="21.5" x14ac:dyDescent="0.9">
      <c r="A500" s="25">
        <v>67</v>
      </c>
      <c r="B500" s="20" t="s">
        <v>2437</v>
      </c>
      <c r="C500" s="20" t="s">
        <v>2437</v>
      </c>
      <c r="D500" s="20">
        <v>161225</v>
      </c>
      <c r="E500" s="20">
        <v>75.7</v>
      </c>
      <c r="F500" s="20" t="s">
        <v>2653</v>
      </c>
      <c r="G500" s="20" t="str">
        <f>IF(Result2026[[#This Row],[Candidate_Name]]&lt;&gt;"NOTA",_xlfn.XLOOKUP(Result2026[[#This Row],[Candidate_Name]],Candidates[candidates__name],Candidates[candidates__reference],"Fix"),"NOTA")</f>
        <v>26kla207</v>
      </c>
      <c r="H500" s="20" t="s">
        <v>38</v>
      </c>
      <c r="I500" s="20" t="s">
        <v>6640</v>
      </c>
      <c r="J500" s="21">
        <v>60290</v>
      </c>
      <c r="K500" s="20" cm="1">
        <f t="array" ref="K5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01" spans="1:11" ht="21.5" x14ac:dyDescent="0.9">
      <c r="A501" s="25">
        <v>67</v>
      </c>
      <c r="B501" s="20" t="s">
        <v>2437</v>
      </c>
      <c r="C501" s="20" t="s">
        <v>2437</v>
      </c>
      <c r="D501" s="20">
        <v>161225</v>
      </c>
      <c r="E501" s="20">
        <v>75.7</v>
      </c>
      <c r="F501" s="20" t="s">
        <v>2659</v>
      </c>
      <c r="G501" s="20" t="str">
        <f>IF(Result2026[[#This Row],[Candidate_Name]]&lt;&gt;"NOTA",_xlfn.XLOOKUP(Result2026[[#This Row],[Candidate_Name]],Candidates[candidates__name],Candidates[candidates__reference],"Fix"),"NOTA")</f>
        <v>26kla067</v>
      </c>
      <c r="H501" s="20" t="s">
        <v>51</v>
      </c>
      <c r="I501" s="20" t="s">
        <v>6641</v>
      </c>
      <c r="J501" s="21">
        <v>33487</v>
      </c>
      <c r="K501" s="20" cm="1">
        <f t="array" ref="K5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02" spans="1:11" ht="21.5" x14ac:dyDescent="0.9">
      <c r="A502" s="25">
        <v>67</v>
      </c>
      <c r="B502" s="20" t="s">
        <v>2437</v>
      </c>
      <c r="C502" s="20" t="s">
        <v>2437</v>
      </c>
      <c r="D502" s="20">
        <v>161225</v>
      </c>
      <c r="E502" s="20">
        <v>75.7</v>
      </c>
      <c r="F502" s="20" t="s">
        <v>2648</v>
      </c>
      <c r="G502" s="20" t="str">
        <f>IF(Result2026[[#This Row],[Candidate_Name]]&lt;&gt;"NOTA",_xlfn.XLOOKUP(Result2026[[#This Row],[Candidate_Name]],Candidates[candidates__name],Candidates[candidates__reference],"Fix"),"NOTA")</f>
        <v>26kla347</v>
      </c>
      <c r="H502" s="20" t="s">
        <v>68</v>
      </c>
      <c r="I502" s="20" t="s">
        <v>6634</v>
      </c>
      <c r="J502" s="21">
        <v>28662</v>
      </c>
      <c r="K502" s="20" cm="1">
        <f t="array" ref="K5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03" spans="1:11" ht="21.5" x14ac:dyDescent="0.9">
      <c r="A503" s="25">
        <v>67</v>
      </c>
      <c r="B503" s="20" t="s">
        <v>2437</v>
      </c>
      <c r="C503" s="20" t="s">
        <v>2437</v>
      </c>
      <c r="D503" s="20">
        <v>161225</v>
      </c>
      <c r="E503" s="20">
        <v>75.7</v>
      </c>
      <c r="F503" s="20" t="s">
        <v>6638</v>
      </c>
      <c r="G503" s="20" t="str">
        <f>IF(Result2026[[#This Row],[Candidate_Name]]&lt;&gt;"NOTA",_xlfn.XLOOKUP(Result2026[[#This Row],[Candidate_Name]],Candidates[candidates__name],Candidates[candidates__reference],"Fix"),"NOTA")</f>
        <v>NOTA</v>
      </c>
      <c r="H503" s="20" t="s">
        <v>6636</v>
      </c>
      <c r="I503" s="20"/>
      <c r="J503" s="21">
        <v>1043</v>
      </c>
      <c r="K503" s="20" t="str" cm="1">
        <f t="array" ref="K5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04" spans="1:11" ht="21.5" x14ac:dyDescent="0.9">
      <c r="A504" s="25">
        <v>67</v>
      </c>
      <c r="B504" s="20" t="s">
        <v>2437</v>
      </c>
      <c r="C504" s="20" t="s">
        <v>2437</v>
      </c>
      <c r="D504" s="20">
        <v>161225</v>
      </c>
      <c r="E504" s="20">
        <v>75.7</v>
      </c>
      <c r="F504" s="20" t="s">
        <v>2665</v>
      </c>
      <c r="G504" s="20" t="str">
        <f>IF(Result2026[[#This Row],[Candidate_Name]]&lt;&gt;"NOTA",_xlfn.XLOOKUP(Result2026[[#This Row],[Candidate_Name]],Candidates[candidates__name],Candidates[candidates__reference],"Fix"),"NOTA")</f>
        <v>26kla487</v>
      </c>
      <c r="H504" s="20" t="s">
        <v>6636</v>
      </c>
      <c r="I504" s="20" t="s">
        <v>6644</v>
      </c>
      <c r="J504" s="21">
        <v>299</v>
      </c>
      <c r="K504" s="20" t="str" cm="1">
        <f t="array" ref="K5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05" spans="1:11" ht="21.5" x14ac:dyDescent="0.9">
      <c r="A505" s="25">
        <v>67</v>
      </c>
      <c r="B505" s="20" t="s">
        <v>2437</v>
      </c>
      <c r="C505" s="20" t="s">
        <v>2437</v>
      </c>
      <c r="D505" s="20">
        <v>161225</v>
      </c>
      <c r="E505" s="20">
        <v>75.7</v>
      </c>
      <c r="F505" s="20" t="s">
        <v>2681</v>
      </c>
      <c r="G505" s="20" t="str">
        <f>IF(Result2026[[#This Row],[Candidate_Name]]&lt;&gt;"NOTA",_xlfn.XLOOKUP(Result2026[[#This Row],[Candidate_Name]],Candidates[candidates__name],Candidates[candidates__reference],"Fix"),"NOTA")</f>
        <v>26kla919</v>
      </c>
      <c r="H505" s="20" t="s">
        <v>6636</v>
      </c>
      <c r="I505" s="20" t="s">
        <v>6637</v>
      </c>
      <c r="J505" s="21">
        <v>153</v>
      </c>
      <c r="K505" s="20" t="str" cm="1">
        <f t="array" ref="K5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06" spans="1:11" ht="21.5" x14ac:dyDescent="0.9">
      <c r="A506" s="25">
        <v>67</v>
      </c>
      <c r="B506" s="20" t="s">
        <v>2437</v>
      </c>
      <c r="C506" s="20" t="s">
        <v>2437</v>
      </c>
      <c r="D506" s="20">
        <v>161225</v>
      </c>
      <c r="E506" s="20">
        <v>75.7</v>
      </c>
      <c r="F506" s="20" t="s">
        <v>2670</v>
      </c>
      <c r="G506" s="20" t="str">
        <f>IF(Result2026[[#This Row],[Candidate_Name]]&lt;&gt;"NOTA",_xlfn.XLOOKUP(Result2026[[#This Row],[Candidate_Name]],Candidates[candidates__name],Candidates[candidates__reference],"Fix"),"NOTA")</f>
        <v>26kla952</v>
      </c>
      <c r="H506" s="20" t="s">
        <v>6636</v>
      </c>
      <c r="I506" s="20" t="s">
        <v>6639</v>
      </c>
      <c r="J506" s="21">
        <v>138</v>
      </c>
      <c r="K506" s="20" t="str" cm="1">
        <f t="array" ref="K5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07" spans="1:11" ht="21.5" x14ac:dyDescent="0.9">
      <c r="A507" s="25">
        <v>67</v>
      </c>
      <c r="B507" s="20" t="s">
        <v>2437</v>
      </c>
      <c r="C507" s="20" t="s">
        <v>2437</v>
      </c>
      <c r="D507" s="20">
        <v>161225</v>
      </c>
      <c r="E507" s="20">
        <v>75.7</v>
      </c>
      <c r="F507" s="20" t="s">
        <v>2676</v>
      </c>
      <c r="G507" s="20" t="str">
        <f>IF(Result2026[[#This Row],[Candidate_Name]]&lt;&gt;"NOTA",_xlfn.XLOOKUP(Result2026[[#This Row],[Candidate_Name]],Candidates[candidates__name],Candidates[candidates__reference],"Fix"),"NOTA")</f>
        <v>26kla743</v>
      </c>
      <c r="H507" s="20" t="s">
        <v>6636</v>
      </c>
      <c r="I507" s="20" t="s">
        <v>6649</v>
      </c>
      <c r="J507" s="21">
        <v>110</v>
      </c>
      <c r="K507" s="20" t="str" cm="1">
        <f t="array" ref="K5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08" spans="1:11" ht="21.5" x14ac:dyDescent="0.9">
      <c r="A508" s="25">
        <v>68</v>
      </c>
      <c r="B508" s="20" t="s">
        <v>2686</v>
      </c>
      <c r="C508" s="20" t="s">
        <v>2437</v>
      </c>
      <c r="D508" s="20">
        <v>203427</v>
      </c>
      <c r="E508" s="20">
        <v>76.38</v>
      </c>
      <c r="F508" s="20" t="s">
        <v>2689</v>
      </c>
      <c r="G508" s="20" t="str">
        <f>IF(Result2026[[#This Row],[Candidate_Name]]&lt;&gt;"NOTA",_xlfn.XLOOKUP(Result2026[[#This Row],[Candidate_Name]],Candidates[candidates__name],Candidates[candidates__reference],"Fix"),"NOTA")</f>
        <v>26kla068</v>
      </c>
      <c r="H508" s="20" t="s">
        <v>51</v>
      </c>
      <c r="I508" s="20" t="s">
        <v>6641</v>
      </c>
      <c r="J508" s="21">
        <v>58979</v>
      </c>
      <c r="K508" s="20" cm="1">
        <f t="array" ref="K5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09" spans="1:11" ht="21.5" x14ac:dyDescent="0.9">
      <c r="A509" s="25">
        <v>68</v>
      </c>
      <c r="B509" s="20" t="s">
        <v>2686</v>
      </c>
      <c r="C509" s="20" t="s">
        <v>2437</v>
      </c>
      <c r="D509" s="20">
        <v>203427</v>
      </c>
      <c r="E509" s="20">
        <v>76.38</v>
      </c>
      <c r="F509" s="20" t="s">
        <v>2703</v>
      </c>
      <c r="G509" s="20" t="str">
        <f>IF(Result2026[[#This Row],[Candidate_Name]]&lt;&gt;"NOTA",_xlfn.XLOOKUP(Result2026[[#This Row],[Candidate_Name]],Candidates[candidates__name],Candidates[candidates__reference],"Fix"),"NOTA")</f>
        <v>26kla208</v>
      </c>
      <c r="H509" s="20" t="s">
        <v>38</v>
      </c>
      <c r="I509" s="20" t="s">
        <v>6640</v>
      </c>
      <c r="J509" s="21">
        <v>51886</v>
      </c>
      <c r="K509" s="20" cm="1">
        <f t="array" ref="K5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10" spans="1:11" ht="21.5" x14ac:dyDescent="0.9">
      <c r="A510" s="25">
        <v>68</v>
      </c>
      <c r="B510" s="20" t="s">
        <v>2686</v>
      </c>
      <c r="C510" s="20" t="s">
        <v>2437</v>
      </c>
      <c r="D510" s="20">
        <v>203427</v>
      </c>
      <c r="E510" s="20">
        <v>76.38</v>
      </c>
      <c r="F510" s="20" t="s">
        <v>2695</v>
      </c>
      <c r="G510" s="20" t="str">
        <f>IF(Result2026[[#This Row],[Candidate_Name]]&lt;&gt;"NOTA",_xlfn.XLOOKUP(Result2026[[#This Row],[Candidate_Name]],Candidates[candidates__name],Candidates[candidates__reference],"Fix"),"NOTA")</f>
        <v>26kla348</v>
      </c>
      <c r="H510" s="20" t="s">
        <v>68</v>
      </c>
      <c r="I510" s="20" t="s">
        <v>6634</v>
      </c>
      <c r="J510" s="21">
        <v>45216</v>
      </c>
      <c r="K510" s="20" cm="1">
        <f t="array" ref="K5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11" spans="1:11" ht="21.5" x14ac:dyDescent="0.9">
      <c r="A511" s="25">
        <v>68</v>
      </c>
      <c r="B511" s="20" t="s">
        <v>2686</v>
      </c>
      <c r="C511" s="20" t="s">
        <v>2437</v>
      </c>
      <c r="D511" s="20">
        <v>203427</v>
      </c>
      <c r="E511" s="20">
        <v>76.38</v>
      </c>
      <c r="F511" s="20" t="s">
        <v>6638</v>
      </c>
      <c r="G511" s="20" t="str">
        <f>IF(Result2026[[#This Row],[Candidate_Name]]&lt;&gt;"NOTA",_xlfn.XLOOKUP(Result2026[[#This Row],[Candidate_Name]],Candidates[candidates__name],Candidates[candidates__reference],"Fix"),"NOTA")</f>
        <v>NOTA</v>
      </c>
      <c r="H511" s="20" t="s">
        <v>6636</v>
      </c>
      <c r="I511" s="20"/>
      <c r="J511" s="21">
        <v>1454</v>
      </c>
      <c r="K511" s="20" t="str" cm="1">
        <f t="array" ref="K5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12" spans="1:11" ht="21.5" x14ac:dyDescent="0.9">
      <c r="A512" s="25">
        <v>69</v>
      </c>
      <c r="B512" s="20" t="s">
        <v>2708</v>
      </c>
      <c r="C512" s="20" t="s">
        <v>2437</v>
      </c>
      <c r="D512" s="20">
        <v>182716</v>
      </c>
      <c r="E512" s="20">
        <v>77.069999999999993</v>
      </c>
      <c r="F512" s="20" t="s">
        <v>2721</v>
      </c>
      <c r="G512" s="20" t="str">
        <f>IF(Result2026[[#This Row],[Candidate_Name]]&lt;&gt;"NOTA",_xlfn.XLOOKUP(Result2026[[#This Row],[Candidate_Name]],Candidates[candidates__name],Candidates[candidates__reference],"Fix"),"NOTA")</f>
        <v>26kla069</v>
      </c>
      <c r="H512" s="20" t="s">
        <v>51</v>
      </c>
      <c r="I512" s="20" t="s">
        <v>6641</v>
      </c>
      <c r="J512" s="21">
        <v>65448</v>
      </c>
      <c r="K512" s="20" cm="1">
        <f t="array" ref="K5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13" spans="1:11" ht="21.5" x14ac:dyDescent="0.9">
      <c r="A513" s="25">
        <v>69</v>
      </c>
      <c r="B513" s="20" t="s">
        <v>2708</v>
      </c>
      <c r="C513" s="20" t="s">
        <v>2437</v>
      </c>
      <c r="D513" s="20">
        <v>182716</v>
      </c>
      <c r="E513" s="20">
        <v>77.069999999999993</v>
      </c>
      <c r="F513" s="20" t="s">
        <v>2716</v>
      </c>
      <c r="G513" s="20" t="str">
        <f>IF(Result2026[[#This Row],[Candidate_Name]]&lt;&gt;"NOTA",_xlfn.XLOOKUP(Result2026[[#This Row],[Candidate_Name]],Candidates[candidates__name],Candidates[candidates__reference],"Fix"),"NOTA")</f>
        <v>26kla209</v>
      </c>
      <c r="H513" s="20" t="s">
        <v>38</v>
      </c>
      <c r="I513" s="20" t="s">
        <v>6640</v>
      </c>
      <c r="J513" s="21">
        <v>55504</v>
      </c>
      <c r="K513" s="20" cm="1">
        <f t="array" ref="K5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14" spans="1:11" ht="21.5" x14ac:dyDescent="0.9">
      <c r="A514" s="25">
        <v>69</v>
      </c>
      <c r="B514" s="20" t="s">
        <v>2708</v>
      </c>
      <c r="C514" s="20" t="s">
        <v>2437</v>
      </c>
      <c r="D514" s="20">
        <v>182716</v>
      </c>
      <c r="E514" s="20">
        <v>77.069999999999993</v>
      </c>
      <c r="F514" s="20" t="s">
        <v>2726</v>
      </c>
      <c r="G514" s="20" t="str">
        <f>IF(Result2026[[#This Row],[Candidate_Name]]&lt;&gt;"NOTA",_xlfn.XLOOKUP(Result2026[[#This Row],[Candidate_Name]],Candidates[candidates__name],Candidates[candidates__reference],"Fix"),"NOTA")</f>
        <v>26kla349</v>
      </c>
      <c r="H514" s="20" t="s">
        <v>68</v>
      </c>
      <c r="I514" s="20" t="s">
        <v>6648</v>
      </c>
      <c r="J514" s="21">
        <v>19688</v>
      </c>
      <c r="K514" s="20" cm="1">
        <f t="array" ref="K5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15" spans="1:11" ht="21.5" x14ac:dyDescent="0.9">
      <c r="A515" s="25">
        <v>69</v>
      </c>
      <c r="B515" s="20" t="s">
        <v>2708</v>
      </c>
      <c r="C515" s="20" t="s">
        <v>2437</v>
      </c>
      <c r="D515" s="20">
        <v>182716</v>
      </c>
      <c r="E515" s="20">
        <v>77.069999999999993</v>
      </c>
      <c r="F515" s="20" t="s">
        <v>6638</v>
      </c>
      <c r="G515" s="20" t="str">
        <f>IF(Result2026[[#This Row],[Candidate_Name]]&lt;&gt;"NOTA",_xlfn.XLOOKUP(Result2026[[#This Row],[Candidate_Name]],Candidates[candidates__name],Candidates[candidates__reference],"Fix"),"NOTA")</f>
        <v>NOTA</v>
      </c>
      <c r="H515" s="20" t="s">
        <v>6636</v>
      </c>
      <c r="I515" s="20"/>
      <c r="J515" s="21">
        <v>690</v>
      </c>
      <c r="K515" s="20" t="str" cm="1">
        <f t="array" ref="K5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16" spans="1:11" ht="21.5" x14ac:dyDescent="0.9">
      <c r="A516" s="25">
        <v>69</v>
      </c>
      <c r="B516" s="20" t="s">
        <v>2708</v>
      </c>
      <c r="C516" s="20" t="s">
        <v>2437</v>
      </c>
      <c r="D516" s="20">
        <v>182716</v>
      </c>
      <c r="E516" s="20">
        <v>77.069999999999993</v>
      </c>
      <c r="F516" s="20" t="s">
        <v>2711</v>
      </c>
      <c r="G516" s="20" t="str">
        <f>IF(Result2026[[#This Row],[Candidate_Name]]&lt;&gt;"NOTA",_xlfn.XLOOKUP(Result2026[[#This Row],[Candidate_Name]],Candidates[candidates__name],Candidates[candidates__reference],"Fix"),"NOTA")</f>
        <v>26kla489</v>
      </c>
      <c r="H516" s="20" t="s">
        <v>6636</v>
      </c>
      <c r="I516" s="20" t="s">
        <v>6644</v>
      </c>
      <c r="J516" s="21">
        <v>653</v>
      </c>
      <c r="K516" s="20" t="str" cm="1">
        <f t="array" ref="K5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17" spans="1:11" ht="21.5" x14ac:dyDescent="0.9">
      <c r="A517" s="25">
        <v>69</v>
      </c>
      <c r="B517" s="20" t="s">
        <v>2708</v>
      </c>
      <c r="C517" s="20" t="s">
        <v>2437</v>
      </c>
      <c r="D517" s="20">
        <v>182716</v>
      </c>
      <c r="E517" s="20">
        <v>77.069999999999993</v>
      </c>
      <c r="F517" s="20" t="s">
        <v>2736</v>
      </c>
      <c r="G517" s="20" t="str">
        <f>IF(Result2026[[#This Row],[Candidate_Name]]&lt;&gt;"NOTA",_xlfn.XLOOKUP(Result2026[[#This Row],[Candidate_Name]],Candidates[candidates__name],Candidates[candidates__reference],"Fix"),"NOTA")</f>
        <v>26kla629</v>
      </c>
      <c r="H517" s="20" t="s">
        <v>6636</v>
      </c>
      <c r="I517" s="20" t="s">
        <v>6643</v>
      </c>
      <c r="J517" s="21">
        <v>536</v>
      </c>
      <c r="K517" s="20" t="str" cm="1">
        <f t="array" ref="K5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18" spans="1:11" ht="21.5" x14ac:dyDescent="0.9">
      <c r="A518" s="25">
        <v>69</v>
      </c>
      <c r="B518" s="20" t="s">
        <v>2708</v>
      </c>
      <c r="C518" s="20" t="s">
        <v>2437</v>
      </c>
      <c r="D518" s="20">
        <v>182716</v>
      </c>
      <c r="E518" s="20">
        <v>77.069999999999993</v>
      </c>
      <c r="F518" s="20" t="s">
        <v>2731</v>
      </c>
      <c r="G518" s="20" t="str">
        <f>IF(Result2026[[#This Row],[Candidate_Name]]&lt;&gt;"NOTA",_xlfn.XLOOKUP(Result2026[[#This Row],[Candidate_Name]],Candidates[candidates__name],Candidates[candidates__reference],"Fix"),"NOTA")</f>
        <v>26kla843</v>
      </c>
      <c r="H518" s="20" t="s">
        <v>6636</v>
      </c>
      <c r="I518" s="20" t="s">
        <v>6650</v>
      </c>
      <c r="J518" s="21">
        <v>335</v>
      </c>
      <c r="K518" s="20" t="str" cm="1">
        <f t="array" ref="K5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19" spans="1:11" ht="21.5" x14ac:dyDescent="0.9">
      <c r="A519" s="25">
        <v>70</v>
      </c>
      <c r="B519" s="20" t="s">
        <v>2741</v>
      </c>
      <c r="C519" s="20" t="s">
        <v>2437</v>
      </c>
      <c r="D519" s="20">
        <v>194592</v>
      </c>
      <c r="E519" s="20">
        <v>76.86</v>
      </c>
      <c r="F519" s="20" t="s">
        <v>2749</v>
      </c>
      <c r="G519" s="20" t="str">
        <f>IF(Result2026[[#This Row],[Candidate_Name]]&lt;&gt;"NOTA",_xlfn.XLOOKUP(Result2026[[#This Row],[Candidate_Name]],Candidates[candidates__name],Candidates[candidates__reference],"Fix"),"NOTA")</f>
        <v>26kla210</v>
      </c>
      <c r="H519" s="20" t="s">
        <v>38</v>
      </c>
      <c r="I519" s="20" t="s">
        <v>6642</v>
      </c>
      <c r="J519" s="21">
        <v>66282</v>
      </c>
      <c r="K519" s="20" cm="1">
        <f t="array" ref="K5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20" spans="1:11" ht="21.5" x14ac:dyDescent="0.9">
      <c r="A520" s="25">
        <v>70</v>
      </c>
      <c r="B520" s="20" t="s">
        <v>2741</v>
      </c>
      <c r="C520" s="20" t="s">
        <v>2437</v>
      </c>
      <c r="D520" s="20">
        <v>194592</v>
      </c>
      <c r="E520" s="20">
        <v>76.86</v>
      </c>
      <c r="F520" s="20" t="s">
        <v>2755</v>
      </c>
      <c r="G520" s="20" t="str">
        <f>IF(Result2026[[#This Row],[Candidate_Name]]&lt;&gt;"NOTA",_xlfn.XLOOKUP(Result2026[[#This Row],[Candidate_Name]],Candidates[candidates__name],Candidates[candidates__reference],"Fix"),"NOTA")</f>
        <v>26kla070</v>
      </c>
      <c r="H520" s="20" t="s">
        <v>51</v>
      </c>
      <c r="I520" s="20" t="s">
        <v>6635</v>
      </c>
      <c r="J520" s="21">
        <v>56070</v>
      </c>
      <c r="K520" s="20" cm="1">
        <f t="array" ref="K5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21" spans="1:11" ht="21.5" x14ac:dyDescent="0.9">
      <c r="A521" s="25">
        <v>70</v>
      </c>
      <c r="B521" s="20" t="s">
        <v>2741</v>
      </c>
      <c r="C521" s="20" t="s">
        <v>2437</v>
      </c>
      <c r="D521" s="20">
        <v>194592</v>
      </c>
      <c r="E521" s="20">
        <v>76.86</v>
      </c>
      <c r="F521" s="20" t="s">
        <v>2767</v>
      </c>
      <c r="G521" s="20" t="str">
        <f>IF(Result2026[[#This Row],[Candidate_Name]]&lt;&gt;"NOTA",_xlfn.XLOOKUP(Result2026[[#This Row],[Candidate_Name]],Candidates[candidates__name],Candidates[candidates__reference],"Fix"),"NOTA")</f>
        <v>26kla350</v>
      </c>
      <c r="H521" s="20" t="s">
        <v>68</v>
      </c>
      <c r="I521" s="20" t="s">
        <v>6634</v>
      </c>
      <c r="J521" s="21">
        <v>27167</v>
      </c>
      <c r="K521" s="20" cm="1">
        <f t="array" ref="K5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22" spans="1:11" ht="21.5" x14ac:dyDescent="0.9">
      <c r="A522" s="25">
        <v>70</v>
      </c>
      <c r="B522" s="20" t="s">
        <v>2741</v>
      </c>
      <c r="C522" s="20" t="s">
        <v>2437</v>
      </c>
      <c r="D522" s="20">
        <v>194592</v>
      </c>
      <c r="E522" s="20">
        <v>76.86</v>
      </c>
      <c r="F522" s="20" t="s">
        <v>2744</v>
      </c>
      <c r="G522" s="20" t="str">
        <f>IF(Result2026[[#This Row],[Candidate_Name]]&lt;&gt;"NOTA",_xlfn.XLOOKUP(Result2026[[#This Row],[Candidate_Name]],Candidates[candidates__name],Candidates[candidates__reference],"Fix"),"NOTA")</f>
        <v>26kla1039</v>
      </c>
      <c r="H522" s="20" t="s">
        <v>6636</v>
      </c>
      <c r="I522" s="20" t="s">
        <v>6639</v>
      </c>
      <c r="J522" s="21">
        <v>921</v>
      </c>
      <c r="K522" s="20" t="str" cm="1">
        <f t="array" ref="K5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23" spans="1:11" ht="21.5" x14ac:dyDescent="0.9">
      <c r="A523" s="25">
        <v>70</v>
      </c>
      <c r="B523" s="20" t="s">
        <v>2741</v>
      </c>
      <c r="C523" s="20" t="s">
        <v>2437</v>
      </c>
      <c r="D523" s="20">
        <v>194592</v>
      </c>
      <c r="E523" s="20">
        <v>76.86</v>
      </c>
      <c r="F523" s="20" t="s">
        <v>6638</v>
      </c>
      <c r="G523" s="20" t="str">
        <f>IF(Result2026[[#This Row],[Candidate_Name]]&lt;&gt;"NOTA",_xlfn.XLOOKUP(Result2026[[#This Row],[Candidate_Name]],Candidates[candidates__name],Candidates[candidates__reference],"Fix"),"NOTA")</f>
        <v>NOTA</v>
      </c>
      <c r="H523" s="20" t="s">
        <v>6636</v>
      </c>
      <c r="I523" s="20"/>
      <c r="J523" s="21">
        <v>863</v>
      </c>
      <c r="K523" s="20" t="str" cm="1">
        <f t="array" ref="K5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24" spans="1:11" ht="21.5" x14ac:dyDescent="0.9">
      <c r="A524" s="25">
        <v>70</v>
      </c>
      <c r="B524" s="20" t="s">
        <v>2741</v>
      </c>
      <c r="C524" s="20" t="s">
        <v>2437</v>
      </c>
      <c r="D524" s="20">
        <v>194592</v>
      </c>
      <c r="E524" s="20">
        <v>76.86</v>
      </c>
      <c r="F524" s="20" t="s">
        <v>2762</v>
      </c>
      <c r="G524" s="20" t="str">
        <f>IF(Result2026[[#This Row],[Candidate_Name]]&lt;&gt;"NOTA",_xlfn.XLOOKUP(Result2026[[#This Row],[Candidate_Name]],Candidates[candidates__name],Candidates[candidates__reference],"Fix"),"NOTA")</f>
        <v>26kla490</v>
      </c>
      <c r="H524" s="20" t="s">
        <v>6636</v>
      </c>
      <c r="I524" s="20" t="s">
        <v>6644</v>
      </c>
      <c r="J524" s="21">
        <v>579</v>
      </c>
      <c r="K524" s="20" t="str" cm="1">
        <f t="array" ref="K5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25" spans="1:11" ht="21.5" x14ac:dyDescent="0.9">
      <c r="A525" s="25">
        <v>70</v>
      </c>
      <c r="B525" s="20" t="s">
        <v>2741</v>
      </c>
      <c r="C525" s="20" t="s">
        <v>2437</v>
      </c>
      <c r="D525" s="20">
        <v>194592</v>
      </c>
      <c r="E525" s="20">
        <v>76.86</v>
      </c>
      <c r="F525" s="20" t="s">
        <v>2772</v>
      </c>
      <c r="G525" s="20" t="str">
        <f>IF(Result2026[[#This Row],[Candidate_Name]]&lt;&gt;"NOTA",_xlfn.XLOOKUP(Result2026[[#This Row],[Candidate_Name]],Candidates[candidates__name],Candidates[candidates__reference],"Fix"),"NOTA")</f>
        <v>26kla770</v>
      </c>
      <c r="H525" s="20" t="s">
        <v>6636</v>
      </c>
      <c r="I525" s="20" t="s">
        <v>6637</v>
      </c>
      <c r="J525" s="21">
        <v>259</v>
      </c>
      <c r="K525" s="20" t="str" cm="1">
        <f t="array" ref="K5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26" spans="1:11" ht="21.5" x14ac:dyDescent="0.9">
      <c r="A526" s="25">
        <v>70</v>
      </c>
      <c r="B526" s="20" t="s">
        <v>2741</v>
      </c>
      <c r="C526" s="20" t="s">
        <v>2437</v>
      </c>
      <c r="D526" s="20">
        <v>194592</v>
      </c>
      <c r="E526" s="20">
        <v>76.86</v>
      </c>
      <c r="F526" s="20" t="s">
        <v>2777</v>
      </c>
      <c r="G526" s="20" t="str">
        <f>IF(Result2026[[#This Row],[Candidate_Name]]&lt;&gt;"NOTA",_xlfn.XLOOKUP(Result2026[[#This Row],[Candidate_Name]],Candidates[candidates__name],Candidates[candidates__reference],"Fix"),"NOTA")</f>
        <v>26kla750</v>
      </c>
      <c r="H526" s="20" t="s">
        <v>6636</v>
      </c>
      <c r="I526" s="20" t="s">
        <v>6637</v>
      </c>
      <c r="J526" s="21">
        <v>100</v>
      </c>
      <c r="K526" s="20" t="str" cm="1">
        <f t="array" ref="K5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27" spans="1:11" ht="21.5" x14ac:dyDescent="0.9">
      <c r="A527" s="25">
        <v>71</v>
      </c>
      <c r="B527" s="20" t="s">
        <v>2783</v>
      </c>
      <c r="C527" s="20" t="s">
        <v>2437</v>
      </c>
      <c r="D527" s="20">
        <v>192377</v>
      </c>
      <c r="E527" s="20">
        <v>78.98</v>
      </c>
      <c r="F527" s="20" t="s">
        <v>2806</v>
      </c>
      <c r="G527" s="20" t="str">
        <f>IF(Result2026[[#This Row],[Candidate_Name]]&lt;&gt;"NOTA",_xlfn.XLOOKUP(Result2026[[#This Row],[Candidate_Name]],Candidates[candidates__name],Candidates[candidates__reference],"Fix"),"NOTA")</f>
        <v>26kla071</v>
      </c>
      <c r="H527" s="20" t="s">
        <v>51</v>
      </c>
      <c r="I527" s="20" t="s">
        <v>6635</v>
      </c>
      <c r="J527" s="21">
        <v>63136</v>
      </c>
      <c r="K527" s="20" cm="1">
        <f t="array" ref="K5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28" spans="1:11" ht="21.5" x14ac:dyDescent="0.9">
      <c r="A528" s="25">
        <v>71</v>
      </c>
      <c r="B528" s="20" t="s">
        <v>2783</v>
      </c>
      <c r="C528" s="20" t="s">
        <v>2437</v>
      </c>
      <c r="D528" s="20">
        <v>192377</v>
      </c>
      <c r="E528" s="20">
        <v>78.98</v>
      </c>
      <c r="F528" s="20" t="s">
        <v>2801</v>
      </c>
      <c r="G528" s="20" t="str">
        <f>IF(Result2026[[#This Row],[Candidate_Name]]&lt;&gt;"NOTA",_xlfn.XLOOKUP(Result2026[[#This Row],[Candidate_Name]],Candidates[candidates__name],Candidates[candidates__reference],"Fix"),"NOTA")</f>
        <v>26kla211</v>
      </c>
      <c r="H528" s="20" t="s">
        <v>38</v>
      </c>
      <c r="I528" s="20" t="s">
        <v>6640</v>
      </c>
      <c r="J528" s="21">
        <v>60283</v>
      </c>
      <c r="K528" s="20" cm="1">
        <f t="array" ref="K5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29" spans="1:11" ht="21.5" x14ac:dyDescent="0.9">
      <c r="A529" s="25">
        <v>71</v>
      </c>
      <c r="B529" s="20" t="s">
        <v>2783</v>
      </c>
      <c r="C529" s="20" t="s">
        <v>2437</v>
      </c>
      <c r="D529" s="20">
        <v>192377</v>
      </c>
      <c r="E529" s="20">
        <v>78.98</v>
      </c>
      <c r="F529" s="20" t="s">
        <v>2791</v>
      </c>
      <c r="G529" s="20" t="str">
        <f>IF(Result2026[[#This Row],[Candidate_Name]]&lt;&gt;"NOTA",_xlfn.XLOOKUP(Result2026[[#This Row],[Candidate_Name]],Candidates[candidates__name],Candidates[candidates__reference],"Fix"),"NOTA")</f>
        <v>26kla351</v>
      </c>
      <c r="H529" s="20" t="s">
        <v>68</v>
      </c>
      <c r="I529" s="20" t="s">
        <v>6634</v>
      </c>
      <c r="J529" s="21">
        <v>28018</v>
      </c>
      <c r="K529" s="20" cm="1">
        <f t="array" ref="K5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30" spans="1:11" ht="21.5" x14ac:dyDescent="0.9">
      <c r="A530" s="25">
        <v>71</v>
      </c>
      <c r="B530" s="20" t="s">
        <v>2783</v>
      </c>
      <c r="C530" s="20" t="s">
        <v>2437</v>
      </c>
      <c r="D530" s="20">
        <v>192377</v>
      </c>
      <c r="E530" s="20">
        <v>78.98</v>
      </c>
      <c r="F530" s="20" t="s">
        <v>6638</v>
      </c>
      <c r="G530" s="20" t="str">
        <f>IF(Result2026[[#This Row],[Candidate_Name]]&lt;&gt;"NOTA",_xlfn.XLOOKUP(Result2026[[#This Row],[Candidate_Name]],Candidates[candidates__name],Candidates[candidates__reference],"Fix"),"NOTA")</f>
        <v>NOTA</v>
      </c>
      <c r="H530" s="20" t="s">
        <v>6636</v>
      </c>
      <c r="I530" s="20"/>
      <c r="J530" s="21">
        <v>1231</v>
      </c>
      <c r="K530" s="20" t="str" cm="1">
        <f t="array" ref="K5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31" spans="1:11" ht="21.5" x14ac:dyDescent="0.9">
      <c r="A531" s="25">
        <v>71</v>
      </c>
      <c r="B531" s="20" t="s">
        <v>2783</v>
      </c>
      <c r="C531" s="20" t="s">
        <v>2437</v>
      </c>
      <c r="D531" s="20">
        <v>192377</v>
      </c>
      <c r="E531" s="20">
        <v>78.98</v>
      </c>
      <c r="F531" s="20" t="s">
        <v>2786</v>
      </c>
      <c r="G531" s="20" t="str">
        <f>IF(Result2026[[#This Row],[Candidate_Name]]&lt;&gt;"NOTA",_xlfn.XLOOKUP(Result2026[[#This Row],[Candidate_Name]],Candidates[candidates__name],Candidates[candidates__reference],"Fix"),"NOTA")</f>
        <v>26kla491</v>
      </c>
      <c r="H531" s="20" t="s">
        <v>6636</v>
      </c>
      <c r="I531" s="20" t="s">
        <v>6644</v>
      </c>
      <c r="J531" s="21">
        <v>863</v>
      </c>
      <c r="K531" s="20" t="str" cm="1">
        <f t="array" ref="K5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32" spans="1:11" ht="21.5" x14ac:dyDescent="0.9">
      <c r="A532" s="25">
        <v>71</v>
      </c>
      <c r="B532" s="20" t="s">
        <v>2783</v>
      </c>
      <c r="C532" s="20" t="s">
        <v>2437</v>
      </c>
      <c r="D532" s="20">
        <v>192377</v>
      </c>
      <c r="E532" s="20">
        <v>78.98</v>
      </c>
      <c r="F532" s="20" t="s">
        <v>2796</v>
      </c>
      <c r="G532" s="20" t="str">
        <f>IF(Result2026[[#This Row],[Candidate_Name]]&lt;&gt;"NOTA",_xlfn.XLOOKUP(Result2026[[#This Row],[Candidate_Name]],Candidates[candidates__name],Candidates[candidates__reference],"Fix"),"NOTA")</f>
        <v>26kla892</v>
      </c>
      <c r="H532" s="20" t="s">
        <v>6636</v>
      </c>
      <c r="I532" s="20" t="s">
        <v>6639</v>
      </c>
      <c r="J532" s="21">
        <v>359</v>
      </c>
      <c r="K532" s="20" t="str" cm="1">
        <f t="array" ref="K5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33" spans="1:11" ht="21.5" x14ac:dyDescent="0.9">
      <c r="A533" s="25">
        <v>71</v>
      </c>
      <c r="B533" s="20" t="s">
        <v>2783</v>
      </c>
      <c r="C533" s="20" t="s">
        <v>2437</v>
      </c>
      <c r="D533" s="20">
        <v>192377</v>
      </c>
      <c r="E533" s="20">
        <v>78.98</v>
      </c>
      <c r="F533" s="20" t="s">
        <v>2813</v>
      </c>
      <c r="G533" s="20" t="str">
        <f>IF(Result2026[[#This Row],[Candidate_Name]]&lt;&gt;"NOTA",_xlfn.XLOOKUP(Result2026[[#This Row],[Candidate_Name]],Candidates[candidates__name],Candidates[candidates__reference],"Fix"),"NOTA")</f>
        <v>26kla732</v>
      </c>
      <c r="H533" s="20" t="s">
        <v>6636</v>
      </c>
      <c r="I533" s="20" t="s">
        <v>6637</v>
      </c>
      <c r="J533" s="21">
        <v>271</v>
      </c>
      <c r="K533" s="20" t="str" cm="1">
        <f t="array" ref="K5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34" spans="1:11" ht="21.5" x14ac:dyDescent="0.9">
      <c r="A534" s="25">
        <v>72</v>
      </c>
      <c r="B534" s="20" t="s">
        <v>2818</v>
      </c>
      <c r="C534" s="20" t="s">
        <v>2437</v>
      </c>
      <c r="D534" s="20">
        <v>179208</v>
      </c>
      <c r="E534" s="20">
        <v>75.55</v>
      </c>
      <c r="F534" s="20" t="s">
        <v>2836</v>
      </c>
      <c r="G534" s="20" t="str">
        <f>IF(Result2026[[#This Row],[Candidate_Name]]&lt;&gt;"NOTA",_xlfn.XLOOKUP(Result2026[[#This Row],[Candidate_Name]],Candidates[candidates__name],Candidates[candidates__reference],"Fix"),"NOTA")</f>
        <v>26kla212</v>
      </c>
      <c r="H534" s="20" t="s">
        <v>38</v>
      </c>
      <c r="I534" s="20" t="s">
        <v>6640</v>
      </c>
      <c r="J534" s="21">
        <v>71202</v>
      </c>
      <c r="K534" s="20" cm="1">
        <f t="array" ref="K5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35" spans="1:11" ht="21.5" x14ac:dyDescent="0.9">
      <c r="A535" s="25">
        <v>72</v>
      </c>
      <c r="B535" s="20" t="s">
        <v>2818</v>
      </c>
      <c r="C535" s="20" t="s">
        <v>2437</v>
      </c>
      <c r="D535" s="20">
        <v>179208</v>
      </c>
      <c r="E535" s="20">
        <v>75.55</v>
      </c>
      <c r="F535" s="20" t="s">
        <v>2826</v>
      </c>
      <c r="G535" s="20" t="str">
        <f>IF(Result2026[[#This Row],[Candidate_Name]]&lt;&gt;"NOTA",_xlfn.XLOOKUP(Result2026[[#This Row],[Candidate_Name]],Candidates[candidates__name],Candidates[candidates__reference],"Fix"),"NOTA")</f>
        <v>26kla072</v>
      </c>
      <c r="H535" s="20" t="s">
        <v>51</v>
      </c>
      <c r="I535" s="20" t="s">
        <v>387</v>
      </c>
      <c r="J535" s="21">
        <v>48046</v>
      </c>
      <c r="K535" s="20" cm="1">
        <f t="array" ref="K5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36" spans="1:11" ht="21.5" x14ac:dyDescent="0.9">
      <c r="A536" s="25">
        <v>72</v>
      </c>
      <c r="B536" s="20" t="s">
        <v>2818</v>
      </c>
      <c r="C536" s="20" t="s">
        <v>2437</v>
      </c>
      <c r="D536" s="20">
        <v>179208</v>
      </c>
      <c r="E536" s="20">
        <v>75.55</v>
      </c>
      <c r="F536" s="20" t="s">
        <v>2843</v>
      </c>
      <c r="G536" s="20" t="str">
        <f>IF(Result2026[[#This Row],[Candidate_Name]]&lt;&gt;"NOTA",_xlfn.XLOOKUP(Result2026[[#This Row],[Candidate_Name]],Candidates[candidates__name],Candidates[candidates__reference],"Fix"),"NOTA")</f>
        <v>26kla352</v>
      </c>
      <c r="H536" s="20" t="s">
        <v>68</v>
      </c>
      <c r="I536" s="20" t="s">
        <v>6087</v>
      </c>
      <c r="J536" s="21">
        <v>16030</v>
      </c>
      <c r="K536" s="20" cm="1">
        <f t="array" ref="K5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37" spans="1:11" ht="21.5" x14ac:dyDescent="0.9">
      <c r="A537" s="25">
        <v>72</v>
      </c>
      <c r="B537" s="20" t="s">
        <v>2818</v>
      </c>
      <c r="C537" s="20" t="s">
        <v>2437</v>
      </c>
      <c r="D537" s="20">
        <v>179208</v>
      </c>
      <c r="E537" s="20">
        <v>75.55</v>
      </c>
      <c r="F537" s="20" t="s">
        <v>6638</v>
      </c>
      <c r="G537" s="20" t="str">
        <f>IF(Result2026[[#This Row],[Candidate_Name]]&lt;&gt;"NOTA",_xlfn.XLOOKUP(Result2026[[#This Row],[Candidate_Name]],Candidates[candidates__name],Candidates[candidates__reference],"Fix"),"NOTA")</f>
        <v>NOTA</v>
      </c>
      <c r="H537" s="20" t="s">
        <v>6636</v>
      </c>
      <c r="I537" s="20"/>
      <c r="J537" s="21">
        <v>932</v>
      </c>
      <c r="K537" s="20" t="str" cm="1">
        <f t="array" ref="K5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38" spans="1:11" ht="21.5" x14ac:dyDescent="0.9">
      <c r="A538" s="25">
        <v>72</v>
      </c>
      <c r="B538" s="20" t="s">
        <v>2818</v>
      </c>
      <c r="C538" s="20" t="s">
        <v>2437</v>
      </c>
      <c r="D538" s="20">
        <v>179208</v>
      </c>
      <c r="E538" s="20">
        <v>75.55</v>
      </c>
      <c r="F538" s="20" t="s">
        <v>2821</v>
      </c>
      <c r="G538" s="20" t="str">
        <f>IF(Result2026[[#This Row],[Candidate_Name]]&lt;&gt;"NOTA",_xlfn.XLOOKUP(Result2026[[#This Row],[Candidate_Name]],Candidates[candidates__name],Candidates[candidates__reference],"Fix"),"NOTA")</f>
        <v>26kla859</v>
      </c>
      <c r="H538" s="20" t="s">
        <v>6636</v>
      </c>
      <c r="I538" s="20" t="s">
        <v>6639</v>
      </c>
      <c r="J538" s="21">
        <v>663</v>
      </c>
      <c r="K538" s="20" t="str" cm="1">
        <f t="array" ref="K5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39" spans="1:11" ht="21.5" x14ac:dyDescent="0.9">
      <c r="A539" s="25">
        <v>72</v>
      </c>
      <c r="B539" s="20" t="s">
        <v>2818</v>
      </c>
      <c r="C539" s="20" t="s">
        <v>2437</v>
      </c>
      <c r="D539" s="20">
        <v>179208</v>
      </c>
      <c r="E539" s="20">
        <v>75.55</v>
      </c>
      <c r="F539" s="20" t="s">
        <v>2831</v>
      </c>
      <c r="G539" s="20" t="str">
        <f>IF(Result2026[[#This Row],[Candidate_Name]]&lt;&gt;"NOTA",_xlfn.XLOOKUP(Result2026[[#This Row],[Candidate_Name]],Candidates[candidates__name],Candidates[candidates__reference],"Fix"),"NOTA")</f>
        <v>26kla492</v>
      </c>
      <c r="H539" s="20" t="s">
        <v>6636</v>
      </c>
      <c r="I539" s="20" t="s">
        <v>6644</v>
      </c>
      <c r="J539" s="21">
        <v>519</v>
      </c>
      <c r="K539" s="20" t="str" cm="1">
        <f t="array" ref="K5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0" spans="1:11" ht="21.5" x14ac:dyDescent="0.9">
      <c r="A540" s="25">
        <v>72</v>
      </c>
      <c r="B540" s="20" t="s">
        <v>2818</v>
      </c>
      <c r="C540" s="20" t="s">
        <v>2437</v>
      </c>
      <c r="D540" s="20">
        <v>179208</v>
      </c>
      <c r="E540" s="20">
        <v>75.55</v>
      </c>
      <c r="F540" s="20" t="s">
        <v>2848</v>
      </c>
      <c r="G540" s="20" t="str">
        <f>IF(Result2026[[#This Row],[Candidate_Name]]&lt;&gt;"NOTA",_xlfn.XLOOKUP(Result2026[[#This Row],[Candidate_Name]],Candidates[candidates__name],Candidates[candidates__reference],"Fix"),"NOTA")</f>
        <v>26kla744</v>
      </c>
      <c r="H540" s="20" t="s">
        <v>6636</v>
      </c>
      <c r="I540" s="20" t="s">
        <v>6637</v>
      </c>
      <c r="J540" s="21">
        <v>311</v>
      </c>
      <c r="K540" s="20" t="str" cm="1">
        <f t="array" ref="K5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1" spans="1:11" ht="21.5" x14ac:dyDescent="0.9">
      <c r="A541" s="25">
        <v>72</v>
      </c>
      <c r="B541" s="20" t="s">
        <v>2818</v>
      </c>
      <c r="C541" s="20" t="s">
        <v>2437</v>
      </c>
      <c r="D541" s="20">
        <v>179208</v>
      </c>
      <c r="E541" s="20">
        <v>75.55</v>
      </c>
      <c r="F541" s="20" t="s">
        <v>2853</v>
      </c>
      <c r="G541" s="20" t="str">
        <f>IF(Result2026[[#This Row],[Candidate_Name]]&lt;&gt;"NOTA",_xlfn.XLOOKUP(Result2026[[#This Row],[Candidate_Name]],Candidates[candidates__name],Candidates[candidates__reference],"Fix"),"NOTA")</f>
        <v>26kla711</v>
      </c>
      <c r="H541" s="20" t="s">
        <v>6636</v>
      </c>
      <c r="I541" s="20" t="s">
        <v>6637</v>
      </c>
      <c r="J541" s="21">
        <v>228</v>
      </c>
      <c r="K541" s="20" t="str" cm="1">
        <f t="array" ref="K5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2" spans="1:11" ht="21.5" x14ac:dyDescent="0.9">
      <c r="A542" s="25">
        <v>73</v>
      </c>
      <c r="B542" s="20" t="s">
        <v>2858</v>
      </c>
      <c r="C542" s="20" t="s">
        <v>2437</v>
      </c>
      <c r="D542" s="20">
        <v>187212</v>
      </c>
      <c r="E542" s="20">
        <v>77.569999999999993</v>
      </c>
      <c r="F542" s="20" t="s">
        <v>2861</v>
      </c>
      <c r="G542" s="20" t="str">
        <f>IF(Result2026[[#This Row],[Candidate_Name]]&lt;&gt;"NOTA",_xlfn.XLOOKUP(Result2026[[#This Row],[Candidate_Name]],Candidates[candidates__name],Candidates[candidates__reference],"Fix"),"NOTA")</f>
        <v>26kla213</v>
      </c>
      <c r="H542" s="20" t="s">
        <v>38</v>
      </c>
      <c r="I542" s="20" t="s">
        <v>6640</v>
      </c>
      <c r="J542" s="21">
        <v>65162</v>
      </c>
      <c r="K542" s="20" cm="1">
        <f t="array" ref="K5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43" spans="1:11" ht="21.5" x14ac:dyDescent="0.9">
      <c r="A543" s="25">
        <v>73</v>
      </c>
      <c r="B543" s="20" t="s">
        <v>2858</v>
      </c>
      <c r="C543" s="20" t="s">
        <v>2437</v>
      </c>
      <c r="D543" s="20">
        <v>187212</v>
      </c>
      <c r="E543" s="20">
        <v>77.569999999999993</v>
      </c>
      <c r="F543" s="20" t="s">
        <v>2876</v>
      </c>
      <c r="G543" s="20" t="str">
        <f>IF(Result2026[[#This Row],[Candidate_Name]]&lt;&gt;"NOTA",_xlfn.XLOOKUP(Result2026[[#This Row],[Candidate_Name]],Candidates[candidates__name],Candidates[candidates__reference],"Fix"),"NOTA")</f>
        <v>26kla073</v>
      </c>
      <c r="H543" s="20" t="s">
        <v>51</v>
      </c>
      <c r="I543" s="20" t="s">
        <v>6641</v>
      </c>
      <c r="J543" s="21">
        <v>56854</v>
      </c>
      <c r="K543" s="20" cm="1">
        <f t="array" ref="K5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44" spans="1:11" ht="21.5" x14ac:dyDescent="0.9">
      <c r="A544" s="25">
        <v>73</v>
      </c>
      <c r="B544" s="20" t="s">
        <v>2858</v>
      </c>
      <c r="C544" s="20" t="s">
        <v>2437</v>
      </c>
      <c r="D544" s="20">
        <v>187212</v>
      </c>
      <c r="E544" s="20">
        <v>77.569999999999993</v>
      </c>
      <c r="F544" s="20" t="s">
        <v>2883</v>
      </c>
      <c r="G544" s="20" t="str">
        <f>IF(Result2026[[#This Row],[Candidate_Name]]&lt;&gt;"NOTA",_xlfn.XLOOKUP(Result2026[[#This Row],[Candidate_Name]],Candidates[candidates__name],Candidates[candidates__reference],"Fix"),"NOTA")</f>
        <v>26kla353</v>
      </c>
      <c r="H544" s="20" t="s">
        <v>68</v>
      </c>
      <c r="I544" s="20" t="s">
        <v>6087</v>
      </c>
      <c r="J544" s="21">
        <v>23933</v>
      </c>
      <c r="K544" s="20" cm="1">
        <f t="array" ref="K5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45" spans="1:11" ht="21.5" x14ac:dyDescent="0.9">
      <c r="A545" s="25">
        <v>73</v>
      </c>
      <c r="B545" s="20" t="s">
        <v>2858</v>
      </c>
      <c r="C545" s="20" t="s">
        <v>2437</v>
      </c>
      <c r="D545" s="20">
        <v>187212</v>
      </c>
      <c r="E545" s="20">
        <v>77.569999999999993</v>
      </c>
      <c r="F545" s="20" t="s">
        <v>6638</v>
      </c>
      <c r="G545" s="20" t="str">
        <f>IF(Result2026[[#This Row],[Candidate_Name]]&lt;&gt;"NOTA",_xlfn.XLOOKUP(Result2026[[#This Row],[Candidate_Name]],Candidates[candidates__name],Candidates[candidates__reference],"Fix"),"NOTA")</f>
        <v>NOTA</v>
      </c>
      <c r="H545" s="20" t="s">
        <v>6636</v>
      </c>
      <c r="I545" s="20"/>
      <c r="J545" s="21">
        <v>744</v>
      </c>
      <c r="K545" s="20" t="str" cm="1">
        <f t="array" ref="K5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6" spans="1:11" ht="21.5" x14ac:dyDescent="0.9">
      <c r="A546" s="25">
        <v>73</v>
      </c>
      <c r="B546" s="20" t="s">
        <v>2858</v>
      </c>
      <c r="C546" s="20" t="s">
        <v>2437</v>
      </c>
      <c r="D546" s="20">
        <v>187212</v>
      </c>
      <c r="E546" s="20">
        <v>77.569999999999993</v>
      </c>
      <c r="F546" s="20" t="s">
        <v>2871</v>
      </c>
      <c r="G546" s="20" t="str">
        <f>IF(Result2026[[#This Row],[Candidate_Name]]&lt;&gt;"NOTA",_xlfn.XLOOKUP(Result2026[[#This Row],[Candidate_Name]],Candidates[candidates__name],Candidates[candidates__reference],"Fix"),"NOTA")</f>
        <v>26kla945</v>
      </c>
      <c r="H546" s="20" t="s">
        <v>6636</v>
      </c>
      <c r="I546" s="20" t="s">
        <v>6639</v>
      </c>
      <c r="J546" s="21">
        <v>488</v>
      </c>
      <c r="K546" s="20" t="str" cm="1">
        <f t="array" ref="K5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7" spans="1:11" ht="21.5" x14ac:dyDescent="0.9">
      <c r="A547" s="25">
        <v>73</v>
      </c>
      <c r="B547" s="20" t="s">
        <v>2858</v>
      </c>
      <c r="C547" s="20" t="s">
        <v>2437</v>
      </c>
      <c r="D547" s="20">
        <v>187212</v>
      </c>
      <c r="E547" s="20">
        <v>77.569999999999993</v>
      </c>
      <c r="F547" s="20" t="s">
        <v>2866</v>
      </c>
      <c r="G547" s="20" t="str">
        <f>IF(Result2026[[#This Row],[Candidate_Name]]&lt;&gt;"NOTA",_xlfn.XLOOKUP(Result2026[[#This Row],[Candidate_Name]],Candidates[candidates__name],Candidates[candidates__reference],"Fix"),"NOTA")</f>
        <v>26kla493</v>
      </c>
      <c r="H547" s="20" t="s">
        <v>6636</v>
      </c>
      <c r="I547" s="20" t="s">
        <v>6644</v>
      </c>
      <c r="J547" s="21">
        <v>447</v>
      </c>
      <c r="K547" s="20" t="str" cm="1">
        <f t="array" ref="K5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8" spans="1:11" ht="21.5" x14ac:dyDescent="0.9">
      <c r="A548" s="25">
        <v>73</v>
      </c>
      <c r="B548" s="20" t="s">
        <v>2858</v>
      </c>
      <c r="C548" s="20" t="s">
        <v>2437</v>
      </c>
      <c r="D548" s="20">
        <v>187212</v>
      </c>
      <c r="E548" s="20">
        <v>77.569999999999993</v>
      </c>
      <c r="F548" s="20" t="s">
        <v>2888</v>
      </c>
      <c r="G548" s="20" t="str">
        <f>IF(Result2026[[#This Row],[Candidate_Name]]&lt;&gt;"NOTA",_xlfn.XLOOKUP(Result2026[[#This Row],[Candidate_Name]],Candidates[candidates__name],Candidates[candidates__reference],"Fix"),"NOTA")</f>
        <v>26kla875</v>
      </c>
      <c r="H548" s="20" t="s">
        <v>6636</v>
      </c>
      <c r="I548" s="20" t="s">
        <v>6637</v>
      </c>
      <c r="J548" s="21">
        <v>284</v>
      </c>
      <c r="K548" s="20" t="str" cm="1">
        <f t="array" ref="K5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49" spans="1:11" ht="21.5" x14ac:dyDescent="0.9">
      <c r="A549" s="25">
        <v>74</v>
      </c>
      <c r="B549" s="20" t="s">
        <v>2893</v>
      </c>
      <c r="C549" s="20" t="s">
        <v>2895</v>
      </c>
      <c r="D549" s="20">
        <v>180299</v>
      </c>
      <c r="E549" s="20">
        <v>80.400000000000006</v>
      </c>
      <c r="F549" s="20" t="s">
        <v>2909</v>
      </c>
      <c r="G549" s="20" t="str">
        <f>IF(Result2026[[#This Row],[Candidate_Name]]&lt;&gt;"NOTA",_xlfn.XLOOKUP(Result2026[[#This Row],[Candidate_Name]],Candidates[candidates__name],Candidates[candidates__reference],"Fix"),"NOTA")</f>
        <v>26kla214</v>
      </c>
      <c r="H549" s="20" t="s">
        <v>38</v>
      </c>
      <c r="I549" s="20" t="s">
        <v>6640</v>
      </c>
      <c r="J549" s="21">
        <v>75088</v>
      </c>
      <c r="K549" s="20" cm="1">
        <f t="array" ref="K5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50" spans="1:11" ht="21.5" x14ac:dyDescent="0.9">
      <c r="A550" s="25">
        <v>74</v>
      </c>
      <c r="B550" s="20" t="s">
        <v>2893</v>
      </c>
      <c r="C550" s="20" t="s">
        <v>2895</v>
      </c>
      <c r="D550" s="20">
        <v>180299</v>
      </c>
      <c r="E550" s="20">
        <v>80.400000000000006</v>
      </c>
      <c r="F550" s="20" t="s">
        <v>2904</v>
      </c>
      <c r="G550" s="20" t="str">
        <f>IF(Result2026[[#This Row],[Candidate_Name]]&lt;&gt;"NOTA",_xlfn.XLOOKUP(Result2026[[#This Row],[Candidate_Name]],Candidates[candidates__name],Candidates[candidates__reference],"Fix"),"NOTA")</f>
        <v>26kla074</v>
      </c>
      <c r="H550" s="20" t="s">
        <v>51</v>
      </c>
      <c r="I550" s="20" t="s">
        <v>387</v>
      </c>
      <c r="J550" s="21">
        <v>46654</v>
      </c>
      <c r="K550" s="20" cm="1">
        <f t="array" ref="K5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51" spans="1:11" ht="21.5" x14ac:dyDescent="0.9">
      <c r="A551" s="25">
        <v>74</v>
      </c>
      <c r="B551" s="20" t="s">
        <v>2893</v>
      </c>
      <c r="C551" s="20" t="s">
        <v>2895</v>
      </c>
      <c r="D551" s="20">
        <v>180299</v>
      </c>
      <c r="E551" s="20">
        <v>80.400000000000006</v>
      </c>
      <c r="F551" s="20" t="s">
        <v>2914</v>
      </c>
      <c r="G551" s="20" t="str">
        <f>IF(Result2026[[#This Row],[Candidate_Name]]&lt;&gt;"NOTA",_xlfn.XLOOKUP(Result2026[[#This Row],[Candidate_Name]],Candidates[candidates__name],Candidates[candidates__reference],"Fix"),"NOTA")</f>
        <v>26kla354</v>
      </c>
      <c r="H551" s="20" t="s">
        <v>68</v>
      </c>
      <c r="I551" s="20" t="s">
        <v>6087</v>
      </c>
      <c r="J551" s="21">
        <v>22497</v>
      </c>
      <c r="K551" s="20" cm="1">
        <f t="array" ref="K5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52" spans="1:11" ht="21.5" x14ac:dyDescent="0.9">
      <c r="A552" s="25">
        <v>74</v>
      </c>
      <c r="B552" s="20" t="s">
        <v>2893</v>
      </c>
      <c r="C552" s="20" t="s">
        <v>2895</v>
      </c>
      <c r="D552" s="20">
        <v>180299</v>
      </c>
      <c r="E552" s="20">
        <v>80.400000000000006</v>
      </c>
      <c r="F552" s="20" t="s">
        <v>2919</v>
      </c>
      <c r="G552" s="20" t="str">
        <f>IF(Result2026[[#This Row],[Candidate_Name]]&lt;&gt;"NOTA",_xlfn.XLOOKUP(Result2026[[#This Row],[Candidate_Name]],Candidates[candidates__name],Candidates[candidates__reference],"Fix"),"NOTA")</f>
        <v>26kla776</v>
      </c>
      <c r="H552" s="20" t="s">
        <v>6636</v>
      </c>
      <c r="I552" s="20" t="s">
        <v>6637</v>
      </c>
      <c r="J552" s="21">
        <v>1562</v>
      </c>
      <c r="K552" s="20" t="str" cm="1">
        <f t="array" ref="K5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53" spans="1:11" ht="21.5" x14ac:dyDescent="0.9">
      <c r="A553" s="25">
        <v>74</v>
      </c>
      <c r="B553" s="20" t="s">
        <v>2893</v>
      </c>
      <c r="C553" s="20" t="s">
        <v>2895</v>
      </c>
      <c r="D553" s="20">
        <v>180299</v>
      </c>
      <c r="E553" s="20">
        <v>80.400000000000006</v>
      </c>
      <c r="F553" s="20" t="s">
        <v>6638</v>
      </c>
      <c r="G553" s="20" t="str">
        <f>IF(Result2026[[#This Row],[Candidate_Name]]&lt;&gt;"NOTA",_xlfn.XLOOKUP(Result2026[[#This Row],[Candidate_Name]],Candidates[candidates__name],Candidates[candidates__reference],"Fix"),"NOTA")</f>
        <v>NOTA</v>
      </c>
      <c r="H553" s="20" t="s">
        <v>6636</v>
      </c>
      <c r="I553" s="20"/>
      <c r="J553" s="21">
        <v>845</v>
      </c>
      <c r="K553" s="20" t="str" cm="1">
        <f t="array" ref="K5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54" spans="1:11" ht="21.5" x14ac:dyDescent="0.9">
      <c r="A554" s="25">
        <v>74</v>
      </c>
      <c r="B554" s="20" t="s">
        <v>2893</v>
      </c>
      <c r="C554" s="20" t="s">
        <v>2895</v>
      </c>
      <c r="D554" s="20">
        <v>180299</v>
      </c>
      <c r="E554" s="20">
        <v>80.400000000000006</v>
      </c>
      <c r="F554" s="20" t="s">
        <v>2899</v>
      </c>
      <c r="G554" s="20" t="str">
        <f>IF(Result2026[[#This Row],[Candidate_Name]]&lt;&gt;"NOTA",_xlfn.XLOOKUP(Result2026[[#This Row],[Candidate_Name]],Candidates[candidates__name],Candidates[candidates__reference],"Fix"),"NOTA")</f>
        <v>26kla716</v>
      </c>
      <c r="H554" s="20" t="s">
        <v>6636</v>
      </c>
      <c r="I554" s="20" t="s">
        <v>6639</v>
      </c>
      <c r="J554" s="21">
        <v>657</v>
      </c>
      <c r="K554" s="20" t="str" cm="1">
        <f t="array" ref="K5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55" spans="1:11" ht="21.5" x14ac:dyDescent="0.9">
      <c r="A555" s="25">
        <v>74</v>
      </c>
      <c r="B555" s="20" t="s">
        <v>2893</v>
      </c>
      <c r="C555" s="20" t="s">
        <v>2895</v>
      </c>
      <c r="D555" s="20">
        <v>180299</v>
      </c>
      <c r="E555" s="20">
        <v>80.400000000000006</v>
      </c>
      <c r="F555" s="20" t="s">
        <v>2924</v>
      </c>
      <c r="G555" s="20" t="str">
        <f>IF(Result2026[[#This Row],[Candidate_Name]]&lt;&gt;"NOTA",_xlfn.XLOOKUP(Result2026[[#This Row],[Candidate_Name]],Candidates[candidates__name],Candidates[candidates__reference],"Fix"),"NOTA")</f>
        <v>26kla857</v>
      </c>
      <c r="H555" s="20" t="s">
        <v>6636</v>
      </c>
      <c r="I555" s="20" t="s">
        <v>6637</v>
      </c>
      <c r="J555" s="21">
        <v>226</v>
      </c>
      <c r="K555" s="20" t="str" cm="1">
        <f t="array" ref="K5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56" spans="1:11" ht="21.5" x14ac:dyDescent="0.9">
      <c r="A556" s="25">
        <v>75</v>
      </c>
      <c r="B556" s="20" t="s">
        <v>2929</v>
      </c>
      <c r="C556" s="20" t="s">
        <v>2895</v>
      </c>
      <c r="D556" s="20">
        <v>170404</v>
      </c>
      <c r="E556" s="20">
        <v>75.62</v>
      </c>
      <c r="F556" s="20" t="s">
        <v>2938</v>
      </c>
      <c r="G556" s="20" t="str">
        <f>IF(Result2026[[#This Row],[Candidate_Name]]&lt;&gt;"NOTA",_xlfn.XLOOKUP(Result2026[[#This Row],[Candidate_Name]],Candidates[candidates__name],Candidates[candidates__reference],"Fix"),"NOTA")</f>
        <v>26kla215</v>
      </c>
      <c r="H556" s="20" t="s">
        <v>38</v>
      </c>
      <c r="I556" s="20" t="s">
        <v>6640</v>
      </c>
      <c r="J556" s="21">
        <v>78331</v>
      </c>
      <c r="K556" s="20" cm="1">
        <f t="array" ref="K5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57" spans="1:11" ht="21.5" x14ac:dyDescent="0.9">
      <c r="A557" s="25">
        <v>75</v>
      </c>
      <c r="B557" s="20" t="s">
        <v>2929</v>
      </c>
      <c r="C557" s="20" t="s">
        <v>2895</v>
      </c>
      <c r="D557" s="20">
        <v>170404</v>
      </c>
      <c r="E557" s="20">
        <v>75.62</v>
      </c>
      <c r="F557" s="20" t="s">
        <v>2932</v>
      </c>
      <c r="G557" s="20" t="str">
        <f>IF(Result2026[[#This Row],[Candidate_Name]]&lt;&gt;"NOTA",_xlfn.XLOOKUP(Result2026[[#This Row],[Candidate_Name]],Candidates[candidates__name],Candidates[candidates__reference],"Fix"),"NOTA")</f>
        <v>26kla075</v>
      </c>
      <c r="H557" s="20" t="s">
        <v>51</v>
      </c>
      <c r="I557" s="20" t="s">
        <v>6635</v>
      </c>
      <c r="J557" s="21">
        <v>41323</v>
      </c>
      <c r="K557" s="20" cm="1">
        <f t="array" ref="K5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58" spans="1:11" ht="21.5" x14ac:dyDescent="0.9">
      <c r="A558" s="25">
        <v>75</v>
      </c>
      <c r="B558" s="20" t="s">
        <v>2929</v>
      </c>
      <c r="C558" s="20" t="s">
        <v>2895</v>
      </c>
      <c r="D558" s="20">
        <v>170404</v>
      </c>
      <c r="E558" s="20">
        <v>75.62</v>
      </c>
      <c r="F558" s="20" t="s">
        <v>2945</v>
      </c>
      <c r="G558" s="20" t="str">
        <f>IF(Result2026[[#This Row],[Candidate_Name]]&lt;&gt;"NOTA",_xlfn.XLOOKUP(Result2026[[#This Row],[Candidate_Name]],Candidates[candidates__name],Candidates[candidates__reference],"Fix"),"NOTA")</f>
        <v>26kla355</v>
      </c>
      <c r="H558" s="20" t="s">
        <v>68</v>
      </c>
      <c r="I558" s="20" t="s">
        <v>6087</v>
      </c>
      <c r="J558" s="21">
        <v>9893</v>
      </c>
      <c r="K558" s="20" cm="1">
        <f t="array" ref="K5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59" spans="1:11" ht="21.5" x14ac:dyDescent="0.9">
      <c r="A559" s="25">
        <v>75</v>
      </c>
      <c r="B559" s="20" t="s">
        <v>2929</v>
      </c>
      <c r="C559" s="20" t="s">
        <v>2895</v>
      </c>
      <c r="D559" s="20">
        <v>170404</v>
      </c>
      <c r="E559" s="20">
        <v>75.62</v>
      </c>
      <c r="F559" s="20" t="s">
        <v>6638</v>
      </c>
      <c r="G559" s="20" t="str">
        <f>IF(Result2026[[#This Row],[Candidate_Name]]&lt;&gt;"NOTA",_xlfn.XLOOKUP(Result2026[[#This Row],[Candidate_Name]],Candidates[candidates__name],Candidates[candidates__reference],"Fix"),"NOTA")</f>
        <v>NOTA</v>
      </c>
      <c r="H559" s="20" t="s">
        <v>6636</v>
      </c>
      <c r="I559" s="20"/>
      <c r="J559" s="21">
        <v>666</v>
      </c>
      <c r="K559" s="20" t="str" cm="1">
        <f t="array" ref="K5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0" spans="1:11" ht="21.5" x14ac:dyDescent="0.9">
      <c r="A560" s="25">
        <v>75</v>
      </c>
      <c r="B560" s="20" t="s">
        <v>2929</v>
      </c>
      <c r="C560" s="20" t="s">
        <v>2895</v>
      </c>
      <c r="D560" s="20">
        <v>170404</v>
      </c>
      <c r="E560" s="20">
        <v>75.62</v>
      </c>
      <c r="F560" s="20" t="s">
        <v>2950</v>
      </c>
      <c r="G560" s="20" t="str">
        <f>IF(Result2026[[#This Row],[Candidate_Name]]&lt;&gt;"NOTA",_xlfn.XLOOKUP(Result2026[[#This Row],[Candidate_Name]],Candidates[candidates__name],Candidates[candidates__reference],"Fix"),"NOTA")</f>
        <v>26kla912</v>
      </c>
      <c r="H560" s="20" t="s">
        <v>6636</v>
      </c>
      <c r="I560" s="20" t="s">
        <v>6645</v>
      </c>
      <c r="J560" s="21">
        <v>220</v>
      </c>
      <c r="K560" s="20" t="str" cm="1">
        <f t="array" ref="K5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1" spans="1:11" ht="21.5" x14ac:dyDescent="0.9">
      <c r="A561" s="25">
        <v>75</v>
      </c>
      <c r="B561" s="20" t="s">
        <v>2929</v>
      </c>
      <c r="C561" s="20" t="s">
        <v>2895</v>
      </c>
      <c r="D561" s="20">
        <v>170404</v>
      </c>
      <c r="E561" s="20">
        <v>75.62</v>
      </c>
      <c r="F561" s="20" t="s">
        <v>2955</v>
      </c>
      <c r="G561" s="20" t="str">
        <f>IF(Result2026[[#This Row],[Candidate_Name]]&lt;&gt;"NOTA",_xlfn.XLOOKUP(Result2026[[#This Row],[Candidate_Name]],Candidates[candidates__name],Candidates[candidates__reference],"Fix"),"NOTA")</f>
        <v>26kla799</v>
      </c>
      <c r="H561" s="20" t="s">
        <v>6636</v>
      </c>
      <c r="I561" s="20" t="s">
        <v>6637</v>
      </c>
      <c r="J561" s="21">
        <v>163</v>
      </c>
      <c r="K561" s="20" t="str" cm="1">
        <f t="array" ref="K5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2" spans="1:11" ht="21.5" x14ac:dyDescent="0.9">
      <c r="A562" s="25">
        <v>75</v>
      </c>
      <c r="B562" s="20" t="s">
        <v>2929</v>
      </c>
      <c r="C562" s="20" t="s">
        <v>2895</v>
      </c>
      <c r="D562" s="20">
        <v>170404</v>
      </c>
      <c r="E562" s="20">
        <v>75.62</v>
      </c>
      <c r="F562" s="20" t="s">
        <v>2960</v>
      </c>
      <c r="G562" s="20" t="str">
        <f>IF(Result2026[[#This Row],[Candidate_Name]]&lt;&gt;"NOTA",_xlfn.XLOOKUP(Result2026[[#This Row],[Candidate_Name]],Candidates[candidates__name],Candidates[candidates__reference],"Fix"),"NOTA")</f>
        <v>26kla1030</v>
      </c>
      <c r="H562" s="20" t="s">
        <v>6636</v>
      </c>
      <c r="I562" s="20" t="s">
        <v>6637</v>
      </c>
      <c r="J562" s="21">
        <v>156</v>
      </c>
      <c r="K562" s="20" t="str" cm="1">
        <f t="array" ref="K5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3" spans="1:11" ht="21.5" x14ac:dyDescent="0.9">
      <c r="A563" s="25">
        <v>75</v>
      </c>
      <c r="B563" s="20" t="s">
        <v>2929</v>
      </c>
      <c r="C563" s="20" t="s">
        <v>2895</v>
      </c>
      <c r="D563" s="20">
        <v>170404</v>
      </c>
      <c r="E563" s="20">
        <v>75.62</v>
      </c>
      <c r="F563" s="20" t="s">
        <v>2965</v>
      </c>
      <c r="G563" s="20" t="str">
        <f>IF(Result2026[[#This Row],[Candidate_Name]]&lt;&gt;"NOTA",_xlfn.XLOOKUP(Result2026[[#This Row],[Candidate_Name]],Candidates[candidates__name],Candidates[candidates__reference],"Fix"),"NOTA")</f>
        <v>26kla1019</v>
      </c>
      <c r="H563" s="20" t="s">
        <v>6636</v>
      </c>
      <c r="I563" s="20" t="s">
        <v>6637</v>
      </c>
      <c r="J563" s="21">
        <v>96</v>
      </c>
      <c r="K563" s="20" t="str" cm="1">
        <f t="array" ref="K5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4" spans="1:11" ht="21.5" x14ac:dyDescent="0.9">
      <c r="A564" s="25">
        <v>76</v>
      </c>
      <c r="B564" s="20" t="s">
        <v>2971</v>
      </c>
      <c r="C564" s="20" t="s">
        <v>2895</v>
      </c>
      <c r="D564" s="20">
        <v>194360</v>
      </c>
      <c r="E564" s="20">
        <v>80.53</v>
      </c>
      <c r="F564" s="20" t="s">
        <v>2974</v>
      </c>
      <c r="G564" s="20" t="str">
        <f>IF(Result2026[[#This Row],[Candidate_Name]]&lt;&gt;"NOTA",_xlfn.XLOOKUP(Result2026[[#This Row],[Candidate_Name]],Candidates[candidates__name],Candidates[candidates__reference],"Fix"),"NOTA")</f>
        <v>26kla216</v>
      </c>
      <c r="H564" s="20" t="s">
        <v>38</v>
      </c>
      <c r="I564" s="20" t="s">
        <v>6640</v>
      </c>
      <c r="J564" s="21">
        <v>83899</v>
      </c>
      <c r="K564" s="20" cm="1">
        <f t="array" ref="K5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65" spans="1:11" ht="21.5" x14ac:dyDescent="0.9">
      <c r="A565" s="25">
        <v>76</v>
      </c>
      <c r="B565" s="20" t="s">
        <v>2971</v>
      </c>
      <c r="C565" s="20" t="s">
        <v>2895</v>
      </c>
      <c r="D565" s="20">
        <v>194360</v>
      </c>
      <c r="E565" s="20">
        <v>80.53</v>
      </c>
      <c r="F565" s="20" t="s">
        <v>2981</v>
      </c>
      <c r="G565" s="20" t="str">
        <f>IF(Result2026[[#This Row],[Candidate_Name]]&lt;&gt;"NOTA",_xlfn.XLOOKUP(Result2026[[#This Row],[Candidate_Name]],Candidates[candidates__name],Candidates[candidates__reference],"Fix"),"NOTA")</f>
        <v>26kla076</v>
      </c>
      <c r="H565" s="20" t="s">
        <v>51</v>
      </c>
      <c r="I565" s="20" t="s">
        <v>6635</v>
      </c>
      <c r="J565" s="21">
        <v>54756</v>
      </c>
      <c r="K565" s="20" cm="1">
        <f t="array" ref="K5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66" spans="1:11" ht="21.5" x14ac:dyDescent="0.9">
      <c r="A566" s="25">
        <v>76</v>
      </c>
      <c r="B566" s="20" t="s">
        <v>2971</v>
      </c>
      <c r="C566" s="20" t="s">
        <v>2895</v>
      </c>
      <c r="D566" s="20">
        <v>194360</v>
      </c>
      <c r="E566" s="20">
        <v>80.53</v>
      </c>
      <c r="F566" s="20" t="s">
        <v>2987</v>
      </c>
      <c r="G566" s="20" t="str">
        <f>IF(Result2026[[#This Row],[Candidate_Name]]&lt;&gt;"NOTA",_xlfn.XLOOKUP(Result2026[[#This Row],[Candidate_Name]],Candidates[candidates__name],Candidates[candidates__reference],"Fix"),"NOTA")</f>
        <v>26kla356</v>
      </c>
      <c r="H566" s="20" t="s">
        <v>68</v>
      </c>
      <c r="I566" s="20" t="s">
        <v>6634</v>
      </c>
      <c r="J566" s="21">
        <v>18732</v>
      </c>
      <c r="K566" s="20" cm="1">
        <f t="array" ref="K5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67" spans="1:11" ht="21.5" x14ac:dyDescent="0.9">
      <c r="A567" s="25">
        <v>76</v>
      </c>
      <c r="B567" s="20" t="s">
        <v>2971</v>
      </c>
      <c r="C567" s="20" t="s">
        <v>2895</v>
      </c>
      <c r="D567" s="20">
        <v>194360</v>
      </c>
      <c r="E567" s="20">
        <v>80.53</v>
      </c>
      <c r="F567" s="20" t="s">
        <v>6638</v>
      </c>
      <c r="G567" s="20" t="str">
        <f>IF(Result2026[[#This Row],[Candidate_Name]]&lt;&gt;"NOTA",_xlfn.XLOOKUP(Result2026[[#This Row],[Candidate_Name]],Candidates[candidates__name],Candidates[candidates__reference],"Fix"),"NOTA")</f>
        <v>NOTA</v>
      </c>
      <c r="H567" s="20" t="s">
        <v>6636</v>
      </c>
      <c r="I567" s="20"/>
      <c r="J567" s="21">
        <v>1172</v>
      </c>
      <c r="K567" s="20" t="str" cm="1">
        <f t="array" ref="K5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8" spans="1:11" ht="21.5" x14ac:dyDescent="0.9">
      <c r="A568" s="25">
        <v>76</v>
      </c>
      <c r="B568" s="20" t="s">
        <v>2971</v>
      </c>
      <c r="C568" s="20" t="s">
        <v>2895</v>
      </c>
      <c r="D568" s="20">
        <v>194360</v>
      </c>
      <c r="E568" s="20">
        <v>80.53</v>
      </c>
      <c r="F568" s="20" t="s">
        <v>2992</v>
      </c>
      <c r="G568" s="20" t="str">
        <f>IF(Result2026[[#This Row],[Candidate_Name]]&lt;&gt;"NOTA",_xlfn.XLOOKUP(Result2026[[#This Row],[Candidate_Name]],Candidates[candidates__name],Candidates[candidates__reference],"Fix"),"NOTA")</f>
        <v>26kla496</v>
      </c>
      <c r="H568" s="20" t="s">
        <v>6636</v>
      </c>
      <c r="I568" s="20" t="s">
        <v>6644</v>
      </c>
      <c r="J568" s="21">
        <v>403</v>
      </c>
      <c r="K568" s="20" t="str" cm="1">
        <f t="array" ref="K5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69" spans="1:11" ht="21.5" x14ac:dyDescent="0.9">
      <c r="A569" s="25">
        <v>77</v>
      </c>
      <c r="B569" s="20" t="s">
        <v>2997</v>
      </c>
      <c r="C569" s="20" t="s">
        <v>2895</v>
      </c>
      <c r="D569" s="20">
        <v>197712</v>
      </c>
      <c r="E569" s="20">
        <v>81.239999999999995</v>
      </c>
      <c r="F569" s="20" t="s">
        <v>3000</v>
      </c>
      <c r="G569" s="20" t="str">
        <f>IF(Result2026[[#This Row],[Candidate_Name]]&lt;&gt;"NOTA",_xlfn.XLOOKUP(Result2026[[#This Row],[Candidate_Name]],Candidates[candidates__name],Candidates[candidates__reference],"Fix"),"NOTA")</f>
        <v>26kla217</v>
      </c>
      <c r="H569" s="20" t="s">
        <v>38</v>
      </c>
      <c r="I569" s="20" t="s">
        <v>6633</v>
      </c>
      <c r="J569" s="21">
        <v>80606</v>
      </c>
      <c r="K569" s="20" cm="1">
        <f t="array" ref="K5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70" spans="1:11" ht="21.5" x14ac:dyDescent="0.9">
      <c r="A570" s="25">
        <v>77</v>
      </c>
      <c r="B570" s="20" t="s">
        <v>2997</v>
      </c>
      <c r="C570" s="20" t="s">
        <v>2895</v>
      </c>
      <c r="D570" s="20">
        <v>197712</v>
      </c>
      <c r="E570" s="20">
        <v>81.239999999999995</v>
      </c>
      <c r="F570" s="20" t="s">
        <v>3005</v>
      </c>
      <c r="G570" s="20" t="str">
        <f>IF(Result2026[[#This Row],[Candidate_Name]]&lt;&gt;"NOTA",_xlfn.XLOOKUP(Result2026[[#This Row],[Candidate_Name]],Candidates[candidates__name],Candidates[candidates__reference],"Fix"),"NOTA")</f>
        <v>26kla077</v>
      </c>
      <c r="H570" s="20" t="s">
        <v>51</v>
      </c>
      <c r="I570" s="20" t="s">
        <v>6635</v>
      </c>
      <c r="J570" s="21">
        <v>64294</v>
      </c>
      <c r="K570" s="20" cm="1">
        <f t="array" ref="K5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71" spans="1:11" ht="21.5" x14ac:dyDescent="0.9">
      <c r="A571" s="25">
        <v>77</v>
      </c>
      <c r="B571" s="20" t="s">
        <v>2997</v>
      </c>
      <c r="C571" s="20" t="s">
        <v>2895</v>
      </c>
      <c r="D571" s="20">
        <v>197712</v>
      </c>
      <c r="E571" s="20">
        <v>81.239999999999995</v>
      </c>
      <c r="F571" s="20" t="s">
        <v>3027</v>
      </c>
      <c r="G571" s="20" t="str">
        <f>IF(Result2026[[#This Row],[Candidate_Name]]&lt;&gt;"NOTA",_xlfn.XLOOKUP(Result2026[[#This Row],[Candidate_Name]],Candidates[candidates__name],Candidates[candidates__reference],"Fix"),"NOTA")</f>
        <v>26kla357</v>
      </c>
      <c r="H571" s="20" t="s">
        <v>68</v>
      </c>
      <c r="I571" s="20" t="s">
        <v>6648</v>
      </c>
      <c r="J571" s="21">
        <v>14130</v>
      </c>
      <c r="K571" s="20" cm="1">
        <f t="array" ref="K5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72" spans="1:11" ht="21.5" x14ac:dyDescent="0.9">
      <c r="A572" s="25">
        <v>77</v>
      </c>
      <c r="B572" s="20" t="s">
        <v>2997</v>
      </c>
      <c r="C572" s="20" t="s">
        <v>2895</v>
      </c>
      <c r="D572" s="20">
        <v>197712</v>
      </c>
      <c r="E572" s="20">
        <v>81.239999999999995</v>
      </c>
      <c r="F572" s="20" t="s">
        <v>3022</v>
      </c>
      <c r="G572" s="20" t="str">
        <f>IF(Result2026[[#This Row],[Candidate_Name]]&lt;&gt;"NOTA",_xlfn.XLOOKUP(Result2026[[#This Row],[Candidate_Name]],Candidates[candidates__name],Candidates[candidates__reference],"Fix"),"NOTA")</f>
        <v>26kla726</v>
      </c>
      <c r="H572" s="20" t="s">
        <v>6636</v>
      </c>
      <c r="I572" s="20" t="s">
        <v>6643</v>
      </c>
      <c r="J572" s="21">
        <v>1578</v>
      </c>
      <c r="K572" s="20" t="str" cm="1">
        <f t="array" ref="K5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73" spans="1:11" ht="21.5" x14ac:dyDescent="0.9">
      <c r="A573" s="25">
        <v>77</v>
      </c>
      <c r="B573" s="20" t="s">
        <v>2997</v>
      </c>
      <c r="C573" s="20" t="s">
        <v>2895</v>
      </c>
      <c r="D573" s="20">
        <v>197712</v>
      </c>
      <c r="E573" s="20">
        <v>81.239999999999995</v>
      </c>
      <c r="F573" s="20" t="s">
        <v>6638</v>
      </c>
      <c r="G573" s="20" t="str">
        <f>IF(Result2026[[#This Row],[Candidate_Name]]&lt;&gt;"NOTA",_xlfn.XLOOKUP(Result2026[[#This Row],[Candidate_Name]],Candidates[candidates__name],Candidates[candidates__reference],"Fix"),"NOTA")</f>
        <v>NOTA</v>
      </c>
      <c r="H573" s="20" t="s">
        <v>6636</v>
      </c>
      <c r="I573" s="20"/>
      <c r="J573" s="21">
        <v>1319</v>
      </c>
      <c r="K573" s="20" t="str" cm="1">
        <f t="array" ref="K5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74" spans="1:11" ht="21.5" x14ac:dyDescent="0.9">
      <c r="A574" s="25">
        <v>77</v>
      </c>
      <c r="B574" s="20" t="s">
        <v>2997</v>
      </c>
      <c r="C574" s="20" t="s">
        <v>2895</v>
      </c>
      <c r="D574" s="20">
        <v>197712</v>
      </c>
      <c r="E574" s="20">
        <v>81.239999999999995</v>
      </c>
      <c r="F574" s="20" t="s">
        <v>3012</v>
      </c>
      <c r="G574" s="20" t="str">
        <f>IF(Result2026[[#This Row],[Candidate_Name]]&lt;&gt;"NOTA",_xlfn.XLOOKUP(Result2026[[#This Row],[Candidate_Name]],Candidates[candidates__name],Candidates[candidates__reference],"Fix"),"NOTA")</f>
        <v>26kla497</v>
      </c>
      <c r="H574" s="20" t="s">
        <v>6636</v>
      </c>
      <c r="I574" s="20" t="s">
        <v>6644</v>
      </c>
      <c r="J574" s="21">
        <v>553</v>
      </c>
      <c r="K574" s="20" t="str" cm="1">
        <f t="array" ref="K5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75" spans="1:11" ht="21.5" x14ac:dyDescent="0.9">
      <c r="A575" s="25">
        <v>77</v>
      </c>
      <c r="B575" s="20" t="s">
        <v>2997</v>
      </c>
      <c r="C575" s="20" t="s">
        <v>2895</v>
      </c>
      <c r="D575" s="20">
        <v>197712</v>
      </c>
      <c r="E575" s="20">
        <v>81.239999999999995</v>
      </c>
      <c r="F575" s="20" t="s">
        <v>3017</v>
      </c>
      <c r="G575" s="20" t="str">
        <f>IF(Result2026[[#This Row],[Candidate_Name]]&lt;&gt;"NOTA",_xlfn.XLOOKUP(Result2026[[#This Row],[Candidate_Name]],Candidates[candidates__name],Candidates[candidates__reference],"Fix"),"NOTA")</f>
        <v>26kla1008</v>
      </c>
      <c r="H575" s="20" t="s">
        <v>6636</v>
      </c>
      <c r="I575" s="20" t="s">
        <v>6639</v>
      </c>
      <c r="J575" s="21">
        <v>331</v>
      </c>
      <c r="K575" s="20" t="str" cm="1">
        <f t="array" ref="K5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76" spans="1:11" ht="21.5" x14ac:dyDescent="0.9">
      <c r="A576" s="25">
        <v>77</v>
      </c>
      <c r="B576" s="20" t="s">
        <v>2997</v>
      </c>
      <c r="C576" s="20" t="s">
        <v>2895</v>
      </c>
      <c r="D576" s="20">
        <v>197712</v>
      </c>
      <c r="E576" s="20">
        <v>81.239999999999995</v>
      </c>
      <c r="F576" s="20" t="s">
        <v>3032</v>
      </c>
      <c r="G576" s="20" t="str">
        <f>IF(Result2026[[#This Row],[Candidate_Name]]&lt;&gt;"NOTA",_xlfn.XLOOKUP(Result2026[[#This Row],[Candidate_Name]],Candidates[candidates__name],Candidates[candidates__reference],"Fix"),"NOTA")</f>
        <v>26kla741</v>
      </c>
      <c r="H576" s="20" t="s">
        <v>6636</v>
      </c>
      <c r="I576" s="20" t="s">
        <v>6645</v>
      </c>
      <c r="J576" s="21">
        <v>301</v>
      </c>
      <c r="K576" s="20" t="str" cm="1">
        <f t="array" ref="K5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77" spans="1:11" ht="21.5" x14ac:dyDescent="0.9">
      <c r="A577" s="25">
        <v>77</v>
      </c>
      <c r="B577" s="20" t="s">
        <v>2997</v>
      </c>
      <c r="C577" s="20" t="s">
        <v>2895</v>
      </c>
      <c r="D577" s="20">
        <v>197712</v>
      </c>
      <c r="E577" s="20">
        <v>81.239999999999995</v>
      </c>
      <c r="F577" s="20" t="s">
        <v>3037</v>
      </c>
      <c r="G577" s="20" t="str">
        <f>IF(Result2026[[#This Row],[Candidate_Name]]&lt;&gt;"NOTA",_xlfn.XLOOKUP(Result2026[[#This Row],[Candidate_Name]],Candidates[candidates__name],Candidates[candidates__reference],"Fix"),"NOTA")</f>
        <v>26kla924</v>
      </c>
      <c r="H577" s="20" t="s">
        <v>6636</v>
      </c>
      <c r="I577" s="20" t="s">
        <v>6637</v>
      </c>
      <c r="J577" s="21">
        <v>233</v>
      </c>
      <c r="K577" s="20" t="str" cm="1">
        <f t="array" ref="K5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78" spans="1:11" ht="21.5" x14ac:dyDescent="0.9">
      <c r="A578" s="25">
        <v>78</v>
      </c>
      <c r="B578" s="20" t="s">
        <v>3042</v>
      </c>
      <c r="C578" s="20" t="s">
        <v>2895</v>
      </c>
      <c r="D578" s="20">
        <v>191646</v>
      </c>
      <c r="E578" s="20">
        <v>81.96</v>
      </c>
      <c r="F578" s="20" t="s">
        <v>3062</v>
      </c>
      <c r="G578" s="20" t="str">
        <f>IF(Result2026[[#This Row],[Candidate_Name]]&lt;&gt;"NOTA",_xlfn.XLOOKUP(Result2026[[#This Row],[Candidate_Name]],Candidates[candidates__name],Candidates[candidates__reference],"Fix"),"NOTA")</f>
        <v>26kla218</v>
      </c>
      <c r="H578" s="20" t="s">
        <v>38</v>
      </c>
      <c r="I578" s="20" t="s">
        <v>6640</v>
      </c>
      <c r="J578" s="21">
        <v>78658</v>
      </c>
      <c r="K578" s="20" cm="1">
        <f t="array" ref="K5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79" spans="1:11" ht="21.5" x14ac:dyDescent="0.9">
      <c r="A579" s="25">
        <v>78</v>
      </c>
      <c r="B579" s="20" t="s">
        <v>3042</v>
      </c>
      <c r="C579" s="20" t="s">
        <v>2895</v>
      </c>
      <c r="D579" s="20">
        <v>191646</v>
      </c>
      <c r="E579" s="20">
        <v>81.96</v>
      </c>
      <c r="F579" s="20" t="s">
        <v>3045</v>
      </c>
      <c r="G579" s="20" t="str">
        <f>IF(Result2026[[#This Row],[Candidate_Name]]&lt;&gt;"NOTA",_xlfn.XLOOKUP(Result2026[[#This Row],[Candidate_Name]],Candidates[candidates__name],Candidates[candidates__reference],"Fix"),"NOTA")</f>
        <v>26kla078</v>
      </c>
      <c r="H579" s="20" t="s">
        <v>51</v>
      </c>
      <c r="I579" s="20" t="s">
        <v>6641</v>
      </c>
      <c r="J579" s="21">
        <v>58058</v>
      </c>
      <c r="K579" s="20" cm="1">
        <f t="array" ref="K5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80" spans="1:11" ht="21.5" x14ac:dyDescent="0.9">
      <c r="A580" s="25">
        <v>78</v>
      </c>
      <c r="B580" s="20" t="s">
        <v>3042</v>
      </c>
      <c r="C580" s="20" t="s">
        <v>2895</v>
      </c>
      <c r="D580" s="20">
        <v>191646</v>
      </c>
      <c r="E580" s="20">
        <v>81.96</v>
      </c>
      <c r="F580" s="20" t="s">
        <v>3057</v>
      </c>
      <c r="G580" s="20" t="str">
        <f>IF(Result2026[[#This Row],[Candidate_Name]]&lt;&gt;"NOTA",_xlfn.XLOOKUP(Result2026[[#This Row],[Candidate_Name]],Candidates[candidates__name],Candidates[candidates__reference],"Fix"),"NOTA")</f>
        <v>26kla358</v>
      </c>
      <c r="H580" s="20" t="s">
        <v>68</v>
      </c>
      <c r="I580" s="20" t="s">
        <v>6634</v>
      </c>
      <c r="J580" s="21">
        <v>20377</v>
      </c>
      <c r="K580" s="20" cm="1">
        <f t="array" ref="K5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81" spans="1:11" ht="21.5" x14ac:dyDescent="0.9">
      <c r="A581" s="25">
        <v>78</v>
      </c>
      <c r="B581" s="20" t="s">
        <v>3042</v>
      </c>
      <c r="C581" s="20" t="s">
        <v>2895</v>
      </c>
      <c r="D581" s="20">
        <v>191646</v>
      </c>
      <c r="E581" s="20">
        <v>81.96</v>
      </c>
      <c r="F581" s="20" t="s">
        <v>6638</v>
      </c>
      <c r="G581" s="20" t="str">
        <f>IF(Result2026[[#This Row],[Candidate_Name]]&lt;&gt;"NOTA",_xlfn.XLOOKUP(Result2026[[#This Row],[Candidate_Name]],Candidates[candidates__name],Candidates[candidates__reference],"Fix"),"NOTA")</f>
        <v>NOTA</v>
      </c>
      <c r="H581" s="20" t="s">
        <v>6636</v>
      </c>
      <c r="I581" s="20"/>
      <c r="J581" s="21">
        <v>935</v>
      </c>
      <c r="K581" s="20" t="str" cm="1">
        <f t="array" ref="K5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82" spans="1:11" ht="21.5" x14ac:dyDescent="0.9">
      <c r="A582" s="25">
        <v>78</v>
      </c>
      <c r="B582" s="20" t="s">
        <v>3042</v>
      </c>
      <c r="C582" s="20" t="s">
        <v>2895</v>
      </c>
      <c r="D582" s="20">
        <v>191646</v>
      </c>
      <c r="E582" s="20">
        <v>81.96</v>
      </c>
      <c r="F582" s="20" t="s">
        <v>3069</v>
      </c>
      <c r="G582" s="20" t="str">
        <f>IF(Result2026[[#This Row],[Candidate_Name]]&lt;&gt;"NOTA",_xlfn.XLOOKUP(Result2026[[#This Row],[Candidate_Name]],Candidates[candidates__name],Candidates[candidates__reference],"Fix"),"NOTA")</f>
        <v>26kla638</v>
      </c>
      <c r="H582" s="20" t="s">
        <v>6636</v>
      </c>
      <c r="I582" s="20" t="s">
        <v>6643</v>
      </c>
      <c r="J582" s="21">
        <v>828</v>
      </c>
      <c r="K582" s="20" t="str" cm="1">
        <f t="array" ref="K5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83" spans="1:11" ht="21.5" x14ac:dyDescent="0.9">
      <c r="A583" s="25">
        <v>78</v>
      </c>
      <c r="B583" s="20" t="s">
        <v>3042</v>
      </c>
      <c r="C583" s="20" t="s">
        <v>2895</v>
      </c>
      <c r="D583" s="20">
        <v>191646</v>
      </c>
      <c r="E583" s="20">
        <v>81.96</v>
      </c>
      <c r="F583" s="20" t="s">
        <v>3052</v>
      </c>
      <c r="G583" s="20" t="str">
        <f>IF(Result2026[[#This Row],[Candidate_Name]]&lt;&gt;"NOTA",_xlfn.XLOOKUP(Result2026[[#This Row],[Candidate_Name]],Candidates[candidates__name],Candidates[candidates__reference],"Fix"),"NOTA")</f>
        <v>26kla896</v>
      </c>
      <c r="H583" s="20" t="s">
        <v>6636</v>
      </c>
      <c r="I583" s="20" t="s">
        <v>6639</v>
      </c>
      <c r="J583" s="21">
        <v>328</v>
      </c>
      <c r="K583" s="20" t="str" cm="1">
        <f t="array" ref="K5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84" spans="1:11" ht="21.5" x14ac:dyDescent="0.9">
      <c r="A584" s="25">
        <v>78</v>
      </c>
      <c r="B584" s="20" t="s">
        <v>3042</v>
      </c>
      <c r="C584" s="20" t="s">
        <v>2895</v>
      </c>
      <c r="D584" s="20">
        <v>191646</v>
      </c>
      <c r="E584" s="20">
        <v>81.96</v>
      </c>
      <c r="F584" s="20" t="s">
        <v>3079</v>
      </c>
      <c r="G584" s="20" t="str">
        <f>IF(Result2026[[#This Row],[Candidate_Name]]&lt;&gt;"NOTA",_xlfn.XLOOKUP(Result2026[[#This Row],[Candidate_Name]],Candidates[candidates__name],Candidates[candidates__reference],"Fix"),"NOTA")</f>
        <v>26kla818</v>
      </c>
      <c r="H584" s="20" t="s">
        <v>6636</v>
      </c>
      <c r="I584" s="20" t="s">
        <v>6637</v>
      </c>
      <c r="J584" s="21">
        <v>200</v>
      </c>
      <c r="K584" s="20" t="str" cm="1">
        <f t="array" ref="K5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85" spans="1:11" ht="21.5" x14ac:dyDescent="0.9">
      <c r="A585" s="25">
        <v>78</v>
      </c>
      <c r="B585" s="20" t="s">
        <v>3042</v>
      </c>
      <c r="C585" s="20" t="s">
        <v>2895</v>
      </c>
      <c r="D585" s="20">
        <v>191646</v>
      </c>
      <c r="E585" s="20">
        <v>81.96</v>
      </c>
      <c r="F585" s="20" t="s">
        <v>3074</v>
      </c>
      <c r="G585" s="20" t="str">
        <f>IF(Result2026[[#This Row],[Candidate_Name]]&lt;&gt;"NOTA",_xlfn.XLOOKUP(Result2026[[#This Row],[Candidate_Name]],Candidates[candidates__name],Candidates[candidates__reference],"Fix"),"NOTA")</f>
        <v>26kla786</v>
      </c>
      <c r="H585" s="20" t="s">
        <v>6636</v>
      </c>
      <c r="I585" s="20" t="s">
        <v>6637</v>
      </c>
      <c r="J585" s="21">
        <v>171</v>
      </c>
      <c r="K585" s="20" t="str" cm="1">
        <f t="array" ref="K5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86" spans="1:11" ht="21.5" x14ac:dyDescent="0.9">
      <c r="A586" s="25">
        <v>79</v>
      </c>
      <c r="B586" s="20" t="s">
        <v>3084</v>
      </c>
      <c r="C586" s="20" t="s">
        <v>2895</v>
      </c>
      <c r="D586" s="20">
        <v>161285</v>
      </c>
      <c r="E586" s="20">
        <v>80.5</v>
      </c>
      <c r="F586" s="20" t="s">
        <v>3087</v>
      </c>
      <c r="G586" s="20" t="str">
        <f>IF(Result2026[[#This Row],[Candidate_Name]]&lt;&gt;"NOTA",_xlfn.XLOOKUP(Result2026[[#This Row],[Candidate_Name]],Candidates[candidates__name],Candidates[candidates__reference],"Fix"),"NOTA")</f>
        <v>26kla219</v>
      </c>
      <c r="H586" s="20" t="s">
        <v>38</v>
      </c>
      <c r="I586" s="20" t="s">
        <v>6640</v>
      </c>
      <c r="J586" s="21">
        <v>66112</v>
      </c>
      <c r="K586" s="20" cm="1">
        <f t="array" ref="K5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87" spans="1:11" ht="21.5" x14ac:dyDescent="0.9">
      <c r="A587" s="25">
        <v>79</v>
      </c>
      <c r="B587" s="20" t="s">
        <v>3084</v>
      </c>
      <c r="C587" s="20" t="s">
        <v>2895</v>
      </c>
      <c r="D587" s="20">
        <v>161285</v>
      </c>
      <c r="E587" s="20">
        <v>80.5</v>
      </c>
      <c r="F587" s="20" t="s">
        <v>3097</v>
      </c>
      <c r="G587" s="20" t="str">
        <f>IF(Result2026[[#This Row],[Candidate_Name]]&lt;&gt;"NOTA",_xlfn.XLOOKUP(Result2026[[#This Row],[Candidate_Name]],Candidates[candidates__name],Candidates[candidates__reference],"Fix"),"NOTA")</f>
        <v>26kla079</v>
      </c>
      <c r="H587" s="20" t="s">
        <v>51</v>
      </c>
      <c r="I587" s="20" t="s">
        <v>6635</v>
      </c>
      <c r="J587" s="21">
        <v>50464</v>
      </c>
      <c r="K587" s="20" cm="1">
        <f t="array" ref="K5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88" spans="1:11" ht="21.5" x14ac:dyDescent="0.9">
      <c r="A588" s="25">
        <v>79</v>
      </c>
      <c r="B588" s="20" t="s">
        <v>3084</v>
      </c>
      <c r="C588" s="20" t="s">
        <v>2895</v>
      </c>
      <c r="D588" s="20">
        <v>161285</v>
      </c>
      <c r="E588" s="20">
        <v>80.5</v>
      </c>
      <c r="F588" s="20" t="s">
        <v>3102</v>
      </c>
      <c r="G588" s="20" t="str">
        <f>IF(Result2026[[#This Row],[Candidate_Name]]&lt;&gt;"NOTA",_xlfn.XLOOKUP(Result2026[[#This Row],[Candidate_Name]],Candidates[candidates__name],Candidates[candidates__reference],"Fix"),"NOTA")</f>
        <v>26kla359</v>
      </c>
      <c r="H588" s="20" t="s">
        <v>68</v>
      </c>
      <c r="I588" s="20" t="s">
        <v>6087</v>
      </c>
      <c r="J588" s="21">
        <v>13637</v>
      </c>
      <c r="K588" s="20" cm="1">
        <f t="array" ref="K5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89" spans="1:11" ht="21.5" x14ac:dyDescent="0.9">
      <c r="A589" s="25">
        <v>79</v>
      </c>
      <c r="B589" s="20" t="s">
        <v>3084</v>
      </c>
      <c r="C589" s="20" t="s">
        <v>2895</v>
      </c>
      <c r="D589" s="20">
        <v>161285</v>
      </c>
      <c r="E589" s="20">
        <v>80.5</v>
      </c>
      <c r="F589" s="20" t="s">
        <v>6638</v>
      </c>
      <c r="G589" s="20" t="str">
        <f>IF(Result2026[[#This Row],[Candidate_Name]]&lt;&gt;"NOTA",_xlfn.XLOOKUP(Result2026[[#This Row],[Candidate_Name]],Candidates[candidates__name],Candidates[candidates__reference],"Fix"),"NOTA")</f>
        <v>NOTA</v>
      </c>
      <c r="H589" s="20" t="s">
        <v>6636</v>
      </c>
      <c r="I589" s="20"/>
      <c r="J589" s="21">
        <v>781</v>
      </c>
      <c r="K589" s="20" t="str" cm="1">
        <f t="array" ref="K5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0" spans="1:11" ht="21.5" x14ac:dyDescent="0.9">
      <c r="A590" s="25">
        <v>79</v>
      </c>
      <c r="B590" s="20" t="s">
        <v>3084</v>
      </c>
      <c r="C590" s="20" t="s">
        <v>2895</v>
      </c>
      <c r="D590" s="20">
        <v>161285</v>
      </c>
      <c r="E590" s="20">
        <v>80.5</v>
      </c>
      <c r="F590" s="20" t="s">
        <v>3092</v>
      </c>
      <c r="G590" s="20" t="str">
        <f>IF(Result2026[[#This Row],[Candidate_Name]]&lt;&gt;"NOTA",_xlfn.XLOOKUP(Result2026[[#This Row],[Candidate_Name]],Candidates[candidates__name],Candidates[candidates__reference],"Fix"),"NOTA")</f>
        <v>26kla499</v>
      </c>
      <c r="H590" s="20" t="s">
        <v>6636</v>
      </c>
      <c r="I590" s="20" t="s">
        <v>6644</v>
      </c>
      <c r="J590" s="21">
        <v>342</v>
      </c>
      <c r="K590" s="20" t="str" cm="1">
        <f t="array" ref="K5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1" spans="1:11" ht="21.5" x14ac:dyDescent="0.9">
      <c r="A591" s="25">
        <v>79</v>
      </c>
      <c r="B591" s="20" t="s">
        <v>3084</v>
      </c>
      <c r="C591" s="20" t="s">
        <v>2895</v>
      </c>
      <c r="D591" s="20">
        <v>161285</v>
      </c>
      <c r="E591" s="20">
        <v>80.5</v>
      </c>
      <c r="F591" s="20" t="s">
        <v>3107</v>
      </c>
      <c r="G591" s="20" t="str">
        <f>IF(Result2026[[#This Row],[Candidate_Name]]&lt;&gt;"NOTA",_xlfn.XLOOKUP(Result2026[[#This Row],[Candidate_Name]],Candidates[candidates__name],Candidates[candidates__reference],"Fix"),"NOTA")</f>
        <v>26kla1037</v>
      </c>
      <c r="H591" s="20" t="s">
        <v>6636</v>
      </c>
      <c r="I591" s="20" t="s">
        <v>6650</v>
      </c>
      <c r="J591" s="21">
        <v>262</v>
      </c>
      <c r="K591" s="20" t="str" cm="1">
        <f t="array" ref="K5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2" spans="1:11" ht="21.5" x14ac:dyDescent="0.9">
      <c r="A592" s="25">
        <v>79</v>
      </c>
      <c r="B592" s="20" t="s">
        <v>3084</v>
      </c>
      <c r="C592" s="20" t="s">
        <v>2895</v>
      </c>
      <c r="D592" s="20">
        <v>161285</v>
      </c>
      <c r="E592" s="20">
        <v>80.5</v>
      </c>
      <c r="F592" s="20" t="s">
        <v>3112</v>
      </c>
      <c r="G592" s="20" t="str">
        <f>IF(Result2026[[#This Row],[Candidate_Name]]&lt;&gt;"NOTA",_xlfn.XLOOKUP(Result2026[[#This Row],[Candidate_Name]],Candidates[candidates__name],Candidates[candidates__reference],"Fix"),"NOTA")</f>
        <v>26kla958</v>
      </c>
      <c r="H592" s="20" t="s">
        <v>6636</v>
      </c>
      <c r="I592" s="20" t="s">
        <v>6637</v>
      </c>
      <c r="J592" s="21">
        <v>163</v>
      </c>
      <c r="K592" s="20" t="str" cm="1">
        <f t="array" ref="K5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3" spans="1:11" ht="21.5" x14ac:dyDescent="0.9">
      <c r="A593" s="25">
        <v>80</v>
      </c>
      <c r="B593" s="20" t="s">
        <v>3117</v>
      </c>
      <c r="C593" s="20" t="s">
        <v>2895</v>
      </c>
      <c r="D593" s="20">
        <v>165675</v>
      </c>
      <c r="E593" s="20">
        <v>80.319999999999993</v>
      </c>
      <c r="F593" s="20" t="s">
        <v>3127</v>
      </c>
      <c r="G593" s="20" t="str">
        <f>IF(Result2026[[#This Row],[Candidate_Name]]&lt;&gt;"NOTA",_xlfn.XLOOKUP(Result2026[[#This Row],[Candidate_Name]],Candidates[candidates__name],Candidates[candidates__reference],"Fix"),"NOTA")</f>
        <v>26kla220</v>
      </c>
      <c r="H593" s="20" t="s">
        <v>38</v>
      </c>
      <c r="I593" s="20" t="s">
        <v>6640</v>
      </c>
      <c r="J593" s="21">
        <v>64318</v>
      </c>
      <c r="K593" s="20" cm="1">
        <f t="array" ref="K5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594" spans="1:11" ht="21.5" x14ac:dyDescent="0.9">
      <c r="A594" s="25">
        <v>80</v>
      </c>
      <c r="B594" s="20" t="s">
        <v>3117</v>
      </c>
      <c r="C594" s="20" t="s">
        <v>2895</v>
      </c>
      <c r="D594" s="20">
        <v>165675</v>
      </c>
      <c r="E594" s="20">
        <v>80.319999999999993</v>
      </c>
      <c r="F594" s="20" t="s">
        <v>3120</v>
      </c>
      <c r="G594" s="20" t="str">
        <f>IF(Result2026[[#This Row],[Candidate_Name]]&lt;&gt;"NOTA",_xlfn.XLOOKUP(Result2026[[#This Row],[Candidate_Name]],Candidates[candidates__name],Candidates[candidates__reference],"Fix"),"NOTA")</f>
        <v>26kla080</v>
      </c>
      <c r="H594" s="20" t="s">
        <v>51</v>
      </c>
      <c r="I594" s="20" t="s">
        <v>6635</v>
      </c>
      <c r="J594" s="21">
        <v>56130</v>
      </c>
      <c r="K594" s="20" cm="1">
        <f t="array" ref="K5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595" spans="1:11" ht="21.5" x14ac:dyDescent="0.9">
      <c r="A595" s="25">
        <v>80</v>
      </c>
      <c r="B595" s="20" t="s">
        <v>3117</v>
      </c>
      <c r="C595" s="20" t="s">
        <v>2895</v>
      </c>
      <c r="D595" s="20">
        <v>165675</v>
      </c>
      <c r="E595" s="20">
        <v>80.319999999999993</v>
      </c>
      <c r="F595" s="20" t="s">
        <v>3137</v>
      </c>
      <c r="G595" s="20" t="str">
        <f>IF(Result2026[[#This Row],[Candidate_Name]]&lt;&gt;"NOTA",_xlfn.XLOOKUP(Result2026[[#This Row],[Candidate_Name]],Candidates[candidates__name],Candidates[candidates__reference],"Fix"),"NOTA")</f>
        <v>26kla360</v>
      </c>
      <c r="H595" s="20" t="s">
        <v>68</v>
      </c>
      <c r="I595" s="20" t="s">
        <v>6087</v>
      </c>
      <c r="J595" s="21">
        <v>11854</v>
      </c>
      <c r="K595" s="20" cm="1">
        <f t="array" ref="K5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596" spans="1:11" ht="21.5" x14ac:dyDescent="0.9">
      <c r="A596" s="25">
        <v>80</v>
      </c>
      <c r="B596" s="20" t="s">
        <v>3117</v>
      </c>
      <c r="C596" s="20" t="s">
        <v>2895</v>
      </c>
      <c r="D596" s="20">
        <v>165675</v>
      </c>
      <c r="E596" s="20">
        <v>80.319999999999993</v>
      </c>
      <c r="F596" s="20" t="s">
        <v>6638</v>
      </c>
      <c r="G596" s="20" t="str">
        <f>IF(Result2026[[#This Row],[Candidate_Name]]&lt;&gt;"NOTA",_xlfn.XLOOKUP(Result2026[[#This Row],[Candidate_Name]],Candidates[candidates__name],Candidates[candidates__reference],"Fix"),"NOTA")</f>
        <v>NOTA</v>
      </c>
      <c r="H596" s="20" t="s">
        <v>6636</v>
      </c>
      <c r="I596" s="20"/>
      <c r="J596" s="21">
        <v>926</v>
      </c>
      <c r="K596" s="20" t="str" cm="1">
        <f t="array" ref="K5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7" spans="1:11" ht="21.5" x14ac:dyDescent="0.9">
      <c r="A597" s="25">
        <v>80</v>
      </c>
      <c r="B597" s="20" t="s">
        <v>3117</v>
      </c>
      <c r="C597" s="20" t="s">
        <v>2895</v>
      </c>
      <c r="D597" s="20">
        <v>165675</v>
      </c>
      <c r="E597" s="20">
        <v>80.319999999999993</v>
      </c>
      <c r="F597" s="20" t="s">
        <v>3132</v>
      </c>
      <c r="G597" s="20" t="str">
        <f>IF(Result2026[[#This Row],[Candidate_Name]]&lt;&gt;"NOTA",_xlfn.XLOOKUP(Result2026[[#This Row],[Candidate_Name]],Candidates[candidates__name],Candidates[candidates__reference],"Fix"),"NOTA")</f>
        <v>26kla640</v>
      </c>
      <c r="H597" s="20" t="s">
        <v>6636</v>
      </c>
      <c r="I597" s="20" t="s">
        <v>6643</v>
      </c>
      <c r="J597" s="21">
        <v>803</v>
      </c>
      <c r="K597" s="20" t="str" cm="1">
        <f t="array" ref="K5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8" spans="1:11" ht="21.5" x14ac:dyDescent="0.9">
      <c r="A598" s="25">
        <v>80</v>
      </c>
      <c r="B598" s="20" t="s">
        <v>3117</v>
      </c>
      <c r="C598" s="20" t="s">
        <v>2895</v>
      </c>
      <c r="D598" s="20">
        <v>165675</v>
      </c>
      <c r="E598" s="20">
        <v>80.319999999999993</v>
      </c>
      <c r="F598" s="20" t="s">
        <v>3142</v>
      </c>
      <c r="G598" s="20" t="str">
        <f>IF(Result2026[[#This Row],[Candidate_Name]]&lt;&gt;"NOTA",_xlfn.XLOOKUP(Result2026[[#This Row],[Candidate_Name]],Candidates[candidates__name],Candidates[candidates__reference],"Fix"),"NOTA")</f>
        <v>26kla724</v>
      </c>
      <c r="H598" s="20" t="s">
        <v>6636</v>
      </c>
      <c r="I598" s="20" t="s">
        <v>6637</v>
      </c>
      <c r="J598" s="21">
        <v>318</v>
      </c>
      <c r="K598" s="20" t="str" cm="1">
        <f t="array" ref="K5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599" spans="1:11" ht="21.5" x14ac:dyDescent="0.9">
      <c r="A599" s="25">
        <v>81</v>
      </c>
      <c r="B599" s="20" t="s">
        <v>3147</v>
      </c>
      <c r="C599" s="20" t="s">
        <v>2895</v>
      </c>
      <c r="D599" s="20">
        <v>187923</v>
      </c>
      <c r="E599" s="20">
        <v>81.37</v>
      </c>
      <c r="F599" s="20" t="s">
        <v>3167</v>
      </c>
      <c r="G599" s="20" t="str">
        <f>IF(Result2026[[#This Row],[Candidate_Name]]&lt;&gt;"NOTA",_xlfn.XLOOKUP(Result2026[[#This Row],[Candidate_Name]],Candidates[candidates__name],Candidates[candidates__reference],"Fix"),"NOTA")</f>
        <v>26kla221</v>
      </c>
      <c r="H599" s="20" t="s">
        <v>38</v>
      </c>
      <c r="I599" s="20" t="s">
        <v>6640</v>
      </c>
      <c r="J599" s="21">
        <v>70256</v>
      </c>
      <c r="K599" s="20" cm="1">
        <f t="array" ref="K5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00" spans="1:11" ht="21.5" x14ac:dyDescent="0.9">
      <c r="A600" s="25">
        <v>81</v>
      </c>
      <c r="B600" s="20" t="s">
        <v>3147</v>
      </c>
      <c r="C600" s="20" t="s">
        <v>2895</v>
      </c>
      <c r="D600" s="20">
        <v>187923</v>
      </c>
      <c r="E600" s="20">
        <v>81.37</v>
      </c>
      <c r="F600" s="20" t="s">
        <v>3150</v>
      </c>
      <c r="G600" s="20" t="str">
        <f>IF(Result2026[[#This Row],[Candidate_Name]]&lt;&gt;"NOTA",_xlfn.XLOOKUP(Result2026[[#This Row],[Candidate_Name]],Candidates[candidates__name],Candidates[candidates__reference],"Fix"),"NOTA")</f>
        <v>26kla081</v>
      </c>
      <c r="H600" s="20" t="s">
        <v>51</v>
      </c>
      <c r="I600" s="20" t="s">
        <v>6635</v>
      </c>
      <c r="J600" s="21">
        <v>51788</v>
      </c>
      <c r="K600" s="20" cm="1">
        <f t="array" ref="K6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01" spans="1:11" ht="21.5" x14ac:dyDescent="0.9">
      <c r="A601" s="25">
        <v>81</v>
      </c>
      <c r="B601" s="20" t="s">
        <v>3147</v>
      </c>
      <c r="C601" s="20" t="s">
        <v>2895</v>
      </c>
      <c r="D601" s="20">
        <v>187923</v>
      </c>
      <c r="E601" s="20">
        <v>81.37</v>
      </c>
      <c r="F601" s="20" t="s">
        <v>3172</v>
      </c>
      <c r="G601" s="20" t="str">
        <f>IF(Result2026[[#This Row],[Candidate_Name]]&lt;&gt;"NOTA",_xlfn.XLOOKUP(Result2026[[#This Row],[Candidate_Name]],Candidates[candidates__name],Candidates[candidates__reference],"Fix"),"NOTA")</f>
        <v>26kla361</v>
      </c>
      <c r="H601" s="20" t="s">
        <v>68</v>
      </c>
      <c r="I601" s="20" t="s">
        <v>6087</v>
      </c>
      <c r="J601" s="21">
        <v>29471</v>
      </c>
      <c r="K601" s="20" cm="1">
        <f t="array" ref="K6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02" spans="1:11" ht="21.5" x14ac:dyDescent="0.9">
      <c r="A602" s="25">
        <v>81</v>
      </c>
      <c r="B602" s="20" t="s">
        <v>3147</v>
      </c>
      <c r="C602" s="20" t="s">
        <v>2895</v>
      </c>
      <c r="D602" s="20">
        <v>187923</v>
      </c>
      <c r="E602" s="20">
        <v>81.37</v>
      </c>
      <c r="F602" s="20" t="s">
        <v>6638</v>
      </c>
      <c r="G602" s="20" t="str">
        <f>IF(Result2026[[#This Row],[Candidate_Name]]&lt;&gt;"NOTA",_xlfn.XLOOKUP(Result2026[[#This Row],[Candidate_Name]],Candidates[candidates__name],Candidates[candidates__reference],"Fix"),"NOTA")</f>
        <v>NOTA</v>
      </c>
      <c r="H602" s="20" t="s">
        <v>6636</v>
      </c>
      <c r="I602" s="20"/>
      <c r="J602" s="21">
        <v>1171</v>
      </c>
      <c r="K602" s="20" t="str" cm="1">
        <f t="array" ref="K6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3" spans="1:11" ht="21.5" x14ac:dyDescent="0.9">
      <c r="A603" s="25">
        <v>81</v>
      </c>
      <c r="B603" s="20" t="s">
        <v>3147</v>
      </c>
      <c r="C603" s="20" t="s">
        <v>2895</v>
      </c>
      <c r="D603" s="20">
        <v>187923</v>
      </c>
      <c r="E603" s="20">
        <v>81.37</v>
      </c>
      <c r="F603" s="20" t="s">
        <v>3183</v>
      </c>
      <c r="G603" s="20" t="str">
        <f>IF(Result2026[[#This Row],[Candidate_Name]]&lt;&gt;"NOTA",_xlfn.XLOOKUP(Result2026[[#This Row],[Candidate_Name]],Candidates[candidates__name],Candidates[candidates__reference],"Fix"),"NOTA")</f>
        <v>26kla1049</v>
      </c>
      <c r="H603" s="20" t="s">
        <v>6636</v>
      </c>
      <c r="I603" s="20" t="s">
        <v>6637</v>
      </c>
      <c r="J603" s="21">
        <v>544</v>
      </c>
      <c r="K603" s="20" t="str" cm="1">
        <f t="array" ref="K6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4" spans="1:11" ht="21.5" x14ac:dyDescent="0.9">
      <c r="A604" s="25">
        <v>81</v>
      </c>
      <c r="B604" s="20" t="s">
        <v>3147</v>
      </c>
      <c r="C604" s="20" t="s">
        <v>2895</v>
      </c>
      <c r="D604" s="20">
        <v>187923</v>
      </c>
      <c r="E604" s="20">
        <v>81.37</v>
      </c>
      <c r="F604" s="20" t="s">
        <v>3157</v>
      </c>
      <c r="G604" s="20" t="str">
        <f>IF(Result2026[[#This Row],[Candidate_Name]]&lt;&gt;"NOTA",_xlfn.XLOOKUP(Result2026[[#This Row],[Candidate_Name]],Candidates[candidates__name],Candidates[candidates__reference],"Fix"),"NOTA")</f>
        <v>26kla816</v>
      </c>
      <c r="H604" s="20" t="s">
        <v>6636</v>
      </c>
      <c r="I604" s="20" t="s">
        <v>6639</v>
      </c>
      <c r="J604" s="21">
        <v>424</v>
      </c>
      <c r="K604" s="20" t="str" cm="1">
        <f t="array" ref="K6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5" spans="1:11" ht="21.5" x14ac:dyDescent="0.9">
      <c r="A605" s="25">
        <v>81</v>
      </c>
      <c r="B605" s="20" t="s">
        <v>3147</v>
      </c>
      <c r="C605" s="20" t="s">
        <v>2895</v>
      </c>
      <c r="D605" s="20">
        <v>187923</v>
      </c>
      <c r="E605" s="20">
        <v>81.37</v>
      </c>
      <c r="F605" s="20" t="s">
        <v>3194</v>
      </c>
      <c r="G605" s="20" t="str">
        <f>IF(Result2026[[#This Row],[Candidate_Name]]&lt;&gt;"NOTA",_xlfn.XLOOKUP(Result2026[[#This Row],[Candidate_Name]],Candidates[candidates__name],Candidates[candidates__reference],"Fix"),"NOTA")</f>
        <v>26kla970</v>
      </c>
      <c r="H605" s="20" t="s">
        <v>6636</v>
      </c>
      <c r="I605" s="20" t="s">
        <v>6637</v>
      </c>
      <c r="J605" s="21">
        <v>376</v>
      </c>
      <c r="K605" s="20" t="str" cm="1">
        <f t="array" ref="K6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6" spans="1:11" ht="21.5" x14ac:dyDescent="0.9">
      <c r="A606" s="25">
        <v>81</v>
      </c>
      <c r="B606" s="20" t="s">
        <v>3147</v>
      </c>
      <c r="C606" s="20" t="s">
        <v>2895</v>
      </c>
      <c r="D606" s="20">
        <v>187923</v>
      </c>
      <c r="E606" s="20">
        <v>81.37</v>
      </c>
      <c r="F606" s="20" t="s">
        <v>3162</v>
      </c>
      <c r="G606" s="20" t="str">
        <f>IF(Result2026[[#This Row],[Candidate_Name]]&lt;&gt;"NOTA",_xlfn.XLOOKUP(Result2026[[#This Row],[Candidate_Name]],Candidates[candidates__name],Candidates[candidates__reference],"Fix"),"NOTA")</f>
        <v>26kla501</v>
      </c>
      <c r="H606" s="20" t="s">
        <v>6636</v>
      </c>
      <c r="I606" s="20" t="s">
        <v>6644</v>
      </c>
      <c r="J606" s="21">
        <v>272</v>
      </c>
      <c r="K606" s="20" t="str" cm="1">
        <f t="array" ref="K6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7" spans="1:11" ht="21.5" x14ac:dyDescent="0.9">
      <c r="A607" s="25">
        <v>81</v>
      </c>
      <c r="B607" s="20" t="s">
        <v>3147</v>
      </c>
      <c r="C607" s="20" t="s">
        <v>2895</v>
      </c>
      <c r="D607" s="20">
        <v>187923</v>
      </c>
      <c r="E607" s="20">
        <v>81.37</v>
      </c>
      <c r="F607" s="20" t="s">
        <v>3178</v>
      </c>
      <c r="G607" s="20" t="str">
        <f>IF(Result2026[[#This Row],[Candidate_Name]]&lt;&gt;"NOTA",_xlfn.XLOOKUP(Result2026[[#This Row],[Candidate_Name]],Candidates[candidates__name],Candidates[candidates__reference],"Fix"),"NOTA")</f>
        <v>26kla983</v>
      </c>
      <c r="H607" s="20" t="s">
        <v>6636</v>
      </c>
      <c r="I607" s="20" t="s">
        <v>6645</v>
      </c>
      <c r="J607" s="21">
        <v>148</v>
      </c>
      <c r="K607" s="20" t="str" cm="1">
        <f t="array" ref="K6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8" spans="1:11" ht="21.5" x14ac:dyDescent="0.9">
      <c r="A608" s="25">
        <v>81</v>
      </c>
      <c r="B608" s="20" t="s">
        <v>3147</v>
      </c>
      <c r="C608" s="20" t="s">
        <v>2895</v>
      </c>
      <c r="D608" s="20">
        <v>187923</v>
      </c>
      <c r="E608" s="20">
        <v>81.37</v>
      </c>
      <c r="F608" s="20" t="s">
        <v>3188</v>
      </c>
      <c r="G608" s="20" t="str">
        <f>IF(Result2026[[#This Row],[Candidate_Name]]&lt;&gt;"NOTA",_xlfn.XLOOKUP(Result2026[[#This Row],[Candidate_Name]],Candidates[candidates__name],Candidates[candidates__reference],"Fix"),"NOTA")</f>
        <v>26kla929</v>
      </c>
      <c r="H608" s="20" t="s">
        <v>6636</v>
      </c>
      <c r="I608" s="20" t="s">
        <v>6637</v>
      </c>
      <c r="J608" s="21">
        <v>77</v>
      </c>
      <c r="K608" s="20" t="str" cm="1">
        <f t="array" ref="K6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09" spans="1:11" ht="21.5" x14ac:dyDescent="0.9">
      <c r="A609" s="25">
        <v>82</v>
      </c>
      <c r="B609" s="20" t="s">
        <v>2895</v>
      </c>
      <c r="C609" s="20" t="s">
        <v>2895</v>
      </c>
      <c r="D609" s="20">
        <v>136223</v>
      </c>
      <c r="E609" s="20">
        <v>78.17</v>
      </c>
      <c r="F609" s="20" t="s">
        <v>3207</v>
      </c>
      <c r="G609" s="20" t="str">
        <f>IF(Result2026[[#This Row],[Candidate_Name]]&lt;&gt;"NOTA",_xlfn.XLOOKUP(Result2026[[#This Row],[Candidate_Name]],Candidates[candidates__name],Candidates[candidates__reference],"Fix"),"NOTA")</f>
        <v>26kla222</v>
      </c>
      <c r="H609" s="20" t="s">
        <v>38</v>
      </c>
      <c r="I609" s="20" t="s">
        <v>6640</v>
      </c>
      <c r="J609" s="21">
        <v>61296</v>
      </c>
      <c r="K609" s="20" cm="1">
        <f t="array" ref="K6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10" spans="1:11" ht="21.5" x14ac:dyDescent="0.9">
      <c r="A610" s="25">
        <v>82</v>
      </c>
      <c r="B610" s="20" t="s">
        <v>2895</v>
      </c>
      <c r="C610" s="20" t="s">
        <v>2895</v>
      </c>
      <c r="D610" s="20">
        <v>136223</v>
      </c>
      <c r="E610" s="20">
        <v>78.17</v>
      </c>
      <c r="F610" s="20" t="s">
        <v>3219</v>
      </c>
      <c r="G610" s="20" t="str">
        <f>IF(Result2026[[#This Row],[Candidate_Name]]&lt;&gt;"NOTA",_xlfn.XLOOKUP(Result2026[[#This Row],[Candidate_Name]],Candidates[candidates__name],Candidates[candidates__reference],"Fix"),"NOTA")</f>
        <v>26kla082</v>
      </c>
      <c r="H610" s="20" t="s">
        <v>51</v>
      </c>
      <c r="I610" s="20" t="s">
        <v>6637</v>
      </c>
      <c r="J610" s="21">
        <v>25133</v>
      </c>
      <c r="K610" s="20" cm="1">
        <f t="array" ref="K6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11" spans="1:11" ht="21.5" x14ac:dyDescent="0.9">
      <c r="A611" s="25">
        <v>82</v>
      </c>
      <c r="B611" s="20" t="s">
        <v>2895</v>
      </c>
      <c r="C611" s="20" t="s">
        <v>2895</v>
      </c>
      <c r="D611" s="20">
        <v>136223</v>
      </c>
      <c r="E611" s="20">
        <v>78.17</v>
      </c>
      <c r="F611" s="20" t="s">
        <v>3214</v>
      </c>
      <c r="G611" s="20" t="str">
        <f>IF(Result2026[[#This Row],[Candidate_Name]]&lt;&gt;"NOTA",_xlfn.XLOOKUP(Result2026[[#This Row],[Candidate_Name]],Candidates[candidates__name],Candidates[candidates__reference],"Fix"),"NOTA")</f>
        <v>26kla362</v>
      </c>
      <c r="H611" s="20" t="s">
        <v>68</v>
      </c>
      <c r="I611" s="20" t="s">
        <v>6634</v>
      </c>
      <c r="J611" s="21">
        <v>19154</v>
      </c>
      <c r="K611" s="20" cm="1">
        <f t="array" ref="K6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12" spans="1:11" ht="21.5" x14ac:dyDescent="0.9">
      <c r="A612" s="25">
        <v>82</v>
      </c>
      <c r="B612" s="20" t="s">
        <v>2895</v>
      </c>
      <c r="C612" s="20" t="s">
        <v>2895</v>
      </c>
      <c r="D612" s="20">
        <v>136223</v>
      </c>
      <c r="E612" s="20">
        <v>78.17</v>
      </c>
      <c r="F612" s="20" t="s">
        <v>6638</v>
      </c>
      <c r="G612" s="20" t="str">
        <f>IF(Result2026[[#This Row],[Candidate_Name]]&lt;&gt;"NOTA",_xlfn.XLOOKUP(Result2026[[#This Row],[Candidate_Name]],Candidates[candidates__name],Candidates[candidates__reference],"Fix"),"NOTA")</f>
        <v>NOTA</v>
      </c>
      <c r="H612" s="20" t="s">
        <v>6636</v>
      </c>
      <c r="I612" s="20"/>
      <c r="J612" s="21">
        <v>1079</v>
      </c>
      <c r="K612" s="20" t="str" cm="1">
        <f t="array" ref="K6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13" spans="1:11" ht="21.5" x14ac:dyDescent="0.9">
      <c r="A613" s="25">
        <v>82</v>
      </c>
      <c r="B613" s="20" t="s">
        <v>2895</v>
      </c>
      <c r="C613" s="20" t="s">
        <v>2895</v>
      </c>
      <c r="D613" s="20">
        <v>136223</v>
      </c>
      <c r="E613" s="20">
        <v>78.17</v>
      </c>
      <c r="F613" s="20" t="s">
        <v>3202</v>
      </c>
      <c r="G613" s="20" t="str">
        <f>IF(Result2026[[#This Row],[Candidate_Name]]&lt;&gt;"NOTA",_xlfn.XLOOKUP(Result2026[[#This Row],[Candidate_Name]],Candidates[candidates__name],Candidates[candidates__reference],"Fix"),"NOTA")</f>
        <v>26kla502</v>
      </c>
      <c r="H613" s="20" t="s">
        <v>6636</v>
      </c>
      <c r="I613" s="20" t="s">
        <v>6644</v>
      </c>
      <c r="J613" s="21">
        <v>783</v>
      </c>
      <c r="K613" s="20" t="str" cm="1">
        <f t="array" ref="K6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14" spans="1:11" ht="21.5" x14ac:dyDescent="0.9">
      <c r="A614" s="25">
        <v>82</v>
      </c>
      <c r="B614" s="20" t="s">
        <v>2895</v>
      </c>
      <c r="C614" s="20" t="s">
        <v>2895</v>
      </c>
      <c r="D614" s="20">
        <v>136223</v>
      </c>
      <c r="E614" s="20">
        <v>78.17</v>
      </c>
      <c r="F614" s="20" t="s">
        <v>3224</v>
      </c>
      <c r="G614" s="20" t="str">
        <f>IF(Result2026[[#This Row],[Candidate_Name]]&lt;&gt;"NOTA",_xlfn.XLOOKUP(Result2026[[#This Row],[Candidate_Name]],Candidates[candidates__name],Candidates[candidates__reference],"Fix"),"NOTA")</f>
        <v>26kla749</v>
      </c>
      <c r="H614" s="20" t="s">
        <v>6636</v>
      </c>
      <c r="I614" s="20" t="s">
        <v>6637</v>
      </c>
      <c r="J614" s="21">
        <v>287</v>
      </c>
      <c r="K614" s="20" t="str" cm="1">
        <f t="array" ref="K6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15" spans="1:11" ht="21.5" x14ac:dyDescent="0.9">
      <c r="A615" s="25">
        <v>83</v>
      </c>
      <c r="B615" s="20" t="s">
        <v>3230</v>
      </c>
      <c r="C615" s="20" t="s">
        <v>2895</v>
      </c>
      <c r="D615" s="20">
        <v>176387</v>
      </c>
      <c r="E615" s="20">
        <v>78.8</v>
      </c>
      <c r="F615" s="20" t="s">
        <v>3233</v>
      </c>
      <c r="G615" s="20" t="str">
        <f>IF(Result2026[[#This Row],[Candidate_Name]]&lt;&gt;"NOTA",_xlfn.XLOOKUP(Result2026[[#This Row],[Candidate_Name]],Candidates[candidates__name],Candidates[candidates__reference],"Fix"),"NOTA")</f>
        <v>26kla223</v>
      </c>
      <c r="H615" s="20" t="s">
        <v>38</v>
      </c>
      <c r="I615" s="20" t="s">
        <v>6640</v>
      </c>
      <c r="J615" s="21">
        <v>83375</v>
      </c>
      <c r="K615" s="20" cm="1">
        <f t="array" ref="K6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16" spans="1:11" ht="21.5" x14ac:dyDescent="0.9">
      <c r="A616" s="25">
        <v>83</v>
      </c>
      <c r="B616" s="20" t="s">
        <v>3230</v>
      </c>
      <c r="C616" s="20" t="s">
        <v>2895</v>
      </c>
      <c r="D616" s="20">
        <v>176387</v>
      </c>
      <c r="E616" s="20">
        <v>78.8</v>
      </c>
      <c r="F616" s="20" t="s">
        <v>3245</v>
      </c>
      <c r="G616" s="20" t="str">
        <f>IF(Result2026[[#This Row],[Candidate_Name]]&lt;&gt;"NOTA",_xlfn.XLOOKUP(Result2026[[#This Row],[Candidate_Name]],Candidates[candidates__name],Candidates[candidates__reference],"Fix"),"NOTA")</f>
        <v>26kla083</v>
      </c>
      <c r="H616" s="20" t="s">
        <v>51</v>
      </c>
      <c r="I616" s="20" t="s">
        <v>6635</v>
      </c>
      <c r="J616" s="21">
        <v>33164</v>
      </c>
      <c r="K616" s="20" cm="1">
        <f t="array" ref="K6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17" spans="1:11" ht="21.5" x14ac:dyDescent="0.9">
      <c r="A617" s="25">
        <v>83</v>
      </c>
      <c r="B617" s="20" t="s">
        <v>3230</v>
      </c>
      <c r="C617" s="20" t="s">
        <v>2895</v>
      </c>
      <c r="D617" s="20">
        <v>176387</v>
      </c>
      <c r="E617" s="20">
        <v>78.8</v>
      </c>
      <c r="F617" s="20" t="s">
        <v>3250</v>
      </c>
      <c r="G617" s="20" t="str">
        <f>IF(Result2026[[#This Row],[Candidate_Name]]&lt;&gt;"NOTA",_xlfn.XLOOKUP(Result2026[[#This Row],[Candidate_Name]],Candidates[candidates__name],Candidates[candidates__reference],"Fix"),"NOTA")</f>
        <v>26kla363</v>
      </c>
      <c r="H617" s="20" t="s">
        <v>68</v>
      </c>
      <c r="I617" s="20" t="s">
        <v>6087</v>
      </c>
      <c r="J617" s="21">
        <v>21424</v>
      </c>
      <c r="K617" s="20" cm="1">
        <f t="array" ref="K6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18" spans="1:11" ht="21.5" x14ac:dyDescent="0.9">
      <c r="A618" s="25">
        <v>83</v>
      </c>
      <c r="B618" s="20" t="s">
        <v>3230</v>
      </c>
      <c r="C618" s="20" t="s">
        <v>2895</v>
      </c>
      <c r="D618" s="20">
        <v>176387</v>
      </c>
      <c r="E618" s="20">
        <v>78.8</v>
      </c>
      <c r="F618" s="20" t="s">
        <v>6638</v>
      </c>
      <c r="G618" s="20" t="str">
        <f>IF(Result2026[[#This Row],[Candidate_Name]]&lt;&gt;"NOTA",_xlfn.XLOOKUP(Result2026[[#This Row],[Candidate_Name]],Candidates[candidates__name],Candidates[candidates__reference],"Fix"),"NOTA")</f>
        <v>NOTA</v>
      </c>
      <c r="H618" s="20" t="s">
        <v>6636</v>
      </c>
      <c r="I618" s="20"/>
      <c r="J618" s="21">
        <v>1353</v>
      </c>
      <c r="K618" s="20" t="str" cm="1">
        <f t="array" ref="K6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19" spans="1:11" ht="21.5" x14ac:dyDescent="0.9">
      <c r="A619" s="25">
        <v>83</v>
      </c>
      <c r="B619" s="20" t="s">
        <v>3230</v>
      </c>
      <c r="C619" s="20" t="s">
        <v>2895</v>
      </c>
      <c r="D619" s="20">
        <v>176387</v>
      </c>
      <c r="E619" s="20">
        <v>78.8</v>
      </c>
      <c r="F619" s="20" t="s">
        <v>3240</v>
      </c>
      <c r="G619" s="20" t="str">
        <f>IF(Result2026[[#This Row],[Candidate_Name]]&lt;&gt;"NOTA",_xlfn.XLOOKUP(Result2026[[#This Row],[Candidate_Name]],Candidates[candidates__name],Candidates[candidates__reference],"Fix"),"NOTA")</f>
        <v>26kla503</v>
      </c>
      <c r="H619" s="20" t="s">
        <v>6636</v>
      </c>
      <c r="I619" s="20" t="s">
        <v>6644</v>
      </c>
      <c r="J619" s="21">
        <v>605</v>
      </c>
      <c r="K619" s="20" t="str" cm="1">
        <f t="array" ref="K6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20" spans="1:11" ht="21.5" x14ac:dyDescent="0.9">
      <c r="A620" s="25">
        <v>83</v>
      </c>
      <c r="B620" s="20" t="s">
        <v>3230</v>
      </c>
      <c r="C620" s="20" t="s">
        <v>2895</v>
      </c>
      <c r="D620" s="20">
        <v>176387</v>
      </c>
      <c r="E620" s="20">
        <v>78.8</v>
      </c>
      <c r="F620" s="20" t="s">
        <v>3255</v>
      </c>
      <c r="G620" s="20" t="str">
        <f>IF(Result2026[[#This Row],[Candidate_Name]]&lt;&gt;"NOTA",_xlfn.XLOOKUP(Result2026[[#This Row],[Candidate_Name]],Candidates[candidates__name],Candidates[candidates__reference],"Fix"),"NOTA")</f>
        <v>26kla643</v>
      </c>
      <c r="H620" s="20" t="s">
        <v>6636</v>
      </c>
      <c r="I620" s="20" t="s">
        <v>6643</v>
      </c>
      <c r="J620" s="21">
        <v>551</v>
      </c>
      <c r="K620" s="20" t="str" cm="1">
        <f t="array" ref="K6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21" spans="1:11" ht="21.5" x14ac:dyDescent="0.9">
      <c r="A621" s="25">
        <v>84</v>
      </c>
      <c r="B621" s="20" t="s">
        <v>6662</v>
      </c>
      <c r="C621" s="20" t="s">
        <v>2895</v>
      </c>
      <c r="D621" s="20">
        <v>188291</v>
      </c>
      <c r="E621" s="20">
        <v>84.02</v>
      </c>
      <c r="F621" s="20" t="s">
        <v>3275</v>
      </c>
      <c r="G621" s="20" t="str">
        <f>IF(Result2026[[#This Row],[Candidate_Name]]&lt;&gt;"NOTA",_xlfn.XLOOKUP(Result2026[[#This Row],[Candidate_Name]],Candidates[candidates__name],Candidates[candidates__reference],"Fix"),"NOTA")</f>
        <v>26kla224</v>
      </c>
      <c r="H621" s="20" t="s">
        <v>38</v>
      </c>
      <c r="I621" s="20" t="s">
        <v>6640</v>
      </c>
      <c r="J621" s="21">
        <v>70292</v>
      </c>
      <c r="K621" s="20" cm="1">
        <f t="array" ref="K6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22" spans="1:11" ht="21.5" x14ac:dyDescent="0.9">
      <c r="A622" s="25">
        <v>84</v>
      </c>
      <c r="B622" s="20" t="s">
        <v>6662</v>
      </c>
      <c r="C622" s="20" t="s">
        <v>2895</v>
      </c>
      <c r="D622" s="20">
        <v>188291</v>
      </c>
      <c r="E622" s="20">
        <v>84.02</v>
      </c>
      <c r="F622" s="20" t="s">
        <v>3268</v>
      </c>
      <c r="G622" s="20" t="str">
        <f>IF(Result2026[[#This Row],[Candidate_Name]]&lt;&gt;"NOTA",_xlfn.XLOOKUP(Result2026[[#This Row],[Candidate_Name]],Candidates[candidates__name],Candidates[candidates__reference],"Fix"),"NOTA")</f>
        <v>26kla084</v>
      </c>
      <c r="H622" s="20" t="s">
        <v>51</v>
      </c>
      <c r="I622" s="20" t="s">
        <v>6635</v>
      </c>
      <c r="J622" s="21">
        <v>49009</v>
      </c>
      <c r="K622" s="20" cm="1">
        <f t="array" ref="K6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23" spans="1:11" ht="21.5" x14ac:dyDescent="0.9">
      <c r="A623" s="25">
        <v>84</v>
      </c>
      <c r="B623" s="20" t="s">
        <v>6662</v>
      </c>
      <c r="C623" s="20" t="s">
        <v>2895</v>
      </c>
      <c r="D623" s="20">
        <v>188291</v>
      </c>
      <c r="E623" s="20">
        <v>84.02</v>
      </c>
      <c r="F623" s="20" t="s">
        <v>3281</v>
      </c>
      <c r="G623" s="20" t="str">
        <f>IF(Result2026[[#This Row],[Candidate_Name]]&lt;&gt;"NOTA",_xlfn.XLOOKUP(Result2026[[#This Row],[Candidate_Name]],Candidates[candidates__name],Candidates[candidates__reference],"Fix"),"NOTA")</f>
        <v>26kla364</v>
      </c>
      <c r="H623" s="20" t="s">
        <v>68</v>
      </c>
      <c r="I623" s="20" t="s">
        <v>6087</v>
      </c>
      <c r="J623" s="21">
        <v>40221</v>
      </c>
      <c r="K623" s="20" cm="1">
        <f t="array" ref="K6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24" spans="1:11" ht="21.5" x14ac:dyDescent="0.9">
      <c r="A624" s="25">
        <v>84</v>
      </c>
      <c r="B624" s="20" t="s">
        <v>6662</v>
      </c>
      <c r="C624" s="20" t="s">
        <v>2895</v>
      </c>
      <c r="D624" s="20">
        <v>188291</v>
      </c>
      <c r="E624" s="20">
        <v>84.02</v>
      </c>
      <c r="F624" s="20" t="s">
        <v>6638</v>
      </c>
      <c r="G624" s="20" t="str">
        <f>IF(Result2026[[#This Row],[Candidate_Name]]&lt;&gt;"NOTA",_xlfn.XLOOKUP(Result2026[[#This Row],[Candidate_Name]],Candidates[candidates__name],Candidates[candidates__reference],"Fix"),"NOTA")</f>
        <v>NOTA</v>
      </c>
      <c r="H624" s="20" t="s">
        <v>6636</v>
      </c>
      <c r="I624" s="20"/>
      <c r="J624" s="21">
        <v>952</v>
      </c>
      <c r="K624" s="20" t="str" cm="1">
        <f t="array" ref="K6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25" spans="1:11" ht="21.5" x14ac:dyDescent="0.9">
      <c r="A625" s="25">
        <v>84</v>
      </c>
      <c r="B625" s="20" t="s">
        <v>6662</v>
      </c>
      <c r="C625" s="20" t="s">
        <v>2895</v>
      </c>
      <c r="D625" s="20">
        <v>188291</v>
      </c>
      <c r="E625" s="20">
        <v>84.02</v>
      </c>
      <c r="F625" s="20" t="s">
        <v>3263</v>
      </c>
      <c r="G625" s="20" t="str">
        <f>IF(Result2026[[#This Row],[Candidate_Name]]&lt;&gt;"NOTA",_xlfn.XLOOKUP(Result2026[[#This Row],[Candidate_Name]],Candidates[candidates__name],Candidates[candidates__reference],"Fix"),"NOTA")</f>
        <v>26kla842</v>
      </c>
      <c r="H625" s="20" t="s">
        <v>6636</v>
      </c>
      <c r="I625" s="20" t="s">
        <v>6639</v>
      </c>
      <c r="J625" s="21">
        <v>380</v>
      </c>
      <c r="K625" s="20" t="str" cm="1">
        <f t="array" ref="K6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26" spans="1:11" ht="21.5" x14ac:dyDescent="0.9">
      <c r="A626" s="25">
        <v>84</v>
      </c>
      <c r="B626" s="20" t="s">
        <v>6662</v>
      </c>
      <c r="C626" s="20" t="s">
        <v>2895</v>
      </c>
      <c r="D626" s="20">
        <v>188291</v>
      </c>
      <c r="E626" s="20">
        <v>84.02</v>
      </c>
      <c r="F626" s="20" t="s">
        <v>3287</v>
      </c>
      <c r="G626" s="20" t="str">
        <f>IF(Result2026[[#This Row],[Candidate_Name]]&lt;&gt;"NOTA",_xlfn.XLOOKUP(Result2026[[#This Row],[Candidate_Name]],Candidates[candidates__name],Candidates[candidates__reference],"Fix"),"NOTA")</f>
        <v>26kla1057</v>
      </c>
      <c r="H626" s="20" t="s">
        <v>6636</v>
      </c>
      <c r="I626" s="20" t="s">
        <v>6637</v>
      </c>
      <c r="J626" s="21">
        <v>212</v>
      </c>
      <c r="K626" s="20" t="str" cm="1">
        <f t="array" ref="K6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27" spans="1:11" ht="21.5" x14ac:dyDescent="0.9">
      <c r="A627" s="25">
        <v>85</v>
      </c>
      <c r="B627" s="20" t="s">
        <v>3292</v>
      </c>
      <c r="C627" s="20" t="s">
        <v>2895</v>
      </c>
      <c r="D627" s="20">
        <v>195421</v>
      </c>
      <c r="E627" s="20">
        <v>76.430000000000007</v>
      </c>
      <c r="F627" s="20" t="s">
        <v>3306</v>
      </c>
      <c r="G627" s="20" t="str">
        <f>IF(Result2026[[#This Row],[Candidate_Name]]&lt;&gt;"NOTA",_xlfn.XLOOKUP(Result2026[[#This Row],[Candidate_Name]],Candidates[candidates__name],Candidates[candidates__reference],"Fix"),"NOTA")</f>
        <v>26kla225</v>
      </c>
      <c r="H627" s="20" t="s">
        <v>38</v>
      </c>
      <c r="I627" s="20" t="s">
        <v>6663</v>
      </c>
      <c r="J627" s="21">
        <v>89551</v>
      </c>
      <c r="K627" s="20" cm="1">
        <f t="array" ref="K6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28" spans="1:11" ht="21.5" x14ac:dyDescent="0.9">
      <c r="A628" s="25">
        <v>85</v>
      </c>
      <c r="B628" s="20" t="s">
        <v>3292</v>
      </c>
      <c r="C628" s="20" t="s">
        <v>2895</v>
      </c>
      <c r="D628" s="20">
        <v>195421</v>
      </c>
      <c r="E628" s="20">
        <v>76.430000000000007</v>
      </c>
      <c r="F628" s="20" t="s">
        <v>3300</v>
      </c>
      <c r="G628" s="20" t="str">
        <f>IF(Result2026[[#This Row],[Candidate_Name]]&lt;&gt;"NOTA",_xlfn.XLOOKUP(Result2026[[#This Row],[Candidate_Name]],Candidates[candidates__name],Candidates[candidates__reference],"Fix"),"NOTA")</f>
        <v>26kla085</v>
      </c>
      <c r="H628" s="20" t="s">
        <v>51</v>
      </c>
      <c r="I628" s="20" t="s">
        <v>387</v>
      </c>
      <c r="J628" s="21">
        <v>44870</v>
      </c>
      <c r="K628" s="20" cm="1">
        <f t="array" ref="K6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29" spans="1:11" ht="21.5" x14ac:dyDescent="0.9">
      <c r="A629" s="25">
        <v>85</v>
      </c>
      <c r="B629" s="20" t="s">
        <v>3292</v>
      </c>
      <c r="C629" s="20" t="s">
        <v>2895</v>
      </c>
      <c r="D629" s="20">
        <v>195421</v>
      </c>
      <c r="E629" s="20">
        <v>76.430000000000007</v>
      </c>
      <c r="F629" s="20" t="s">
        <v>3313</v>
      </c>
      <c r="G629" s="20" t="str">
        <f>IF(Result2026[[#This Row],[Candidate_Name]]&lt;&gt;"NOTA",_xlfn.XLOOKUP(Result2026[[#This Row],[Candidate_Name]],Candidates[candidates__name],Candidates[candidates__reference],"Fix"),"NOTA")</f>
        <v>26kla365</v>
      </c>
      <c r="H629" s="20" t="s">
        <v>68</v>
      </c>
      <c r="I629" s="20" t="s">
        <v>6087</v>
      </c>
      <c r="J629" s="21">
        <v>14861</v>
      </c>
      <c r="K629" s="20" cm="1">
        <f t="array" ref="K6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30" spans="1:11" ht="21.5" x14ac:dyDescent="0.9">
      <c r="A630" s="25">
        <v>85</v>
      </c>
      <c r="B630" s="20" t="s">
        <v>3292</v>
      </c>
      <c r="C630" s="20" t="s">
        <v>2895</v>
      </c>
      <c r="D630" s="20">
        <v>195421</v>
      </c>
      <c r="E630" s="20">
        <v>76.430000000000007</v>
      </c>
      <c r="F630" s="20" t="s">
        <v>6638</v>
      </c>
      <c r="G630" s="20" t="str">
        <f>IF(Result2026[[#This Row],[Candidate_Name]]&lt;&gt;"NOTA",_xlfn.XLOOKUP(Result2026[[#This Row],[Candidate_Name]],Candidates[candidates__name],Candidates[candidates__reference],"Fix"),"NOTA")</f>
        <v>NOTA</v>
      </c>
      <c r="H630" s="20" t="s">
        <v>6636</v>
      </c>
      <c r="I630" s="20"/>
      <c r="J630" s="21">
        <v>1105</v>
      </c>
      <c r="K630" s="20" t="str" cm="1">
        <f t="array" ref="K6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31" spans="1:11" ht="21.5" x14ac:dyDescent="0.9">
      <c r="A631" s="25">
        <v>85</v>
      </c>
      <c r="B631" s="20" t="s">
        <v>3292</v>
      </c>
      <c r="C631" s="20" t="s">
        <v>2895</v>
      </c>
      <c r="D631" s="20">
        <v>195421</v>
      </c>
      <c r="E631" s="20">
        <v>76.430000000000007</v>
      </c>
      <c r="F631" s="20" t="s">
        <v>3295</v>
      </c>
      <c r="G631" s="20" t="str">
        <f>IF(Result2026[[#This Row],[Candidate_Name]]&lt;&gt;"NOTA",_xlfn.XLOOKUP(Result2026[[#This Row],[Candidate_Name]],Candidates[candidates__name],Candidates[candidates__reference],"Fix"),"NOTA")</f>
        <v>26kla505</v>
      </c>
      <c r="H631" s="20" t="s">
        <v>6636</v>
      </c>
      <c r="I631" s="20" t="s">
        <v>6644</v>
      </c>
      <c r="J631" s="21">
        <v>1004</v>
      </c>
      <c r="K631" s="20" t="str" cm="1">
        <f t="array" ref="K6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32" spans="1:11" ht="21.5" x14ac:dyDescent="0.9">
      <c r="A632" s="25">
        <v>85</v>
      </c>
      <c r="B632" s="20" t="s">
        <v>3292</v>
      </c>
      <c r="C632" s="20" t="s">
        <v>2895</v>
      </c>
      <c r="D632" s="20">
        <v>195421</v>
      </c>
      <c r="E632" s="20">
        <v>76.430000000000007</v>
      </c>
      <c r="F632" s="20" t="s">
        <v>3318</v>
      </c>
      <c r="G632" s="20" t="str">
        <f>IF(Result2026[[#This Row],[Candidate_Name]]&lt;&gt;"NOTA",_xlfn.XLOOKUP(Result2026[[#This Row],[Candidate_Name]],Candidates[candidates__name],Candidates[candidates__reference],"Fix"),"NOTA")</f>
        <v>26kla1036</v>
      </c>
      <c r="H632" s="20" t="s">
        <v>6636</v>
      </c>
      <c r="I632" s="20" t="s">
        <v>6645</v>
      </c>
      <c r="J632" s="21">
        <v>397</v>
      </c>
      <c r="K632" s="20" t="str" cm="1">
        <f t="array" ref="K6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33" spans="1:11" ht="21.5" x14ac:dyDescent="0.9">
      <c r="A633" s="25">
        <v>85</v>
      </c>
      <c r="B633" s="20" t="s">
        <v>3292</v>
      </c>
      <c r="C633" s="20" t="s">
        <v>2895</v>
      </c>
      <c r="D633" s="20">
        <v>195421</v>
      </c>
      <c r="E633" s="20">
        <v>76.430000000000007</v>
      </c>
      <c r="F633" s="20" t="s">
        <v>3323</v>
      </c>
      <c r="G633" s="20" t="str">
        <f>IF(Result2026[[#This Row],[Candidate_Name]]&lt;&gt;"NOTA",_xlfn.XLOOKUP(Result2026[[#This Row],[Candidate_Name]],Candidates[candidates__name],Candidates[candidates__reference],"Fix"),"NOTA")</f>
        <v>26kla956</v>
      </c>
      <c r="H633" s="20" t="s">
        <v>6636</v>
      </c>
      <c r="I633" s="20" t="s">
        <v>6637</v>
      </c>
      <c r="J633" s="21">
        <v>333</v>
      </c>
      <c r="K633" s="20" t="str" cm="1">
        <f t="array" ref="K6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34" spans="1:11" ht="21.5" x14ac:dyDescent="0.9">
      <c r="A634" s="25">
        <v>85</v>
      </c>
      <c r="B634" s="20" t="s">
        <v>3292</v>
      </c>
      <c r="C634" s="20" t="s">
        <v>2895</v>
      </c>
      <c r="D634" s="20">
        <v>195421</v>
      </c>
      <c r="E634" s="20">
        <v>76.430000000000007</v>
      </c>
      <c r="F634" s="20" t="s">
        <v>3328</v>
      </c>
      <c r="G634" s="20" t="str">
        <f>IF(Result2026[[#This Row],[Candidate_Name]]&lt;&gt;"NOTA",_xlfn.XLOOKUP(Result2026[[#This Row],[Candidate_Name]],Candidates[candidates__name],Candidates[candidates__reference],"Fix"),"NOTA")</f>
        <v>26kla948</v>
      </c>
      <c r="H634" s="20" t="s">
        <v>6636</v>
      </c>
      <c r="I634" s="20" t="s">
        <v>6637</v>
      </c>
      <c r="J634" s="21">
        <v>265</v>
      </c>
      <c r="K634" s="20" t="str" cm="1">
        <f t="array" ref="K6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35" spans="1:11" ht="21.5" x14ac:dyDescent="0.9">
      <c r="A635" s="25">
        <v>86</v>
      </c>
      <c r="B635" s="20" t="s">
        <v>3334</v>
      </c>
      <c r="C635" s="20" t="s">
        <v>2895</v>
      </c>
      <c r="D635" s="20">
        <v>186254</v>
      </c>
      <c r="E635" s="20">
        <v>78.11</v>
      </c>
      <c r="F635" s="20" t="s">
        <v>3342</v>
      </c>
      <c r="G635" s="20" t="str">
        <f>IF(Result2026[[#This Row],[Candidate_Name]]&lt;&gt;"NOTA",_xlfn.XLOOKUP(Result2026[[#This Row],[Candidate_Name]],Candidates[candidates__name],Candidates[candidates__reference],"Fix"),"NOTA")</f>
        <v>26kla226</v>
      </c>
      <c r="H635" s="20" t="s">
        <v>38</v>
      </c>
      <c r="I635" s="20" t="s">
        <v>6640</v>
      </c>
      <c r="J635" s="21">
        <v>89914</v>
      </c>
      <c r="K635" s="20" cm="1">
        <f t="array" ref="K6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36" spans="1:11" ht="21.5" x14ac:dyDescent="0.9">
      <c r="A636" s="25">
        <v>86</v>
      </c>
      <c r="B636" s="20" t="s">
        <v>3334</v>
      </c>
      <c r="C636" s="20" t="s">
        <v>2895</v>
      </c>
      <c r="D636" s="20">
        <v>186254</v>
      </c>
      <c r="E636" s="20">
        <v>78.11</v>
      </c>
      <c r="F636" s="20" t="s">
        <v>3337</v>
      </c>
      <c r="G636" s="20" t="str">
        <f>IF(Result2026[[#This Row],[Candidate_Name]]&lt;&gt;"NOTA",_xlfn.XLOOKUP(Result2026[[#This Row],[Candidate_Name]],Candidates[candidates__name],Candidates[candidates__reference],"Fix"),"NOTA")</f>
        <v>26kla086</v>
      </c>
      <c r="H636" s="20" t="s">
        <v>51</v>
      </c>
      <c r="I636" s="20" t="s">
        <v>6641</v>
      </c>
      <c r="J636" s="21">
        <v>47085</v>
      </c>
      <c r="K636" s="20" cm="1">
        <f t="array" ref="K6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37" spans="1:11" ht="21.5" x14ac:dyDescent="0.9">
      <c r="A637" s="25">
        <v>86</v>
      </c>
      <c r="B637" s="20" t="s">
        <v>3334</v>
      </c>
      <c r="C637" s="20" t="s">
        <v>2895</v>
      </c>
      <c r="D637" s="20">
        <v>186254</v>
      </c>
      <c r="E637" s="20">
        <v>78.11</v>
      </c>
      <c r="F637" s="20" t="s">
        <v>3354</v>
      </c>
      <c r="G637" s="20" t="str">
        <f>IF(Result2026[[#This Row],[Candidate_Name]]&lt;&gt;"NOTA",_xlfn.XLOOKUP(Result2026[[#This Row],[Candidate_Name]],Candidates[candidates__name],Candidates[candidates__reference],"Fix"),"NOTA")</f>
        <v>26kla366</v>
      </c>
      <c r="H637" s="20" t="s">
        <v>68</v>
      </c>
      <c r="I637" s="20" t="s">
        <v>6087</v>
      </c>
      <c r="J637" s="21">
        <v>9840</v>
      </c>
      <c r="K637" s="20" cm="1">
        <f t="array" ref="K6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38" spans="1:11" ht="21.5" x14ac:dyDescent="0.9">
      <c r="A638" s="25">
        <v>86</v>
      </c>
      <c r="B638" s="20" t="s">
        <v>3334</v>
      </c>
      <c r="C638" s="20" t="s">
        <v>2895</v>
      </c>
      <c r="D638" s="20">
        <v>186254</v>
      </c>
      <c r="E638" s="20">
        <v>78.11</v>
      </c>
      <c r="F638" s="20" t="s">
        <v>6638</v>
      </c>
      <c r="G638" s="20" t="str">
        <f>IF(Result2026[[#This Row],[Candidate_Name]]&lt;&gt;"NOTA",_xlfn.XLOOKUP(Result2026[[#This Row],[Candidate_Name]],Candidates[candidates__name],Candidates[candidates__reference],"Fix"),"NOTA")</f>
        <v>NOTA</v>
      </c>
      <c r="H638" s="20" t="s">
        <v>6636</v>
      </c>
      <c r="I638" s="20"/>
      <c r="J638" s="21">
        <v>683</v>
      </c>
      <c r="K638" s="20" t="str" cm="1">
        <f t="array" ref="K6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39" spans="1:11" ht="21.5" x14ac:dyDescent="0.9">
      <c r="A639" s="25">
        <v>86</v>
      </c>
      <c r="B639" s="20" t="s">
        <v>3334</v>
      </c>
      <c r="C639" s="20" t="s">
        <v>2895</v>
      </c>
      <c r="D639" s="20">
        <v>186254</v>
      </c>
      <c r="E639" s="20">
        <v>78.11</v>
      </c>
      <c r="F639" s="20" t="s">
        <v>6664</v>
      </c>
      <c r="G639" s="20" t="str">
        <f>IF(Result2026[[#This Row],[Candidate_Name]]&lt;&gt;"NOTA",_xlfn.XLOOKUP(Result2026[[#This Row],[Candidate_Name]],Candidates[candidates__name],Candidates[candidates__reference],"Fix"),"NOTA")</f>
        <v>Fix</v>
      </c>
      <c r="H639" s="20" t="s">
        <v>6636</v>
      </c>
      <c r="I639" s="20" t="s">
        <v>6643</v>
      </c>
      <c r="J639" s="21">
        <v>609</v>
      </c>
      <c r="K639" s="20" t="str" cm="1">
        <f t="array" ref="K6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40" spans="1:11" ht="21.5" x14ac:dyDescent="0.9">
      <c r="A640" s="25">
        <v>87</v>
      </c>
      <c r="B640" s="20" t="s">
        <v>3359</v>
      </c>
      <c r="C640" s="20" t="s">
        <v>2895</v>
      </c>
      <c r="D640" s="20">
        <v>171968</v>
      </c>
      <c r="E640" s="20">
        <v>79.3</v>
      </c>
      <c r="F640" s="20" t="s">
        <v>3369</v>
      </c>
      <c r="G640" s="20" t="str">
        <f>IF(Result2026[[#This Row],[Candidate_Name]]&lt;&gt;"NOTA",_xlfn.XLOOKUP(Result2026[[#This Row],[Candidate_Name]],Candidates[candidates__name],Candidates[candidates__reference],"Fix"),"NOTA")</f>
        <v>26kla227</v>
      </c>
      <c r="H640" s="20" t="s">
        <v>38</v>
      </c>
      <c r="I640" s="20" t="s">
        <v>6642</v>
      </c>
      <c r="J640" s="21">
        <v>73479</v>
      </c>
      <c r="K640" s="20" cm="1">
        <f t="array" ref="K6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41" spans="1:11" ht="21.5" x14ac:dyDescent="0.9">
      <c r="A641" s="25">
        <v>87</v>
      </c>
      <c r="B641" s="20" t="s">
        <v>3359</v>
      </c>
      <c r="C641" s="20" t="s">
        <v>2895</v>
      </c>
      <c r="D641" s="20">
        <v>171968</v>
      </c>
      <c r="E641" s="20">
        <v>79.3</v>
      </c>
      <c r="F641" s="20" t="s">
        <v>3362</v>
      </c>
      <c r="G641" s="20" t="str">
        <f>IF(Result2026[[#This Row],[Candidate_Name]]&lt;&gt;"NOTA",_xlfn.XLOOKUP(Result2026[[#This Row],[Candidate_Name]],Candidates[candidates__name],Candidates[candidates__reference],"Fix"),"NOTA")</f>
        <v>26kla087</v>
      </c>
      <c r="H641" s="20" t="s">
        <v>51</v>
      </c>
      <c r="I641" s="20" t="s">
        <v>6635</v>
      </c>
      <c r="J641" s="21">
        <v>56620</v>
      </c>
      <c r="K641" s="20" cm="1">
        <f t="array" ref="K6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42" spans="1:11" ht="21.5" x14ac:dyDescent="0.9">
      <c r="A642" s="25">
        <v>87</v>
      </c>
      <c r="B642" s="20" t="s">
        <v>3359</v>
      </c>
      <c r="C642" s="20" t="s">
        <v>2895</v>
      </c>
      <c r="D642" s="20">
        <v>171968</v>
      </c>
      <c r="E642" s="20">
        <v>79.3</v>
      </c>
      <c r="F642" s="20" t="s">
        <v>3374</v>
      </c>
      <c r="G642" s="20" t="str">
        <f>IF(Result2026[[#This Row],[Candidate_Name]]&lt;&gt;"NOTA",_xlfn.XLOOKUP(Result2026[[#This Row],[Candidate_Name]],Candidates[candidates__name],Candidates[candidates__reference],"Fix"),"NOTA")</f>
        <v>26kla367</v>
      </c>
      <c r="H642" s="20" t="s">
        <v>68</v>
      </c>
      <c r="I642" s="20" t="s">
        <v>6648</v>
      </c>
      <c r="J642" s="21">
        <v>7046</v>
      </c>
      <c r="K642" s="20" cm="1">
        <f t="array" ref="K6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43" spans="1:11" ht="21.5" x14ac:dyDescent="0.9">
      <c r="A643" s="25">
        <v>87</v>
      </c>
      <c r="B643" s="20" t="s">
        <v>3359</v>
      </c>
      <c r="C643" s="20" t="s">
        <v>2895</v>
      </c>
      <c r="D643" s="20">
        <v>171968</v>
      </c>
      <c r="E643" s="20">
        <v>79.3</v>
      </c>
      <c r="F643" s="20" t="s">
        <v>3385</v>
      </c>
      <c r="G643" s="20" t="str">
        <f>IF(Result2026[[#This Row],[Candidate_Name]]&lt;&gt;"NOTA",_xlfn.XLOOKUP(Result2026[[#This Row],[Candidate_Name]],Candidates[candidates__name],Candidates[candidates__reference],"Fix"),"NOTA")</f>
        <v>26kla953</v>
      </c>
      <c r="H643" s="20" t="s">
        <v>6636</v>
      </c>
      <c r="I643" s="20" t="s">
        <v>6643</v>
      </c>
      <c r="J643" s="21">
        <v>703</v>
      </c>
      <c r="K643" s="20" t="str" cm="1">
        <f t="array" ref="K6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44" spans="1:11" ht="21.5" x14ac:dyDescent="0.9">
      <c r="A644" s="25">
        <v>87</v>
      </c>
      <c r="B644" s="20" t="s">
        <v>3359</v>
      </c>
      <c r="C644" s="20" t="s">
        <v>2895</v>
      </c>
      <c r="D644" s="20">
        <v>171968</v>
      </c>
      <c r="E644" s="20">
        <v>79.3</v>
      </c>
      <c r="F644" s="20" t="s">
        <v>6638</v>
      </c>
      <c r="G644" s="20" t="str">
        <f>IF(Result2026[[#This Row],[Candidate_Name]]&lt;&gt;"NOTA",_xlfn.XLOOKUP(Result2026[[#This Row],[Candidate_Name]],Candidates[candidates__name],Candidates[candidates__reference],"Fix"),"NOTA")</f>
        <v>NOTA</v>
      </c>
      <c r="H644" s="20" t="s">
        <v>6636</v>
      </c>
      <c r="I644" s="20"/>
      <c r="J644" s="21">
        <v>617</v>
      </c>
      <c r="K644" s="20" t="str" cm="1">
        <f t="array" ref="K6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45" spans="1:11" ht="21.5" x14ac:dyDescent="0.9">
      <c r="A645" s="25">
        <v>87</v>
      </c>
      <c r="B645" s="20" t="s">
        <v>3359</v>
      </c>
      <c r="C645" s="20" t="s">
        <v>2895</v>
      </c>
      <c r="D645" s="20">
        <v>171968</v>
      </c>
      <c r="E645" s="20">
        <v>79.3</v>
      </c>
      <c r="F645" s="20" t="s">
        <v>3390</v>
      </c>
      <c r="G645" s="20" t="str">
        <f>IF(Result2026[[#This Row],[Candidate_Name]]&lt;&gt;"NOTA",_xlfn.XLOOKUP(Result2026[[#This Row],[Candidate_Name]],Candidates[candidates__name],Candidates[candidates__reference],"Fix"),"NOTA")</f>
        <v>26kla997</v>
      </c>
      <c r="H645" s="20" t="s">
        <v>6636</v>
      </c>
      <c r="I645" s="20" t="s">
        <v>6637</v>
      </c>
      <c r="J645" s="21">
        <v>297</v>
      </c>
      <c r="K645" s="20" t="str" cm="1">
        <f t="array" ref="K6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46" spans="1:11" ht="21.5" x14ac:dyDescent="0.9">
      <c r="A646" s="25">
        <v>87</v>
      </c>
      <c r="B646" s="20" t="s">
        <v>3359</v>
      </c>
      <c r="C646" s="20" t="s">
        <v>2895</v>
      </c>
      <c r="D646" s="20">
        <v>171968</v>
      </c>
      <c r="E646" s="20">
        <v>79.3</v>
      </c>
      <c r="F646" s="20" t="s">
        <v>3395</v>
      </c>
      <c r="G646" s="20" t="str">
        <f>IF(Result2026[[#This Row],[Candidate_Name]]&lt;&gt;"NOTA",_xlfn.XLOOKUP(Result2026[[#This Row],[Candidate_Name]],Candidates[candidates__name],Candidates[candidates__reference],"Fix"),"NOTA")</f>
        <v>26kla995</v>
      </c>
      <c r="H646" s="20" t="s">
        <v>6636</v>
      </c>
      <c r="I646" s="20" t="s">
        <v>6637</v>
      </c>
      <c r="J646" s="21">
        <v>192</v>
      </c>
      <c r="K646" s="20" t="str" cm="1">
        <f t="array" ref="K6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47" spans="1:11" ht="21.5" x14ac:dyDescent="0.9">
      <c r="A647" s="25">
        <v>87</v>
      </c>
      <c r="B647" s="20" t="s">
        <v>3359</v>
      </c>
      <c r="C647" s="20" t="s">
        <v>2895</v>
      </c>
      <c r="D647" s="20">
        <v>171968</v>
      </c>
      <c r="E647" s="20">
        <v>79.3</v>
      </c>
      <c r="F647" s="20" t="s">
        <v>3380</v>
      </c>
      <c r="G647" s="20" t="str">
        <f>IF(Result2026[[#This Row],[Candidate_Name]]&lt;&gt;"NOTA",_xlfn.XLOOKUP(Result2026[[#This Row],[Candidate_Name]],Candidates[candidates__name],Candidates[candidates__reference],"Fix"),"NOTA")</f>
        <v>26kla780</v>
      </c>
      <c r="H647" s="20" t="s">
        <v>6636</v>
      </c>
      <c r="I647" s="20" t="s">
        <v>6665</v>
      </c>
      <c r="J647" s="21">
        <v>137</v>
      </c>
      <c r="K647" s="20" t="str" cm="1">
        <f t="array" ref="K6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48" spans="1:11" ht="21.5" x14ac:dyDescent="0.9">
      <c r="A648" s="25">
        <v>88</v>
      </c>
      <c r="B648" s="20" t="s">
        <v>3400</v>
      </c>
      <c r="C648" s="20" t="s">
        <v>3402</v>
      </c>
      <c r="D648" s="20">
        <v>142265</v>
      </c>
      <c r="E648" s="20">
        <v>77.87</v>
      </c>
      <c r="F648" s="20" t="s">
        <v>3412</v>
      </c>
      <c r="G648" s="20" t="str">
        <f>IF(Result2026[[#This Row],[Candidate_Name]]&lt;&gt;"NOTA",_xlfn.XLOOKUP(Result2026[[#This Row],[Candidate_Name]],Candidates[candidates__name],Candidates[candidates__reference],"Fix"),"NOTA")</f>
        <v>26kla228</v>
      </c>
      <c r="H648" s="20" t="s">
        <v>38</v>
      </c>
      <c r="I648" s="20" t="s">
        <v>6640</v>
      </c>
      <c r="J648" s="21">
        <v>50590</v>
      </c>
      <c r="K648" s="20" cm="1">
        <f t="array" ref="K6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49" spans="1:11" ht="21.5" x14ac:dyDescent="0.9">
      <c r="A649" s="25">
        <v>88</v>
      </c>
      <c r="B649" s="20" t="s">
        <v>3400</v>
      </c>
      <c r="C649" s="20" t="s">
        <v>3402</v>
      </c>
      <c r="D649" s="20">
        <v>142265</v>
      </c>
      <c r="E649" s="20">
        <v>77.87</v>
      </c>
      <c r="F649" s="20" t="s">
        <v>3406</v>
      </c>
      <c r="G649" s="20" t="str">
        <f>IF(Result2026[[#This Row],[Candidate_Name]]&lt;&gt;"NOTA",_xlfn.XLOOKUP(Result2026[[#This Row],[Candidate_Name]],Candidates[candidates__name],Candidates[candidates__reference],"Fix"),"NOTA")</f>
        <v>26kla088</v>
      </c>
      <c r="H649" s="20" t="s">
        <v>51</v>
      </c>
      <c r="I649" s="20" t="s">
        <v>6635</v>
      </c>
      <c r="J649" s="21">
        <v>45357</v>
      </c>
      <c r="K649" s="20" cm="1">
        <f t="array" ref="K6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50" spans="1:11" ht="21.5" x14ac:dyDescent="0.9">
      <c r="A650" s="25">
        <v>88</v>
      </c>
      <c r="B650" s="20" t="s">
        <v>3400</v>
      </c>
      <c r="C650" s="20" t="s">
        <v>3402</v>
      </c>
      <c r="D650" s="20">
        <v>142265</v>
      </c>
      <c r="E650" s="20">
        <v>77.87</v>
      </c>
      <c r="F650" s="20" t="s">
        <v>3417</v>
      </c>
      <c r="G650" s="20" t="str">
        <f>IF(Result2026[[#This Row],[Candidate_Name]]&lt;&gt;"NOTA",_xlfn.XLOOKUP(Result2026[[#This Row],[Candidate_Name]],Candidates[candidates__name],Candidates[candidates__reference],"Fix"),"NOTA")</f>
        <v>26kla368</v>
      </c>
      <c r="H650" s="20" t="s">
        <v>68</v>
      </c>
      <c r="I650" s="20" t="s">
        <v>6634</v>
      </c>
      <c r="J650" s="21">
        <v>15032</v>
      </c>
      <c r="K650" s="20" cm="1">
        <f t="array" ref="K6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51" spans="1:11" ht="21.5" x14ac:dyDescent="0.9">
      <c r="A651" s="25">
        <v>88</v>
      </c>
      <c r="B651" s="20" t="s">
        <v>3400</v>
      </c>
      <c r="C651" s="20" t="s">
        <v>3402</v>
      </c>
      <c r="D651" s="20">
        <v>142265</v>
      </c>
      <c r="E651" s="20">
        <v>77.87</v>
      </c>
      <c r="F651" s="20" t="s">
        <v>6638</v>
      </c>
      <c r="G651" s="20" t="str">
        <f>IF(Result2026[[#This Row],[Candidate_Name]]&lt;&gt;"NOTA",_xlfn.XLOOKUP(Result2026[[#This Row],[Candidate_Name]],Candidates[candidates__name],Candidates[candidates__reference],"Fix"),"NOTA")</f>
        <v>NOTA</v>
      </c>
      <c r="H651" s="20" t="s">
        <v>6636</v>
      </c>
      <c r="I651" s="20"/>
      <c r="J651" s="21">
        <v>667</v>
      </c>
      <c r="K651" s="20" t="str" cm="1">
        <f t="array" ref="K6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52" spans="1:11" ht="21.5" x14ac:dyDescent="0.9">
      <c r="A652" s="25">
        <v>88</v>
      </c>
      <c r="B652" s="20" t="s">
        <v>3400</v>
      </c>
      <c r="C652" s="20" t="s">
        <v>3402</v>
      </c>
      <c r="D652" s="20">
        <v>142265</v>
      </c>
      <c r="E652" s="20">
        <v>77.87</v>
      </c>
      <c r="F652" s="20" t="s">
        <v>3423</v>
      </c>
      <c r="G652" s="20" t="str">
        <f>IF(Result2026[[#This Row],[Candidate_Name]]&lt;&gt;"NOTA",_xlfn.XLOOKUP(Result2026[[#This Row],[Candidate_Name]],Candidates[candidates__name],Candidates[candidates__reference],"Fix"),"NOTA")</f>
        <v>26kla925</v>
      </c>
      <c r="H652" s="20" t="s">
        <v>6636</v>
      </c>
      <c r="I652" s="20" t="s">
        <v>6639</v>
      </c>
      <c r="J652" s="21">
        <v>206</v>
      </c>
      <c r="K652" s="20" t="str" cm="1">
        <f t="array" ref="K6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53" spans="1:11" ht="21.5" x14ac:dyDescent="0.9">
      <c r="A653" s="25">
        <v>88</v>
      </c>
      <c r="B653" s="20" t="s">
        <v>3400</v>
      </c>
      <c r="C653" s="20" t="s">
        <v>3402</v>
      </c>
      <c r="D653" s="20">
        <v>142265</v>
      </c>
      <c r="E653" s="20">
        <v>77.87</v>
      </c>
      <c r="F653" s="20" t="s">
        <v>3433</v>
      </c>
      <c r="G653" s="20" t="str">
        <f>IF(Result2026[[#This Row],[Candidate_Name]]&lt;&gt;"NOTA",_xlfn.XLOOKUP(Result2026[[#This Row],[Candidate_Name]],Candidates[candidates__name],Candidates[candidates__reference],"Fix"),"NOTA")</f>
        <v>26kla984</v>
      </c>
      <c r="H653" s="20" t="s">
        <v>6636</v>
      </c>
      <c r="I653" s="20" t="s">
        <v>6637</v>
      </c>
      <c r="J653" s="21">
        <v>194</v>
      </c>
      <c r="K653" s="20" t="str" cm="1">
        <f t="array" ref="K6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54" spans="1:11" ht="21.5" x14ac:dyDescent="0.9">
      <c r="A654" s="25">
        <v>88</v>
      </c>
      <c r="B654" s="20" t="s">
        <v>3400</v>
      </c>
      <c r="C654" s="20" t="s">
        <v>3402</v>
      </c>
      <c r="D654" s="20">
        <v>142265</v>
      </c>
      <c r="E654" s="20">
        <v>77.87</v>
      </c>
      <c r="F654" s="20" t="s">
        <v>3428</v>
      </c>
      <c r="G654" s="20" t="str">
        <f>IF(Result2026[[#This Row],[Candidate_Name]]&lt;&gt;"NOTA",_xlfn.XLOOKUP(Result2026[[#This Row],[Candidate_Name]],Candidates[candidates__name],Candidates[candidates__reference],"Fix"),"NOTA")</f>
        <v>26kla765</v>
      </c>
      <c r="H654" s="20" t="s">
        <v>6636</v>
      </c>
      <c r="I654" s="20" t="s">
        <v>6637</v>
      </c>
      <c r="J654" s="21">
        <v>89</v>
      </c>
      <c r="K654" s="20" t="str" cm="1">
        <f t="array" ref="K6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55" spans="1:11" ht="21.5" x14ac:dyDescent="0.9">
      <c r="A655" s="25">
        <v>89</v>
      </c>
      <c r="B655" s="20" t="s">
        <v>3438</v>
      </c>
      <c r="C655" s="20" t="s">
        <v>3402</v>
      </c>
      <c r="D655" s="20">
        <v>150303</v>
      </c>
      <c r="E655" s="20">
        <v>79.510000000000005</v>
      </c>
      <c r="F655" s="20" t="s">
        <v>3447</v>
      </c>
      <c r="G655" s="20" t="str">
        <f>IF(Result2026[[#This Row],[Candidate_Name]]&lt;&gt;"NOTA",_xlfn.XLOOKUP(Result2026[[#This Row],[Candidate_Name]],Candidates[candidates__name],Candidates[candidates__reference],"Fix"),"NOTA")</f>
        <v>26kla229</v>
      </c>
      <c r="H655" s="20" t="s">
        <v>38</v>
      </c>
      <c r="I655" s="20" t="s">
        <v>6640</v>
      </c>
      <c r="J655" s="21">
        <v>64916</v>
      </c>
      <c r="K655" s="20" cm="1">
        <f t="array" ref="K6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56" spans="1:11" ht="21.5" x14ac:dyDescent="0.9">
      <c r="A656" s="25">
        <v>89</v>
      </c>
      <c r="B656" s="20" t="s">
        <v>3438</v>
      </c>
      <c r="C656" s="20" t="s">
        <v>3402</v>
      </c>
      <c r="D656" s="20">
        <v>150303</v>
      </c>
      <c r="E656" s="20">
        <v>79.510000000000005</v>
      </c>
      <c r="F656" s="20" t="s">
        <v>3441</v>
      </c>
      <c r="G656" s="20" t="str">
        <f>IF(Result2026[[#This Row],[Candidate_Name]]&lt;&gt;"NOTA",_xlfn.XLOOKUP(Result2026[[#This Row],[Candidate_Name]],Candidates[candidates__name],Candidates[candidates__reference],"Fix"),"NOTA")</f>
        <v>26kla089</v>
      </c>
      <c r="H656" s="20" t="s">
        <v>51</v>
      </c>
      <c r="I656" s="20" t="s">
        <v>6635</v>
      </c>
      <c r="J656" s="21">
        <v>44895</v>
      </c>
      <c r="K656" s="20" cm="1">
        <f t="array" ref="K6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57" spans="1:11" ht="21.5" x14ac:dyDescent="0.9">
      <c r="A657" s="25">
        <v>89</v>
      </c>
      <c r="B657" s="20" t="s">
        <v>3438</v>
      </c>
      <c r="C657" s="20" t="s">
        <v>3402</v>
      </c>
      <c r="D657" s="20">
        <v>150303</v>
      </c>
      <c r="E657" s="20">
        <v>79.510000000000005</v>
      </c>
      <c r="F657" s="20" t="s">
        <v>3457</v>
      </c>
      <c r="G657" s="20" t="str">
        <f>IF(Result2026[[#This Row],[Candidate_Name]]&lt;&gt;"NOTA",_xlfn.XLOOKUP(Result2026[[#This Row],[Candidate_Name]],Candidates[candidates__name],Candidates[candidates__reference],"Fix"),"NOTA")</f>
        <v>26kla369</v>
      </c>
      <c r="H657" s="20" t="s">
        <v>68</v>
      </c>
      <c r="I657" s="20" t="s">
        <v>6648</v>
      </c>
      <c r="J657" s="21">
        <v>10157</v>
      </c>
      <c r="K657" s="20" cm="1">
        <f t="array" ref="K6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58" spans="1:11" ht="21.5" x14ac:dyDescent="0.9">
      <c r="A658" s="25">
        <v>89</v>
      </c>
      <c r="B658" s="20" t="s">
        <v>3438</v>
      </c>
      <c r="C658" s="20" t="s">
        <v>3402</v>
      </c>
      <c r="D658" s="20">
        <v>150303</v>
      </c>
      <c r="E658" s="20">
        <v>79.510000000000005</v>
      </c>
      <c r="F658" s="20" t="s">
        <v>3452</v>
      </c>
      <c r="G658" s="20" t="str">
        <f>IF(Result2026[[#This Row],[Candidate_Name]]&lt;&gt;"NOTA",_xlfn.XLOOKUP(Result2026[[#This Row],[Candidate_Name]],Candidates[candidates__name],Candidates[candidates__reference],"Fix"),"NOTA")</f>
        <v>26kla897</v>
      </c>
      <c r="H658" s="20" t="s">
        <v>6636</v>
      </c>
      <c r="I658" s="20" t="s">
        <v>6639</v>
      </c>
      <c r="J658" s="21">
        <v>702</v>
      </c>
      <c r="K658" s="20" t="str" cm="1">
        <f t="array" ref="K6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59" spans="1:11" ht="21.5" x14ac:dyDescent="0.9">
      <c r="A659" s="25">
        <v>89</v>
      </c>
      <c r="B659" s="20" t="s">
        <v>3438</v>
      </c>
      <c r="C659" s="20" t="s">
        <v>3402</v>
      </c>
      <c r="D659" s="20">
        <v>150303</v>
      </c>
      <c r="E659" s="20">
        <v>79.510000000000005</v>
      </c>
      <c r="F659" s="20" t="s">
        <v>6638</v>
      </c>
      <c r="G659" s="20" t="str">
        <f>IF(Result2026[[#This Row],[Candidate_Name]]&lt;&gt;"NOTA",_xlfn.XLOOKUP(Result2026[[#This Row],[Candidate_Name]],Candidates[candidates__name],Candidates[candidates__reference],"Fix"),"NOTA")</f>
        <v>NOTA</v>
      </c>
      <c r="H659" s="20" t="s">
        <v>6636</v>
      </c>
      <c r="I659" s="20"/>
      <c r="J659" s="21">
        <v>686</v>
      </c>
      <c r="K659" s="20" t="str" cm="1">
        <f t="array" ref="K6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0" spans="1:11" ht="21.5" x14ac:dyDescent="0.9">
      <c r="A660" s="25">
        <v>90</v>
      </c>
      <c r="B660" s="20" t="s">
        <v>3462</v>
      </c>
      <c r="C660" s="20" t="s">
        <v>3402</v>
      </c>
      <c r="D660" s="20">
        <v>188495</v>
      </c>
      <c r="E660" s="20">
        <v>75.97</v>
      </c>
      <c r="F660" s="20" t="s">
        <v>3465</v>
      </c>
      <c r="G660" s="20" t="str">
        <f>IF(Result2026[[#This Row],[Candidate_Name]]&lt;&gt;"NOTA",_xlfn.XLOOKUP(Result2026[[#This Row],[Candidate_Name]],Candidates[candidates__name],Candidates[candidates__reference],"Fix"),"NOTA")</f>
        <v>26kla230</v>
      </c>
      <c r="H660" s="20" t="s">
        <v>38</v>
      </c>
      <c r="I660" s="20" t="s">
        <v>6642</v>
      </c>
      <c r="J660" s="21">
        <v>84796</v>
      </c>
      <c r="K660" s="20" cm="1">
        <f t="array" ref="K6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61" spans="1:11" ht="21.5" x14ac:dyDescent="0.9">
      <c r="A661" s="25">
        <v>90</v>
      </c>
      <c r="B661" s="20" t="s">
        <v>3462</v>
      </c>
      <c r="C661" s="20" t="s">
        <v>3402</v>
      </c>
      <c r="D661" s="20">
        <v>188495</v>
      </c>
      <c r="E661" s="20">
        <v>75.97</v>
      </c>
      <c r="F661" s="20" t="s">
        <v>3475</v>
      </c>
      <c r="G661" s="20" t="str">
        <f>IF(Result2026[[#This Row],[Candidate_Name]]&lt;&gt;"NOTA",_xlfn.XLOOKUP(Result2026[[#This Row],[Candidate_Name]],Candidates[candidates__name],Candidates[candidates__reference],"Fix"),"NOTA")</f>
        <v>26kla090</v>
      </c>
      <c r="H661" s="20" t="s">
        <v>51</v>
      </c>
      <c r="I661" s="20" t="s">
        <v>387</v>
      </c>
      <c r="J661" s="21">
        <v>40505</v>
      </c>
      <c r="K661" s="20" cm="1">
        <f t="array" ref="K6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62" spans="1:11" ht="21.5" x14ac:dyDescent="0.9">
      <c r="A662" s="25">
        <v>90</v>
      </c>
      <c r="B662" s="20" t="s">
        <v>3462</v>
      </c>
      <c r="C662" s="20" t="s">
        <v>3402</v>
      </c>
      <c r="D662" s="20">
        <v>188495</v>
      </c>
      <c r="E662" s="20">
        <v>75.97</v>
      </c>
      <c r="F662" s="20" t="s">
        <v>3490</v>
      </c>
      <c r="G662" s="20" t="str">
        <f>IF(Result2026[[#This Row],[Candidate_Name]]&lt;&gt;"NOTA",_xlfn.XLOOKUP(Result2026[[#This Row],[Candidate_Name]],Candidates[candidates__name],Candidates[candidates__reference],"Fix"),"NOTA")</f>
        <v>26kla370</v>
      </c>
      <c r="H662" s="20" t="s">
        <v>68</v>
      </c>
      <c r="I662" s="20" t="s">
        <v>6087</v>
      </c>
      <c r="J662" s="21">
        <v>12679</v>
      </c>
      <c r="K662" s="20" cm="1">
        <f t="array" ref="K6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63" spans="1:11" ht="21.5" x14ac:dyDescent="0.9">
      <c r="A663" s="25">
        <v>90</v>
      </c>
      <c r="B663" s="20" t="s">
        <v>3462</v>
      </c>
      <c r="C663" s="20" t="s">
        <v>3402</v>
      </c>
      <c r="D663" s="20">
        <v>188495</v>
      </c>
      <c r="E663" s="20">
        <v>75.97</v>
      </c>
      <c r="F663" s="20" t="s">
        <v>3470</v>
      </c>
      <c r="G663" s="20" t="str">
        <f>IF(Result2026[[#This Row],[Candidate_Name]]&lt;&gt;"NOTA",_xlfn.XLOOKUP(Result2026[[#This Row],[Candidate_Name]],Candidates[candidates__name],Candidates[candidates__reference],"Fix"),"NOTA")</f>
        <v>26kla510</v>
      </c>
      <c r="H663" s="20" t="s">
        <v>6636</v>
      </c>
      <c r="I663" s="20" t="s">
        <v>6644</v>
      </c>
      <c r="J663" s="21">
        <v>2603</v>
      </c>
      <c r="K663" s="20" t="str" cm="1">
        <f t="array" ref="K6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4" spans="1:11" ht="21.5" x14ac:dyDescent="0.9">
      <c r="A664" s="25">
        <v>90</v>
      </c>
      <c r="B664" s="20" t="s">
        <v>3462</v>
      </c>
      <c r="C664" s="20" t="s">
        <v>3402</v>
      </c>
      <c r="D664" s="20">
        <v>188495</v>
      </c>
      <c r="E664" s="20">
        <v>75.97</v>
      </c>
      <c r="F664" s="20" t="s">
        <v>3495</v>
      </c>
      <c r="G664" s="20" t="str">
        <f>IF(Result2026[[#This Row],[Candidate_Name]]&lt;&gt;"NOTA",_xlfn.XLOOKUP(Result2026[[#This Row],[Candidate_Name]],Candidates[candidates__name],Candidates[candidates__reference],"Fix"),"NOTA")</f>
        <v>26kla723</v>
      </c>
      <c r="H664" s="20" t="s">
        <v>6636</v>
      </c>
      <c r="I664" s="20" t="s">
        <v>6637</v>
      </c>
      <c r="J664" s="21">
        <v>2580</v>
      </c>
      <c r="K664" s="20" t="str" cm="1">
        <f t="array" ref="K6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5" spans="1:11" ht="21.5" x14ac:dyDescent="0.9">
      <c r="A665" s="25">
        <v>90</v>
      </c>
      <c r="B665" s="20" t="s">
        <v>3462</v>
      </c>
      <c r="C665" s="20" t="s">
        <v>3402</v>
      </c>
      <c r="D665" s="20">
        <v>188495</v>
      </c>
      <c r="E665" s="20">
        <v>75.97</v>
      </c>
      <c r="F665" s="20" t="s">
        <v>3480</v>
      </c>
      <c r="G665" s="20" t="str">
        <f>IF(Result2026[[#This Row],[Candidate_Name]]&lt;&gt;"NOTA",_xlfn.XLOOKUP(Result2026[[#This Row],[Candidate_Name]],Candidates[candidates__name],Candidates[candidates__reference],"Fix"),"NOTA")</f>
        <v>26kla650</v>
      </c>
      <c r="H665" s="20" t="s">
        <v>6636</v>
      </c>
      <c r="I665" s="20" t="s">
        <v>6643</v>
      </c>
      <c r="J665" s="21">
        <v>1626</v>
      </c>
      <c r="K665" s="20" t="str" cm="1">
        <f t="array" ref="K6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6" spans="1:11" ht="21.5" x14ac:dyDescent="0.9">
      <c r="A666" s="25">
        <v>90</v>
      </c>
      <c r="B666" s="20" t="s">
        <v>3462</v>
      </c>
      <c r="C666" s="20" t="s">
        <v>3402</v>
      </c>
      <c r="D666" s="20">
        <v>188495</v>
      </c>
      <c r="E666" s="20">
        <v>75.97</v>
      </c>
      <c r="F666" s="20" t="s">
        <v>6638</v>
      </c>
      <c r="G666" s="20" t="str">
        <f>IF(Result2026[[#This Row],[Candidate_Name]]&lt;&gt;"NOTA",_xlfn.XLOOKUP(Result2026[[#This Row],[Candidate_Name]],Candidates[candidates__name],Candidates[candidates__reference],"Fix"),"NOTA")</f>
        <v>NOTA</v>
      </c>
      <c r="H666" s="20" t="s">
        <v>6636</v>
      </c>
      <c r="I666" s="20"/>
      <c r="J666" s="21">
        <v>876</v>
      </c>
      <c r="K666" s="20" t="str" cm="1">
        <f t="array" ref="K6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7" spans="1:11" ht="21.5" x14ac:dyDescent="0.9">
      <c r="A667" s="25">
        <v>90</v>
      </c>
      <c r="B667" s="20" t="s">
        <v>3462</v>
      </c>
      <c r="C667" s="20" t="s">
        <v>3402</v>
      </c>
      <c r="D667" s="20">
        <v>188495</v>
      </c>
      <c r="E667" s="20">
        <v>75.97</v>
      </c>
      <c r="F667" s="20" t="s">
        <v>3500</v>
      </c>
      <c r="G667" s="20" t="str">
        <f>IF(Result2026[[#This Row],[Candidate_Name]]&lt;&gt;"NOTA",_xlfn.XLOOKUP(Result2026[[#This Row],[Candidate_Name]],Candidates[candidates__name],Candidates[candidates__reference],"Fix"),"NOTA")</f>
        <v>26kla804</v>
      </c>
      <c r="H667" s="20" t="s">
        <v>6636</v>
      </c>
      <c r="I667" s="20" t="s">
        <v>6637</v>
      </c>
      <c r="J667" s="21">
        <v>267</v>
      </c>
      <c r="K667" s="20" t="str" cm="1">
        <f t="array" ref="K6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8" spans="1:11" ht="21.5" x14ac:dyDescent="0.9">
      <c r="A668" s="25">
        <v>90</v>
      </c>
      <c r="B668" s="20" t="s">
        <v>3462</v>
      </c>
      <c r="C668" s="20" t="s">
        <v>3402</v>
      </c>
      <c r="D668" s="20">
        <v>188495</v>
      </c>
      <c r="E668" s="20">
        <v>75.97</v>
      </c>
      <c r="F668" s="20" t="s">
        <v>3485</v>
      </c>
      <c r="G668" s="20" t="str">
        <f>IF(Result2026[[#This Row],[Candidate_Name]]&lt;&gt;"NOTA",_xlfn.XLOOKUP(Result2026[[#This Row],[Candidate_Name]],Candidates[candidates__name],Candidates[candidates__reference],"Fix"),"NOTA")</f>
        <v>26kla911</v>
      </c>
      <c r="H668" s="20" t="s">
        <v>6636</v>
      </c>
      <c r="I668" s="20" t="s">
        <v>6645</v>
      </c>
      <c r="J668" s="21">
        <v>234</v>
      </c>
      <c r="K668" s="20" t="str" cm="1">
        <f t="array" ref="K6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69" spans="1:11" ht="21.5" x14ac:dyDescent="0.9">
      <c r="A669" s="25">
        <v>91</v>
      </c>
      <c r="B669" s="20" t="s">
        <v>3402</v>
      </c>
      <c r="C669" s="20" t="s">
        <v>3402</v>
      </c>
      <c r="D669" s="20">
        <v>167822</v>
      </c>
      <c r="E669" s="20">
        <v>75.400000000000006</v>
      </c>
      <c r="F669" s="20" t="s">
        <v>3512</v>
      </c>
      <c r="G669" s="20" t="str">
        <f>IF(Result2026[[#This Row],[Candidate_Name]]&lt;&gt;"NOTA",_xlfn.XLOOKUP(Result2026[[#This Row],[Candidate_Name]],Candidates[candidates__name],Candidates[candidates__reference],"Fix"),"NOTA")</f>
        <v>26kla231</v>
      </c>
      <c r="H669" s="20" t="s">
        <v>38</v>
      </c>
      <c r="I669" s="20" t="s">
        <v>6640</v>
      </c>
      <c r="J669" s="21">
        <v>70562</v>
      </c>
      <c r="K669" s="20" cm="1">
        <f t="array" ref="K6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70" spans="1:11" ht="21.5" x14ac:dyDescent="0.9">
      <c r="A670" s="25">
        <v>91</v>
      </c>
      <c r="B670" s="20" t="s">
        <v>3402</v>
      </c>
      <c r="C670" s="20" t="s">
        <v>3402</v>
      </c>
      <c r="D670" s="20">
        <v>167822</v>
      </c>
      <c r="E670" s="20">
        <v>75.400000000000006</v>
      </c>
      <c r="F670" s="20" t="s">
        <v>3517</v>
      </c>
      <c r="G670" s="20" t="str">
        <f>IF(Result2026[[#This Row],[Candidate_Name]]&lt;&gt;"NOTA",_xlfn.XLOOKUP(Result2026[[#This Row],[Candidate_Name]],Candidates[candidates__name],Candidates[candidates__reference],"Fix"),"NOTA")</f>
        <v>26kla091</v>
      </c>
      <c r="H670" s="20" t="s">
        <v>51</v>
      </c>
      <c r="I670" s="20" t="s">
        <v>387</v>
      </c>
      <c r="J670" s="21">
        <v>46740</v>
      </c>
      <c r="K670" s="20" cm="1">
        <f t="array" ref="K6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71" spans="1:11" ht="21.5" x14ac:dyDescent="0.9">
      <c r="A671" s="25">
        <v>91</v>
      </c>
      <c r="B671" s="20" t="s">
        <v>3402</v>
      </c>
      <c r="C671" s="20" t="s">
        <v>3402</v>
      </c>
      <c r="D671" s="20">
        <v>167822</v>
      </c>
      <c r="E671" s="20">
        <v>75.400000000000006</v>
      </c>
      <c r="F671" s="20" t="s">
        <v>3524</v>
      </c>
      <c r="G671" s="20" t="str">
        <f>IF(Result2026[[#This Row],[Candidate_Name]]&lt;&gt;"NOTA",_xlfn.XLOOKUP(Result2026[[#This Row],[Candidate_Name]],Candidates[candidates__name],Candidates[candidates__reference],"Fix"),"NOTA")</f>
        <v>26kla371</v>
      </c>
      <c r="H671" s="20" t="s">
        <v>68</v>
      </c>
      <c r="I671" s="20" t="s">
        <v>6648</v>
      </c>
      <c r="J671" s="21">
        <v>9410</v>
      </c>
      <c r="K671" s="20" cm="1">
        <f t="array" ref="K6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72" spans="1:11" ht="21.5" x14ac:dyDescent="0.9">
      <c r="A672" s="25">
        <v>91</v>
      </c>
      <c r="B672" s="20" t="s">
        <v>3402</v>
      </c>
      <c r="C672" s="20" t="s">
        <v>3402</v>
      </c>
      <c r="D672" s="20">
        <v>167822</v>
      </c>
      <c r="E672" s="20">
        <v>75.400000000000006</v>
      </c>
      <c r="F672" s="20" t="s">
        <v>3507</v>
      </c>
      <c r="G672" s="20" t="str">
        <f>IF(Result2026[[#This Row],[Candidate_Name]]&lt;&gt;"NOTA",_xlfn.XLOOKUP(Result2026[[#This Row],[Candidate_Name]],Candidates[candidates__name],Candidates[candidates__reference],"Fix"),"NOTA")</f>
        <v>26kla998</v>
      </c>
      <c r="H672" s="20" t="s">
        <v>6636</v>
      </c>
      <c r="I672" s="20" t="s">
        <v>6639</v>
      </c>
      <c r="J672" s="21">
        <v>977</v>
      </c>
      <c r="K672" s="20" t="str" cm="1">
        <f t="array" ref="K6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73" spans="1:11" ht="21.5" x14ac:dyDescent="0.9">
      <c r="A673" s="25">
        <v>91</v>
      </c>
      <c r="B673" s="20" t="s">
        <v>3402</v>
      </c>
      <c r="C673" s="20" t="s">
        <v>3402</v>
      </c>
      <c r="D673" s="20">
        <v>167822</v>
      </c>
      <c r="E673" s="20">
        <v>75.400000000000006</v>
      </c>
      <c r="F673" s="20" t="s">
        <v>6638</v>
      </c>
      <c r="G673" s="20" t="str">
        <f>IF(Result2026[[#This Row],[Candidate_Name]]&lt;&gt;"NOTA",_xlfn.XLOOKUP(Result2026[[#This Row],[Candidate_Name]],Candidates[candidates__name],Candidates[candidates__reference],"Fix"),"NOTA")</f>
        <v>NOTA</v>
      </c>
      <c r="H673" s="20" t="s">
        <v>6636</v>
      </c>
      <c r="I673" s="20"/>
      <c r="J673" s="21">
        <v>758</v>
      </c>
      <c r="K673" s="20" t="str" cm="1">
        <f t="array" ref="K6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74" spans="1:11" ht="21.5" x14ac:dyDescent="0.9">
      <c r="A674" s="25">
        <v>92</v>
      </c>
      <c r="B674" s="20" t="s">
        <v>3529</v>
      </c>
      <c r="C674" s="20" t="s">
        <v>3402</v>
      </c>
      <c r="D674" s="20">
        <v>156542</v>
      </c>
      <c r="E674" s="20">
        <v>77.52</v>
      </c>
      <c r="F674" s="20" t="s">
        <v>3552</v>
      </c>
      <c r="G674" s="20" t="str">
        <f>IF(Result2026[[#This Row],[Candidate_Name]]&lt;&gt;"NOTA",_xlfn.XLOOKUP(Result2026[[#This Row],[Candidate_Name]],Candidates[candidates__name],Candidates[candidates__reference],"Fix"),"NOTA")</f>
        <v>26kla232</v>
      </c>
      <c r="H674" s="20" t="s">
        <v>38</v>
      </c>
      <c r="I674" s="20" t="s">
        <v>6640</v>
      </c>
      <c r="J674" s="21">
        <v>69672</v>
      </c>
      <c r="K674" s="20" cm="1">
        <f t="array" ref="K6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75" spans="1:11" ht="21.5" x14ac:dyDescent="0.9">
      <c r="A675" s="25">
        <v>92</v>
      </c>
      <c r="B675" s="20" t="s">
        <v>3529</v>
      </c>
      <c r="C675" s="20" t="s">
        <v>3402</v>
      </c>
      <c r="D675" s="20">
        <v>156542</v>
      </c>
      <c r="E675" s="20">
        <v>77.52</v>
      </c>
      <c r="F675" s="20" t="s">
        <v>3547</v>
      </c>
      <c r="G675" s="20" t="str">
        <f>IF(Result2026[[#This Row],[Candidate_Name]]&lt;&gt;"NOTA",_xlfn.XLOOKUP(Result2026[[#This Row],[Candidate_Name]],Candidates[candidates__name],Candidates[candidates__reference],"Fix"),"NOTA")</f>
        <v>26kla092</v>
      </c>
      <c r="H675" s="20" t="s">
        <v>51</v>
      </c>
      <c r="I675" s="20" t="s">
        <v>6641</v>
      </c>
      <c r="J675" s="21">
        <v>42038</v>
      </c>
      <c r="K675" s="20" cm="1">
        <f t="array" ref="K6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76" spans="1:11" ht="21.5" x14ac:dyDescent="0.9">
      <c r="A676" s="25">
        <v>92</v>
      </c>
      <c r="B676" s="20" t="s">
        <v>3529</v>
      </c>
      <c r="C676" s="20" t="s">
        <v>3402</v>
      </c>
      <c r="D676" s="20">
        <v>156542</v>
      </c>
      <c r="E676" s="20">
        <v>77.52</v>
      </c>
      <c r="F676" s="20" t="s">
        <v>3542</v>
      </c>
      <c r="G676" s="20" t="str">
        <f>IF(Result2026[[#This Row],[Candidate_Name]]&lt;&gt;"NOTA",_xlfn.XLOOKUP(Result2026[[#This Row],[Candidate_Name]],Candidates[candidates__name],Candidates[candidates__reference],"Fix"),"NOTA")</f>
        <v>26kla372</v>
      </c>
      <c r="H676" s="20" t="s">
        <v>68</v>
      </c>
      <c r="I676" s="20" t="s">
        <v>6634</v>
      </c>
      <c r="J676" s="21">
        <v>9218</v>
      </c>
      <c r="K676" s="20" cm="1">
        <f t="array" ref="K6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77" spans="1:11" ht="21.5" x14ac:dyDescent="0.9">
      <c r="A677" s="25">
        <v>92</v>
      </c>
      <c r="B677" s="20" t="s">
        <v>3529</v>
      </c>
      <c r="C677" s="20" t="s">
        <v>3402</v>
      </c>
      <c r="D677" s="20">
        <v>156542</v>
      </c>
      <c r="E677" s="20">
        <v>77.52</v>
      </c>
      <c r="F677" s="20" t="s">
        <v>6638</v>
      </c>
      <c r="G677" s="20" t="str">
        <f>IF(Result2026[[#This Row],[Candidate_Name]]&lt;&gt;"NOTA",_xlfn.XLOOKUP(Result2026[[#This Row],[Candidate_Name]],Candidates[candidates__name],Candidates[candidates__reference],"Fix"),"NOTA")</f>
        <v>NOTA</v>
      </c>
      <c r="H677" s="20" t="s">
        <v>6636</v>
      </c>
      <c r="I677" s="20"/>
      <c r="J677" s="21">
        <v>791</v>
      </c>
      <c r="K677" s="20" t="str" cm="1">
        <f t="array" ref="K6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78" spans="1:11" ht="21.5" x14ac:dyDescent="0.9">
      <c r="A678" s="25">
        <v>92</v>
      </c>
      <c r="B678" s="20" t="s">
        <v>3529</v>
      </c>
      <c r="C678" s="20" t="s">
        <v>3402</v>
      </c>
      <c r="D678" s="20">
        <v>156542</v>
      </c>
      <c r="E678" s="20">
        <v>77.52</v>
      </c>
      <c r="F678" s="20" t="s">
        <v>3532</v>
      </c>
      <c r="G678" s="20" t="str">
        <f>IF(Result2026[[#This Row],[Candidate_Name]]&lt;&gt;"NOTA",_xlfn.XLOOKUP(Result2026[[#This Row],[Candidate_Name]],Candidates[candidates__name],Candidates[candidates__reference],"Fix"),"NOTA")</f>
        <v>26kla512</v>
      </c>
      <c r="H678" s="20" t="s">
        <v>6636</v>
      </c>
      <c r="I678" s="20" t="s">
        <v>6644</v>
      </c>
      <c r="J678" s="21">
        <v>508</v>
      </c>
      <c r="K678" s="20" t="str" cm="1">
        <f t="array" ref="K6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79" spans="1:11" ht="21.5" x14ac:dyDescent="0.9">
      <c r="A679" s="25">
        <v>92</v>
      </c>
      <c r="B679" s="20" t="s">
        <v>3529</v>
      </c>
      <c r="C679" s="20" t="s">
        <v>3402</v>
      </c>
      <c r="D679" s="20">
        <v>156542</v>
      </c>
      <c r="E679" s="20">
        <v>77.52</v>
      </c>
      <c r="F679" s="20" t="s">
        <v>3537</v>
      </c>
      <c r="G679" s="20" t="str">
        <f>IF(Result2026[[#This Row],[Candidate_Name]]&lt;&gt;"NOTA",_xlfn.XLOOKUP(Result2026[[#This Row],[Candidate_Name]],Candidates[candidates__name],Candidates[candidates__reference],"Fix"),"NOTA")</f>
        <v>26kla824</v>
      </c>
      <c r="H679" s="20" t="s">
        <v>6636</v>
      </c>
      <c r="I679" s="20" t="s">
        <v>6639</v>
      </c>
      <c r="J679" s="21">
        <v>425</v>
      </c>
      <c r="K679" s="20" t="str" cm="1">
        <f t="array" ref="K6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80" spans="1:11" ht="21.5" x14ac:dyDescent="0.9">
      <c r="A680" s="25">
        <v>93</v>
      </c>
      <c r="B680" s="20" t="s">
        <v>3557</v>
      </c>
      <c r="C680" s="20" t="s">
        <v>3559</v>
      </c>
      <c r="D680" s="20">
        <v>176585</v>
      </c>
      <c r="E680" s="20">
        <v>75.069999999999993</v>
      </c>
      <c r="F680" s="20" t="s">
        <v>3590</v>
      </c>
      <c r="G680" s="20" t="str">
        <f>IF(Result2026[[#This Row],[Candidate_Name]]&lt;&gt;"NOTA",_xlfn.XLOOKUP(Result2026[[#This Row],[Candidate_Name]],Candidates[candidates__name],Candidates[candidates__reference],"Fix"),"NOTA")</f>
        <v>26kla233</v>
      </c>
      <c r="H680" s="20" t="s">
        <v>38</v>
      </c>
      <c r="I680" s="20" t="s">
        <v>6637</v>
      </c>
      <c r="J680" s="21">
        <v>50799</v>
      </c>
      <c r="K680" s="20" cm="1">
        <f t="array" ref="K6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81" spans="1:11" ht="21.5" x14ac:dyDescent="0.9">
      <c r="A681" s="25">
        <v>93</v>
      </c>
      <c r="B681" s="20" t="s">
        <v>3557</v>
      </c>
      <c r="C681" s="20" t="s">
        <v>3559</v>
      </c>
      <c r="D681" s="20">
        <v>176585</v>
      </c>
      <c r="E681" s="20">
        <v>75.069999999999993</v>
      </c>
      <c r="F681" s="20" t="s">
        <v>3563</v>
      </c>
      <c r="G681" s="20" t="str">
        <f>IF(Result2026[[#This Row],[Candidate_Name]]&lt;&gt;"NOTA",_xlfn.XLOOKUP(Result2026[[#This Row],[Candidate_Name]],Candidates[candidates__name],Candidates[candidates__reference],"Fix"),"NOTA")</f>
        <v>26kla093</v>
      </c>
      <c r="H681" s="20" t="s">
        <v>51</v>
      </c>
      <c r="I681" s="20" t="s">
        <v>387</v>
      </c>
      <c r="J681" s="21">
        <v>47808</v>
      </c>
      <c r="K681" s="20" cm="1">
        <f t="array" ref="K6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82" spans="1:11" ht="21.5" x14ac:dyDescent="0.9">
      <c r="A682" s="25">
        <v>93</v>
      </c>
      <c r="B682" s="20" t="s">
        <v>3557</v>
      </c>
      <c r="C682" s="20" t="s">
        <v>3559</v>
      </c>
      <c r="D682" s="20">
        <v>176585</v>
      </c>
      <c r="E682" s="20">
        <v>75.069999999999993</v>
      </c>
      <c r="F682" s="20" t="s">
        <v>3569</v>
      </c>
      <c r="G682" s="20" t="str">
        <f>IF(Result2026[[#This Row],[Candidate_Name]]&lt;&gt;"NOTA",_xlfn.XLOOKUP(Result2026[[#This Row],[Candidate_Name]],Candidates[candidates__name],Candidates[candidates__reference],"Fix"),"NOTA")</f>
        <v>26kla373</v>
      </c>
      <c r="H682" s="20" t="s">
        <v>68</v>
      </c>
      <c r="I682" s="20" t="s">
        <v>6634</v>
      </c>
      <c r="J682" s="21">
        <v>35304</v>
      </c>
      <c r="K682" s="20" cm="1">
        <f t="array" ref="K6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83" spans="1:11" ht="21.5" x14ac:dyDescent="0.9">
      <c r="A683" s="25">
        <v>93</v>
      </c>
      <c r="B683" s="20" t="s">
        <v>3557</v>
      </c>
      <c r="C683" s="20" t="s">
        <v>3559</v>
      </c>
      <c r="D683" s="20">
        <v>176585</v>
      </c>
      <c r="E683" s="20">
        <v>75.069999999999993</v>
      </c>
      <c r="F683" s="20" t="s">
        <v>6638</v>
      </c>
      <c r="G683" s="20" t="str">
        <f>IF(Result2026[[#This Row],[Candidate_Name]]&lt;&gt;"NOTA",_xlfn.XLOOKUP(Result2026[[#This Row],[Candidate_Name]],Candidates[candidates__name],Candidates[candidates__reference],"Fix"),"NOTA")</f>
        <v>NOTA</v>
      </c>
      <c r="H683" s="20" t="s">
        <v>6636</v>
      </c>
      <c r="I683" s="20"/>
      <c r="J683" s="21">
        <v>583</v>
      </c>
      <c r="K683" s="20" t="str" cm="1">
        <f t="array" ref="K6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84" spans="1:11" ht="21.5" x14ac:dyDescent="0.9">
      <c r="A684" s="25">
        <v>93</v>
      </c>
      <c r="B684" s="20" t="s">
        <v>3557</v>
      </c>
      <c r="C684" s="20" t="s">
        <v>3559</v>
      </c>
      <c r="D684" s="20">
        <v>176585</v>
      </c>
      <c r="E684" s="20">
        <v>75.069999999999993</v>
      </c>
      <c r="F684" s="20" t="s">
        <v>3579</v>
      </c>
      <c r="G684" s="20" t="str">
        <f>IF(Result2026[[#This Row],[Candidate_Name]]&lt;&gt;"NOTA",_xlfn.XLOOKUP(Result2026[[#This Row],[Candidate_Name]],Candidates[candidates__name],Candidates[candidates__reference],"Fix"),"NOTA")</f>
        <v>26kla513</v>
      </c>
      <c r="H684" s="20" t="s">
        <v>6636</v>
      </c>
      <c r="I684" s="20" t="s">
        <v>6644</v>
      </c>
      <c r="J684" s="21">
        <v>506</v>
      </c>
      <c r="K684" s="20" t="str" cm="1">
        <f t="array" ref="K6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85" spans="1:11" ht="21.5" x14ac:dyDescent="0.9">
      <c r="A685" s="25">
        <v>93</v>
      </c>
      <c r="B685" s="20" t="s">
        <v>3557</v>
      </c>
      <c r="C685" s="20" t="s">
        <v>3559</v>
      </c>
      <c r="D685" s="20">
        <v>176585</v>
      </c>
      <c r="E685" s="20">
        <v>75.069999999999993</v>
      </c>
      <c r="F685" s="20" t="s">
        <v>3584</v>
      </c>
      <c r="G685" s="20" t="str">
        <f>IF(Result2026[[#This Row],[Candidate_Name]]&lt;&gt;"NOTA",_xlfn.XLOOKUP(Result2026[[#This Row],[Candidate_Name]],Candidates[candidates__name],Candidates[candidates__reference],"Fix"),"NOTA")</f>
        <v>26kla762</v>
      </c>
      <c r="H685" s="20" t="s">
        <v>6636</v>
      </c>
      <c r="I685" s="20" t="s">
        <v>6637</v>
      </c>
      <c r="J685" s="21">
        <v>325</v>
      </c>
      <c r="K685" s="20" t="str" cm="1">
        <f t="array" ref="K6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86" spans="1:11" ht="21.5" x14ac:dyDescent="0.9">
      <c r="A686" s="25">
        <v>93</v>
      </c>
      <c r="B686" s="20" t="s">
        <v>3557</v>
      </c>
      <c r="C686" s="20" t="s">
        <v>3559</v>
      </c>
      <c r="D686" s="20">
        <v>176585</v>
      </c>
      <c r="E686" s="20">
        <v>75.069999999999993</v>
      </c>
      <c r="F686" s="20" t="s">
        <v>3597</v>
      </c>
      <c r="G686" s="20" t="str">
        <f>IF(Result2026[[#This Row],[Candidate_Name]]&lt;&gt;"NOTA",_xlfn.XLOOKUP(Result2026[[#This Row],[Candidate_Name]],Candidates[candidates__name],Candidates[candidates__reference],"Fix"),"NOTA")</f>
        <v>26kla979</v>
      </c>
      <c r="H686" s="20" t="s">
        <v>6636</v>
      </c>
      <c r="I686" s="20" t="s">
        <v>6637</v>
      </c>
      <c r="J686" s="21">
        <v>272</v>
      </c>
      <c r="K686" s="20" t="str" cm="1">
        <f t="array" ref="K6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87" spans="1:11" ht="21.5" x14ac:dyDescent="0.9">
      <c r="A687" s="25">
        <v>93</v>
      </c>
      <c r="B687" s="20" t="s">
        <v>3557</v>
      </c>
      <c r="C687" s="20" t="s">
        <v>3559</v>
      </c>
      <c r="D687" s="20">
        <v>176585</v>
      </c>
      <c r="E687" s="20">
        <v>75.069999999999993</v>
      </c>
      <c r="F687" s="20" t="s">
        <v>3574</v>
      </c>
      <c r="G687" s="20" t="str">
        <f>IF(Result2026[[#This Row],[Candidate_Name]]&lt;&gt;"NOTA",_xlfn.XLOOKUP(Result2026[[#This Row],[Candidate_Name]],Candidates[candidates__name],Candidates[candidates__reference],"Fix"),"NOTA")</f>
        <v>26kla977</v>
      </c>
      <c r="H687" s="20" t="s">
        <v>6636</v>
      </c>
      <c r="I687" s="20" t="s">
        <v>6639</v>
      </c>
      <c r="J687" s="21">
        <v>254</v>
      </c>
      <c r="K687" s="20" t="str" cm="1">
        <f t="array" ref="K6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88" spans="1:11" ht="21.5" x14ac:dyDescent="0.9">
      <c r="A688" s="25">
        <v>94</v>
      </c>
      <c r="B688" s="20" t="s">
        <v>3602</v>
      </c>
      <c r="C688" s="20" t="s">
        <v>3559</v>
      </c>
      <c r="D688" s="20">
        <v>175905</v>
      </c>
      <c r="E688" s="20">
        <v>69.260000000000005</v>
      </c>
      <c r="F688" s="20" t="s">
        <v>3620</v>
      </c>
      <c r="G688" s="20" t="str">
        <f>IF(Result2026[[#This Row],[Candidate_Name]]&lt;&gt;"NOTA",_xlfn.XLOOKUP(Result2026[[#This Row],[Candidate_Name]],Candidates[candidates__name],Candidates[candidates__reference],"Fix"),"NOTA")</f>
        <v>26kla234</v>
      </c>
      <c r="H688" s="20" t="s">
        <v>38</v>
      </c>
      <c r="I688" s="20" t="s">
        <v>6642</v>
      </c>
      <c r="J688" s="21">
        <v>70353</v>
      </c>
      <c r="K688" s="20" cm="1">
        <f t="array" ref="K6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89" spans="1:11" ht="21.5" x14ac:dyDescent="0.9">
      <c r="A689" s="25">
        <v>94</v>
      </c>
      <c r="B689" s="20" t="s">
        <v>3602</v>
      </c>
      <c r="C689" s="20" t="s">
        <v>3559</v>
      </c>
      <c r="D689" s="20">
        <v>175905</v>
      </c>
      <c r="E689" s="20">
        <v>69.260000000000005</v>
      </c>
      <c r="F689" s="20" t="s">
        <v>3615</v>
      </c>
      <c r="G689" s="20" t="str">
        <f>IF(Result2026[[#This Row],[Candidate_Name]]&lt;&gt;"NOTA",_xlfn.XLOOKUP(Result2026[[#This Row],[Candidate_Name]],Candidates[candidates__name],Candidates[candidates__reference],"Fix"),"NOTA")</f>
        <v>26kla094</v>
      </c>
      <c r="H689" s="20" t="s">
        <v>51</v>
      </c>
      <c r="I689" s="20" t="s">
        <v>387</v>
      </c>
      <c r="J689" s="21">
        <v>39053</v>
      </c>
      <c r="K689" s="20" cm="1">
        <f t="array" ref="K6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90" spans="1:11" ht="21.5" x14ac:dyDescent="0.9">
      <c r="A690" s="25">
        <v>94</v>
      </c>
      <c r="B690" s="20" t="s">
        <v>3602</v>
      </c>
      <c r="C690" s="20" t="s">
        <v>3559</v>
      </c>
      <c r="D690" s="20">
        <v>175905</v>
      </c>
      <c r="E690" s="20">
        <v>69.260000000000005</v>
      </c>
      <c r="F690" s="20" t="s">
        <v>3627</v>
      </c>
      <c r="G690" s="20" t="str">
        <f>IF(Result2026[[#This Row],[Candidate_Name]]&lt;&gt;"NOTA",_xlfn.XLOOKUP(Result2026[[#This Row],[Candidate_Name]],Candidates[candidates__name],Candidates[candidates__reference],"Fix"),"NOTA")</f>
        <v>26kla374</v>
      </c>
      <c r="H690" s="20" t="s">
        <v>68</v>
      </c>
      <c r="I690" s="20" t="s">
        <v>6648</v>
      </c>
      <c r="J690" s="21">
        <v>12228</v>
      </c>
      <c r="K690" s="20" cm="1">
        <f t="array" ref="K6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91" spans="1:11" ht="21.5" x14ac:dyDescent="0.9">
      <c r="A691" s="25">
        <v>94</v>
      </c>
      <c r="B691" s="20" t="s">
        <v>3602</v>
      </c>
      <c r="C691" s="20" t="s">
        <v>3559</v>
      </c>
      <c r="D691" s="20">
        <v>175905</v>
      </c>
      <c r="E691" s="20">
        <v>69.260000000000005</v>
      </c>
      <c r="F691" s="20" t="s">
        <v>3605</v>
      </c>
      <c r="G691" s="20" t="str">
        <f>IF(Result2026[[#This Row],[Candidate_Name]]&lt;&gt;"NOTA",_xlfn.XLOOKUP(Result2026[[#This Row],[Candidate_Name]],Candidates[candidates__name],Candidates[candidates__reference],"Fix"),"NOTA")</f>
        <v>26kla798</v>
      </c>
      <c r="H691" s="20" t="s">
        <v>6636</v>
      </c>
      <c r="I691" s="20" t="s">
        <v>6639</v>
      </c>
      <c r="J691" s="21">
        <v>1324</v>
      </c>
      <c r="K691" s="20" t="str" cm="1">
        <f t="array" ref="K6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92" spans="1:11" ht="21.5" x14ac:dyDescent="0.9">
      <c r="A692" s="25">
        <v>94</v>
      </c>
      <c r="B692" s="20" t="s">
        <v>3602</v>
      </c>
      <c r="C692" s="20" t="s">
        <v>3559</v>
      </c>
      <c r="D692" s="20">
        <v>175905</v>
      </c>
      <c r="E692" s="20">
        <v>69.260000000000005</v>
      </c>
      <c r="F692" s="20" t="s">
        <v>6638</v>
      </c>
      <c r="G692" s="20" t="str">
        <f>IF(Result2026[[#This Row],[Candidate_Name]]&lt;&gt;"NOTA",_xlfn.XLOOKUP(Result2026[[#This Row],[Candidate_Name]],Candidates[candidates__name],Candidates[candidates__reference],"Fix"),"NOTA")</f>
        <v>NOTA</v>
      </c>
      <c r="H692" s="20" t="s">
        <v>6636</v>
      </c>
      <c r="I692" s="20"/>
      <c r="J692" s="21">
        <v>898</v>
      </c>
      <c r="K692" s="20" t="str" cm="1">
        <f t="array" ref="K6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93" spans="1:11" ht="21.5" x14ac:dyDescent="0.9">
      <c r="A693" s="25">
        <v>94</v>
      </c>
      <c r="B693" s="20" t="s">
        <v>3602</v>
      </c>
      <c r="C693" s="20" t="s">
        <v>3559</v>
      </c>
      <c r="D693" s="20">
        <v>175905</v>
      </c>
      <c r="E693" s="20">
        <v>69.260000000000005</v>
      </c>
      <c r="F693" s="20" t="s">
        <v>3610</v>
      </c>
      <c r="G693" s="20" t="str">
        <f>IF(Result2026[[#This Row],[Candidate_Name]]&lt;&gt;"NOTA",_xlfn.XLOOKUP(Result2026[[#This Row],[Candidate_Name]],Candidates[candidates__name],Candidates[candidates__reference],"Fix"),"NOTA")</f>
        <v>26kla514</v>
      </c>
      <c r="H693" s="20" t="s">
        <v>6636</v>
      </c>
      <c r="I693" s="20" t="s">
        <v>6644</v>
      </c>
      <c r="J693" s="21">
        <v>628</v>
      </c>
      <c r="K693" s="20" t="str" cm="1">
        <f t="array" ref="K6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94" spans="1:11" ht="21.5" x14ac:dyDescent="0.9">
      <c r="A694" s="25">
        <v>94</v>
      </c>
      <c r="B694" s="20" t="s">
        <v>3602</v>
      </c>
      <c r="C694" s="20" t="s">
        <v>3559</v>
      </c>
      <c r="D694" s="20">
        <v>175905</v>
      </c>
      <c r="E694" s="20">
        <v>69.260000000000005</v>
      </c>
      <c r="F694" s="20" t="s">
        <v>3632</v>
      </c>
      <c r="G694" s="20" t="str">
        <f>IF(Result2026[[#This Row],[Candidate_Name]]&lt;&gt;"NOTA",_xlfn.XLOOKUP(Result2026[[#This Row],[Candidate_Name]],Candidates[candidates__name],Candidates[candidates__reference],"Fix"),"NOTA")</f>
        <v>26kla793</v>
      </c>
      <c r="H694" s="20" t="s">
        <v>6636</v>
      </c>
      <c r="I694" s="20" t="s">
        <v>6637</v>
      </c>
      <c r="J694" s="21">
        <v>134</v>
      </c>
      <c r="K694" s="20" t="str" cm="1">
        <f t="array" ref="K6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95" spans="1:11" ht="21.5" x14ac:dyDescent="0.9">
      <c r="A695" s="25">
        <v>94</v>
      </c>
      <c r="B695" s="20" t="s">
        <v>3602</v>
      </c>
      <c r="C695" s="20" t="s">
        <v>3559</v>
      </c>
      <c r="D695" s="20">
        <v>175905</v>
      </c>
      <c r="E695" s="20">
        <v>69.260000000000005</v>
      </c>
      <c r="F695" s="20" t="s">
        <v>3637</v>
      </c>
      <c r="G695" s="20" t="str">
        <f>IF(Result2026[[#This Row],[Candidate_Name]]&lt;&gt;"NOTA",_xlfn.XLOOKUP(Result2026[[#This Row],[Candidate_Name]],Candidates[candidates__name],Candidates[candidates__reference],"Fix"),"NOTA")</f>
        <v>26kla849</v>
      </c>
      <c r="H695" s="20" t="s">
        <v>6636</v>
      </c>
      <c r="I695" s="20" t="s">
        <v>6637</v>
      </c>
      <c r="J695" s="21">
        <v>134</v>
      </c>
      <c r="K695" s="20" t="str" cm="1">
        <f t="array" ref="K6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696" spans="1:11" ht="21.5" x14ac:dyDescent="0.9">
      <c r="A696" s="25">
        <v>95</v>
      </c>
      <c r="B696" s="20" t="s">
        <v>3642</v>
      </c>
      <c r="C696" s="20" t="s">
        <v>3559</v>
      </c>
      <c r="D696" s="20">
        <v>155957</v>
      </c>
      <c r="E696" s="20">
        <v>79.319999999999993</v>
      </c>
      <c r="F696" s="20" t="s">
        <v>3656</v>
      </c>
      <c r="G696" s="20" t="str">
        <f>IF(Result2026[[#This Row],[Candidate_Name]]&lt;&gt;"NOTA",_xlfn.XLOOKUP(Result2026[[#This Row],[Candidate_Name]],Candidates[candidates__name],Candidates[candidates__reference],"Fix"),"NOTA")</f>
        <v>26kla235</v>
      </c>
      <c r="H696" s="20" t="s">
        <v>38</v>
      </c>
      <c r="I696" s="20" t="s">
        <v>6640</v>
      </c>
      <c r="J696" s="21">
        <v>52944</v>
      </c>
      <c r="K696" s="20" cm="1">
        <f t="array" ref="K6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697" spans="1:11" ht="21.5" x14ac:dyDescent="0.9">
      <c r="A697" s="25">
        <v>95</v>
      </c>
      <c r="B697" s="20" t="s">
        <v>3642</v>
      </c>
      <c r="C697" s="20" t="s">
        <v>3559</v>
      </c>
      <c r="D697" s="20">
        <v>155957</v>
      </c>
      <c r="E697" s="20">
        <v>79.319999999999993</v>
      </c>
      <c r="F697" s="20" t="s">
        <v>3651</v>
      </c>
      <c r="G697" s="20" t="str">
        <f>IF(Result2026[[#This Row],[Candidate_Name]]&lt;&gt;"NOTA",_xlfn.XLOOKUP(Result2026[[#This Row],[Candidate_Name]],Candidates[candidates__name],Candidates[candidates__reference],"Fix"),"NOTA")</f>
        <v>26kla095</v>
      </c>
      <c r="H697" s="20" t="s">
        <v>51</v>
      </c>
      <c r="I697" s="20" t="s">
        <v>6641</v>
      </c>
      <c r="J697" s="21">
        <v>51584</v>
      </c>
      <c r="K697" s="20" cm="1">
        <f t="array" ref="K6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698" spans="1:11" ht="21.5" x14ac:dyDescent="0.9">
      <c r="A698" s="25">
        <v>95</v>
      </c>
      <c r="B698" s="20" t="s">
        <v>3642</v>
      </c>
      <c r="C698" s="20" t="s">
        <v>3559</v>
      </c>
      <c r="D698" s="20">
        <v>155957</v>
      </c>
      <c r="E698" s="20">
        <v>79.319999999999993</v>
      </c>
      <c r="F698" s="20" t="s">
        <v>3645</v>
      </c>
      <c r="G698" s="20" t="str">
        <f>IF(Result2026[[#This Row],[Candidate_Name]]&lt;&gt;"NOTA",_xlfn.XLOOKUP(Result2026[[#This Row],[Candidate_Name]],Candidates[candidates__name],Candidates[candidates__reference],"Fix"),"NOTA")</f>
        <v>26kla375</v>
      </c>
      <c r="H698" s="20" t="s">
        <v>68</v>
      </c>
      <c r="I698" s="20" t="s">
        <v>6634</v>
      </c>
      <c r="J698" s="21">
        <v>20297</v>
      </c>
      <c r="K698" s="20" cm="1">
        <f t="array" ref="K6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699" spans="1:11" ht="21.5" x14ac:dyDescent="0.9">
      <c r="A699" s="25">
        <v>95</v>
      </c>
      <c r="B699" s="20" t="s">
        <v>3642</v>
      </c>
      <c r="C699" s="20" t="s">
        <v>3559</v>
      </c>
      <c r="D699" s="20">
        <v>155957</v>
      </c>
      <c r="E699" s="20">
        <v>79.319999999999993</v>
      </c>
      <c r="F699" s="20" t="s">
        <v>6638</v>
      </c>
      <c r="G699" s="20" t="str">
        <f>IF(Result2026[[#This Row],[Candidate_Name]]&lt;&gt;"NOTA",_xlfn.XLOOKUP(Result2026[[#This Row],[Candidate_Name]],Candidates[candidates__name],Candidates[candidates__reference],"Fix"),"NOTA")</f>
        <v>NOTA</v>
      </c>
      <c r="H699" s="20" t="s">
        <v>6636</v>
      </c>
      <c r="I699" s="20"/>
      <c r="J699" s="21">
        <v>737</v>
      </c>
      <c r="K699" s="20" t="str" cm="1">
        <f t="array" ref="K6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00" spans="1:11" ht="21.5" x14ac:dyDescent="0.9">
      <c r="A700" s="25">
        <v>95</v>
      </c>
      <c r="B700" s="20" t="s">
        <v>3642</v>
      </c>
      <c r="C700" s="20" t="s">
        <v>3559</v>
      </c>
      <c r="D700" s="20">
        <v>155957</v>
      </c>
      <c r="E700" s="20">
        <v>79.319999999999993</v>
      </c>
      <c r="F700" s="20" t="s">
        <v>3661</v>
      </c>
      <c r="G700" s="20" t="str">
        <f>IF(Result2026[[#This Row],[Candidate_Name]]&lt;&gt;"NOTA",_xlfn.XLOOKUP(Result2026[[#This Row],[Candidate_Name]],Candidates[candidates__name],Candidates[candidates__reference],"Fix"),"NOTA")</f>
        <v>26kla1022</v>
      </c>
      <c r="H700" s="20" t="s">
        <v>6636</v>
      </c>
      <c r="I700" s="20" t="s">
        <v>6639</v>
      </c>
      <c r="J700" s="21">
        <v>280</v>
      </c>
      <c r="K700" s="20" t="str" cm="1">
        <f t="array" ref="K7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01" spans="1:11" ht="21.5" x14ac:dyDescent="0.9">
      <c r="A701" s="25">
        <v>95</v>
      </c>
      <c r="B701" s="20" t="s">
        <v>3642</v>
      </c>
      <c r="C701" s="20" t="s">
        <v>3559</v>
      </c>
      <c r="D701" s="20">
        <v>155957</v>
      </c>
      <c r="E701" s="20">
        <v>79.319999999999993</v>
      </c>
      <c r="F701" s="20" t="s">
        <v>3671</v>
      </c>
      <c r="G701" s="20" t="str">
        <f>IF(Result2026[[#This Row],[Candidate_Name]]&lt;&gt;"NOTA",_xlfn.XLOOKUP(Result2026[[#This Row],[Candidate_Name]],Candidates[candidates__name],Candidates[candidates__reference],"Fix"),"NOTA")</f>
        <v>26kla715</v>
      </c>
      <c r="H701" s="20" t="s">
        <v>6636</v>
      </c>
      <c r="I701" s="20" t="s">
        <v>6637</v>
      </c>
      <c r="J701" s="21">
        <v>158</v>
      </c>
      <c r="K701" s="20" t="str" cm="1">
        <f t="array" ref="K7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02" spans="1:11" ht="21.5" x14ac:dyDescent="0.9">
      <c r="A702" s="25">
        <v>95</v>
      </c>
      <c r="B702" s="20" t="s">
        <v>3642</v>
      </c>
      <c r="C702" s="20" t="s">
        <v>3559</v>
      </c>
      <c r="D702" s="20">
        <v>155957</v>
      </c>
      <c r="E702" s="20">
        <v>79.319999999999993</v>
      </c>
      <c r="F702" s="20" t="s">
        <v>3676</v>
      </c>
      <c r="G702" s="20" t="str">
        <f>IF(Result2026[[#This Row],[Candidate_Name]]&lt;&gt;"NOTA",_xlfn.XLOOKUP(Result2026[[#This Row],[Candidate_Name]],Candidates[candidates__name],Candidates[candidates__reference],"Fix"),"NOTA")</f>
        <v>26kla903</v>
      </c>
      <c r="H702" s="20" t="s">
        <v>6636</v>
      </c>
      <c r="I702" s="20" t="s">
        <v>6637</v>
      </c>
      <c r="J702" s="21">
        <v>123</v>
      </c>
      <c r="K702" s="20" t="str" cm="1">
        <f t="array" ref="K7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03" spans="1:11" ht="21.5" x14ac:dyDescent="0.9">
      <c r="A703" s="25">
        <v>95</v>
      </c>
      <c r="B703" s="20" t="s">
        <v>3642</v>
      </c>
      <c r="C703" s="20" t="s">
        <v>3559</v>
      </c>
      <c r="D703" s="20">
        <v>155957</v>
      </c>
      <c r="E703" s="20">
        <v>79.319999999999993</v>
      </c>
      <c r="F703" s="20" t="s">
        <v>3666</v>
      </c>
      <c r="G703" s="20" t="str">
        <f>IF(Result2026[[#This Row],[Candidate_Name]]&lt;&gt;"NOTA",_xlfn.XLOOKUP(Result2026[[#This Row],[Candidate_Name]],Candidates[candidates__name],Candidates[candidates__reference],"Fix"),"NOTA")</f>
        <v>26kla1044</v>
      </c>
      <c r="H703" s="20" t="s">
        <v>6636</v>
      </c>
      <c r="I703" s="20" t="s">
        <v>6645</v>
      </c>
      <c r="J703" s="21">
        <v>115</v>
      </c>
      <c r="K703" s="20" t="str" cm="1">
        <f t="array" ref="K7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04" spans="1:11" ht="21.5" x14ac:dyDescent="0.9">
      <c r="A704" s="25">
        <v>96</v>
      </c>
      <c r="B704" s="20" t="s">
        <v>3681</v>
      </c>
      <c r="C704" s="20" t="s">
        <v>3559</v>
      </c>
      <c r="D704" s="20">
        <v>158256</v>
      </c>
      <c r="E704" s="20">
        <v>76.09</v>
      </c>
      <c r="F704" s="20" t="s">
        <v>3684</v>
      </c>
      <c r="G704" s="20" t="str">
        <f>IF(Result2026[[#This Row],[Candidate_Name]]&lt;&gt;"NOTA",_xlfn.XLOOKUP(Result2026[[#This Row],[Candidate_Name]],Candidates[candidates__name],Candidates[candidates__reference],"Fix"),"NOTA")</f>
        <v>26kla236</v>
      </c>
      <c r="H704" s="20" t="s">
        <v>38</v>
      </c>
      <c r="I704" s="20" t="s">
        <v>6640</v>
      </c>
      <c r="J704" s="21">
        <v>64077</v>
      </c>
      <c r="K704" s="20" cm="1">
        <f t="array" ref="K7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05" spans="1:11" ht="21.5" x14ac:dyDescent="0.9">
      <c r="A705" s="25">
        <v>96</v>
      </c>
      <c r="B705" s="20" t="s">
        <v>3681</v>
      </c>
      <c r="C705" s="20" t="s">
        <v>3559</v>
      </c>
      <c r="D705" s="20">
        <v>158256</v>
      </c>
      <c r="E705" s="20">
        <v>76.09</v>
      </c>
      <c r="F705" s="20" t="s">
        <v>3694</v>
      </c>
      <c r="G705" s="20" t="str">
        <f>IF(Result2026[[#This Row],[Candidate_Name]]&lt;&gt;"NOTA",_xlfn.XLOOKUP(Result2026[[#This Row],[Candidate_Name]],Candidates[candidates__name],Candidates[candidates__reference],"Fix"),"NOTA")</f>
        <v>26kla096</v>
      </c>
      <c r="H705" s="20" t="s">
        <v>51</v>
      </c>
      <c r="I705" s="20" t="s">
        <v>6635</v>
      </c>
      <c r="J705" s="21">
        <v>44325</v>
      </c>
      <c r="K705" s="20" cm="1">
        <f t="array" ref="K7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06" spans="1:11" ht="21.5" x14ac:dyDescent="0.9">
      <c r="A706" s="25">
        <v>96</v>
      </c>
      <c r="B706" s="20" t="s">
        <v>3681</v>
      </c>
      <c r="C706" s="20" t="s">
        <v>3559</v>
      </c>
      <c r="D706" s="20">
        <v>158256</v>
      </c>
      <c r="E706" s="20">
        <v>76.09</v>
      </c>
      <c r="F706" s="20" t="s">
        <v>3701</v>
      </c>
      <c r="G706" s="20" t="str">
        <f>IF(Result2026[[#This Row],[Candidate_Name]]&lt;&gt;"NOTA",_xlfn.XLOOKUP(Result2026[[#This Row],[Candidate_Name]],Candidates[candidates__name],Candidates[candidates__reference],"Fix"),"NOTA")</f>
        <v>26kla376</v>
      </c>
      <c r="H706" s="20" t="s">
        <v>68</v>
      </c>
      <c r="I706" s="20" t="s">
        <v>6087</v>
      </c>
      <c r="J706" s="21">
        <v>12975</v>
      </c>
      <c r="K706" s="20" cm="1">
        <f t="array" ref="K7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07" spans="1:11" ht="21.5" x14ac:dyDescent="0.9">
      <c r="A707" s="25">
        <v>96</v>
      </c>
      <c r="B707" s="20" t="s">
        <v>3681</v>
      </c>
      <c r="C707" s="20" t="s">
        <v>3559</v>
      </c>
      <c r="D707" s="20">
        <v>158256</v>
      </c>
      <c r="E707" s="20">
        <v>76.09</v>
      </c>
      <c r="F707" s="20" t="s">
        <v>6638</v>
      </c>
      <c r="G707" s="20" t="str">
        <f>IF(Result2026[[#This Row],[Candidate_Name]]&lt;&gt;"NOTA",_xlfn.XLOOKUP(Result2026[[#This Row],[Candidate_Name]],Candidates[candidates__name],Candidates[candidates__reference],"Fix"),"NOTA")</f>
        <v>NOTA</v>
      </c>
      <c r="H707" s="20" t="s">
        <v>6636</v>
      </c>
      <c r="I707" s="20"/>
      <c r="J707" s="21">
        <v>598</v>
      </c>
      <c r="K707" s="20" t="str" cm="1">
        <f t="array" ref="K7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08" spans="1:11" ht="21.5" x14ac:dyDescent="0.9">
      <c r="A708" s="25">
        <v>96</v>
      </c>
      <c r="B708" s="20" t="s">
        <v>3681</v>
      </c>
      <c r="C708" s="20" t="s">
        <v>3559</v>
      </c>
      <c r="D708" s="20">
        <v>158256</v>
      </c>
      <c r="E708" s="20">
        <v>76.09</v>
      </c>
      <c r="F708" s="20" t="s">
        <v>3689</v>
      </c>
      <c r="G708" s="20" t="str">
        <f>IF(Result2026[[#This Row],[Candidate_Name]]&lt;&gt;"NOTA",_xlfn.XLOOKUP(Result2026[[#This Row],[Candidate_Name]],Candidates[candidates__name],Candidates[candidates__reference],"Fix"),"NOTA")</f>
        <v>26kla758</v>
      </c>
      <c r="H708" s="20" t="s">
        <v>6636</v>
      </c>
      <c r="I708" s="20" t="s">
        <v>6639</v>
      </c>
      <c r="J708" s="21">
        <v>455</v>
      </c>
      <c r="K708" s="20" t="str" cm="1">
        <f t="array" ref="K7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09" spans="1:11" ht="21.5" x14ac:dyDescent="0.9">
      <c r="A709" s="25">
        <v>96</v>
      </c>
      <c r="B709" s="20" t="s">
        <v>3681</v>
      </c>
      <c r="C709" s="20" t="s">
        <v>3559</v>
      </c>
      <c r="D709" s="20">
        <v>158256</v>
      </c>
      <c r="E709" s="20">
        <v>76.09</v>
      </c>
      <c r="F709" s="20" t="s">
        <v>3706</v>
      </c>
      <c r="G709" s="20" t="str">
        <f>IF(Result2026[[#This Row],[Candidate_Name]]&lt;&gt;"NOTA",_xlfn.XLOOKUP(Result2026[[#This Row],[Candidate_Name]],Candidates[candidates__name],Candidates[candidates__reference],"Fix"),"NOTA")</f>
        <v>26kla748</v>
      </c>
      <c r="H709" s="20" t="s">
        <v>6636</v>
      </c>
      <c r="I709" s="20" t="s">
        <v>6645</v>
      </c>
      <c r="J709" s="21">
        <v>277</v>
      </c>
      <c r="K709" s="20" t="str" cm="1">
        <f t="array" ref="K7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10" spans="1:11" ht="21.5" x14ac:dyDescent="0.9">
      <c r="A710" s="25">
        <v>96</v>
      </c>
      <c r="B710" s="20" t="s">
        <v>3681</v>
      </c>
      <c r="C710" s="20" t="s">
        <v>3559</v>
      </c>
      <c r="D710" s="20">
        <v>158256</v>
      </c>
      <c r="E710" s="20">
        <v>76.09</v>
      </c>
      <c r="F710" s="20" t="s">
        <v>3711</v>
      </c>
      <c r="G710" s="20" t="str">
        <f>IF(Result2026[[#This Row],[Candidate_Name]]&lt;&gt;"NOTA",_xlfn.XLOOKUP(Result2026[[#This Row],[Candidate_Name]],Candidates[candidates__name],Candidates[candidates__reference],"Fix"),"NOTA")</f>
        <v>26kla930</v>
      </c>
      <c r="H710" s="20" t="s">
        <v>6636</v>
      </c>
      <c r="I710" s="20" t="s">
        <v>6637</v>
      </c>
      <c r="J710" s="21">
        <v>205</v>
      </c>
      <c r="K710" s="20" t="str" cm="1">
        <f t="array" ref="K7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11" spans="1:11" ht="21.5" x14ac:dyDescent="0.9">
      <c r="A711" s="25">
        <v>97</v>
      </c>
      <c r="B711" s="20" t="s">
        <v>3559</v>
      </c>
      <c r="C711" s="20" t="s">
        <v>3559</v>
      </c>
      <c r="D711" s="20">
        <v>149573</v>
      </c>
      <c r="E711" s="20">
        <v>74.7</v>
      </c>
      <c r="F711" s="20" t="s">
        <v>3723</v>
      </c>
      <c r="G711" s="20" t="str">
        <f>IF(Result2026[[#This Row],[Candidate_Name]]&lt;&gt;"NOTA",_xlfn.XLOOKUP(Result2026[[#This Row],[Candidate_Name]],Candidates[candidates__name],Candidates[candidates__reference],"Fix"),"NOTA")</f>
        <v>26kla237</v>
      </c>
      <c r="H711" s="20" t="s">
        <v>38</v>
      </c>
      <c r="I711" s="20" t="s">
        <v>6640</v>
      </c>
      <c r="J711" s="21">
        <v>68893</v>
      </c>
      <c r="K711" s="20" cm="1">
        <f t="array" ref="K7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12" spans="1:11" ht="21.5" x14ac:dyDescent="0.9">
      <c r="A712" s="25">
        <v>97</v>
      </c>
      <c r="B712" s="20" t="s">
        <v>3559</v>
      </c>
      <c r="C712" s="20" t="s">
        <v>3559</v>
      </c>
      <c r="D712" s="20">
        <v>149573</v>
      </c>
      <c r="E712" s="20">
        <v>74.7</v>
      </c>
      <c r="F712" s="20" t="s">
        <v>3718</v>
      </c>
      <c r="G712" s="20" t="str">
        <f>IF(Result2026[[#This Row],[Candidate_Name]]&lt;&gt;"NOTA",_xlfn.XLOOKUP(Result2026[[#This Row],[Candidate_Name]],Candidates[candidates__name],Candidates[candidates__reference],"Fix"),"NOTA")</f>
        <v>26kla097</v>
      </c>
      <c r="H712" s="20" t="s">
        <v>51</v>
      </c>
      <c r="I712" s="20" t="s">
        <v>6635</v>
      </c>
      <c r="J712" s="21">
        <v>32907</v>
      </c>
      <c r="K712" s="20" cm="1">
        <f t="array" ref="K7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13" spans="1:11" ht="21.5" x14ac:dyDescent="0.9">
      <c r="A713" s="25">
        <v>97</v>
      </c>
      <c r="B713" s="20" t="s">
        <v>3559</v>
      </c>
      <c r="C713" s="20" t="s">
        <v>3559</v>
      </c>
      <c r="D713" s="20">
        <v>149573</v>
      </c>
      <c r="E713" s="20">
        <v>74.7</v>
      </c>
      <c r="F713" s="20" t="s">
        <v>3735</v>
      </c>
      <c r="G713" s="20" t="str">
        <f>IF(Result2026[[#This Row],[Candidate_Name]]&lt;&gt;"NOTA",_xlfn.XLOOKUP(Result2026[[#This Row],[Candidate_Name]],Candidates[candidates__name],Candidates[candidates__reference],"Fix"),"NOTA")</f>
        <v>26kla377</v>
      </c>
      <c r="H713" s="20" t="s">
        <v>68</v>
      </c>
      <c r="I713" s="20" t="s">
        <v>6648</v>
      </c>
      <c r="J713" s="21">
        <v>9726</v>
      </c>
      <c r="K713" s="20" cm="1">
        <f t="array" ref="K7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14" spans="1:11" ht="21.5" x14ac:dyDescent="0.9">
      <c r="A714" s="25">
        <v>97</v>
      </c>
      <c r="B714" s="20" t="s">
        <v>3559</v>
      </c>
      <c r="C714" s="20" t="s">
        <v>3559</v>
      </c>
      <c r="D714" s="20">
        <v>149573</v>
      </c>
      <c r="E714" s="20">
        <v>74.7</v>
      </c>
      <c r="F714" s="20" t="s">
        <v>3730</v>
      </c>
      <c r="G714" s="20" t="str">
        <f>IF(Result2026[[#This Row],[Candidate_Name]]&lt;&gt;"NOTA",_xlfn.XLOOKUP(Result2026[[#This Row],[Candidate_Name]],Candidates[candidates__name],Candidates[candidates__reference],"Fix"),"NOTA")</f>
        <v>26kla517</v>
      </c>
      <c r="H714" s="20" t="s">
        <v>6636</v>
      </c>
      <c r="I714" s="20" t="s">
        <v>6644</v>
      </c>
      <c r="J714" s="21">
        <v>1202</v>
      </c>
      <c r="K714" s="20" t="str" cm="1">
        <f t="array" ref="K7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15" spans="1:11" ht="21.5" x14ac:dyDescent="0.9">
      <c r="A715" s="25">
        <v>97</v>
      </c>
      <c r="B715" s="20" t="s">
        <v>3559</v>
      </c>
      <c r="C715" s="20" t="s">
        <v>3559</v>
      </c>
      <c r="D715" s="20">
        <v>149573</v>
      </c>
      <c r="E715" s="20">
        <v>74.7</v>
      </c>
      <c r="F715" s="20" t="s">
        <v>6638</v>
      </c>
      <c r="G715" s="20" t="str">
        <f>IF(Result2026[[#This Row],[Candidate_Name]]&lt;&gt;"NOTA",_xlfn.XLOOKUP(Result2026[[#This Row],[Candidate_Name]],Candidates[candidates__name],Candidates[candidates__reference],"Fix"),"NOTA")</f>
        <v>NOTA</v>
      </c>
      <c r="H715" s="20" t="s">
        <v>6636</v>
      </c>
      <c r="I715" s="20"/>
      <c r="J715" s="21">
        <v>711</v>
      </c>
      <c r="K715" s="20" t="str" cm="1">
        <f t="array" ref="K7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16" spans="1:11" ht="21.5" x14ac:dyDescent="0.9">
      <c r="A716" s="25">
        <v>97</v>
      </c>
      <c r="B716" s="20" t="s">
        <v>3559</v>
      </c>
      <c r="C716" s="20" t="s">
        <v>3559</v>
      </c>
      <c r="D716" s="20">
        <v>149573</v>
      </c>
      <c r="E716" s="20">
        <v>74.7</v>
      </c>
      <c r="F716" s="20" t="s">
        <v>3740</v>
      </c>
      <c r="G716" s="20" t="str">
        <f>IF(Result2026[[#This Row],[Candidate_Name]]&lt;&gt;"NOTA",_xlfn.XLOOKUP(Result2026[[#This Row],[Candidate_Name]],Candidates[candidates__name],Candidates[candidates__reference],"Fix"),"NOTA")</f>
        <v>26kla932</v>
      </c>
      <c r="H716" s="20" t="s">
        <v>6636</v>
      </c>
      <c r="I716" s="20" t="s">
        <v>6645</v>
      </c>
      <c r="J716" s="21">
        <v>171</v>
      </c>
      <c r="K716" s="20" t="str" cm="1">
        <f t="array" ref="K7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17" spans="1:11" ht="21.5" x14ac:dyDescent="0.9">
      <c r="A717" s="25">
        <v>97</v>
      </c>
      <c r="B717" s="20" t="s">
        <v>3559</v>
      </c>
      <c r="C717" s="20" t="s">
        <v>3559</v>
      </c>
      <c r="D717" s="20">
        <v>149573</v>
      </c>
      <c r="E717" s="20">
        <v>74.7</v>
      </c>
      <c r="F717" s="20" t="s">
        <v>3745</v>
      </c>
      <c r="G717" s="20" t="str">
        <f>IF(Result2026[[#This Row],[Candidate_Name]]&lt;&gt;"NOTA",_xlfn.XLOOKUP(Result2026[[#This Row],[Candidate_Name]],Candidates[candidates__name],Candidates[candidates__reference],"Fix"),"NOTA")</f>
        <v>26kla987</v>
      </c>
      <c r="H717" s="20" t="s">
        <v>6636</v>
      </c>
      <c r="I717" s="20" t="s">
        <v>6637</v>
      </c>
      <c r="J717" s="21">
        <v>137</v>
      </c>
      <c r="K717" s="20" t="str" cm="1">
        <f t="array" ref="K7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18" spans="1:11" ht="21.5" x14ac:dyDescent="0.9">
      <c r="A718" s="25">
        <v>98</v>
      </c>
      <c r="B718" s="20" t="s">
        <v>3750</v>
      </c>
      <c r="C718" s="20" t="s">
        <v>3559</v>
      </c>
      <c r="D718" s="20">
        <v>170254</v>
      </c>
      <c r="E718" s="20">
        <v>72.760000000000005</v>
      </c>
      <c r="F718" s="20" t="s">
        <v>3753</v>
      </c>
      <c r="G718" s="20" t="str">
        <f>IF(Result2026[[#This Row],[Candidate_Name]]&lt;&gt;"NOTA",_xlfn.XLOOKUP(Result2026[[#This Row],[Candidate_Name]],Candidates[candidates__name],Candidates[candidates__reference],"Fix"),"NOTA")</f>
        <v>26kla238</v>
      </c>
      <c r="H718" s="20" t="s">
        <v>38</v>
      </c>
      <c r="I718" s="20" t="s">
        <v>6640</v>
      </c>
      <c r="J718" s="21">
        <v>84031</v>
      </c>
      <c r="K718" s="20" cm="1">
        <f t="array" ref="K7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19" spans="1:11" ht="21.5" x14ac:dyDescent="0.9">
      <c r="A719" s="25">
        <v>98</v>
      </c>
      <c r="B719" s="20" t="s">
        <v>3750</v>
      </c>
      <c r="C719" s="20" t="s">
        <v>3559</v>
      </c>
      <c r="D719" s="20">
        <v>170254</v>
      </c>
      <c r="E719" s="20">
        <v>72.760000000000005</v>
      </c>
      <c r="F719" s="20" t="s">
        <v>3770</v>
      </c>
      <c r="G719" s="20" t="str">
        <f>IF(Result2026[[#This Row],[Candidate_Name]]&lt;&gt;"NOTA",_xlfn.XLOOKUP(Result2026[[#This Row],[Candidate_Name]],Candidates[candidates__name],Candidates[candidates__reference],"Fix"),"NOTA")</f>
        <v>26kla098</v>
      </c>
      <c r="H719" s="20" t="s">
        <v>51</v>
      </c>
      <c r="I719" s="20" t="s">
        <v>6635</v>
      </c>
      <c r="J719" s="21">
        <v>31124</v>
      </c>
      <c r="K719" s="20" cm="1">
        <f t="array" ref="K7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20" spans="1:11" ht="21.5" x14ac:dyDescent="0.9">
      <c r="A720" s="25">
        <v>98</v>
      </c>
      <c r="B720" s="20" t="s">
        <v>3750</v>
      </c>
      <c r="C720" s="20" t="s">
        <v>3559</v>
      </c>
      <c r="D720" s="20">
        <v>170254</v>
      </c>
      <c r="E720" s="20">
        <v>72.760000000000005</v>
      </c>
      <c r="F720" s="20" t="s">
        <v>3765</v>
      </c>
      <c r="G720" s="20" t="str">
        <f>IF(Result2026[[#This Row],[Candidate_Name]]&lt;&gt;"NOTA",_xlfn.XLOOKUP(Result2026[[#This Row],[Candidate_Name]],Candidates[candidates__name],Candidates[candidates__reference],"Fix"),"NOTA")</f>
        <v>26kla378</v>
      </c>
      <c r="H720" s="20" t="s">
        <v>68</v>
      </c>
      <c r="I720" s="20" t="s">
        <v>6634</v>
      </c>
      <c r="J720" s="21">
        <v>11544</v>
      </c>
      <c r="K720" s="20" cm="1">
        <f t="array" ref="K7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21" spans="1:11" ht="21.5" x14ac:dyDescent="0.9">
      <c r="A721" s="25">
        <v>98</v>
      </c>
      <c r="B721" s="20" t="s">
        <v>3750</v>
      </c>
      <c r="C721" s="20" t="s">
        <v>3559</v>
      </c>
      <c r="D721" s="20">
        <v>170254</v>
      </c>
      <c r="E721" s="20">
        <v>72.760000000000005</v>
      </c>
      <c r="F721" s="20" t="s">
        <v>3760</v>
      </c>
      <c r="G721" s="20" t="str">
        <f>IF(Result2026[[#This Row],[Candidate_Name]]&lt;&gt;"NOTA",_xlfn.XLOOKUP(Result2026[[#This Row],[Candidate_Name]],Candidates[candidates__name],Candidates[candidates__reference],"Fix"),"NOTA")</f>
        <v>26kla891</v>
      </c>
      <c r="H721" s="20" t="s">
        <v>6636</v>
      </c>
      <c r="I721" s="20" t="s">
        <v>6639</v>
      </c>
      <c r="J721" s="21">
        <v>663</v>
      </c>
      <c r="K721" s="20" t="str" cm="1">
        <f t="array" ref="K7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22" spans="1:11" ht="21.5" x14ac:dyDescent="0.9">
      <c r="A722" s="25">
        <v>98</v>
      </c>
      <c r="B722" s="20" t="s">
        <v>3750</v>
      </c>
      <c r="C722" s="20" t="s">
        <v>3559</v>
      </c>
      <c r="D722" s="20">
        <v>170254</v>
      </c>
      <c r="E722" s="20">
        <v>72.760000000000005</v>
      </c>
      <c r="F722" s="20" t="s">
        <v>6638</v>
      </c>
      <c r="G722" s="20" t="str">
        <f>IF(Result2026[[#This Row],[Candidate_Name]]&lt;&gt;"NOTA",_xlfn.XLOOKUP(Result2026[[#This Row],[Candidate_Name]],Candidates[candidates__name],Candidates[candidates__reference],"Fix"),"NOTA")</f>
        <v>NOTA</v>
      </c>
      <c r="H722" s="20" t="s">
        <v>6636</v>
      </c>
      <c r="I722" s="20"/>
      <c r="J722" s="21">
        <v>613</v>
      </c>
      <c r="K722" s="20" t="str" cm="1">
        <f t="array" ref="K7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23" spans="1:11" ht="21.5" x14ac:dyDescent="0.9">
      <c r="A723" s="25">
        <v>98</v>
      </c>
      <c r="B723" s="20" t="s">
        <v>3750</v>
      </c>
      <c r="C723" s="20" t="s">
        <v>3559</v>
      </c>
      <c r="D723" s="20">
        <v>170254</v>
      </c>
      <c r="E723" s="20">
        <v>72.760000000000005</v>
      </c>
      <c r="F723" s="20" t="s">
        <v>3776</v>
      </c>
      <c r="G723" s="20" t="str">
        <f>IF(Result2026[[#This Row],[Candidate_Name]]&lt;&gt;"NOTA",_xlfn.XLOOKUP(Result2026[[#This Row],[Candidate_Name]],Candidates[candidates__name],Candidates[candidates__reference],"Fix"),"NOTA")</f>
        <v>26kla957</v>
      </c>
      <c r="H723" s="20" t="s">
        <v>6636</v>
      </c>
      <c r="I723" s="20" t="s">
        <v>6666</v>
      </c>
      <c r="J723" s="21">
        <v>122</v>
      </c>
      <c r="K723" s="20" t="str" cm="1">
        <f t="array" ref="K7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24" spans="1:11" ht="21.5" x14ac:dyDescent="0.9">
      <c r="A724" s="25">
        <v>98</v>
      </c>
      <c r="B724" s="20" t="s">
        <v>3750</v>
      </c>
      <c r="C724" s="20" t="s">
        <v>3559</v>
      </c>
      <c r="D724" s="20">
        <v>170254</v>
      </c>
      <c r="E724" s="20">
        <v>72.760000000000005</v>
      </c>
      <c r="F724" s="20" t="s">
        <v>3781</v>
      </c>
      <c r="G724" s="20" t="str">
        <f>IF(Result2026[[#This Row],[Candidate_Name]]&lt;&gt;"NOTA",_xlfn.XLOOKUP(Result2026[[#This Row],[Candidate_Name]],Candidates[candidates__name],Candidates[candidates__reference],"Fix"),"NOTA")</f>
        <v>26kla950</v>
      </c>
      <c r="H724" s="20" t="s">
        <v>6636</v>
      </c>
      <c r="I724" s="20" t="s">
        <v>6637</v>
      </c>
      <c r="J724" s="21">
        <v>83</v>
      </c>
      <c r="K724" s="20" t="str" cm="1">
        <f t="array" ref="K7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25" spans="1:11" ht="21.5" x14ac:dyDescent="0.9">
      <c r="A725" s="25">
        <v>99</v>
      </c>
      <c r="B725" s="20" t="s">
        <v>3787</v>
      </c>
      <c r="C725" s="20" t="s">
        <v>3559</v>
      </c>
      <c r="D725" s="20">
        <v>162885</v>
      </c>
      <c r="E725" s="20">
        <v>73.16</v>
      </c>
      <c r="F725" s="20" t="s">
        <v>3807</v>
      </c>
      <c r="G725" s="20" t="str">
        <f>IF(Result2026[[#This Row],[Candidate_Name]]&lt;&gt;"NOTA",_xlfn.XLOOKUP(Result2026[[#This Row],[Candidate_Name]],Candidates[candidates__name],Candidates[candidates__reference],"Fix"),"NOTA")</f>
        <v>26kla239</v>
      </c>
      <c r="H725" s="20" t="s">
        <v>38</v>
      </c>
      <c r="I725" s="20" t="s">
        <v>6642</v>
      </c>
      <c r="J725" s="21">
        <v>55991</v>
      </c>
      <c r="K725" s="20" cm="1">
        <f t="array" ref="K7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26" spans="1:11" ht="21.5" x14ac:dyDescent="0.9">
      <c r="A726" s="25">
        <v>99</v>
      </c>
      <c r="B726" s="20" t="s">
        <v>3787</v>
      </c>
      <c r="C726" s="20" t="s">
        <v>3559</v>
      </c>
      <c r="D726" s="20">
        <v>162885</v>
      </c>
      <c r="E726" s="20">
        <v>73.16</v>
      </c>
      <c r="F726" s="20" t="s">
        <v>3795</v>
      </c>
      <c r="G726" s="20" t="str">
        <f>IF(Result2026[[#This Row],[Candidate_Name]]&lt;&gt;"NOTA",_xlfn.XLOOKUP(Result2026[[#This Row],[Candidate_Name]],Candidates[candidates__name],Candidates[candidates__reference],"Fix"),"NOTA")</f>
        <v>26kla099</v>
      </c>
      <c r="H726" s="20" t="s">
        <v>51</v>
      </c>
      <c r="I726" s="20" t="s">
        <v>387</v>
      </c>
      <c r="J726" s="21">
        <v>47623</v>
      </c>
      <c r="K726" s="20" cm="1">
        <f t="array" ref="K7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27" spans="1:11" ht="21.5" x14ac:dyDescent="0.9">
      <c r="A727" s="25">
        <v>99</v>
      </c>
      <c r="B727" s="20" t="s">
        <v>3787</v>
      </c>
      <c r="C727" s="20" t="s">
        <v>3559</v>
      </c>
      <c r="D727" s="20">
        <v>162885</v>
      </c>
      <c r="E727" s="20">
        <v>73.16</v>
      </c>
      <c r="F727" s="20" t="s">
        <v>3802</v>
      </c>
      <c r="G727" s="20" t="str">
        <f>IF(Result2026[[#This Row],[Candidate_Name]]&lt;&gt;"NOTA",_xlfn.XLOOKUP(Result2026[[#This Row],[Candidate_Name]],Candidates[candidates__name],Candidates[candidates__reference],"Fix"),"NOTA")</f>
        <v>26kla379</v>
      </c>
      <c r="H727" s="20" t="s">
        <v>68</v>
      </c>
      <c r="I727" s="20" t="s">
        <v>6634</v>
      </c>
      <c r="J727" s="21">
        <v>14803</v>
      </c>
      <c r="K727" s="20" cm="1">
        <f t="array" ref="K7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28" spans="1:11" ht="21.5" x14ac:dyDescent="0.9">
      <c r="A728" s="25">
        <v>99</v>
      </c>
      <c r="B728" s="20" t="s">
        <v>3787</v>
      </c>
      <c r="C728" s="20" t="s">
        <v>3559</v>
      </c>
      <c r="D728" s="20">
        <v>162885</v>
      </c>
      <c r="E728" s="20">
        <v>73.16</v>
      </c>
      <c r="F728" s="20" t="s">
        <v>3790</v>
      </c>
      <c r="G728" s="20" t="str">
        <f>IF(Result2026[[#This Row],[Candidate_Name]]&lt;&gt;"NOTA",_xlfn.XLOOKUP(Result2026[[#This Row],[Candidate_Name]],Candidates[candidates__name],Candidates[candidates__reference],"Fix"),"NOTA")</f>
        <v>26kla1051</v>
      </c>
      <c r="H728" s="20" t="s">
        <v>6636</v>
      </c>
      <c r="I728" s="20" t="s">
        <v>6639</v>
      </c>
      <c r="J728" s="21">
        <v>883</v>
      </c>
      <c r="K728" s="20" t="str" cm="1">
        <f t="array" ref="K7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29" spans="1:11" ht="21.5" x14ac:dyDescent="0.9">
      <c r="A729" s="25">
        <v>99</v>
      </c>
      <c r="B729" s="20" t="s">
        <v>3787</v>
      </c>
      <c r="C729" s="20" t="s">
        <v>3559</v>
      </c>
      <c r="D729" s="20">
        <v>162885</v>
      </c>
      <c r="E729" s="20">
        <v>73.16</v>
      </c>
      <c r="F729" s="20" t="s">
        <v>3822</v>
      </c>
      <c r="G729" s="20" t="str">
        <f>IF(Result2026[[#This Row],[Candidate_Name]]&lt;&gt;"NOTA",_xlfn.XLOOKUP(Result2026[[#This Row],[Candidate_Name]],Candidates[candidates__name],Candidates[candidates__reference],"Fix"),"NOTA")</f>
        <v>26kla659</v>
      </c>
      <c r="H729" s="20" t="s">
        <v>6636</v>
      </c>
      <c r="I729" s="20" t="s">
        <v>6643</v>
      </c>
      <c r="J729" s="21">
        <v>564</v>
      </c>
      <c r="K729" s="20" t="str" cm="1">
        <f t="array" ref="K7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0" spans="1:11" ht="21.5" x14ac:dyDescent="0.9">
      <c r="A730" s="25">
        <v>99</v>
      </c>
      <c r="B730" s="20" t="s">
        <v>3787</v>
      </c>
      <c r="C730" s="20" t="s">
        <v>3559</v>
      </c>
      <c r="D730" s="20">
        <v>162885</v>
      </c>
      <c r="E730" s="20">
        <v>73.16</v>
      </c>
      <c r="F730" s="20" t="s">
        <v>6638</v>
      </c>
      <c r="G730" s="20" t="str">
        <f>IF(Result2026[[#This Row],[Candidate_Name]]&lt;&gt;"NOTA",_xlfn.XLOOKUP(Result2026[[#This Row],[Candidate_Name]],Candidates[candidates__name],Candidates[candidates__reference],"Fix"),"NOTA")</f>
        <v>NOTA</v>
      </c>
      <c r="H730" s="20" t="s">
        <v>6636</v>
      </c>
      <c r="I730" s="20"/>
      <c r="J730" s="21">
        <v>532</v>
      </c>
      <c r="K730" s="20" t="str" cm="1">
        <f t="array" ref="K7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1" spans="1:11" ht="21.5" x14ac:dyDescent="0.9">
      <c r="A731" s="25">
        <v>99</v>
      </c>
      <c r="B731" s="20" t="s">
        <v>3787</v>
      </c>
      <c r="C731" s="20" t="s">
        <v>3559</v>
      </c>
      <c r="D731" s="20">
        <v>162885</v>
      </c>
      <c r="E731" s="20">
        <v>73.16</v>
      </c>
      <c r="F731" s="20" t="s">
        <v>3817</v>
      </c>
      <c r="G731" s="20" t="str">
        <f>IF(Result2026[[#This Row],[Candidate_Name]]&lt;&gt;"NOTA",_xlfn.XLOOKUP(Result2026[[#This Row],[Candidate_Name]],Candidates[candidates__name],Candidates[candidates__reference],"Fix"),"NOTA")</f>
        <v>26kla742</v>
      </c>
      <c r="H731" s="20" t="s">
        <v>6636</v>
      </c>
      <c r="I731" s="20" t="s">
        <v>6645</v>
      </c>
      <c r="J731" s="21">
        <v>331</v>
      </c>
      <c r="K731" s="20" t="str" cm="1">
        <f t="array" ref="K7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2" spans="1:11" ht="21.5" x14ac:dyDescent="0.9">
      <c r="A732" s="25">
        <v>99</v>
      </c>
      <c r="B732" s="20" t="s">
        <v>3787</v>
      </c>
      <c r="C732" s="20" t="s">
        <v>3559</v>
      </c>
      <c r="D732" s="20">
        <v>162885</v>
      </c>
      <c r="E732" s="20">
        <v>73.16</v>
      </c>
      <c r="F732" s="20" t="s">
        <v>3812</v>
      </c>
      <c r="G732" s="20" t="str">
        <f>IF(Result2026[[#This Row],[Candidate_Name]]&lt;&gt;"NOTA",_xlfn.XLOOKUP(Result2026[[#This Row],[Candidate_Name]],Candidates[candidates__name],Candidates[candidates__reference],"Fix"),"NOTA")</f>
        <v>26kla519</v>
      </c>
      <c r="H732" s="20" t="s">
        <v>6636</v>
      </c>
      <c r="I732" s="20" t="s">
        <v>6644</v>
      </c>
      <c r="J732" s="21">
        <v>256</v>
      </c>
      <c r="K732" s="20" t="str" cm="1">
        <f t="array" ref="K7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3" spans="1:11" ht="21.5" x14ac:dyDescent="0.9">
      <c r="A733" s="25">
        <v>99</v>
      </c>
      <c r="B733" s="20" t="s">
        <v>3787</v>
      </c>
      <c r="C733" s="20" t="s">
        <v>3559</v>
      </c>
      <c r="D733" s="20">
        <v>162885</v>
      </c>
      <c r="E733" s="20">
        <v>73.16</v>
      </c>
      <c r="F733" s="20" t="s">
        <v>3832</v>
      </c>
      <c r="G733" s="20" t="str">
        <f>IF(Result2026[[#This Row],[Candidate_Name]]&lt;&gt;"NOTA",_xlfn.XLOOKUP(Result2026[[#This Row],[Candidate_Name]],Candidates[candidates__name],Candidates[candidates__reference],"Fix"),"NOTA")</f>
        <v>26kla771</v>
      </c>
      <c r="H733" s="20" t="s">
        <v>6636</v>
      </c>
      <c r="I733" s="20" t="s">
        <v>6637</v>
      </c>
      <c r="J733" s="21">
        <v>67</v>
      </c>
      <c r="K733" s="20" t="str" cm="1">
        <f t="array" ref="K7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4" spans="1:11" ht="21.5" x14ac:dyDescent="0.9">
      <c r="A734" s="25">
        <v>99</v>
      </c>
      <c r="B734" s="20" t="s">
        <v>3787</v>
      </c>
      <c r="C734" s="20" t="s">
        <v>3559</v>
      </c>
      <c r="D734" s="20">
        <v>162885</v>
      </c>
      <c r="E734" s="20">
        <v>73.16</v>
      </c>
      <c r="F734" s="20" t="s">
        <v>3838</v>
      </c>
      <c r="G734" s="20" t="str">
        <f>IF(Result2026[[#This Row],[Candidate_Name]]&lt;&gt;"NOTA",_xlfn.XLOOKUP(Result2026[[#This Row],[Candidate_Name]],Candidates[candidates__name],Candidates[candidates__reference],"Fix"),"NOTA")</f>
        <v>26kla800</v>
      </c>
      <c r="H734" s="20" t="s">
        <v>6636</v>
      </c>
      <c r="I734" s="20" t="s">
        <v>6637</v>
      </c>
      <c r="J734" s="21">
        <v>57</v>
      </c>
      <c r="K734" s="20" t="str" cm="1">
        <f t="array" ref="K7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5" spans="1:11" ht="21.5" x14ac:dyDescent="0.9">
      <c r="A735" s="25">
        <v>99</v>
      </c>
      <c r="B735" s="20" t="s">
        <v>3787</v>
      </c>
      <c r="C735" s="20" t="s">
        <v>3559</v>
      </c>
      <c r="D735" s="20">
        <v>162885</v>
      </c>
      <c r="E735" s="20">
        <v>73.16</v>
      </c>
      <c r="F735" s="20" t="s">
        <v>3827</v>
      </c>
      <c r="G735" s="20" t="str">
        <f>IF(Result2026[[#This Row],[Candidate_Name]]&lt;&gt;"NOTA",_xlfn.XLOOKUP(Result2026[[#This Row],[Candidate_Name]],Candidates[candidates__name],Candidates[candidates__reference],"Fix"),"NOTA")</f>
        <v>26kla805</v>
      </c>
      <c r="H735" s="20" t="s">
        <v>6636</v>
      </c>
      <c r="I735" s="20" t="s">
        <v>6666</v>
      </c>
      <c r="J735" s="21">
        <v>43</v>
      </c>
      <c r="K735" s="20" t="str" cm="1">
        <f t="array" ref="K7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36" spans="1:11" ht="21.5" x14ac:dyDescent="0.9">
      <c r="A736" s="25">
        <v>100</v>
      </c>
      <c r="B736" s="20" t="s">
        <v>3843</v>
      </c>
      <c r="C736" s="20" t="s">
        <v>3559</v>
      </c>
      <c r="D736" s="20">
        <v>177500</v>
      </c>
      <c r="E736" s="20">
        <v>74.91</v>
      </c>
      <c r="F736" s="20" t="s">
        <v>3864</v>
      </c>
      <c r="G736" s="20" t="str">
        <f>IF(Result2026[[#This Row],[Candidate_Name]]&lt;&gt;"NOTA",_xlfn.XLOOKUP(Result2026[[#This Row],[Candidate_Name]],Candidates[candidates__name],Candidates[candidates__reference],"Fix"),"NOTA")</f>
        <v>26kla240</v>
      </c>
      <c r="H736" s="20" t="s">
        <v>38</v>
      </c>
      <c r="I736" s="20" t="s">
        <v>6640</v>
      </c>
      <c r="J736" s="21">
        <v>56646</v>
      </c>
      <c r="K736" s="20" cm="1">
        <f t="array" ref="K7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37" spans="1:11" ht="21.5" x14ac:dyDescent="0.9">
      <c r="A737" s="25">
        <v>100</v>
      </c>
      <c r="B737" s="20" t="s">
        <v>3843</v>
      </c>
      <c r="C737" s="20" t="s">
        <v>3559</v>
      </c>
      <c r="D737" s="20">
        <v>177500</v>
      </c>
      <c r="E737" s="20">
        <v>74.91</v>
      </c>
      <c r="F737" s="20" t="s">
        <v>3846</v>
      </c>
      <c r="G737" s="20" t="str">
        <f>IF(Result2026[[#This Row],[Candidate_Name]]&lt;&gt;"NOTA",_xlfn.XLOOKUP(Result2026[[#This Row],[Candidate_Name]],Candidates[candidates__name],Candidates[candidates__reference],"Fix"),"NOTA")</f>
        <v>26kla100</v>
      </c>
      <c r="H737" s="20" t="s">
        <v>51</v>
      </c>
      <c r="I737" s="20" t="s">
        <v>387</v>
      </c>
      <c r="J737" s="21">
        <v>50874</v>
      </c>
      <c r="K737" s="20" cm="1">
        <f t="array" ref="K7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38" spans="1:11" ht="21.5" x14ac:dyDescent="0.9">
      <c r="A738" s="25">
        <v>100</v>
      </c>
      <c r="B738" s="20" t="s">
        <v>3843</v>
      </c>
      <c r="C738" s="20" t="s">
        <v>3559</v>
      </c>
      <c r="D738" s="20">
        <v>177500</v>
      </c>
      <c r="E738" s="20">
        <v>74.91</v>
      </c>
      <c r="F738" s="20" t="s">
        <v>3853</v>
      </c>
      <c r="G738" s="20" t="str">
        <f>IF(Result2026[[#This Row],[Candidate_Name]]&lt;&gt;"NOTA",_xlfn.XLOOKUP(Result2026[[#This Row],[Candidate_Name]],Candidates[candidates__name],Candidates[candidates__reference],"Fix"),"NOTA")</f>
        <v>26kla380</v>
      </c>
      <c r="H738" s="20" t="s">
        <v>68</v>
      </c>
      <c r="I738" s="20" t="s">
        <v>6634</v>
      </c>
      <c r="J738" s="21">
        <v>26984</v>
      </c>
      <c r="K738" s="20" cm="1">
        <f t="array" ref="K7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39" spans="1:11" ht="21.5" x14ac:dyDescent="0.9">
      <c r="A739" s="25">
        <v>100</v>
      </c>
      <c r="B739" s="20" t="s">
        <v>3843</v>
      </c>
      <c r="C739" s="20" t="s">
        <v>3559</v>
      </c>
      <c r="D739" s="20">
        <v>177500</v>
      </c>
      <c r="E739" s="20">
        <v>74.91</v>
      </c>
      <c r="F739" s="20" t="s">
        <v>6638</v>
      </c>
      <c r="G739" s="20" t="str">
        <f>IF(Result2026[[#This Row],[Candidate_Name]]&lt;&gt;"NOTA",_xlfn.XLOOKUP(Result2026[[#This Row],[Candidate_Name]],Candidates[candidates__name],Candidates[candidates__reference],"Fix"),"NOTA")</f>
        <v>NOTA</v>
      </c>
      <c r="H739" s="20" t="s">
        <v>6636</v>
      </c>
      <c r="I739" s="20"/>
      <c r="J739" s="21">
        <v>788</v>
      </c>
      <c r="K739" s="20" t="str" cm="1">
        <f t="array" ref="K7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0" spans="1:11" ht="21.5" x14ac:dyDescent="0.9">
      <c r="A740" s="25">
        <v>100</v>
      </c>
      <c r="B740" s="20" t="s">
        <v>3843</v>
      </c>
      <c r="C740" s="20" t="s">
        <v>3559</v>
      </c>
      <c r="D740" s="20">
        <v>177500</v>
      </c>
      <c r="E740" s="20">
        <v>74.91</v>
      </c>
      <c r="F740" s="20" t="s">
        <v>3859</v>
      </c>
      <c r="G740" s="20" t="str">
        <f>IF(Result2026[[#This Row],[Candidate_Name]]&lt;&gt;"NOTA",_xlfn.XLOOKUP(Result2026[[#This Row],[Candidate_Name]],Candidates[candidates__name],Candidates[candidates__reference],"Fix"),"NOTA")</f>
        <v>26kla1038</v>
      </c>
      <c r="H740" s="20" t="s">
        <v>6636</v>
      </c>
      <c r="I740" s="20" t="s">
        <v>6639</v>
      </c>
      <c r="J740" s="21">
        <v>696</v>
      </c>
      <c r="K740" s="20" t="str" cm="1">
        <f t="array" ref="K7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1" spans="1:11" ht="21.5" x14ac:dyDescent="0.9">
      <c r="A741" s="25">
        <v>101</v>
      </c>
      <c r="B741" s="20" t="s">
        <v>3869</v>
      </c>
      <c r="C741" s="20" t="s">
        <v>3559</v>
      </c>
      <c r="D741" s="20">
        <v>184665</v>
      </c>
      <c r="E741" s="20">
        <v>76.98</v>
      </c>
      <c r="F741" s="20" t="s">
        <v>3883</v>
      </c>
      <c r="G741" s="20" t="str">
        <f>IF(Result2026[[#This Row],[Candidate_Name]]&lt;&gt;"NOTA",_xlfn.XLOOKUP(Result2026[[#This Row],[Candidate_Name]],Candidates[candidates__name],Candidates[candidates__reference],"Fix"),"NOTA")</f>
        <v>26kla241</v>
      </c>
      <c r="H741" s="20" t="s">
        <v>38</v>
      </c>
      <c r="I741" s="20" t="s">
        <v>6640</v>
      </c>
      <c r="J741" s="21">
        <v>56900</v>
      </c>
      <c r="K741" s="20" cm="1">
        <f t="array" ref="K7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42" spans="1:11" ht="21.5" x14ac:dyDescent="0.9">
      <c r="A742" s="25">
        <v>101</v>
      </c>
      <c r="B742" s="20" t="s">
        <v>3869</v>
      </c>
      <c r="C742" s="20" t="s">
        <v>3559</v>
      </c>
      <c r="D742" s="20">
        <v>184665</v>
      </c>
      <c r="E742" s="20">
        <v>76.98</v>
      </c>
      <c r="F742" s="20" t="s">
        <v>3888</v>
      </c>
      <c r="G742" s="20" t="str">
        <f>IF(Result2026[[#This Row],[Candidate_Name]]&lt;&gt;"NOTA",_xlfn.XLOOKUP(Result2026[[#This Row],[Candidate_Name]],Candidates[candidates__name],Candidates[candidates__reference],"Fix"),"NOTA")</f>
        <v>26kla101</v>
      </c>
      <c r="H742" s="20" t="s">
        <v>51</v>
      </c>
      <c r="I742" s="20" t="s">
        <v>387</v>
      </c>
      <c r="J742" s="21">
        <v>50207</v>
      </c>
      <c r="K742" s="20" cm="1">
        <f t="array" ref="K7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43" spans="1:11" ht="21.5" x14ac:dyDescent="0.9">
      <c r="A743" s="25">
        <v>101</v>
      </c>
      <c r="B743" s="20" t="s">
        <v>3869</v>
      </c>
      <c r="C743" s="20" t="s">
        <v>3559</v>
      </c>
      <c r="D743" s="20">
        <v>184665</v>
      </c>
      <c r="E743" s="20">
        <v>76.98</v>
      </c>
      <c r="F743" s="20" t="s">
        <v>3872</v>
      </c>
      <c r="G743" s="20" t="str">
        <f>IF(Result2026[[#This Row],[Candidate_Name]]&lt;&gt;"NOTA",_xlfn.XLOOKUP(Result2026[[#This Row],[Candidate_Name]],Candidates[candidates__name],Candidates[candidates__reference],"Fix"),"NOTA")</f>
        <v>26kla381</v>
      </c>
      <c r="H743" s="20" t="s">
        <v>68</v>
      </c>
      <c r="I743" s="20" t="s">
        <v>6634</v>
      </c>
      <c r="J743" s="21">
        <v>36172</v>
      </c>
      <c r="K743" s="20" cm="1">
        <f t="array" ref="K7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44" spans="1:11" ht="21.5" x14ac:dyDescent="0.9">
      <c r="A744" s="25">
        <v>101</v>
      </c>
      <c r="B744" s="20" t="s">
        <v>3869</v>
      </c>
      <c r="C744" s="20" t="s">
        <v>3559</v>
      </c>
      <c r="D744" s="20">
        <v>184665</v>
      </c>
      <c r="E744" s="20">
        <v>76.98</v>
      </c>
      <c r="F744" s="20" t="s">
        <v>3878</v>
      </c>
      <c r="G744" s="20" t="str">
        <f>IF(Result2026[[#This Row],[Candidate_Name]]&lt;&gt;"NOTA",_xlfn.XLOOKUP(Result2026[[#This Row],[Candidate_Name]],Candidates[candidates__name],Candidates[candidates__reference],"Fix"),"NOTA")</f>
        <v>26kla999</v>
      </c>
      <c r="H744" s="20" t="s">
        <v>6636</v>
      </c>
      <c r="I744" s="20" t="s">
        <v>6639</v>
      </c>
      <c r="J744" s="21">
        <v>603</v>
      </c>
      <c r="K744" s="20" t="str" cm="1">
        <f t="array" ref="K7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5" spans="1:11" ht="21.5" x14ac:dyDescent="0.9">
      <c r="A745" s="25">
        <v>101</v>
      </c>
      <c r="B745" s="20" t="s">
        <v>3869</v>
      </c>
      <c r="C745" s="20" t="s">
        <v>3559</v>
      </c>
      <c r="D745" s="20">
        <v>184665</v>
      </c>
      <c r="E745" s="20">
        <v>76.98</v>
      </c>
      <c r="F745" s="20" t="s">
        <v>6638</v>
      </c>
      <c r="G745" s="20" t="str">
        <f>IF(Result2026[[#This Row],[Candidate_Name]]&lt;&gt;"NOTA",_xlfn.XLOOKUP(Result2026[[#This Row],[Candidate_Name]],Candidates[candidates__name],Candidates[candidates__reference],"Fix"),"NOTA")</f>
        <v>NOTA</v>
      </c>
      <c r="H745" s="20" t="s">
        <v>6636</v>
      </c>
      <c r="I745" s="20"/>
      <c r="J745" s="21">
        <v>498</v>
      </c>
      <c r="K745" s="20" t="str" cm="1">
        <f t="array" ref="K7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6" spans="1:11" ht="21.5" x14ac:dyDescent="0.9">
      <c r="A746" s="25">
        <v>101</v>
      </c>
      <c r="B746" s="20" t="s">
        <v>3869</v>
      </c>
      <c r="C746" s="20" t="s">
        <v>3559</v>
      </c>
      <c r="D746" s="20">
        <v>184665</v>
      </c>
      <c r="E746" s="20">
        <v>76.98</v>
      </c>
      <c r="F746" s="20" t="s">
        <v>3895</v>
      </c>
      <c r="G746" s="20" t="str">
        <f>IF(Result2026[[#This Row],[Candidate_Name]]&lt;&gt;"NOTA",_xlfn.XLOOKUP(Result2026[[#This Row],[Candidate_Name]],Candidates[candidates__name],Candidates[candidates__reference],"Fix"),"NOTA")</f>
        <v>26kla708</v>
      </c>
      <c r="H746" s="20" t="s">
        <v>6636</v>
      </c>
      <c r="I746" s="20" t="s">
        <v>6637</v>
      </c>
      <c r="J746" s="21">
        <v>205</v>
      </c>
      <c r="K746" s="20" t="str" cm="1">
        <f t="array" ref="K7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7" spans="1:11" ht="21.5" x14ac:dyDescent="0.9">
      <c r="A747" s="25">
        <v>101</v>
      </c>
      <c r="B747" s="20" t="s">
        <v>3869</v>
      </c>
      <c r="C747" s="20" t="s">
        <v>3559</v>
      </c>
      <c r="D747" s="20">
        <v>184665</v>
      </c>
      <c r="E747" s="20">
        <v>76.98</v>
      </c>
      <c r="F747" s="20" t="s">
        <v>3900</v>
      </c>
      <c r="G747" s="20" t="str">
        <f>IF(Result2026[[#This Row],[Candidate_Name]]&lt;&gt;"NOTA",_xlfn.XLOOKUP(Result2026[[#This Row],[Candidate_Name]],Candidates[candidates__name],Candidates[candidates__reference],"Fix"),"NOTA")</f>
        <v>26kla847</v>
      </c>
      <c r="H747" s="20" t="s">
        <v>6636</v>
      </c>
      <c r="I747" s="20" t="s">
        <v>6637</v>
      </c>
      <c r="J747" s="21">
        <v>136</v>
      </c>
      <c r="K747" s="20" t="str" cm="1">
        <f t="array" ref="K7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8" spans="1:11" ht="21.5" x14ac:dyDescent="0.9">
      <c r="A748" s="25">
        <v>101</v>
      </c>
      <c r="B748" s="20" t="s">
        <v>3869</v>
      </c>
      <c r="C748" s="20" t="s">
        <v>3559</v>
      </c>
      <c r="D748" s="20">
        <v>184665</v>
      </c>
      <c r="E748" s="20">
        <v>76.98</v>
      </c>
      <c r="F748" s="20" t="s">
        <v>3905</v>
      </c>
      <c r="G748" s="20" t="str">
        <f>IF(Result2026[[#This Row],[Candidate_Name]]&lt;&gt;"NOTA",_xlfn.XLOOKUP(Result2026[[#This Row],[Candidate_Name]],Candidates[candidates__name],Candidates[candidates__reference],"Fix"),"NOTA")</f>
        <v>26kla975</v>
      </c>
      <c r="H748" s="20" t="s">
        <v>6636</v>
      </c>
      <c r="I748" s="20" t="s">
        <v>6637</v>
      </c>
      <c r="J748" s="21">
        <v>73</v>
      </c>
      <c r="K748" s="20" t="str" cm="1">
        <f t="array" ref="K7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49" spans="1:11" ht="21.5" x14ac:dyDescent="0.9">
      <c r="A749" s="25">
        <v>102</v>
      </c>
      <c r="B749" s="20" t="s">
        <v>3910</v>
      </c>
      <c r="C749" s="20" t="s">
        <v>3912</v>
      </c>
      <c r="D749" s="20">
        <v>191465</v>
      </c>
      <c r="E749" s="20">
        <v>83.32</v>
      </c>
      <c r="F749" s="20" t="s">
        <v>3923</v>
      </c>
      <c r="G749" s="20" t="str">
        <f>IF(Result2026[[#This Row],[Candidate_Name]]&lt;&gt;"NOTA",_xlfn.XLOOKUP(Result2026[[#This Row],[Candidate_Name]],Candidates[candidates__name],Candidates[candidates__reference],"Fix"),"NOTA")</f>
        <v>26kla242</v>
      </c>
      <c r="H749" s="20" t="s">
        <v>38</v>
      </c>
      <c r="I749" s="20" t="s">
        <v>6640</v>
      </c>
      <c r="J749" s="21">
        <v>74469</v>
      </c>
      <c r="K749" s="20" cm="1">
        <f t="array" ref="K7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50" spans="1:11" ht="21.5" x14ac:dyDescent="0.9">
      <c r="A750" s="25">
        <v>102</v>
      </c>
      <c r="B750" s="20" t="s">
        <v>3910</v>
      </c>
      <c r="C750" s="20" t="s">
        <v>3912</v>
      </c>
      <c r="D750" s="20">
        <v>191465</v>
      </c>
      <c r="E750" s="20">
        <v>83.32</v>
      </c>
      <c r="F750" s="20" t="s">
        <v>3916</v>
      </c>
      <c r="G750" s="20" t="str">
        <f>IF(Result2026[[#This Row],[Candidate_Name]]&lt;&gt;"NOTA",_xlfn.XLOOKUP(Result2026[[#This Row],[Candidate_Name]],Candidates[candidates__name],Candidates[candidates__reference],"Fix"),"NOTA")</f>
        <v>26kla102</v>
      </c>
      <c r="H750" s="20" t="s">
        <v>51</v>
      </c>
      <c r="I750" s="20" t="s">
        <v>6635</v>
      </c>
      <c r="J750" s="21">
        <v>65145</v>
      </c>
      <c r="K750" s="20" cm="1">
        <f t="array" ref="K7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51" spans="1:11" ht="21.5" x14ac:dyDescent="0.9">
      <c r="A751" s="25">
        <v>102</v>
      </c>
      <c r="B751" s="20" t="s">
        <v>3910</v>
      </c>
      <c r="C751" s="20" t="s">
        <v>3912</v>
      </c>
      <c r="D751" s="20">
        <v>191465</v>
      </c>
      <c r="E751" s="20">
        <v>83.32</v>
      </c>
      <c r="F751" s="20" t="s">
        <v>3929</v>
      </c>
      <c r="G751" s="20" t="str">
        <f>IF(Result2026[[#This Row],[Candidate_Name]]&lt;&gt;"NOTA",_xlfn.XLOOKUP(Result2026[[#This Row],[Candidate_Name]],Candidates[candidates__name],Candidates[candidates__reference],"Fix"),"NOTA")</f>
        <v>26kla382</v>
      </c>
      <c r="H751" s="20" t="s">
        <v>68</v>
      </c>
      <c r="I751" s="20" t="s">
        <v>6648</v>
      </c>
      <c r="J751" s="21">
        <v>20334</v>
      </c>
      <c r="K751" s="20" cm="1">
        <f t="array" ref="K7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52" spans="1:11" ht="21.5" x14ac:dyDescent="0.9">
      <c r="A752" s="25">
        <v>102</v>
      </c>
      <c r="B752" s="20" t="s">
        <v>3910</v>
      </c>
      <c r="C752" s="20" t="s">
        <v>3912</v>
      </c>
      <c r="D752" s="20">
        <v>191465</v>
      </c>
      <c r="E752" s="20">
        <v>83.32</v>
      </c>
      <c r="F752" s="20" t="s">
        <v>6638</v>
      </c>
      <c r="G752" s="20" t="str">
        <f>IF(Result2026[[#This Row],[Candidate_Name]]&lt;&gt;"NOTA",_xlfn.XLOOKUP(Result2026[[#This Row],[Candidate_Name]],Candidates[candidates__name],Candidates[candidates__reference],"Fix"),"NOTA")</f>
        <v>NOTA</v>
      </c>
      <c r="H752" s="20" t="s">
        <v>6636</v>
      </c>
      <c r="I752" s="20"/>
      <c r="J752" s="21">
        <v>1174</v>
      </c>
      <c r="K752" s="20" t="str" cm="1">
        <f t="array" ref="K7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53" spans="1:11" ht="21.5" x14ac:dyDescent="0.9">
      <c r="A753" s="25">
        <v>102</v>
      </c>
      <c r="B753" s="20" t="s">
        <v>3910</v>
      </c>
      <c r="C753" s="20" t="s">
        <v>3912</v>
      </c>
      <c r="D753" s="20">
        <v>191465</v>
      </c>
      <c r="E753" s="20">
        <v>83.32</v>
      </c>
      <c r="F753" s="20" t="s">
        <v>3940</v>
      </c>
      <c r="G753" s="20" t="str">
        <f>IF(Result2026[[#This Row],[Candidate_Name]]&lt;&gt;"NOTA",_xlfn.XLOOKUP(Result2026[[#This Row],[Candidate_Name]],Candidates[candidates__name],Candidates[candidates__reference],"Fix"),"NOTA")</f>
        <v>26kla883</v>
      </c>
      <c r="H753" s="20" t="s">
        <v>6636</v>
      </c>
      <c r="I753" s="20" t="s">
        <v>6645</v>
      </c>
      <c r="J753" s="21">
        <v>317</v>
      </c>
      <c r="K753" s="20" t="str" cm="1">
        <f t="array" ref="K7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54" spans="1:11" ht="21.5" x14ac:dyDescent="0.9">
      <c r="A754" s="25">
        <v>102</v>
      </c>
      <c r="B754" s="20" t="s">
        <v>3910</v>
      </c>
      <c r="C754" s="20" t="s">
        <v>3912</v>
      </c>
      <c r="D754" s="20">
        <v>191465</v>
      </c>
      <c r="E754" s="20">
        <v>83.32</v>
      </c>
      <c r="F754" s="20" t="s">
        <v>3935</v>
      </c>
      <c r="G754" s="20" t="str">
        <f>IF(Result2026[[#This Row],[Candidate_Name]]&lt;&gt;"NOTA",_xlfn.XLOOKUP(Result2026[[#This Row],[Candidate_Name]],Candidates[candidates__name],Candidates[candidates__reference],"Fix"),"NOTA")</f>
        <v>26kla1056</v>
      </c>
      <c r="H754" s="20" t="s">
        <v>6636</v>
      </c>
      <c r="I754" s="20" t="s">
        <v>6667</v>
      </c>
      <c r="J754" s="21">
        <v>297</v>
      </c>
      <c r="K754" s="20" t="str" cm="1">
        <f t="array" ref="K7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55" spans="1:11" ht="21.5" x14ac:dyDescent="0.9">
      <c r="A755" s="25">
        <v>102</v>
      </c>
      <c r="B755" s="20" t="s">
        <v>3910</v>
      </c>
      <c r="C755" s="20" t="s">
        <v>3912</v>
      </c>
      <c r="D755" s="20">
        <v>191465</v>
      </c>
      <c r="E755" s="20">
        <v>83.32</v>
      </c>
      <c r="F755" s="20" t="s">
        <v>3945</v>
      </c>
      <c r="G755" s="20" t="str">
        <f>IF(Result2026[[#This Row],[Candidate_Name]]&lt;&gt;"NOTA",_xlfn.XLOOKUP(Result2026[[#This Row],[Candidate_Name]],Candidates[candidates__name],Candidates[candidates__reference],"Fix"),"NOTA")</f>
        <v>26kla1065</v>
      </c>
      <c r="H755" s="20" t="s">
        <v>6636</v>
      </c>
      <c r="I755" s="20" t="s">
        <v>6637</v>
      </c>
      <c r="J755" s="21">
        <v>238</v>
      </c>
      <c r="K755" s="20" t="str" cm="1">
        <f t="array" ref="K7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56" spans="1:11" ht="21.5" x14ac:dyDescent="0.9">
      <c r="A756" s="25">
        <v>103</v>
      </c>
      <c r="B756" s="20" t="s">
        <v>3950</v>
      </c>
      <c r="C756" s="20" t="s">
        <v>3912</v>
      </c>
      <c r="D756" s="20">
        <v>206016</v>
      </c>
      <c r="E756" s="20">
        <v>82.07</v>
      </c>
      <c r="F756" s="20" t="s">
        <v>3953</v>
      </c>
      <c r="G756" s="20" t="str">
        <f>IF(Result2026[[#This Row],[Candidate_Name]]&lt;&gt;"NOTA",_xlfn.XLOOKUP(Result2026[[#This Row],[Candidate_Name]],Candidates[candidates__name],Candidates[candidates__reference],"Fix"),"NOTA")</f>
        <v>26kla103</v>
      </c>
      <c r="H756" s="20" t="s">
        <v>51</v>
      </c>
      <c r="I756" s="20" t="s">
        <v>6641</v>
      </c>
      <c r="J756" s="21">
        <v>83216</v>
      </c>
      <c r="K756" s="20" cm="1">
        <f t="array" ref="K7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57" spans="1:11" ht="21.5" x14ac:dyDescent="0.9">
      <c r="A757" s="25">
        <v>103</v>
      </c>
      <c r="B757" s="20" t="s">
        <v>3950</v>
      </c>
      <c r="C757" s="20" t="s">
        <v>3912</v>
      </c>
      <c r="D757" s="20">
        <v>206016</v>
      </c>
      <c r="E757" s="20">
        <v>82.07</v>
      </c>
      <c r="F757" s="20" t="s">
        <v>3960</v>
      </c>
      <c r="G757" s="20" t="str">
        <f>IF(Result2026[[#This Row],[Candidate_Name]]&lt;&gt;"NOTA",_xlfn.XLOOKUP(Result2026[[#This Row],[Candidate_Name]],Candidates[candidates__name],Candidates[candidates__reference],"Fix"),"NOTA")</f>
        <v>26kla243</v>
      </c>
      <c r="H757" s="20" t="s">
        <v>38</v>
      </c>
      <c r="I757" s="20" t="s">
        <v>6640</v>
      </c>
      <c r="J757" s="21">
        <v>68727</v>
      </c>
      <c r="K757" s="20" cm="1">
        <f t="array" ref="K7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58" spans="1:11" ht="21.5" x14ac:dyDescent="0.9">
      <c r="A758" s="25">
        <v>103</v>
      </c>
      <c r="B758" s="20" t="s">
        <v>3950</v>
      </c>
      <c r="C758" s="20" t="s">
        <v>3912</v>
      </c>
      <c r="D758" s="20">
        <v>206016</v>
      </c>
      <c r="E758" s="20">
        <v>82.07</v>
      </c>
      <c r="F758" s="20" t="s">
        <v>3965</v>
      </c>
      <c r="G758" s="20" t="str">
        <f>IF(Result2026[[#This Row],[Candidate_Name]]&lt;&gt;"NOTA",_xlfn.XLOOKUP(Result2026[[#This Row],[Candidate_Name]],Candidates[candidates__name],Candidates[candidates__reference],"Fix"),"NOTA")</f>
        <v>26kla383</v>
      </c>
      <c r="H758" s="20" t="s">
        <v>68</v>
      </c>
      <c r="I758" s="20" t="s">
        <v>6648</v>
      </c>
      <c r="J758" s="21">
        <v>17997</v>
      </c>
      <c r="K758" s="20" cm="1">
        <f t="array" ref="K7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59" spans="1:11" ht="21.5" x14ac:dyDescent="0.9">
      <c r="A759" s="25">
        <v>103</v>
      </c>
      <c r="B759" s="20" t="s">
        <v>3950</v>
      </c>
      <c r="C759" s="20" t="s">
        <v>3912</v>
      </c>
      <c r="D759" s="20">
        <v>206016</v>
      </c>
      <c r="E759" s="20">
        <v>82.07</v>
      </c>
      <c r="F759" s="20" t="s">
        <v>6638</v>
      </c>
      <c r="G759" s="20" t="str">
        <f>IF(Result2026[[#This Row],[Candidate_Name]]&lt;&gt;"NOTA",_xlfn.XLOOKUP(Result2026[[#This Row],[Candidate_Name]],Candidates[candidates__name],Candidates[candidates__reference],"Fix"),"NOTA")</f>
        <v>NOTA</v>
      </c>
      <c r="H759" s="20" t="s">
        <v>6636</v>
      </c>
      <c r="I759" s="20"/>
      <c r="J759" s="21">
        <v>1021</v>
      </c>
      <c r="K759" s="20" t="str" cm="1">
        <f t="array" ref="K7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0" spans="1:11" ht="21.5" x14ac:dyDescent="0.9">
      <c r="A760" s="25">
        <v>103</v>
      </c>
      <c r="B760" s="20" t="s">
        <v>3950</v>
      </c>
      <c r="C760" s="20" t="s">
        <v>3912</v>
      </c>
      <c r="D760" s="20">
        <v>206016</v>
      </c>
      <c r="E760" s="20">
        <v>82.07</v>
      </c>
      <c r="F760" s="20" t="s">
        <v>3970</v>
      </c>
      <c r="G760" s="20" t="str">
        <f>IF(Result2026[[#This Row],[Candidate_Name]]&lt;&gt;"NOTA",_xlfn.XLOOKUP(Result2026[[#This Row],[Candidate_Name]],Candidates[candidates__name],Candidates[candidates__reference],"Fix"),"NOTA")</f>
        <v>26kla876</v>
      </c>
      <c r="H760" s="20" t="s">
        <v>6636</v>
      </c>
      <c r="I760" s="20" t="s">
        <v>6637</v>
      </c>
      <c r="J760" s="21">
        <v>455</v>
      </c>
      <c r="K760" s="20" t="str" cm="1">
        <f t="array" ref="K7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1" spans="1:11" ht="21.5" x14ac:dyDescent="0.9">
      <c r="A761" s="25">
        <v>103</v>
      </c>
      <c r="B761" s="20" t="s">
        <v>3950</v>
      </c>
      <c r="C761" s="20" t="s">
        <v>3912</v>
      </c>
      <c r="D761" s="20">
        <v>206016</v>
      </c>
      <c r="E761" s="20">
        <v>82.07</v>
      </c>
      <c r="F761" s="20" t="s">
        <v>3976</v>
      </c>
      <c r="G761" s="20" t="str">
        <f>IF(Result2026[[#This Row],[Candidate_Name]]&lt;&gt;"NOTA",_xlfn.XLOOKUP(Result2026[[#This Row],[Candidate_Name]],Candidates[candidates__name],Candidates[candidates__reference],"Fix"),"NOTA")</f>
        <v>26kla740</v>
      </c>
      <c r="H761" s="20" t="s">
        <v>6636</v>
      </c>
      <c r="I761" s="20" t="s">
        <v>6637</v>
      </c>
      <c r="J761" s="21">
        <v>366</v>
      </c>
      <c r="K761" s="20" t="str" cm="1">
        <f t="array" ref="K7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2" spans="1:11" ht="21.5" x14ac:dyDescent="0.9">
      <c r="A762" s="25">
        <v>103</v>
      </c>
      <c r="B762" s="20" t="s">
        <v>3950</v>
      </c>
      <c r="C762" s="20" t="s">
        <v>3912</v>
      </c>
      <c r="D762" s="20">
        <v>206016</v>
      </c>
      <c r="E762" s="20">
        <v>82.07</v>
      </c>
      <c r="F762" s="20" t="s">
        <v>3981</v>
      </c>
      <c r="G762" s="20" t="str">
        <f>IF(Result2026[[#This Row],[Candidate_Name]]&lt;&gt;"NOTA",_xlfn.XLOOKUP(Result2026[[#This Row],[Candidate_Name]],Candidates[candidates__name],Candidates[candidates__reference],"Fix"),"NOTA")</f>
        <v>26kla926</v>
      </c>
      <c r="H762" s="20" t="s">
        <v>6636</v>
      </c>
      <c r="I762" s="20" t="s">
        <v>6637</v>
      </c>
      <c r="J762" s="21">
        <v>249</v>
      </c>
      <c r="K762" s="20" t="str" cm="1">
        <f t="array" ref="K7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3" spans="1:11" ht="21.5" x14ac:dyDescent="0.9">
      <c r="A763" s="25">
        <v>103</v>
      </c>
      <c r="B763" s="20" t="s">
        <v>3950</v>
      </c>
      <c r="C763" s="20" t="s">
        <v>3912</v>
      </c>
      <c r="D763" s="20">
        <v>206016</v>
      </c>
      <c r="E763" s="20">
        <v>82.07</v>
      </c>
      <c r="F763" s="20" t="s">
        <v>3986</v>
      </c>
      <c r="G763" s="20" t="str">
        <f>IF(Result2026[[#This Row],[Candidate_Name]]&lt;&gt;"NOTA",_xlfn.XLOOKUP(Result2026[[#This Row],[Candidate_Name]],Candidates[candidates__name],Candidates[candidates__reference],"Fix"),"NOTA")</f>
        <v>26kla719</v>
      </c>
      <c r="H763" s="20" t="s">
        <v>6636</v>
      </c>
      <c r="I763" s="20" t="s">
        <v>6637</v>
      </c>
      <c r="J763" s="21">
        <v>190</v>
      </c>
      <c r="K763" s="20" t="str" cm="1">
        <f t="array" ref="K7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4" spans="1:11" ht="21.5" x14ac:dyDescent="0.9">
      <c r="A764" s="25">
        <v>104</v>
      </c>
      <c r="B764" s="20" t="s">
        <v>3912</v>
      </c>
      <c r="C764" s="20" t="s">
        <v>3912</v>
      </c>
      <c r="D764" s="20">
        <v>191880</v>
      </c>
      <c r="E764" s="20">
        <v>81.290000000000006</v>
      </c>
      <c r="F764" s="20" t="s">
        <v>4005</v>
      </c>
      <c r="G764" s="20" t="str">
        <f>IF(Result2026[[#This Row],[Candidate_Name]]&lt;&gt;"NOTA",_xlfn.XLOOKUP(Result2026[[#This Row],[Candidate_Name]],Candidates[candidates__name],Candidates[candidates__reference],"Fix"),"NOTA")</f>
        <v>26kla244</v>
      </c>
      <c r="H764" s="20" t="s">
        <v>38</v>
      </c>
      <c r="I764" s="20" t="s">
        <v>6640</v>
      </c>
      <c r="J764" s="21">
        <v>81065</v>
      </c>
      <c r="K764" s="20" cm="1">
        <f t="array" ref="K7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65" spans="1:11" ht="21.5" x14ac:dyDescent="0.9">
      <c r="A765" s="25">
        <v>104</v>
      </c>
      <c r="B765" s="20" t="s">
        <v>3912</v>
      </c>
      <c r="C765" s="20" t="s">
        <v>3912</v>
      </c>
      <c r="D765" s="20">
        <v>191880</v>
      </c>
      <c r="E765" s="20">
        <v>81.290000000000006</v>
      </c>
      <c r="F765" s="20" t="s">
        <v>3993</v>
      </c>
      <c r="G765" s="20" t="str">
        <f>IF(Result2026[[#This Row],[Candidate_Name]]&lt;&gt;"NOTA",_xlfn.XLOOKUP(Result2026[[#This Row],[Candidate_Name]],Candidates[candidates__name],Candidates[candidates__reference],"Fix"),"NOTA")</f>
        <v>26kla104</v>
      </c>
      <c r="H765" s="20" t="s">
        <v>51</v>
      </c>
      <c r="I765" s="20" t="s">
        <v>6635</v>
      </c>
      <c r="J765" s="21">
        <v>60050</v>
      </c>
      <c r="K765" s="20" cm="1">
        <f t="array" ref="K7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66" spans="1:11" ht="21.5" x14ac:dyDescent="0.9">
      <c r="A766" s="25">
        <v>104</v>
      </c>
      <c r="B766" s="20" t="s">
        <v>3912</v>
      </c>
      <c r="C766" s="20" t="s">
        <v>3912</v>
      </c>
      <c r="D766" s="20">
        <v>191880</v>
      </c>
      <c r="E766" s="20">
        <v>81.290000000000006</v>
      </c>
      <c r="F766" s="20" t="s">
        <v>4000</v>
      </c>
      <c r="G766" s="20" t="str">
        <f>IF(Result2026[[#This Row],[Candidate_Name]]&lt;&gt;"NOTA",_xlfn.XLOOKUP(Result2026[[#This Row],[Candidate_Name]],Candidates[candidates__name],Candidates[candidates__reference],"Fix"),"NOTA")</f>
        <v>26kla384</v>
      </c>
      <c r="H766" s="20" t="s">
        <v>68</v>
      </c>
      <c r="I766" s="20" t="s">
        <v>6634</v>
      </c>
      <c r="J766" s="21">
        <v>15373</v>
      </c>
      <c r="K766" s="20" cm="1">
        <f t="array" ref="K7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67" spans="1:11" ht="21.5" x14ac:dyDescent="0.9">
      <c r="A767" s="25">
        <v>104</v>
      </c>
      <c r="B767" s="20" t="s">
        <v>3912</v>
      </c>
      <c r="C767" s="20" t="s">
        <v>3912</v>
      </c>
      <c r="D767" s="20">
        <v>191880</v>
      </c>
      <c r="E767" s="20">
        <v>81.290000000000006</v>
      </c>
      <c r="F767" s="20" t="s">
        <v>6638</v>
      </c>
      <c r="G767" s="20" t="str">
        <f>IF(Result2026[[#This Row],[Candidate_Name]]&lt;&gt;"NOTA",_xlfn.XLOOKUP(Result2026[[#This Row],[Candidate_Name]],Candidates[candidates__name],Candidates[candidates__reference],"Fix"),"NOTA")</f>
        <v>NOTA</v>
      </c>
      <c r="H767" s="20" t="s">
        <v>6636</v>
      </c>
      <c r="I767" s="20"/>
      <c r="J767" s="21">
        <v>795</v>
      </c>
      <c r="K767" s="20" t="str" cm="1">
        <f t="array" ref="K7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8" spans="1:11" ht="21.5" x14ac:dyDescent="0.9">
      <c r="A768" s="25">
        <v>104</v>
      </c>
      <c r="B768" s="20" t="s">
        <v>3912</v>
      </c>
      <c r="C768" s="20" t="s">
        <v>3912</v>
      </c>
      <c r="D768" s="20">
        <v>191880</v>
      </c>
      <c r="E768" s="20">
        <v>81.290000000000006</v>
      </c>
      <c r="F768" s="20" t="s">
        <v>4010</v>
      </c>
      <c r="G768" s="20" t="str">
        <f>IF(Result2026[[#This Row],[Candidate_Name]]&lt;&gt;"NOTA",_xlfn.XLOOKUP(Result2026[[#This Row],[Candidate_Name]],Candidates[candidates__name],Candidates[candidates__reference],"Fix"),"NOTA")</f>
        <v>26kla806</v>
      </c>
      <c r="H768" s="20" t="s">
        <v>6636</v>
      </c>
      <c r="I768" s="20" t="s">
        <v>6637</v>
      </c>
      <c r="J768" s="21">
        <v>163</v>
      </c>
      <c r="K768" s="20" t="str" cm="1">
        <f t="array" ref="K7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69" spans="1:11" ht="21.5" x14ac:dyDescent="0.9">
      <c r="A769" s="25">
        <v>104</v>
      </c>
      <c r="B769" s="20" t="s">
        <v>3912</v>
      </c>
      <c r="C769" s="20" t="s">
        <v>3912</v>
      </c>
      <c r="D769" s="20">
        <v>191880</v>
      </c>
      <c r="E769" s="20">
        <v>81.290000000000006</v>
      </c>
      <c r="F769" s="20" t="s">
        <v>4021</v>
      </c>
      <c r="G769" s="20" t="str">
        <f>IF(Result2026[[#This Row],[Candidate_Name]]&lt;&gt;"NOTA",_xlfn.XLOOKUP(Result2026[[#This Row],[Candidate_Name]],Candidates[candidates__name],Candidates[candidates__reference],"Fix"),"NOTA")</f>
        <v>26kla729</v>
      </c>
      <c r="H769" s="20" t="s">
        <v>6636</v>
      </c>
      <c r="I769" s="20" t="s">
        <v>6637</v>
      </c>
      <c r="J769" s="21">
        <v>117</v>
      </c>
      <c r="K769" s="20" t="str" cm="1">
        <f t="array" ref="K7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70" spans="1:11" ht="21.5" x14ac:dyDescent="0.9">
      <c r="A770" s="25">
        <v>104</v>
      </c>
      <c r="B770" s="20" t="s">
        <v>3912</v>
      </c>
      <c r="C770" s="20" t="s">
        <v>3912</v>
      </c>
      <c r="D770" s="20">
        <v>191880</v>
      </c>
      <c r="E770" s="20">
        <v>81.290000000000006</v>
      </c>
      <c r="F770" s="20" t="s">
        <v>4016</v>
      </c>
      <c r="G770" s="20" t="str">
        <f>IF(Result2026[[#This Row],[Candidate_Name]]&lt;&gt;"NOTA",_xlfn.XLOOKUP(Result2026[[#This Row],[Candidate_Name]],Candidates[candidates__name],Candidates[candidates__reference],"Fix"),"NOTA")</f>
        <v>26kla808</v>
      </c>
      <c r="H770" s="20" t="s">
        <v>6636</v>
      </c>
      <c r="I770" s="20" t="s">
        <v>6637</v>
      </c>
      <c r="J770" s="21">
        <v>98</v>
      </c>
      <c r="K770" s="20" t="str" cm="1">
        <f t="array" ref="K7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71" spans="1:11" ht="21.5" x14ac:dyDescent="0.9">
      <c r="A771" s="25">
        <v>105</v>
      </c>
      <c r="B771" s="20" t="s">
        <v>4026</v>
      </c>
      <c r="C771" s="20" t="s">
        <v>3912</v>
      </c>
      <c r="D771" s="20">
        <v>171203</v>
      </c>
      <c r="E771" s="20">
        <v>80.75</v>
      </c>
      <c r="F771" s="20" t="s">
        <v>4046</v>
      </c>
      <c r="G771" s="20" t="str">
        <f>IF(Result2026[[#This Row],[Candidate_Name]]&lt;&gt;"NOTA",_xlfn.XLOOKUP(Result2026[[#This Row],[Candidate_Name]],Candidates[candidates__name],Candidates[candidates__reference],"Fix"),"NOTA")</f>
        <v>26kla245</v>
      </c>
      <c r="H771" s="20" t="s">
        <v>38</v>
      </c>
      <c r="I771" s="20" t="s">
        <v>6637</v>
      </c>
      <c r="J771" s="21">
        <v>75184</v>
      </c>
      <c r="K771" s="20" cm="1">
        <f t="array" ref="K7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72" spans="1:11" ht="21.5" x14ac:dyDescent="0.9">
      <c r="A772" s="25">
        <v>105</v>
      </c>
      <c r="B772" s="20" t="s">
        <v>4026</v>
      </c>
      <c r="C772" s="20" t="s">
        <v>3912</v>
      </c>
      <c r="D772" s="20">
        <v>171203</v>
      </c>
      <c r="E772" s="20">
        <v>80.75</v>
      </c>
      <c r="F772" s="20" t="s">
        <v>4034</v>
      </c>
      <c r="G772" s="20" t="str">
        <f>IF(Result2026[[#This Row],[Candidate_Name]]&lt;&gt;"NOTA",_xlfn.XLOOKUP(Result2026[[#This Row],[Candidate_Name]],Candidates[candidates__name],Candidates[candidates__reference],"Fix"),"NOTA")</f>
        <v>26kla105</v>
      </c>
      <c r="H772" s="20" t="s">
        <v>51</v>
      </c>
      <c r="I772" s="20" t="s">
        <v>6635</v>
      </c>
      <c r="J772" s="21">
        <v>47249</v>
      </c>
      <c r="K772" s="20" cm="1">
        <f t="array" ref="K7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73" spans="1:11" ht="21.5" x14ac:dyDescent="0.9">
      <c r="A773" s="25">
        <v>105</v>
      </c>
      <c r="B773" s="20" t="s">
        <v>4026</v>
      </c>
      <c r="C773" s="20" t="s">
        <v>3912</v>
      </c>
      <c r="D773" s="20">
        <v>171203</v>
      </c>
      <c r="E773" s="20">
        <v>80.75</v>
      </c>
      <c r="F773" s="20" t="s">
        <v>4029</v>
      </c>
      <c r="G773" s="20" t="str">
        <f>IF(Result2026[[#This Row],[Candidate_Name]]&lt;&gt;"NOTA",_xlfn.XLOOKUP(Result2026[[#This Row],[Candidate_Name]],Candidates[candidates__name],Candidates[candidates__reference],"Fix"),"NOTA")</f>
        <v>26kla385</v>
      </c>
      <c r="H773" s="20" t="s">
        <v>68</v>
      </c>
      <c r="I773" s="20" t="s">
        <v>6634</v>
      </c>
      <c r="J773" s="21">
        <v>16348</v>
      </c>
      <c r="K773" s="20" cm="1">
        <f t="array" ref="K7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74" spans="1:11" ht="21.5" x14ac:dyDescent="0.9">
      <c r="A774" s="25">
        <v>105</v>
      </c>
      <c r="B774" s="20" t="s">
        <v>4026</v>
      </c>
      <c r="C774" s="20" t="s">
        <v>3912</v>
      </c>
      <c r="D774" s="20">
        <v>171203</v>
      </c>
      <c r="E774" s="20">
        <v>80.75</v>
      </c>
      <c r="F774" s="20" t="s">
        <v>4041</v>
      </c>
      <c r="G774" s="20" t="str">
        <f>IF(Result2026[[#This Row],[Candidate_Name]]&lt;&gt;"NOTA",_xlfn.XLOOKUP(Result2026[[#This Row],[Candidate_Name]],Candidates[candidates__name],Candidates[candidates__reference],"Fix"),"NOTA")</f>
        <v>26kla803</v>
      </c>
      <c r="H774" s="20" t="s">
        <v>6636</v>
      </c>
      <c r="I774" s="20" t="s">
        <v>6645</v>
      </c>
      <c r="J774" s="21">
        <v>1020</v>
      </c>
      <c r="K774" s="20" t="str" cm="1">
        <f t="array" ref="K7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75" spans="1:11" ht="21.5" x14ac:dyDescent="0.9">
      <c r="A775" s="25">
        <v>105</v>
      </c>
      <c r="B775" s="20" t="s">
        <v>4026</v>
      </c>
      <c r="C775" s="20" t="s">
        <v>3912</v>
      </c>
      <c r="D775" s="20">
        <v>171203</v>
      </c>
      <c r="E775" s="20">
        <v>80.75</v>
      </c>
      <c r="F775" s="20" t="s">
        <v>6638</v>
      </c>
      <c r="G775" s="20" t="str">
        <f>IF(Result2026[[#This Row],[Candidate_Name]]&lt;&gt;"NOTA",_xlfn.XLOOKUP(Result2026[[#This Row],[Candidate_Name]],Candidates[candidates__name],Candidates[candidates__reference],"Fix"),"NOTA")</f>
        <v>NOTA</v>
      </c>
      <c r="H775" s="20" t="s">
        <v>6636</v>
      </c>
      <c r="I775" s="20"/>
      <c r="J775" s="21">
        <v>980</v>
      </c>
      <c r="K775" s="20" t="str" cm="1">
        <f t="array" ref="K7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76" spans="1:11" ht="21.5" x14ac:dyDescent="0.9">
      <c r="A776" s="25">
        <v>106</v>
      </c>
      <c r="B776" s="20" t="s">
        <v>4052</v>
      </c>
      <c r="C776" s="20" t="s">
        <v>3912</v>
      </c>
      <c r="D776" s="20">
        <v>153981</v>
      </c>
      <c r="E776" s="20">
        <v>71.84</v>
      </c>
      <c r="F776" s="20" t="s">
        <v>4060</v>
      </c>
      <c r="G776" s="20" t="str">
        <f>IF(Result2026[[#This Row],[Candidate_Name]]&lt;&gt;"NOTA",_xlfn.XLOOKUP(Result2026[[#This Row],[Candidate_Name]],Candidates[candidates__name],Candidates[candidates__reference],"Fix"),"NOTA")</f>
        <v>26kla246</v>
      </c>
      <c r="H776" s="20" t="s">
        <v>38</v>
      </c>
      <c r="I776" s="20" t="s">
        <v>6642</v>
      </c>
      <c r="J776" s="21">
        <v>56594</v>
      </c>
      <c r="K776" s="20" cm="1">
        <f t="array" ref="K7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77" spans="1:11" ht="21.5" x14ac:dyDescent="0.9">
      <c r="A777" s="25">
        <v>106</v>
      </c>
      <c r="B777" s="20" t="s">
        <v>4052</v>
      </c>
      <c r="C777" s="20" t="s">
        <v>3912</v>
      </c>
      <c r="D777" s="20">
        <v>153981</v>
      </c>
      <c r="E777" s="20">
        <v>71.84</v>
      </c>
      <c r="F777" s="20" t="s">
        <v>4065</v>
      </c>
      <c r="G777" s="20" t="str">
        <f>IF(Result2026[[#This Row],[Candidate_Name]]&lt;&gt;"NOTA",_xlfn.XLOOKUP(Result2026[[#This Row],[Candidate_Name]],Candidates[candidates__name],Candidates[candidates__reference],"Fix"),"NOTA")</f>
        <v>26kla106</v>
      </c>
      <c r="H777" s="20" t="s">
        <v>51</v>
      </c>
      <c r="I777" s="20" t="s">
        <v>6652</v>
      </c>
      <c r="J777" s="21">
        <v>35994</v>
      </c>
      <c r="K777" s="20" cm="1">
        <f t="array" ref="K7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78" spans="1:11" ht="21.5" x14ac:dyDescent="0.9">
      <c r="A778" s="25">
        <v>106</v>
      </c>
      <c r="B778" s="20" t="s">
        <v>4052</v>
      </c>
      <c r="C778" s="20" t="s">
        <v>3912</v>
      </c>
      <c r="D778" s="20">
        <v>153981</v>
      </c>
      <c r="E778" s="20">
        <v>71.84</v>
      </c>
      <c r="F778" s="20" t="s">
        <v>4077</v>
      </c>
      <c r="G778" s="20" t="str">
        <f>IF(Result2026[[#This Row],[Candidate_Name]]&lt;&gt;"NOTA",_xlfn.XLOOKUP(Result2026[[#This Row],[Candidate_Name]],Candidates[candidates__name],Candidates[candidates__reference],"Fix"),"NOTA")</f>
        <v>26kla386</v>
      </c>
      <c r="H778" s="20" t="s">
        <v>68</v>
      </c>
      <c r="I778" s="20" t="s">
        <v>6648</v>
      </c>
      <c r="J778" s="21">
        <v>16932</v>
      </c>
      <c r="K778" s="20" cm="1">
        <f t="array" ref="K7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79" spans="1:11" ht="21.5" x14ac:dyDescent="0.9">
      <c r="A779" s="25">
        <v>106</v>
      </c>
      <c r="B779" s="20" t="s">
        <v>4052</v>
      </c>
      <c r="C779" s="20" t="s">
        <v>3912</v>
      </c>
      <c r="D779" s="20">
        <v>153981</v>
      </c>
      <c r="E779" s="20">
        <v>71.84</v>
      </c>
      <c r="F779" s="20" t="s">
        <v>6638</v>
      </c>
      <c r="G779" s="20" t="str">
        <f>IF(Result2026[[#This Row],[Candidate_Name]]&lt;&gt;"NOTA",_xlfn.XLOOKUP(Result2026[[#This Row],[Candidate_Name]],Candidates[candidates__name],Candidates[candidates__reference],"Fix"),"NOTA")</f>
        <v>NOTA</v>
      </c>
      <c r="H779" s="20" t="s">
        <v>6636</v>
      </c>
      <c r="I779" s="20"/>
      <c r="J779" s="21">
        <v>713</v>
      </c>
      <c r="K779" s="20" t="str" cm="1">
        <f t="array" ref="K7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80" spans="1:11" ht="21.5" x14ac:dyDescent="0.9">
      <c r="A780" s="25">
        <v>106</v>
      </c>
      <c r="B780" s="20" t="s">
        <v>4052</v>
      </c>
      <c r="C780" s="20" t="s">
        <v>3912</v>
      </c>
      <c r="D780" s="20">
        <v>153981</v>
      </c>
      <c r="E780" s="20">
        <v>71.84</v>
      </c>
      <c r="F780" s="20" t="s">
        <v>4055</v>
      </c>
      <c r="G780" s="20" t="str">
        <f>IF(Result2026[[#This Row],[Candidate_Name]]&lt;&gt;"NOTA",_xlfn.XLOOKUP(Result2026[[#This Row],[Candidate_Name]],Candidates[candidates__name],Candidates[candidates__reference],"Fix"),"NOTA")</f>
        <v>26kla526</v>
      </c>
      <c r="H780" s="20" t="s">
        <v>6636</v>
      </c>
      <c r="I780" s="20" t="s">
        <v>6644</v>
      </c>
      <c r="J780" s="21">
        <v>689</v>
      </c>
      <c r="K780" s="20" t="str" cm="1">
        <f t="array" ref="K7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81" spans="1:11" ht="21.5" x14ac:dyDescent="0.9">
      <c r="A781" s="25">
        <v>106</v>
      </c>
      <c r="B781" s="20" t="s">
        <v>4052</v>
      </c>
      <c r="C781" s="20" t="s">
        <v>3912</v>
      </c>
      <c r="D781" s="20">
        <v>153981</v>
      </c>
      <c r="E781" s="20">
        <v>71.84</v>
      </c>
      <c r="F781" s="20" t="s">
        <v>4072</v>
      </c>
      <c r="G781" s="20" t="str">
        <f>IF(Result2026[[#This Row],[Candidate_Name]]&lt;&gt;"NOTA",_xlfn.XLOOKUP(Result2026[[#This Row],[Candidate_Name]],Candidates[candidates__name],Candidates[candidates__reference],"Fix"),"NOTA")</f>
        <v>26kla899</v>
      </c>
      <c r="H781" s="20" t="s">
        <v>6636</v>
      </c>
      <c r="I781" s="20" t="s">
        <v>6645</v>
      </c>
      <c r="J781" s="21">
        <v>656</v>
      </c>
      <c r="K781" s="20" t="str" cm="1">
        <f t="array" ref="K7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82" spans="1:11" ht="21.5" x14ac:dyDescent="0.9">
      <c r="A782" s="25">
        <v>106</v>
      </c>
      <c r="B782" s="20" t="s">
        <v>4052</v>
      </c>
      <c r="C782" s="20" t="s">
        <v>3912</v>
      </c>
      <c r="D782" s="20">
        <v>153981</v>
      </c>
      <c r="E782" s="20">
        <v>71.84</v>
      </c>
      <c r="F782" s="20" t="s">
        <v>4082</v>
      </c>
      <c r="G782" s="20" t="str">
        <f>IF(Result2026[[#This Row],[Candidate_Name]]&lt;&gt;"NOTA",_xlfn.XLOOKUP(Result2026[[#This Row],[Candidate_Name]],Candidates[candidates__name],Candidates[candidates__reference],"Fix"),"NOTA")</f>
        <v>26kla794</v>
      </c>
      <c r="H782" s="20" t="s">
        <v>6636</v>
      </c>
      <c r="I782" s="20" t="s">
        <v>6637</v>
      </c>
      <c r="J782" s="21">
        <v>471</v>
      </c>
      <c r="K782" s="20" t="str" cm="1">
        <f t="array" ref="K7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83" spans="1:11" ht="21.5" x14ac:dyDescent="0.9">
      <c r="A783" s="25">
        <v>106</v>
      </c>
      <c r="B783" s="20" t="s">
        <v>4052</v>
      </c>
      <c r="C783" s="20" t="s">
        <v>3912</v>
      </c>
      <c r="D783" s="20">
        <v>153981</v>
      </c>
      <c r="E783" s="20">
        <v>71.84</v>
      </c>
      <c r="F783" s="20" t="s">
        <v>4087</v>
      </c>
      <c r="G783" s="20" t="str">
        <f>IF(Result2026[[#This Row],[Candidate_Name]]&lt;&gt;"NOTA",_xlfn.XLOOKUP(Result2026[[#This Row],[Candidate_Name]],Candidates[candidates__name],Candidates[candidates__reference],"Fix"),"NOTA")</f>
        <v>26kla801</v>
      </c>
      <c r="H783" s="20" t="s">
        <v>6636</v>
      </c>
      <c r="I783" s="20" t="s">
        <v>6637</v>
      </c>
      <c r="J783" s="21">
        <v>280</v>
      </c>
      <c r="K783" s="20" t="str" cm="1">
        <f t="array" ref="K7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84" spans="1:11" ht="21.5" x14ac:dyDescent="0.9">
      <c r="A784" s="25">
        <v>106</v>
      </c>
      <c r="B784" s="20" t="s">
        <v>4052</v>
      </c>
      <c r="C784" s="20" t="s">
        <v>3912</v>
      </c>
      <c r="D784" s="20">
        <v>153981</v>
      </c>
      <c r="E784" s="20">
        <v>71.84</v>
      </c>
      <c r="F784" s="20" t="s">
        <v>4092</v>
      </c>
      <c r="G784" s="20" t="str">
        <f>IF(Result2026[[#This Row],[Candidate_Name]]&lt;&gt;"NOTA",_xlfn.XLOOKUP(Result2026[[#This Row],[Candidate_Name]],Candidates[candidates__name],Candidates[candidates__reference],"Fix"),"NOTA")</f>
        <v>26kla947</v>
      </c>
      <c r="H784" s="20" t="s">
        <v>6636</v>
      </c>
      <c r="I784" s="20" t="s">
        <v>6637</v>
      </c>
      <c r="J784" s="21">
        <v>231</v>
      </c>
      <c r="K784" s="20" t="str" cm="1">
        <f t="array" ref="K7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85" spans="1:11" ht="21.5" x14ac:dyDescent="0.9">
      <c r="A785" s="25">
        <v>107</v>
      </c>
      <c r="B785" s="20" t="s">
        <v>4097</v>
      </c>
      <c r="C785" s="20" t="s">
        <v>3912</v>
      </c>
      <c r="D785" s="20">
        <v>184457</v>
      </c>
      <c r="E785" s="20">
        <v>76.83</v>
      </c>
      <c r="F785" s="20" t="s">
        <v>4105</v>
      </c>
      <c r="G785" s="20" t="str">
        <f>IF(Result2026[[#This Row],[Candidate_Name]]&lt;&gt;"NOTA",_xlfn.XLOOKUP(Result2026[[#This Row],[Candidate_Name]],Candidates[candidates__name],Candidates[candidates__reference],"Fix"),"NOTA")</f>
        <v>26kla247</v>
      </c>
      <c r="H785" s="20" t="s">
        <v>38</v>
      </c>
      <c r="I785" s="20" t="s">
        <v>6640</v>
      </c>
      <c r="J785" s="21">
        <v>68184</v>
      </c>
      <c r="K785" s="20" cm="1">
        <f t="array" ref="K7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86" spans="1:11" ht="21.5" x14ac:dyDescent="0.9">
      <c r="A786" s="25">
        <v>107</v>
      </c>
      <c r="B786" s="20" t="s">
        <v>4097</v>
      </c>
      <c r="C786" s="20" t="s">
        <v>3912</v>
      </c>
      <c r="D786" s="20">
        <v>184457</v>
      </c>
      <c r="E786" s="20">
        <v>76.83</v>
      </c>
      <c r="F786" s="20" t="s">
        <v>4100</v>
      </c>
      <c r="G786" s="20" t="str">
        <f>IF(Result2026[[#This Row],[Candidate_Name]]&lt;&gt;"NOTA",_xlfn.XLOOKUP(Result2026[[#This Row],[Candidate_Name]],Candidates[candidates__name],Candidates[candidates__reference],"Fix"),"NOTA")</f>
        <v>26kla107</v>
      </c>
      <c r="H786" s="20" t="s">
        <v>51</v>
      </c>
      <c r="I786" s="20" t="s">
        <v>6641</v>
      </c>
      <c r="J786" s="21">
        <v>44807</v>
      </c>
      <c r="K786" s="20" cm="1">
        <f t="array" ref="K7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87" spans="1:11" ht="21.5" x14ac:dyDescent="0.9">
      <c r="A787" s="25">
        <v>107</v>
      </c>
      <c r="B787" s="20" t="s">
        <v>4097</v>
      </c>
      <c r="C787" s="20" t="s">
        <v>3912</v>
      </c>
      <c r="D787" s="20">
        <v>184457</v>
      </c>
      <c r="E787" s="20">
        <v>76.83</v>
      </c>
      <c r="F787" s="20" t="s">
        <v>4112</v>
      </c>
      <c r="G787" s="20" t="str">
        <f>IF(Result2026[[#This Row],[Candidate_Name]]&lt;&gt;"NOTA",_xlfn.XLOOKUP(Result2026[[#This Row],[Candidate_Name]],Candidates[candidates__name],Candidates[candidates__reference],"Fix"),"NOTA")</f>
        <v>26kla387</v>
      </c>
      <c r="H787" s="20" t="s">
        <v>68</v>
      </c>
      <c r="I787" s="20" t="s">
        <v>6634</v>
      </c>
      <c r="J787" s="21">
        <v>31022</v>
      </c>
      <c r="K787" s="20" cm="1">
        <f t="array" ref="K7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88" spans="1:11" ht="21.5" x14ac:dyDescent="0.9">
      <c r="A788" s="25">
        <v>107</v>
      </c>
      <c r="B788" s="20" t="s">
        <v>4097</v>
      </c>
      <c r="C788" s="20" t="s">
        <v>3912</v>
      </c>
      <c r="D788" s="20">
        <v>184457</v>
      </c>
      <c r="E788" s="20">
        <v>76.83</v>
      </c>
      <c r="F788" s="20" t="s">
        <v>6638</v>
      </c>
      <c r="G788" s="20" t="str">
        <f>IF(Result2026[[#This Row],[Candidate_Name]]&lt;&gt;"NOTA",_xlfn.XLOOKUP(Result2026[[#This Row],[Candidate_Name]],Candidates[candidates__name],Candidates[candidates__reference],"Fix"),"NOTA")</f>
        <v>NOTA</v>
      </c>
      <c r="H788" s="20" t="s">
        <v>6636</v>
      </c>
      <c r="I788" s="20"/>
      <c r="J788" s="21">
        <v>465</v>
      </c>
      <c r="K788" s="20" t="str" cm="1">
        <f t="array" ref="K7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89" spans="1:11" ht="21.5" x14ac:dyDescent="0.9">
      <c r="A789" s="25">
        <v>107</v>
      </c>
      <c r="B789" s="20" t="s">
        <v>4097</v>
      </c>
      <c r="C789" s="20" t="s">
        <v>3912</v>
      </c>
      <c r="D789" s="20">
        <v>184457</v>
      </c>
      <c r="E789" s="20">
        <v>76.83</v>
      </c>
      <c r="F789" s="20" t="s">
        <v>4117</v>
      </c>
      <c r="G789" s="20" t="str">
        <f>IF(Result2026[[#This Row],[Candidate_Name]]&lt;&gt;"NOTA",_xlfn.XLOOKUP(Result2026[[#This Row],[Candidate_Name]],Candidates[candidates__name],Candidates[candidates__reference],"Fix"),"NOTA")</f>
        <v>26kla1061</v>
      </c>
      <c r="H789" s="20" t="s">
        <v>6636</v>
      </c>
      <c r="I789" s="20" t="s">
        <v>6645</v>
      </c>
      <c r="J789" s="21">
        <v>231</v>
      </c>
      <c r="K789" s="20" t="str" cm="1">
        <f t="array" ref="K7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90" spans="1:11" ht="21.5" x14ac:dyDescent="0.9">
      <c r="A790" s="25">
        <v>107</v>
      </c>
      <c r="B790" s="20" t="s">
        <v>4097</v>
      </c>
      <c r="C790" s="20" t="s">
        <v>3912</v>
      </c>
      <c r="D790" s="20">
        <v>184457</v>
      </c>
      <c r="E790" s="20">
        <v>76.83</v>
      </c>
      <c r="F790" s="20" t="s">
        <v>4127</v>
      </c>
      <c r="G790" s="20" t="str">
        <f>IF(Result2026[[#This Row],[Candidate_Name]]&lt;&gt;"NOTA",_xlfn.XLOOKUP(Result2026[[#This Row],[Candidate_Name]],Candidates[candidates__name],Candidates[candidates__reference],"Fix"),"NOTA")</f>
        <v>26kla1010</v>
      </c>
      <c r="H790" s="20" t="s">
        <v>6636</v>
      </c>
      <c r="I790" s="20" t="s">
        <v>6637</v>
      </c>
      <c r="J790" s="21">
        <v>69</v>
      </c>
      <c r="K790" s="20" t="str" cm="1">
        <f t="array" ref="K7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91" spans="1:11" ht="21.5" x14ac:dyDescent="0.9">
      <c r="A791" s="25">
        <v>107</v>
      </c>
      <c r="B791" s="20" t="s">
        <v>4097</v>
      </c>
      <c r="C791" s="20" t="s">
        <v>3912</v>
      </c>
      <c r="D791" s="20">
        <v>184457</v>
      </c>
      <c r="E791" s="20">
        <v>76.83</v>
      </c>
      <c r="F791" s="20" t="s">
        <v>4122</v>
      </c>
      <c r="G791" s="20" t="str">
        <f>IF(Result2026[[#This Row],[Candidate_Name]]&lt;&gt;"NOTA",_xlfn.XLOOKUP(Result2026[[#This Row],[Candidate_Name]],Candidates[candidates__name],Candidates[candidates__reference],"Fix"),"NOTA")</f>
        <v>26kla937</v>
      </c>
      <c r="H791" s="20" t="s">
        <v>6636</v>
      </c>
      <c r="I791" s="20" t="s">
        <v>6637</v>
      </c>
      <c r="J791" s="21">
        <v>59</v>
      </c>
      <c r="K791" s="20" t="str" cm="1">
        <f t="array" ref="K7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92" spans="1:11" ht="21.5" x14ac:dyDescent="0.9">
      <c r="A792" s="25">
        <v>108</v>
      </c>
      <c r="B792" s="20" t="s">
        <v>4132</v>
      </c>
      <c r="C792" s="20" t="s">
        <v>3912</v>
      </c>
      <c r="D792" s="20">
        <v>201394</v>
      </c>
      <c r="E792" s="20">
        <v>75.849999999999994</v>
      </c>
      <c r="F792" s="20" t="s">
        <v>4142</v>
      </c>
      <c r="G792" s="20" t="str">
        <f>IF(Result2026[[#This Row],[Candidate_Name]]&lt;&gt;"NOTA",_xlfn.XLOOKUP(Result2026[[#This Row],[Candidate_Name]],Candidates[candidates__name],Candidates[candidates__reference],"Fix"),"NOTA")</f>
        <v>26kla248</v>
      </c>
      <c r="H792" s="20" t="s">
        <v>38</v>
      </c>
      <c r="I792" s="20" t="s">
        <v>6640</v>
      </c>
      <c r="J792" s="21">
        <v>76651</v>
      </c>
      <c r="K792" s="20" cm="1">
        <f t="array" ref="K7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93" spans="1:11" ht="21.5" x14ac:dyDescent="0.9">
      <c r="A793" s="25">
        <v>108</v>
      </c>
      <c r="B793" s="20" t="s">
        <v>4132</v>
      </c>
      <c r="C793" s="20" t="s">
        <v>3912</v>
      </c>
      <c r="D793" s="20">
        <v>201394</v>
      </c>
      <c r="E793" s="20">
        <v>75.849999999999994</v>
      </c>
      <c r="F793" s="20" t="s">
        <v>4135</v>
      </c>
      <c r="G793" s="20" t="str">
        <f>IF(Result2026[[#This Row],[Candidate_Name]]&lt;&gt;"NOTA",_xlfn.XLOOKUP(Result2026[[#This Row],[Candidate_Name]],Candidates[candidates__name],Candidates[candidates__reference],"Fix"),"NOTA")</f>
        <v>26kla108</v>
      </c>
      <c r="H793" s="20" t="s">
        <v>51</v>
      </c>
      <c r="I793" s="20" t="s">
        <v>6635</v>
      </c>
      <c r="J793" s="21">
        <v>61079</v>
      </c>
      <c r="K793" s="20" cm="1">
        <f t="array" ref="K7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94" spans="1:11" ht="21.5" x14ac:dyDescent="0.9">
      <c r="A794" s="25">
        <v>108</v>
      </c>
      <c r="B794" s="20" t="s">
        <v>4132</v>
      </c>
      <c r="C794" s="20" t="s">
        <v>3912</v>
      </c>
      <c r="D794" s="20">
        <v>201394</v>
      </c>
      <c r="E794" s="20">
        <v>75.849999999999994</v>
      </c>
      <c r="F794" s="20" t="s">
        <v>4147</v>
      </c>
      <c r="G794" s="20" t="str">
        <f>IF(Result2026[[#This Row],[Candidate_Name]]&lt;&gt;"NOTA",_xlfn.XLOOKUP(Result2026[[#This Row],[Candidate_Name]],Candidates[candidates__name],Candidates[candidates__reference],"Fix"),"NOTA")</f>
        <v>26kla388</v>
      </c>
      <c r="H794" s="20" t="s">
        <v>68</v>
      </c>
      <c r="I794" s="20" t="s">
        <v>6648</v>
      </c>
      <c r="J794" s="21">
        <v>16973</v>
      </c>
      <c r="K794" s="20" cm="1">
        <f t="array" ref="K7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95" spans="1:11" ht="21.5" x14ac:dyDescent="0.9">
      <c r="A795" s="25">
        <v>108</v>
      </c>
      <c r="B795" s="20" t="s">
        <v>4132</v>
      </c>
      <c r="C795" s="20" t="s">
        <v>3912</v>
      </c>
      <c r="D795" s="20">
        <v>201394</v>
      </c>
      <c r="E795" s="20">
        <v>75.849999999999994</v>
      </c>
      <c r="F795" s="20" t="s">
        <v>6638</v>
      </c>
      <c r="G795" s="20" t="str">
        <f>IF(Result2026[[#This Row],[Candidate_Name]]&lt;&gt;"NOTA",_xlfn.XLOOKUP(Result2026[[#This Row],[Candidate_Name]],Candidates[candidates__name],Candidates[candidates__reference],"Fix"),"NOTA")</f>
        <v>NOTA</v>
      </c>
      <c r="H795" s="20" t="s">
        <v>6636</v>
      </c>
      <c r="I795" s="20"/>
      <c r="J795" s="21">
        <v>696</v>
      </c>
      <c r="K795" s="20" t="str" cm="1">
        <f t="array" ref="K7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796" spans="1:11" ht="21.5" x14ac:dyDescent="0.9">
      <c r="A796" s="25">
        <v>109</v>
      </c>
      <c r="B796" s="20" t="s">
        <v>4152</v>
      </c>
      <c r="C796" s="20" t="s">
        <v>3912</v>
      </c>
      <c r="D796" s="20">
        <v>192435</v>
      </c>
      <c r="E796" s="20">
        <v>72.61</v>
      </c>
      <c r="F796" s="20" t="s">
        <v>4160</v>
      </c>
      <c r="G796" s="20" t="str">
        <f>IF(Result2026[[#This Row],[Candidate_Name]]&lt;&gt;"NOTA",_xlfn.XLOOKUP(Result2026[[#This Row],[Candidate_Name]],Candidates[candidates__name],Candidates[candidates__reference],"Fix"),"NOTA")</f>
        <v>26kla109</v>
      </c>
      <c r="H796" s="20" t="s">
        <v>51</v>
      </c>
      <c r="I796" s="20" t="s">
        <v>6635</v>
      </c>
      <c r="J796" s="21">
        <v>67180</v>
      </c>
      <c r="K796" s="20" cm="1">
        <f t="array" ref="K7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797" spans="1:11" ht="21.5" x14ac:dyDescent="0.9">
      <c r="A797" s="25">
        <v>109</v>
      </c>
      <c r="B797" s="20" t="s">
        <v>4152</v>
      </c>
      <c r="C797" s="20" t="s">
        <v>3912</v>
      </c>
      <c r="D797" s="20">
        <v>192435</v>
      </c>
      <c r="E797" s="20">
        <v>72.61</v>
      </c>
      <c r="F797" s="20" t="s">
        <v>4167</v>
      </c>
      <c r="G797" s="20" t="str">
        <f>IF(Result2026[[#This Row],[Candidate_Name]]&lt;&gt;"NOTA",_xlfn.XLOOKUP(Result2026[[#This Row],[Candidate_Name]],Candidates[candidates__name],Candidates[candidates__reference],"Fix"),"NOTA")</f>
        <v>26kla249</v>
      </c>
      <c r="H797" s="20" t="s">
        <v>38</v>
      </c>
      <c r="I797" s="20" t="s">
        <v>6640</v>
      </c>
      <c r="J797" s="21">
        <v>51444</v>
      </c>
      <c r="K797" s="20" cm="1">
        <f t="array" ref="K7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798" spans="1:11" ht="21.5" x14ac:dyDescent="0.9">
      <c r="A798" s="25">
        <v>109</v>
      </c>
      <c r="B798" s="20" t="s">
        <v>4152</v>
      </c>
      <c r="C798" s="20" t="s">
        <v>3912</v>
      </c>
      <c r="D798" s="20">
        <v>192435</v>
      </c>
      <c r="E798" s="20">
        <v>72.61</v>
      </c>
      <c r="F798" s="20" t="s">
        <v>4155</v>
      </c>
      <c r="G798" s="20" t="str">
        <f>IF(Result2026[[#This Row],[Candidate_Name]]&lt;&gt;"NOTA",_xlfn.XLOOKUP(Result2026[[#This Row],[Candidate_Name]],Candidates[candidates__name],Candidates[candidates__reference],"Fix"),"NOTA")</f>
        <v>26kla389</v>
      </c>
      <c r="H798" s="20" t="s">
        <v>68</v>
      </c>
      <c r="I798" s="20" t="s">
        <v>6634</v>
      </c>
      <c r="J798" s="21">
        <v>23200</v>
      </c>
      <c r="K798" s="20" cm="1">
        <f t="array" ref="K7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799" spans="1:11" ht="21.5" x14ac:dyDescent="0.9">
      <c r="A799" s="25">
        <v>109</v>
      </c>
      <c r="B799" s="20" t="s">
        <v>4152</v>
      </c>
      <c r="C799" s="20" t="s">
        <v>3912</v>
      </c>
      <c r="D799" s="20">
        <v>192435</v>
      </c>
      <c r="E799" s="20">
        <v>72.61</v>
      </c>
      <c r="F799" s="20" t="s">
        <v>6638</v>
      </c>
      <c r="G799" s="20" t="str">
        <f>IF(Result2026[[#This Row],[Candidate_Name]]&lt;&gt;"NOTA",_xlfn.XLOOKUP(Result2026[[#This Row],[Candidate_Name]],Candidates[candidates__name],Candidates[candidates__reference],"Fix"),"NOTA")</f>
        <v>NOTA</v>
      </c>
      <c r="H799" s="20" t="s">
        <v>6636</v>
      </c>
      <c r="I799" s="20"/>
      <c r="J799" s="21">
        <v>565</v>
      </c>
      <c r="K799" s="20" t="str" cm="1">
        <f t="array" ref="K7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00" spans="1:11" ht="21.5" x14ac:dyDescent="0.9">
      <c r="A800" s="25">
        <v>109</v>
      </c>
      <c r="B800" s="20" t="s">
        <v>4152</v>
      </c>
      <c r="C800" s="20" t="s">
        <v>3912</v>
      </c>
      <c r="D800" s="20">
        <v>192435</v>
      </c>
      <c r="E800" s="20">
        <v>72.61</v>
      </c>
      <c r="F800" s="20" t="s">
        <v>4173</v>
      </c>
      <c r="G800" s="20" t="str">
        <f>IF(Result2026[[#This Row],[Candidate_Name]]&lt;&gt;"NOTA",_xlfn.XLOOKUP(Result2026[[#This Row],[Candidate_Name]],Candidates[candidates__name],Candidates[candidates__reference],"Fix"),"NOTA")</f>
        <v>26kla1035</v>
      </c>
      <c r="H800" s="20" t="s">
        <v>6636</v>
      </c>
      <c r="I800" s="20" t="s">
        <v>6668</v>
      </c>
      <c r="J800" s="21">
        <v>278</v>
      </c>
      <c r="K800" s="20" t="str" cm="1">
        <f t="array" ref="K8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01" spans="1:11" ht="21.5" x14ac:dyDescent="0.9">
      <c r="A801" s="25">
        <v>110</v>
      </c>
      <c r="B801" s="20" t="s">
        <v>4179</v>
      </c>
      <c r="C801" s="20" t="s">
        <v>3912</v>
      </c>
      <c r="D801" s="20">
        <v>189866</v>
      </c>
      <c r="E801" s="20">
        <v>71.05</v>
      </c>
      <c r="F801" s="20" t="s">
        <v>4192</v>
      </c>
      <c r="G801" s="20" t="str">
        <f>IF(Result2026[[#This Row],[Candidate_Name]]&lt;&gt;"NOTA",_xlfn.XLOOKUP(Result2026[[#This Row],[Candidate_Name]],Candidates[candidates__name],Candidates[candidates__reference],"Fix"),"NOTA")</f>
        <v>26kla110</v>
      </c>
      <c r="H801" s="20" t="s">
        <v>51</v>
      </c>
      <c r="I801" s="20" t="s">
        <v>6635</v>
      </c>
      <c r="J801" s="21">
        <v>57859</v>
      </c>
      <c r="K801" s="20" cm="1">
        <f t="array" ref="K8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02" spans="1:11" ht="21.5" x14ac:dyDescent="0.9">
      <c r="A802" s="25">
        <v>110</v>
      </c>
      <c r="B802" s="20" t="s">
        <v>4179</v>
      </c>
      <c r="C802" s="20" t="s">
        <v>3912</v>
      </c>
      <c r="D802" s="20">
        <v>189866</v>
      </c>
      <c r="E802" s="20">
        <v>71.05</v>
      </c>
      <c r="F802" s="20" t="s">
        <v>4182</v>
      </c>
      <c r="G802" s="20" t="str">
        <f>IF(Result2026[[#This Row],[Candidate_Name]]&lt;&gt;"NOTA",_xlfn.XLOOKUP(Result2026[[#This Row],[Candidate_Name]],Candidates[candidates__name],Candidates[candidates__reference],"Fix"),"NOTA")</f>
        <v>26kla250</v>
      </c>
      <c r="H802" s="20" t="s">
        <v>38</v>
      </c>
      <c r="I802" s="20" t="s">
        <v>6640</v>
      </c>
      <c r="J802" s="21">
        <v>47567</v>
      </c>
      <c r="K802" s="20" cm="1">
        <f t="array" ref="K8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03" spans="1:11" ht="21.5" x14ac:dyDescent="0.9">
      <c r="A803" s="25">
        <v>110</v>
      </c>
      <c r="B803" s="20" t="s">
        <v>4179</v>
      </c>
      <c r="C803" s="20" t="s">
        <v>3912</v>
      </c>
      <c r="D803" s="20">
        <v>189866</v>
      </c>
      <c r="E803" s="20">
        <v>71.05</v>
      </c>
      <c r="F803" s="20" t="s">
        <v>4187</v>
      </c>
      <c r="G803" s="20" t="str">
        <f>IF(Result2026[[#This Row],[Candidate_Name]]&lt;&gt;"NOTA",_xlfn.XLOOKUP(Result2026[[#This Row],[Candidate_Name]],Candidates[candidates__name],Candidates[candidates__reference],"Fix"),"NOTA")</f>
        <v>26kla390</v>
      </c>
      <c r="H803" s="20" t="s">
        <v>68</v>
      </c>
      <c r="I803" s="20" t="s">
        <v>6634</v>
      </c>
      <c r="J803" s="21">
        <v>30942</v>
      </c>
      <c r="K803" s="20" cm="1">
        <f t="array" ref="K8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04" spans="1:11" ht="21.5" x14ac:dyDescent="0.9">
      <c r="A804" s="25">
        <v>110</v>
      </c>
      <c r="B804" s="20" t="s">
        <v>4179</v>
      </c>
      <c r="C804" s="20" t="s">
        <v>3912</v>
      </c>
      <c r="D804" s="20">
        <v>189866</v>
      </c>
      <c r="E804" s="20">
        <v>71.05</v>
      </c>
      <c r="F804" s="20" t="s">
        <v>6638</v>
      </c>
      <c r="G804" s="20" t="str">
        <f>IF(Result2026[[#This Row],[Candidate_Name]]&lt;&gt;"NOTA",_xlfn.XLOOKUP(Result2026[[#This Row],[Candidate_Name]],Candidates[candidates__name],Candidates[candidates__reference],"Fix"),"NOTA")</f>
        <v>NOTA</v>
      </c>
      <c r="H804" s="20" t="s">
        <v>6636</v>
      </c>
      <c r="I804" s="20"/>
      <c r="J804" s="21">
        <v>638</v>
      </c>
      <c r="K804" s="20" t="str" cm="1">
        <f t="array" ref="K8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05" spans="1:11" ht="21.5" x14ac:dyDescent="0.9">
      <c r="A805" s="25">
        <v>110</v>
      </c>
      <c r="B805" s="20" t="s">
        <v>4179</v>
      </c>
      <c r="C805" s="20" t="s">
        <v>3912</v>
      </c>
      <c r="D805" s="20">
        <v>189866</v>
      </c>
      <c r="E805" s="20">
        <v>71.05</v>
      </c>
      <c r="F805" s="20" t="s">
        <v>4199</v>
      </c>
      <c r="G805" s="20" t="str">
        <f>IF(Result2026[[#This Row],[Candidate_Name]]&lt;&gt;"NOTA",_xlfn.XLOOKUP(Result2026[[#This Row],[Candidate_Name]],Candidates[candidates__name],Candidates[candidates__reference],"Fix"),"NOTA")</f>
        <v>26kla760</v>
      </c>
      <c r="H805" s="20" t="s">
        <v>6636</v>
      </c>
      <c r="I805" s="20" t="s">
        <v>6645</v>
      </c>
      <c r="J805" s="21">
        <v>429</v>
      </c>
      <c r="K805" s="20" t="str" cm="1">
        <f t="array" ref="K8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06" spans="1:11" ht="21.5" x14ac:dyDescent="0.9">
      <c r="A806" s="25">
        <v>111</v>
      </c>
      <c r="B806" s="20" t="s">
        <v>4204</v>
      </c>
      <c r="C806" s="20" t="s">
        <v>4206</v>
      </c>
      <c r="D806" s="20">
        <v>198395</v>
      </c>
      <c r="E806" s="20">
        <v>69.47</v>
      </c>
      <c r="F806" s="20" t="s">
        <v>4220</v>
      </c>
      <c r="G806" s="20" t="str">
        <f>IF(Result2026[[#This Row],[Candidate_Name]]&lt;&gt;"NOTA",_xlfn.XLOOKUP(Result2026[[#This Row],[Candidate_Name]],Candidates[candidates__name],Candidates[candidates__reference],"Fix"),"NOTA")</f>
        <v>26kla251</v>
      </c>
      <c r="H806" s="20" t="s">
        <v>38</v>
      </c>
      <c r="I806" s="20" t="s">
        <v>6642</v>
      </c>
      <c r="J806" s="21">
        <v>53224</v>
      </c>
      <c r="K806" s="20" cm="1">
        <f t="array" ref="K8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07" spans="1:11" ht="21.5" x14ac:dyDescent="0.9">
      <c r="A807" s="25">
        <v>111</v>
      </c>
      <c r="B807" s="20" t="s">
        <v>4204</v>
      </c>
      <c r="C807" s="20" t="s">
        <v>4206</v>
      </c>
      <c r="D807" s="20">
        <v>198395</v>
      </c>
      <c r="E807" s="20">
        <v>69.47</v>
      </c>
      <c r="F807" s="20" t="s">
        <v>4210</v>
      </c>
      <c r="G807" s="20" t="str">
        <f>IF(Result2026[[#This Row],[Candidate_Name]]&lt;&gt;"NOTA",_xlfn.XLOOKUP(Result2026[[#This Row],[Candidate_Name]],Candidates[candidates__name],Candidates[candidates__reference],"Fix"),"NOTA")</f>
        <v>26kla391</v>
      </c>
      <c r="H807" s="20" t="s">
        <v>68</v>
      </c>
      <c r="I807" s="20" t="s">
        <v>6634</v>
      </c>
      <c r="J807" s="21">
        <v>43078</v>
      </c>
      <c r="K807" s="20" cm="1">
        <f t="array" ref="K8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08" spans="1:11" ht="21.5" x14ac:dyDescent="0.9">
      <c r="A808" s="25">
        <v>111</v>
      </c>
      <c r="B808" s="20" t="s">
        <v>4204</v>
      </c>
      <c r="C808" s="20" t="s">
        <v>4206</v>
      </c>
      <c r="D808" s="20">
        <v>198395</v>
      </c>
      <c r="E808" s="20">
        <v>69.47</v>
      </c>
      <c r="F808" s="20" t="s">
        <v>4225</v>
      </c>
      <c r="G808" s="20" t="str">
        <f>IF(Result2026[[#This Row],[Candidate_Name]]&lt;&gt;"NOTA",_xlfn.XLOOKUP(Result2026[[#This Row],[Candidate_Name]],Candidates[candidates__name],Candidates[candidates__reference],"Fix"),"NOTA")</f>
        <v>26kla111</v>
      </c>
      <c r="H808" s="20" t="s">
        <v>51</v>
      </c>
      <c r="I808" s="20" t="s">
        <v>6637</v>
      </c>
      <c r="J808" s="21">
        <v>42023</v>
      </c>
      <c r="K808" s="20" cm="1">
        <f t="array" ref="K8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09" spans="1:11" ht="21.5" x14ac:dyDescent="0.9">
      <c r="A809" s="25">
        <v>111</v>
      </c>
      <c r="B809" s="20" t="s">
        <v>4204</v>
      </c>
      <c r="C809" s="20" t="s">
        <v>4206</v>
      </c>
      <c r="D809" s="20">
        <v>198395</v>
      </c>
      <c r="E809" s="20">
        <v>69.47</v>
      </c>
      <c r="F809" s="20" t="s">
        <v>4215</v>
      </c>
      <c r="G809" s="20" t="str">
        <f>IF(Result2026[[#This Row],[Candidate_Name]]&lt;&gt;"NOTA",_xlfn.XLOOKUP(Result2026[[#This Row],[Candidate_Name]],Candidates[candidates__name],Candidates[candidates__reference],"Fix"),"NOTA")</f>
        <v>26kla938</v>
      </c>
      <c r="H809" s="20" t="s">
        <v>6636</v>
      </c>
      <c r="I809" s="20" t="s">
        <v>6639</v>
      </c>
      <c r="J809" s="21">
        <v>999</v>
      </c>
      <c r="K809" s="20" t="str" cm="1">
        <f t="array" ref="K8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0" spans="1:11" ht="21.5" x14ac:dyDescent="0.9">
      <c r="A810" s="25">
        <v>111</v>
      </c>
      <c r="B810" s="20" t="s">
        <v>4204</v>
      </c>
      <c r="C810" s="20" t="s">
        <v>4206</v>
      </c>
      <c r="D810" s="20">
        <v>198395</v>
      </c>
      <c r="E810" s="20">
        <v>69.47</v>
      </c>
      <c r="F810" s="20" t="s">
        <v>4237</v>
      </c>
      <c r="G810" s="20" t="str">
        <f>IF(Result2026[[#This Row],[Candidate_Name]]&lt;&gt;"NOTA",_xlfn.XLOOKUP(Result2026[[#This Row],[Candidate_Name]],Candidates[candidates__name],Candidates[candidates__reference],"Fix"),"NOTA")</f>
        <v>26kla1040</v>
      </c>
      <c r="H810" s="20" t="s">
        <v>6636</v>
      </c>
      <c r="I810" s="20" t="s">
        <v>6637</v>
      </c>
      <c r="J810" s="21">
        <v>553</v>
      </c>
      <c r="K810" s="20" t="str" cm="1">
        <f t="array" ref="K8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1" spans="1:11" ht="21.5" x14ac:dyDescent="0.9">
      <c r="A811" s="25">
        <v>111</v>
      </c>
      <c r="B811" s="20" t="s">
        <v>4204</v>
      </c>
      <c r="C811" s="20" t="s">
        <v>4206</v>
      </c>
      <c r="D811" s="20">
        <v>198395</v>
      </c>
      <c r="E811" s="20">
        <v>69.47</v>
      </c>
      <c r="F811" s="20" t="s">
        <v>6638</v>
      </c>
      <c r="G811" s="20" t="str">
        <f>IF(Result2026[[#This Row],[Candidate_Name]]&lt;&gt;"NOTA",_xlfn.XLOOKUP(Result2026[[#This Row],[Candidate_Name]],Candidates[candidates__name],Candidates[candidates__reference],"Fix"),"NOTA")</f>
        <v>NOTA</v>
      </c>
      <c r="H811" s="20" t="s">
        <v>6636</v>
      </c>
      <c r="I811" s="20"/>
      <c r="J811" s="21">
        <v>504</v>
      </c>
      <c r="K811" s="20" t="str" cm="1">
        <f t="array" ref="K8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2" spans="1:11" ht="21.5" x14ac:dyDescent="0.9">
      <c r="A812" s="25">
        <v>111</v>
      </c>
      <c r="B812" s="20" t="s">
        <v>4204</v>
      </c>
      <c r="C812" s="20" t="s">
        <v>4206</v>
      </c>
      <c r="D812" s="20">
        <v>198395</v>
      </c>
      <c r="E812" s="20">
        <v>69.47</v>
      </c>
      <c r="F812" s="20" t="s">
        <v>4232</v>
      </c>
      <c r="G812" s="20" t="str">
        <f>IF(Result2026[[#This Row],[Candidate_Name]]&lt;&gt;"NOTA",_xlfn.XLOOKUP(Result2026[[#This Row],[Candidate_Name]],Candidates[candidates__name],Candidates[candidates__reference],"Fix"),"NOTA")</f>
        <v>26kla727</v>
      </c>
      <c r="H812" s="20" t="s">
        <v>6636</v>
      </c>
      <c r="I812" s="20" t="s">
        <v>6637</v>
      </c>
      <c r="J812" s="21">
        <v>220</v>
      </c>
      <c r="K812" s="20" t="str" cm="1">
        <f t="array" ref="K8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3" spans="1:11" ht="21.5" x14ac:dyDescent="0.9">
      <c r="A813" s="25">
        <v>111</v>
      </c>
      <c r="B813" s="20" t="s">
        <v>4204</v>
      </c>
      <c r="C813" s="20" t="s">
        <v>4206</v>
      </c>
      <c r="D813" s="20">
        <v>198395</v>
      </c>
      <c r="E813" s="20">
        <v>69.47</v>
      </c>
      <c r="F813" s="20" t="s">
        <v>4243</v>
      </c>
      <c r="G813" s="20" t="str">
        <f>IF(Result2026[[#This Row],[Candidate_Name]]&lt;&gt;"NOTA",_xlfn.XLOOKUP(Result2026[[#This Row],[Candidate_Name]],Candidates[candidates__name],Candidates[candidates__reference],"Fix"),"NOTA")</f>
        <v>26kla1072</v>
      </c>
      <c r="H813" s="20" t="s">
        <v>6636</v>
      </c>
      <c r="I813" s="20" t="s">
        <v>6637</v>
      </c>
      <c r="J813" s="21">
        <v>144</v>
      </c>
      <c r="K813" s="20" t="str" cm="1">
        <f t="array" ref="K8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4" spans="1:11" ht="21.5" x14ac:dyDescent="0.9">
      <c r="A814" s="25">
        <v>112</v>
      </c>
      <c r="B814" s="20" t="s">
        <v>4248</v>
      </c>
      <c r="C814" s="20" t="s">
        <v>4206</v>
      </c>
      <c r="D814" s="20">
        <v>176015</v>
      </c>
      <c r="E814" s="20">
        <v>68.989999999999995</v>
      </c>
      <c r="F814" s="20" t="s">
        <v>4258</v>
      </c>
      <c r="G814" s="20" t="str">
        <f>IF(Result2026[[#This Row],[Candidate_Name]]&lt;&gt;"NOTA",_xlfn.XLOOKUP(Result2026[[#This Row],[Candidate_Name]],Candidates[candidates__name],Candidates[candidates__reference],"Fix"),"NOTA")</f>
        <v>26kla252</v>
      </c>
      <c r="H814" s="20" t="s">
        <v>38</v>
      </c>
      <c r="I814" s="20" t="s">
        <v>6640</v>
      </c>
      <c r="J814" s="21">
        <v>54652</v>
      </c>
      <c r="K814" s="20" cm="1">
        <f t="array" ref="K8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15" spans="1:11" ht="21.5" x14ac:dyDescent="0.9">
      <c r="A815" s="25">
        <v>112</v>
      </c>
      <c r="B815" s="20" t="s">
        <v>4248</v>
      </c>
      <c r="C815" s="20" t="s">
        <v>4206</v>
      </c>
      <c r="D815" s="20">
        <v>176015</v>
      </c>
      <c r="E815" s="20">
        <v>68.989999999999995</v>
      </c>
      <c r="F815" s="20" t="s">
        <v>4251</v>
      </c>
      <c r="G815" s="20" t="str">
        <f>IF(Result2026[[#This Row],[Candidate_Name]]&lt;&gt;"NOTA",_xlfn.XLOOKUP(Result2026[[#This Row],[Candidate_Name]],Candidates[candidates__name],Candidates[candidates__reference],"Fix"),"NOTA")</f>
        <v>26kla112</v>
      </c>
      <c r="H815" s="20" t="s">
        <v>51</v>
      </c>
      <c r="I815" s="20" t="s">
        <v>387</v>
      </c>
      <c r="J815" s="21">
        <v>50308</v>
      </c>
      <c r="K815" s="20" cm="1">
        <f t="array" ref="K8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16" spans="1:11" ht="21.5" x14ac:dyDescent="0.9">
      <c r="A816" s="25">
        <v>112</v>
      </c>
      <c r="B816" s="20" t="s">
        <v>4248</v>
      </c>
      <c r="C816" s="20" t="s">
        <v>4206</v>
      </c>
      <c r="D816" s="20">
        <v>176015</v>
      </c>
      <c r="E816" s="20">
        <v>68.989999999999995</v>
      </c>
      <c r="F816" s="20" t="s">
        <v>4263</v>
      </c>
      <c r="G816" s="20" t="str">
        <f>IF(Result2026[[#This Row],[Candidate_Name]]&lt;&gt;"NOTA",_xlfn.XLOOKUP(Result2026[[#This Row],[Candidate_Name]],Candidates[candidates__name],Candidates[candidates__reference],"Fix"),"NOTA")</f>
        <v>26kla392</v>
      </c>
      <c r="H816" s="20" t="s">
        <v>68</v>
      </c>
      <c r="I816" s="20" t="s">
        <v>6087</v>
      </c>
      <c r="J816" s="21">
        <v>17993</v>
      </c>
      <c r="K816" s="20" cm="1">
        <f t="array" ref="K8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17" spans="1:11" ht="21.5" x14ac:dyDescent="0.9">
      <c r="A817" s="25">
        <v>112</v>
      </c>
      <c r="B817" s="20" t="s">
        <v>4248</v>
      </c>
      <c r="C817" s="20" t="s">
        <v>4206</v>
      </c>
      <c r="D817" s="20">
        <v>176015</v>
      </c>
      <c r="E817" s="20">
        <v>68.989999999999995</v>
      </c>
      <c r="F817" s="20" t="s">
        <v>6638</v>
      </c>
      <c r="G817" s="20" t="str">
        <f>IF(Result2026[[#This Row],[Candidate_Name]]&lt;&gt;"NOTA",_xlfn.XLOOKUP(Result2026[[#This Row],[Candidate_Name]],Candidates[candidates__name],Candidates[candidates__reference],"Fix"),"NOTA")</f>
        <v>NOTA</v>
      </c>
      <c r="H817" s="20" t="s">
        <v>6636</v>
      </c>
      <c r="I817" s="20"/>
      <c r="J817" s="21">
        <v>557</v>
      </c>
      <c r="K817" s="20" t="str" cm="1">
        <f t="array" ref="K8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8" spans="1:11" ht="21.5" x14ac:dyDescent="0.9">
      <c r="A818" s="25">
        <v>112</v>
      </c>
      <c r="B818" s="20" t="s">
        <v>4248</v>
      </c>
      <c r="C818" s="20" t="s">
        <v>4206</v>
      </c>
      <c r="D818" s="20">
        <v>176015</v>
      </c>
      <c r="E818" s="20">
        <v>68.989999999999995</v>
      </c>
      <c r="F818" s="20" t="s">
        <v>4268</v>
      </c>
      <c r="G818" s="20" t="str">
        <f>IF(Result2026[[#This Row],[Candidate_Name]]&lt;&gt;"NOTA",_xlfn.XLOOKUP(Result2026[[#This Row],[Candidate_Name]],Candidates[candidates__name],Candidates[candidates__reference],"Fix"),"NOTA")</f>
        <v>26kla1012</v>
      </c>
      <c r="H818" s="20" t="s">
        <v>6636</v>
      </c>
      <c r="I818" s="20" t="s">
        <v>6637</v>
      </c>
      <c r="J818" s="21">
        <v>333</v>
      </c>
      <c r="K818" s="20" t="str" cm="1">
        <f t="array" ref="K8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19" spans="1:11" ht="21.5" x14ac:dyDescent="0.9">
      <c r="A819" s="25">
        <v>113</v>
      </c>
      <c r="B819" s="20" t="s">
        <v>4274</v>
      </c>
      <c r="C819" s="20" t="s">
        <v>4206</v>
      </c>
      <c r="D819" s="20">
        <v>215168</v>
      </c>
      <c r="E819" s="20">
        <v>71.5</v>
      </c>
      <c r="F819" s="20" t="s">
        <v>4277</v>
      </c>
      <c r="G819" s="20" t="str">
        <f>IF(Result2026[[#This Row],[Candidate_Name]]&lt;&gt;"NOTA",_xlfn.XLOOKUP(Result2026[[#This Row],[Candidate_Name]],Candidates[candidates__name],Candidates[candidates__reference],"Fix"),"NOTA")</f>
        <v>26kla253</v>
      </c>
      <c r="H819" s="20" t="s">
        <v>38</v>
      </c>
      <c r="I819" s="20" t="s">
        <v>6640</v>
      </c>
      <c r="J819" s="21">
        <v>70083</v>
      </c>
      <c r="K819" s="20" cm="1">
        <f t="array" ref="K8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20" spans="1:11" ht="21.5" x14ac:dyDescent="0.9">
      <c r="A820" s="25">
        <v>113</v>
      </c>
      <c r="B820" s="20" t="s">
        <v>4274</v>
      </c>
      <c r="C820" s="20" t="s">
        <v>4206</v>
      </c>
      <c r="D820" s="20">
        <v>215168</v>
      </c>
      <c r="E820" s="20">
        <v>71.5</v>
      </c>
      <c r="F820" s="20" t="s">
        <v>4293</v>
      </c>
      <c r="G820" s="20" t="str">
        <f>IF(Result2026[[#This Row],[Candidate_Name]]&lt;&gt;"NOTA",_xlfn.XLOOKUP(Result2026[[#This Row],[Candidate_Name]],Candidates[candidates__name],Candidates[candidates__reference],"Fix"),"NOTA")</f>
        <v>26kla113</v>
      </c>
      <c r="H820" s="20" t="s">
        <v>51</v>
      </c>
      <c r="I820" s="20" t="s">
        <v>6635</v>
      </c>
      <c r="J820" s="21">
        <v>51098</v>
      </c>
      <c r="K820" s="20" cm="1">
        <f t="array" ref="K8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21" spans="1:11" ht="21.5" x14ac:dyDescent="0.9">
      <c r="A821" s="25">
        <v>113</v>
      </c>
      <c r="B821" s="20" t="s">
        <v>4274</v>
      </c>
      <c r="C821" s="20" t="s">
        <v>4206</v>
      </c>
      <c r="D821" s="20">
        <v>215168</v>
      </c>
      <c r="E821" s="20">
        <v>71.5</v>
      </c>
      <c r="F821" s="20" t="s">
        <v>4282</v>
      </c>
      <c r="G821" s="20" t="str">
        <f>IF(Result2026[[#This Row],[Candidate_Name]]&lt;&gt;"NOTA",_xlfn.XLOOKUP(Result2026[[#This Row],[Candidate_Name]],Candidates[candidates__name],Candidates[candidates__reference],"Fix"),"NOTA")</f>
        <v>26kla393</v>
      </c>
      <c r="H821" s="20" t="s">
        <v>68</v>
      </c>
      <c r="I821" s="20" t="s">
        <v>6634</v>
      </c>
      <c r="J821" s="21">
        <v>34983</v>
      </c>
      <c r="K821" s="20" cm="1">
        <f t="array" ref="K8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22" spans="1:11" ht="21.5" x14ac:dyDescent="0.9">
      <c r="A822" s="25">
        <v>113</v>
      </c>
      <c r="B822" s="20" t="s">
        <v>4274</v>
      </c>
      <c r="C822" s="20" t="s">
        <v>4206</v>
      </c>
      <c r="D822" s="20">
        <v>215168</v>
      </c>
      <c r="E822" s="20">
        <v>71.5</v>
      </c>
      <c r="F822" s="20" t="s">
        <v>6638</v>
      </c>
      <c r="G822" s="20" t="str">
        <f>IF(Result2026[[#This Row],[Candidate_Name]]&lt;&gt;"NOTA",_xlfn.XLOOKUP(Result2026[[#This Row],[Candidate_Name]],Candidates[candidates__name],Candidates[candidates__reference],"Fix"),"NOTA")</f>
        <v>NOTA</v>
      </c>
      <c r="H822" s="20" t="s">
        <v>6636</v>
      </c>
      <c r="I822" s="20"/>
      <c r="J822" s="21">
        <v>615</v>
      </c>
      <c r="K822" s="20" t="str" cm="1">
        <f t="array" ref="K8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23" spans="1:11" ht="21.5" x14ac:dyDescent="0.9">
      <c r="A823" s="25">
        <v>113</v>
      </c>
      <c r="B823" s="20" t="s">
        <v>4274</v>
      </c>
      <c r="C823" s="20" t="s">
        <v>4206</v>
      </c>
      <c r="D823" s="20">
        <v>215168</v>
      </c>
      <c r="E823" s="20">
        <v>71.5</v>
      </c>
      <c r="F823" s="20" t="s">
        <v>4288</v>
      </c>
      <c r="G823" s="20" t="str">
        <f>IF(Result2026[[#This Row],[Candidate_Name]]&lt;&gt;"NOTA",_xlfn.XLOOKUP(Result2026[[#This Row],[Candidate_Name]],Candidates[candidates__name],Candidates[candidates__reference],"Fix"),"NOTA")</f>
        <v>26kla902</v>
      </c>
      <c r="H823" s="20" t="s">
        <v>6636</v>
      </c>
      <c r="I823" s="20" t="s">
        <v>6639</v>
      </c>
      <c r="J823" s="21">
        <v>347</v>
      </c>
      <c r="K823" s="20" t="str" cm="1">
        <f t="array" ref="K8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24" spans="1:11" ht="21.5" x14ac:dyDescent="0.9">
      <c r="A824" s="25">
        <v>113</v>
      </c>
      <c r="B824" s="20" t="s">
        <v>4274</v>
      </c>
      <c r="C824" s="20" t="s">
        <v>4206</v>
      </c>
      <c r="D824" s="20">
        <v>215168</v>
      </c>
      <c r="E824" s="20">
        <v>71.5</v>
      </c>
      <c r="F824" s="20" t="s">
        <v>4300</v>
      </c>
      <c r="G824" s="20" t="str">
        <f>IF(Result2026[[#This Row],[Candidate_Name]]&lt;&gt;"NOTA",_xlfn.XLOOKUP(Result2026[[#This Row],[Candidate_Name]],Candidates[candidates__name],Candidates[candidates__reference],"Fix"),"NOTA")</f>
        <v>26kla915</v>
      </c>
      <c r="H824" s="20" t="s">
        <v>6636</v>
      </c>
      <c r="I824" s="20" t="s">
        <v>6645</v>
      </c>
      <c r="J824" s="21">
        <v>229</v>
      </c>
      <c r="K824" s="20" t="str" cm="1">
        <f t="array" ref="K8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25" spans="1:11" ht="21.5" x14ac:dyDescent="0.9">
      <c r="A825" s="25">
        <v>113</v>
      </c>
      <c r="B825" s="20" t="s">
        <v>4274</v>
      </c>
      <c r="C825" s="20" t="s">
        <v>4206</v>
      </c>
      <c r="D825" s="20">
        <v>215168</v>
      </c>
      <c r="E825" s="20">
        <v>71.5</v>
      </c>
      <c r="F825" s="20" t="s">
        <v>4305</v>
      </c>
      <c r="G825" s="20" t="str">
        <f>IF(Result2026[[#This Row],[Candidate_Name]]&lt;&gt;"NOTA",_xlfn.XLOOKUP(Result2026[[#This Row],[Candidate_Name]],Candidates[candidates__name],Candidates[candidates__reference],"Fix"),"NOTA")</f>
        <v>26kla889</v>
      </c>
      <c r="H825" s="20" t="s">
        <v>6636</v>
      </c>
      <c r="I825" s="20" t="s">
        <v>6668</v>
      </c>
      <c r="J825" s="21">
        <v>95</v>
      </c>
      <c r="K825" s="20" t="str" cm="1">
        <f t="array" ref="K8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26" spans="1:11" ht="21.5" x14ac:dyDescent="0.9">
      <c r="A826" s="25">
        <v>114</v>
      </c>
      <c r="B826" s="20" t="s">
        <v>4310</v>
      </c>
      <c r="C826" s="20" t="s">
        <v>4206</v>
      </c>
      <c r="D826" s="20">
        <v>189366</v>
      </c>
      <c r="E826" s="20">
        <v>70.010000000000005</v>
      </c>
      <c r="F826" s="20" t="s">
        <v>4313</v>
      </c>
      <c r="G826" s="20" t="str">
        <f>IF(Result2026[[#This Row],[Candidate_Name]]&lt;&gt;"NOTA",_xlfn.XLOOKUP(Result2026[[#This Row],[Candidate_Name]],Candidates[candidates__name],Candidates[candidates__reference],"Fix"),"NOTA")</f>
        <v>26kla114</v>
      </c>
      <c r="H826" s="20" t="s">
        <v>51</v>
      </c>
      <c r="I826" s="20" t="s">
        <v>6635</v>
      </c>
      <c r="J826" s="21">
        <v>60380</v>
      </c>
      <c r="K826" s="20" cm="1">
        <f t="array" ref="K8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27" spans="1:11" ht="21.5" x14ac:dyDescent="0.9">
      <c r="A827" s="25">
        <v>114</v>
      </c>
      <c r="B827" s="20" t="s">
        <v>4310</v>
      </c>
      <c r="C827" s="20" t="s">
        <v>4206</v>
      </c>
      <c r="D827" s="20">
        <v>189366</v>
      </c>
      <c r="E827" s="20">
        <v>70.010000000000005</v>
      </c>
      <c r="F827" s="20" t="s">
        <v>4320</v>
      </c>
      <c r="G827" s="20" t="str">
        <f>IF(Result2026[[#This Row],[Candidate_Name]]&lt;&gt;"NOTA",_xlfn.XLOOKUP(Result2026[[#This Row],[Candidate_Name]],Candidates[candidates__name],Candidates[candidates__reference],"Fix"),"NOTA")</f>
        <v>26kla254</v>
      </c>
      <c r="H827" s="20" t="s">
        <v>38</v>
      </c>
      <c r="I827" s="20" t="s">
        <v>6640</v>
      </c>
      <c r="J827" s="21">
        <v>58542</v>
      </c>
      <c r="K827" s="20" cm="1">
        <f t="array" ref="K8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28" spans="1:11" ht="21.5" x14ac:dyDescent="0.9">
      <c r="A828" s="25">
        <v>114</v>
      </c>
      <c r="B828" s="20" t="s">
        <v>4310</v>
      </c>
      <c r="C828" s="20" t="s">
        <v>4206</v>
      </c>
      <c r="D828" s="20">
        <v>189366</v>
      </c>
      <c r="E828" s="20">
        <v>70.010000000000005</v>
      </c>
      <c r="F828" s="20" t="s">
        <v>4325</v>
      </c>
      <c r="G828" s="20" t="str">
        <f>IF(Result2026[[#This Row],[Candidate_Name]]&lt;&gt;"NOTA",_xlfn.XLOOKUP(Result2026[[#This Row],[Candidate_Name]],Candidates[candidates__name],Candidates[candidates__reference],"Fix"),"NOTA")</f>
        <v>26kla394</v>
      </c>
      <c r="H828" s="20" t="s">
        <v>68</v>
      </c>
      <c r="I828" s="20" t="s">
        <v>6648</v>
      </c>
      <c r="J828" s="21">
        <v>15278</v>
      </c>
      <c r="K828" s="20" cm="1">
        <f t="array" ref="K8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29" spans="1:11" ht="21.5" x14ac:dyDescent="0.9">
      <c r="A829" s="25">
        <v>114</v>
      </c>
      <c r="B829" s="20" t="s">
        <v>4310</v>
      </c>
      <c r="C829" s="20" t="s">
        <v>4206</v>
      </c>
      <c r="D829" s="20">
        <v>189366</v>
      </c>
      <c r="E829" s="20">
        <v>70.010000000000005</v>
      </c>
      <c r="F829" s="20" t="s">
        <v>6638</v>
      </c>
      <c r="G829" s="20" t="str">
        <f>IF(Result2026[[#This Row],[Candidate_Name]]&lt;&gt;"NOTA",_xlfn.XLOOKUP(Result2026[[#This Row],[Candidate_Name]],Candidates[candidates__name],Candidates[candidates__reference],"Fix"),"NOTA")</f>
        <v>NOTA</v>
      </c>
      <c r="H829" s="20" t="s">
        <v>6636</v>
      </c>
      <c r="I829" s="20"/>
      <c r="J829" s="21">
        <v>805</v>
      </c>
      <c r="K829" s="20" t="str" cm="1">
        <f t="array" ref="K8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30" spans="1:11" ht="21.5" x14ac:dyDescent="0.9">
      <c r="A830" s="25">
        <v>114</v>
      </c>
      <c r="B830" s="20" t="s">
        <v>4310</v>
      </c>
      <c r="C830" s="20" t="s">
        <v>4206</v>
      </c>
      <c r="D830" s="20">
        <v>189366</v>
      </c>
      <c r="E830" s="20">
        <v>70.010000000000005</v>
      </c>
      <c r="F830" s="20" t="s">
        <v>4330</v>
      </c>
      <c r="G830" s="20" t="str">
        <f>IF(Result2026[[#This Row],[Candidate_Name]]&lt;&gt;"NOTA",_xlfn.XLOOKUP(Result2026[[#This Row],[Candidate_Name]],Candidates[candidates__name],Candidates[candidates__reference],"Fix"),"NOTA")</f>
        <v>26kla722</v>
      </c>
      <c r="H830" s="20" t="s">
        <v>6636</v>
      </c>
      <c r="I830" s="20" t="s">
        <v>6637</v>
      </c>
      <c r="J830" s="21">
        <v>400</v>
      </c>
      <c r="K830" s="20" t="str" cm="1">
        <f t="array" ref="K8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31" spans="1:11" ht="21.5" x14ac:dyDescent="0.9">
      <c r="A831" s="25">
        <v>115</v>
      </c>
      <c r="B831" s="20" t="s">
        <v>6669</v>
      </c>
      <c r="C831" s="20" t="s">
        <v>4206</v>
      </c>
      <c r="D831" s="20">
        <v>201200</v>
      </c>
      <c r="E831" s="20">
        <v>73.5</v>
      </c>
      <c r="F831" s="20" t="s">
        <v>4348</v>
      </c>
      <c r="G831" s="20" t="str">
        <f>IF(Result2026[[#This Row],[Candidate_Name]]&lt;&gt;"NOTA",_xlfn.XLOOKUP(Result2026[[#This Row],[Candidate_Name]],Candidates[candidates__name],Candidates[candidates__reference],"Fix"),"NOTA")</f>
        <v>26kla255</v>
      </c>
      <c r="H831" s="20" t="s">
        <v>38</v>
      </c>
      <c r="I831" s="20" t="s">
        <v>6640</v>
      </c>
      <c r="J831" s="21">
        <v>66153</v>
      </c>
      <c r="K831" s="20" cm="1">
        <f t="array" ref="K8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32" spans="1:11" ht="21.5" x14ac:dyDescent="0.9">
      <c r="A832" s="25">
        <v>115</v>
      </c>
      <c r="B832" s="20" t="s">
        <v>6669</v>
      </c>
      <c r="C832" s="20" t="s">
        <v>4206</v>
      </c>
      <c r="D832" s="20">
        <v>201200</v>
      </c>
      <c r="E832" s="20">
        <v>73.5</v>
      </c>
      <c r="F832" s="20" t="s">
        <v>4343</v>
      </c>
      <c r="G832" s="20" t="str">
        <f>IF(Result2026[[#This Row],[Candidate_Name]]&lt;&gt;"NOTA",_xlfn.XLOOKUP(Result2026[[#This Row],[Candidate_Name]],Candidates[candidates__name],Candidates[candidates__reference],"Fix"),"NOTA")</f>
        <v>26kla115</v>
      </c>
      <c r="H832" s="20" t="s">
        <v>51</v>
      </c>
      <c r="I832" s="20" t="s">
        <v>6641</v>
      </c>
      <c r="J832" s="21">
        <v>55821</v>
      </c>
      <c r="K832" s="20" cm="1">
        <f t="array" ref="K8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33" spans="1:11" ht="21.5" x14ac:dyDescent="0.9">
      <c r="A833" s="25">
        <v>115</v>
      </c>
      <c r="B833" s="20" t="s">
        <v>6669</v>
      </c>
      <c r="C833" s="20" t="s">
        <v>4206</v>
      </c>
      <c r="D833" s="20">
        <v>201200</v>
      </c>
      <c r="E833" s="20">
        <v>73.5</v>
      </c>
      <c r="F833" s="20" t="s">
        <v>4338</v>
      </c>
      <c r="G833" s="20" t="str">
        <f>IF(Result2026[[#This Row],[Candidate_Name]]&lt;&gt;"NOTA",_xlfn.XLOOKUP(Result2026[[#This Row],[Candidate_Name]],Candidates[candidates__name],Candidates[candidates__reference],"Fix"),"NOTA")</f>
        <v>26kla395</v>
      </c>
      <c r="H833" s="20" t="s">
        <v>68</v>
      </c>
      <c r="I833" s="20" t="s">
        <v>6634</v>
      </c>
      <c r="J833" s="21">
        <v>26337</v>
      </c>
      <c r="K833" s="20" cm="1">
        <f t="array" ref="K8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34" spans="1:11" ht="21.5" x14ac:dyDescent="0.9">
      <c r="A834" s="25">
        <v>115</v>
      </c>
      <c r="B834" s="20" t="s">
        <v>6669</v>
      </c>
      <c r="C834" s="20" t="s">
        <v>4206</v>
      </c>
      <c r="D834" s="20">
        <v>201200</v>
      </c>
      <c r="E834" s="20">
        <v>73.5</v>
      </c>
      <c r="F834" s="20" t="s">
        <v>6638</v>
      </c>
      <c r="G834" s="20" t="str">
        <f>IF(Result2026[[#This Row],[Candidate_Name]]&lt;&gt;"NOTA",_xlfn.XLOOKUP(Result2026[[#This Row],[Candidate_Name]],Candidates[candidates__name],Candidates[candidates__reference],"Fix"),"NOTA")</f>
        <v>NOTA</v>
      </c>
      <c r="H834" s="20" t="s">
        <v>6636</v>
      </c>
      <c r="I834" s="20"/>
      <c r="J834" s="21">
        <v>783</v>
      </c>
      <c r="K834" s="20" t="str" cm="1">
        <f t="array" ref="K8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35" spans="1:11" ht="21.5" x14ac:dyDescent="0.9">
      <c r="A835" s="25">
        <v>115</v>
      </c>
      <c r="B835" s="20" t="s">
        <v>6669</v>
      </c>
      <c r="C835" s="20" t="s">
        <v>4206</v>
      </c>
      <c r="D835" s="20">
        <v>201200</v>
      </c>
      <c r="E835" s="20">
        <v>73.5</v>
      </c>
      <c r="F835" s="20" t="s">
        <v>4353</v>
      </c>
      <c r="G835" s="20" t="str">
        <f>IF(Result2026[[#This Row],[Candidate_Name]]&lt;&gt;"NOTA",_xlfn.XLOOKUP(Result2026[[#This Row],[Candidate_Name]],Candidates[candidates__name],Candidates[candidates__reference],"Fix"),"NOTA")</f>
        <v>26kla1005</v>
      </c>
      <c r="H835" s="20" t="s">
        <v>6636</v>
      </c>
      <c r="I835" s="20" t="s">
        <v>6639</v>
      </c>
      <c r="J835" s="21">
        <v>576</v>
      </c>
      <c r="K835" s="20" t="str" cm="1">
        <f t="array" ref="K8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36" spans="1:11" ht="21.5" x14ac:dyDescent="0.9">
      <c r="A836" s="25">
        <v>116</v>
      </c>
      <c r="B836" s="20" t="s">
        <v>4358</v>
      </c>
      <c r="C836" s="20" t="s">
        <v>4360</v>
      </c>
      <c r="D836" s="20">
        <v>214513</v>
      </c>
      <c r="E836" s="20">
        <v>78.78</v>
      </c>
      <c r="F836" s="20" t="s">
        <v>4374</v>
      </c>
      <c r="G836" s="20" t="str">
        <f>IF(Result2026[[#This Row],[Candidate_Name]]&lt;&gt;"NOTA",_xlfn.XLOOKUP(Result2026[[#This Row],[Candidate_Name]],Candidates[candidates__name],Candidates[candidates__reference],"Fix"),"NOTA")</f>
        <v>26kla256</v>
      </c>
      <c r="H836" s="20" t="s">
        <v>38</v>
      </c>
      <c r="I836" s="20" t="s">
        <v>6640</v>
      </c>
      <c r="J836" s="21">
        <v>82593</v>
      </c>
      <c r="K836" s="20" cm="1">
        <f t="array" ref="K8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37" spans="1:11" ht="21.5" x14ac:dyDescent="0.9">
      <c r="A837" s="25">
        <v>116</v>
      </c>
      <c r="B837" s="20" t="s">
        <v>4358</v>
      </c>
      <c r="C837" s="20" t="s">
        <v>4360</v>
      </c>
      <c r="D837" s="20">
        <v>214513</v>
      </c>
      <c r="E837" s="20">
        <v>78.78</v>
      </c>
      <c r="F837" s="20" t="s">
        <v>4369</v>
      </c>
      <c r="G837" s="20" t="str">
        <f>IF(Result2026[[#This Row],[Candidate_Name]]&lt;&gt;"NOTA",_xlfn.XLOOKUP(Result2026[[#This Row],[Candidate_Name]],Candidates[candidates__name],Candidates[candidates__reference],"Fix"),"NOTA")</f>
        <v>26kla116</v>
      </c>
      <c r="H837" s="20" t="s">
        <v>51</v>
      </c>
      <c r="I837" s="20" t="s">
        <v>6641</v>
      </c>
      <c r="J837" s="21">
        <v>55975</v>
      </c>
      <c r="K837" s="20" cm="1">
        <f t="array" ref="K8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38" spans="1:11" ht="21.5" x14ac:dyDescent="0.9">
      <c r="A838" s="25">
        <v>116</v>
      </c>
      <c r="B838" s="20" t="s">
        <v>4358</v>
      </c>
      <c r="C838" s="20" t="s">
        <v>4360</v>
      </c>
      <c r="D838" s="20">
        <v>214513</v>
      </c>
      <c r="E838" s="20">
        <v>78.78</v>
      </c>
      <c r="F838" s="20" t="s">
        <v>4364</v>
      </c>
      <c r="G838" s="20" t="str">
        <f>IF(Result2026[[#This Row],[Candidate_Name]]&lt;&gt;"NOTA",_xlfn.XLOOKUP(Result2026[[#This Row],[Candidate_Name]],Candidates[candidates__name],Candidates[candidates__reference],"Fix"),"NOTA")</f>
        <v>26kla396</v>
      </c>
      <c r="H838" s="20" t="s">
        <v>68</v>
      </c>
      <c r="I838" s="20" t="s">
        <v>6634</v>
      </c>
      <c r="J838" s="21">
        <v>32121</v>
      </c>
      <c r="K838" s="20" cm="1">
        <f t="array" ref="K8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39" spans="1:11" ht="21.5" x14ac:dyDescent="0.9">
      <c r="A839" s="25">
        <v>116</v>
      </c>
      <c r="B839" s="20" t="s">
        <v>4358</v>
      </c>
      <c r="C839" s="20" t="s">
        <v>4360</v>
      </c>
      <c r="D839" s="20">
        <v>214513</v>
      </c>
      <c r="E839" s="20">
        <v>78.78</v>
      </c>
      <c r="F839" s="20" t="s">
        <v>4386</v>
      </c>
      <c r="G839" s="20" t="str">
        <f>IF(Result2026[[#This Row],[Candidate_Name]]&lt;&gt;"NOTA",_xlfn.XLOOKUP(Result2026[[#This Row],[Candidate_Name]],Candidates[candidates__name],Candidates[candidates__reference],"Fix"),"NOTA")</f>
        <v>26kla839</v>
      </c>
      <c r="H839" s="20" t="s">
        <v>6636</v>
      </c>
      <c r="I839" s="20" t="s">
        <v>6643</v>
      </c>
      <c r="J839" s="21">
        <v>1227</v>
      </c>
      <c r="K839" s="20" t="str" cm="1">
        <f t="array" ref="K8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40" spans="1:11" ht="21.5" x14ac:dyDescent="0.9">
      <c r="A840" s="25">
        <v>116</v>
      </c>
      <c r="B840" s="20" t="s">
        <v>4358</v>
      </c>
      <c r="C840" s="20" t="s">
        <v>4360</v>
      </c>
      <c r="D840" s="20">
        <v>214513</v>
      </c>
      <c r="E840" s="20">
        <v>78.78</v>
      </c>
      <c r="F840" s="20" t="s">
        <v>6638</v>
      </c>
      <c r="G840" s="20" t="str">
        <f>IF(Result2026[[#This Row],[Candidate_Name]]&lt;&gt;"NOTA",_xlfn.XLOOKUP(Result2026[[#This Row],[Candidate_Name]],Candidates[candidates__name],Candidates[candidates__reference],"Fix"),"NOTA")</f>
        <v>NOTA</v>
      </c>
      <c r="H840" s="20" t="s">
        <v>6636</v>
      </c>
      <c r="I840" s="20"/>
      <c r="J840" s="21">
        <v>525</v>
      </c>
      <c r="K840" s="20" t="str" cm="1">
        <f t="array" ref="K8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41" spans="1:11" ht="21.5" x14ac:dyDescent="0.9">
      <c r="A841" s="25">
        <v>116</v>
      </c>
      <c r="B841" s="20" t="s">
        <v>4358</v>
      </c>
      <c r="C841" s="20" t="s">
        <v>4360</v>
      </c>
      <c r="D841" s="20">
        <v>214513</v>
      </c>
      <c r="E841" s="20">
        <v>78.78</v>
      </c>
      <c r="F841" s="20" t="s">
        <v>4381</v>
      </c>
      <c r="G841" s="20" t="str">
        <f>IF(Result2026[[#This Row],[Candidate_Name]]&lt;&gt;"NOTA",_xlfn.XLOOKUP(Result2026[[#This Row],[Candidate_Name]],Candidates[candidates__name],Candidates[candidates__reference],"Fix"),"NOTA")</f>
        <v>26kla1048</v>
      </c>
      <c r="H841" s="20" t="s">
        <v>6636</v>
      </c>
      <c r="I841" s="20" t="s">
        <v>6645</v>
      </c>
      <c r="J841" s="21">
        <v>295</v>
      </c>
      <c r="K841" s="20" t="str" cm="1">
        <f t="array" ref="K8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42" spans="1:11" ht="21.5" x14ac:dyDescent="0.9">
      <c r="A842" s="25">
        <v>117</v>
      </c>
      <c r="B842" s="20" t="s">
        <v>4391</v>
      </c>
      <c r="C842" s="20" t="s">
        <v>4360</v>
      </c>
      <c r="D842" s="20">
        <v>178798</v>
      </c>
      <c r="E842" s="20">
        <v>77.88</v>
      </c>
      <c r="F842" s="20" t="s">
        <v>4400</v>
      </c>
      <c r="G842" s="20" t="str">
        <f>IF(Result2026[[#This Row],[Candidate_Name]]&lt;&gt;"NOTA",_xlfn.XLOOKUP(Result2026[[#This Row],[Candidate_Name]],Candidates[candidates__name],Candidates[candidates__reference],"Fix"),"NOTA")</f>
        <v>26kla257</v>
      </c>
      <c r="H842" s="20" t="s">
        <v>38</v>
      </c>
      <c r="I842" s="20" t="s">
        <v>6670</v>
      </c>
      <c r="J842" s="21">
        <v>74308</v>
      </c>
      <c r="K842" s="20" cm="1">
        <f t="array" ref="K8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43" spans="1:11" ht="21.5" x14ac:dyDescent="0.9">
      <c r="A843" s="25">
        <v>117</v>
      </c>
      <c r="B843" s="20" t="s">
        <v>4391</v>
      </c>
      <c r="C843" s="20" t="s">
        <v>4360</v>
      </c>
      <c r="D843" s="20">
        <v>178798</v>
      </c>
      <c r="E843" s="20">
        <v>77.88</v>
      </c>
      <c r="F843" s="20" t="s">
        <v>4407</v>
      </c>
      <c r="G843" s="20" t="str">
        <f>IF(Result2026[[#This Row],[Candidate_Name]]&lt;&gt;"NOTA",_xlfn.XLOOKUP(Result2026[[#This Row],[Candidate_Name]],Candidates[candidates__name],Candidates[candidates__reference],"Fix"),"NOTA")</f>
        <v>26kla117</v>
      </c>
      <c r="H843" s="20" t="s">
        <v>51</v>
      </c>
      <c r="I843" s="20" t="s">
        <v>6637</v>
      </c>
      <c r="J843" s="21">
        <v>55735</v>
      </c>
      <c r="K843" s="20" cm="1">
        <f t="array" ref="K8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44" spans="1:11" ht="21.5" x14ac:dyDescent="0.9">
      <c r="A844" s="25">
        <v>117</v>
      </c>
      <c r="B844" s="20" t="s">
        <v>4391</v>
      </c>
      <c r="C844" s="20" t="s">
        <v>4360</v>
      </c>
      <c r="D844" s="20">
        <v>178798</v>
      </c>
      <c r="E844" s="20">
        <v>77.88</v>
      </c>
      <c r="F844" s="20" t="s">
        <v>4394</v>
      </c>
      <c r="G844" s="20" t="str">
        <f>IF(Result2026[[#This Row],[Candidate_Name]]&lt;&gt;"NOTA",_xlfn.XLOOKUP(Result2026[[#This Row],[Candidate_Name]],Candidates[candidates__name],Candidates[candidates__reference],"Fix"),"NOTA")</f>
        <v>26kla397</v>
      </c>
      <c r="H844" s="20" t="s">
        <v>68</v>
      </c>
      <c r="I844" s="20" t="s">
        <v>6634</v>
      </c>
      <c r="J844" s="21">
        <v>11012</v>
      </c>
      <c r="K844" s="20" cm="1">
        <f t="array" ref="K8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45" spans="1:11" ht="21.5" x14ac:dyDescent="0.9">
      <c r="A845" s="25">
        <v>117</v>
      </c>
      <c r="B845" s="20" t="s">
        <v>4391</v>
      </c>
      <c r="C845" s="20" t="s">
        <v>4360</v>
      </c>
      <c r="D845" s="20">
        <v>178798</v>
      </c>
      <c r="E845" s="20">
        <v>77.88</v>
      </c>
      <c r="F845" s="20" t="s">
        <v>6638</v>
      </c>
      <c r="G845" s="20" t="str">
        <f>IF(Result2026[[#This Row],[Candidate_Name]]&lt;&gt;"NOTA",_xlfn.XLOOKUP(Result2026[[#This Row],[Candidate_Name]],Candidates[candidates__name],Candidates[candidates__reference],"Fix"),"NOTA")</f>
        <v>NOTA</v>
      </c>
      <c r="H845" s="20" t="s">
        <v>6636</v>
      </c>
      <c r="I845" s="20"/>
      <c r="J845" s="21">
        <v>1289</v>
      </c>
      <c r="K845" s="20" t="str" cm="1">
        <f t="array" ref="K8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46" spans="1:11" ht="21.5" x14ac:dyDescent="0.9">
      <c r="A846" s="25">
        <v>118</v>
      </c>
      <c r="B846" s="20" t="s">
        <v>6671</v>
      </c>
      <c r="C846" s="20" t="s">
        <v>4360</v>
      </c>
      <c r="D846" s="20">
        <v>205694</v>
      </c>
      <c r="E846" s="20">
        <v>77.86</v>
      </c>
      <c r="F846" s="20" t="s">
        <v>4417</v>
      </c>
      <c r="G846" s="20" t="str">
        <f>IF(Result2026[[#This Row],[Candidate_Name]]&lt;&gt;"NOTA",_xlfn.XLOOKUP(Result2026[[#This Row],[Candidate_Name]],Candidates[candidates__name],Candidates[candidates__reference],"Fix"),"NOTA")</f>
        <v>26kla258</v>
      </c>
      <c r="H846" s="20" t="s">
        <v>38</v>
      </c>
      <c r="I846" s="20" t="s">
        <v>6670</v>
      </c>
      <c r="J846" s="21">
        <v>81488</v>
      </c>
      <c r="K846" s="20" cm="1">
        <f t="array" ref="K8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47" spans="1:11" ht="21.5" x14ac:dyDescent="0.9">
      <c r="A847" s="25">
        <v>118</v>
      </c>
      <c r="B847" s="20" t="s">
        <v>6671</v>
      </c>
      <c r="C847" s="20" t="s">
        <v>4360</v>
      </c>
      <c r="D847" s="20">
        <v>205694</v>
      </c>
      <c r="E847" s="20">
        <v>77.86</v>
      </c>
      <c r="F847" s="20" t="s">
        <v>4428</v>
      </c>
      <c r="G847" s="20" t="str">
        <f>IF(Result2026[[#This Row],[Candidate_Name]]&lt;&gt;"NOTA",_xlfn.XLOOKUP(Result2026[[#This Row],[Candidate_Name]],Candidates[candidates__name],Candidates[candidates__reference],"Fix"),"NOTA")</f>
        <v>26kla118</v>
      </c>
      <c r="H847" s="20" t="s">
        <v>51</v>
      </c>
      <c r="I847" s="20" t="s">
        <v>6637</v>
      </c>
      <c r="J847" s="21">
        <v>56174</v>
      </c>
      <c r="K847" s="20" cm="1">
        <f t="array" ref="K8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48" spans="1:11" ht="21.5" x14ac:dyDescent="0.9">
      <c r="A848" s="25">
        <v>118</v>
      </c>
      <c r="B848" s="20" t="s">
        <v>6671</v>
      </c>
      <c r="C848" s="20" t="s">
        <v>4360</v>
      </c>
      <c r="D848" s="20">
        <v>205694</v>
      </c>
      <c r="E848" s="20">
        <v>77.86</v>
      </c>
      <c r="F848" s="20" t="s">
        <v>4422</v>
      </c>
      <c r="G848" s="20" t="str">
        <f>IF(Result2026[[#This Row],[Candidate_Name]]&lt;&gt;"NOTA",_xlfn.XLOOKUP(Result2026[[#This Row],[Candidate_Name]],Candidates[candidates__name],Candidates[candidates__reference],"Fix"),"NOTA")</f>
        <v>26kla398</v>
      </c>
      <c r="H848" s="20" t="s">
        <v>68</v>
      </c>
      <c r="I848" s="20" t="s">
        <v>6634</v>
      </c>
      <c r="J848" s="21">
        <v>24841</v>
      </c>
      <c r="K848" s="20" cm="1">
        <f t="array" ref="K8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49" spans="1:11" ht="21.5" x14ac:dyDescent="0.9">
      <c r="A849" s="25">
        <v>118</v>
      </c>
      <c r="B849" s="20" t="s">
        <v>6671</v>
      </c>
      <c r="C849" s="20" t="s">
        <v>4360</v>
      </c>
      <c r="D849" s="20">
        <v>205694</v>
      </c>
      <c r="E849" s="20">
        <v>77.86</v>
      </c>
      <c r="F849" s="20" t="s">
        <v>6638</v>
      </c>
      <c r="G849" s="20" t="str">
        <f>IF(Result2026[[#This Row],[Candidate_Name]]&lt;&gt;"NOTA",_xlfn.XLOOKUP(Result2026[[#This Row],[Candidate_Name]],Candidates[candidates__name],Candidates[candidates__reference],"Fix"),"NOTA")</f>
        <v>NOTA</v>
      </c>
      <c r="H849" s="20" t="s">
        <v>6636</v>
      </c>
      <c r="I849" s="20"/>
      <c r="J849" s="21">
        <v>828</v>
      </c>
      <c r="K849" s="20" t="str" cm="1">
        <f t="array" ref="K8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0" spans="1:11" ht="21.5" x14ac:dyDescent="0.9">
      <c r="A850" s="25">
        <v>118</v>
      </c>
      <c r="B850" s="20" t="s">
        <v>6671</v>
      </c>
      <c r="C850" s="20" t="s">
        <v>4360</v>
      </c>
      <c r="D850" s="20">
        <v>205694</v>
      </c>
      <c r="E850" s="20">
        <v>77.86</v>
      </c>
      <c r="F850" s="20" t="s">
        <v>4440</v>
      </c>
      <c r="G850" s="20" t="str">
        <f>IF(Result2026[[#This Row],[Candidate_Name]]&lt;&gt;"NOTA",_xlfn.XLOOKUP(Result2026[[#This Row],[Candidate_Name]],Candidates[candidates__name],Candidates[candidates__reference],"Fix"),"NOTA")</f>
        <v>26kla845</v>
      </c>
      <c r="H850" s="20" t="s">
        <v>6636</v>
      </c>
      <c r="I850" s="20" t="s">
        <v>6637</v>
      </c>
      <c r="J850" s="21">
        <v>404</v>
      </c>
      <c r="K850" s="20" t="str" cm="1">
        <f t="array" ref="K8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1" spans="1:11" ht="21.5" x14ac:dyDescent="0.9">
      <c r="A851" s="25">
        <v>118</v>
      </c>
      <c r="B851" s="20" t="s">
        <v>6671</v>
      </c>
      <c r="C851" s="20" t="s">
        <v>4360</v>
      </c>
      <c r="D851" s="20">
        <v>205694</v>
      </c>
      <c r="E851" s="20">
        <v>77.86</v>
      </c>
      <c r="F851" s="20" t="s">
        <v>4435</v>
      </c>
      <c r="G851" s="20" t="str">
        <f>IF(Result2026[[#This Row],[Candidate_Name]]&lt;&gt;"NOTA",_xlfn.XLOOKUP(Result2026[[#This Row],[Candidate_Name]],Candidates[candidates__name],Candidates[candidates__reference],"Fix"),"NOTA")</f>
        <v>26kla980</v>
      </c>
      <c r="H851" s="20" t="s">
        <v>6636</v>
      </c>
      <c r="I851" s="20" t="s">
        <v>6645</v>
      </c>
      <c r="J851" s="21">
        <v>366</v>
      </c>
      <c r="K851" s="20" t="str" cm="1">
        <f t="array" ref="K8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2" spans="1:11" ht="21.5" x14ac:dyDescent="0.9">
      <c r="A852" s="25">
        <v>119</v>
      </c>
      <c r="B852" s="20" t="s">
        <v>4445</v>
      </c>
      <c r="C852" s="20" t="s">
        <v>4360</v>
      </c>
      <c r="D852" s="20">
        <v>193272</v>
      </c>
      <c r="E852" s="20">
        <v>75.12</v>
      </c>
      <c r="F852" s="20" t="s">
        <v>4454</v>
      </c>
      <c r="G852" s="20" t="str">
        <f>IF(Result2026[[#This Row],[Candidate_Name]]&lt;&gt;"NOTA",_xlfn.XLOOKUP(Result2026[[#This Row],[Candidate_Name]],Candidates[candidates__name],Candidates[candidates__reference],"Fix"),"NOTA")</f>
        <v>26kla119</v>
      </c>
      <c r="H852" s="20" t="s">
        <v>51</v>
      </c>
      <c r="I852" s="20" t="s">
        <v>6635</v>
      </c>
      <c r="J852" s="21">
        <v>63926</v>
      </c>
      <c r="K852" s="20" cm="1">
        <f t="array" ref="K8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53" spans="1:11" ht="21.5" x14ac:dyDescent="0.9">
      <c r="A853" s="25">
        <v>119</v>
      </c>
      <c r="B853" s="20" t="s">
        <v>4445</v>
      </c>
      <c r="C853" s="20" t="s">
        <v>4360</v>
      </c>
      <c r="D853" s="20">
        <v>193272</v>
      </c>
      <c r="E853" s="20">
        <v>75.12</v>
      </c>
      <c r="F853" s="20" t="s">
        <v>4448</v>
      </c>
      <c r="G853" s="20" t="str">
        <f>IF(Result2026[[#This Row],[Candidate_Name]]&lt;&gt;"NOTA",_xlfn.XLOOKUP(Result2026[[#This Row],[Candidate_Name]],Candidates[candidates__name],Candidates[candidates__reference],"Fix"),"NOTA")</f>
        <v>26kla259</v>
      </c>
      <c r="H853" s="20" t="s">
        <v>38</v>
      </c>
      <c r="I853" s="20" t="s">
        <v>6640</v>
      </c>
      <c r="J853" s="21">
        <v>62914</v>
      </c>
      <c r="K853" s="20" cm="1">
        <f t="array" ref="K8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54" spans="1:11" ht="21.5" x14ac:dyDescent="0.9">
      <c r="A854" s="25">
        <v>119</v>
      </c>
      <c r="B854" s="20" t="s">
        <v>4445</v>
      </c>
      <c r="C854" s="20" t="s">
        <v>4360</v>
      </c>
      <c r="D854" s="20">
        <v>193272</v>
      </c>
      <c r="E854" s="20">
        <v>75.12</v>
      </c>
      <c r="F854" s="20" t="s">
        <v>4466</v>
      </c>
      <c r="G854" s="20" t="str">
        <f>IF(Result2026[[#This Row],[Candidate_Name]]&lt;&gt;"NOTA",_xlfn.XLOOKUP(Result2026[[#This Row],[Candidate_Name]],Candidates[candidates__name],Candidates[candidates__reference],"Fix"),"NOTA")</f>
        <v>26kla399</v>
      </c>
      <c r="H854" s="20" t="s">
        <v>68</v>
      </c>
      <c r="I854" s="20" t="s">
        <v>6634</v>
      </c>
      <c r="J854" s="21">
        <v>20664</v>
      </c>
      <c r="K854" s="20" cm="1">
        <f t="array" ref="K8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55" spans="1:11" ht="21.5" x14ac:dyDescent="0.9">
      <c r="A855" s="25">
        <v>119</v>
      </c>
      <c r="B855" s="20" t="s">
        <v>4445</v>
      </c>
      <c r="C855" s="20" t="s">
        <v>4360</v>
      </c>
      <c r="D855" s="20">
        <v>193272</v>
      </c>
      <c r="E855" s="20">
        <v>75.12</v>
      </c>
      <c r="F855" s="20" t="s">
        <v>6638</v>
      </c>
      <c r="G855" s="20" t="str">
        <f>IF(Result2026[[#This Row],[Candidate_Name]]&lt;&gt;"NOTA",_xlfn.XLOOKUP(Result2026[[#This Row],[Candidate_Name]],Candidates[candidates__name],Candidates[candidates__reference],"Fix"),"NOTA")</f>
        <v>NOTA</v>
      </c>
      <c r="H855" s="20" t="s">
        <v>6636</v>
      </c>
      <c r="I855" s="20"/>
      <c r="J855" s="21">
        <v>611</v>
      </c>
      <c r="K855" s="20" t="str" cm="1">
        <f t="array" ref="K8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6" spans="1:11" ht="21.5" x14ac:dyDescent="0.9">
      <c r="A856" s="25">
        <v>119</v>
      </c>
      <c r="B856" s="20" t="s">
        <v>4445</v>
      </c>
      <c r="C856" s="20" t="s">
        <v>4360</v>
      </c>
      <c r="D856" s="20">
        <v>193272</v>
      </c>
      <c r="E856" s="20">
        <v>75.12</v>
      </c>
      <c r="F856" s="20" t="s">
        <v>4461</v>
      </c>
      <c r="G856" s="20" t="str">
        <f>IF(Result2026[[#This Row],[Candidate_Name]]&lt;&gt;"NOTA",_xlfn.XLOOKUP(Result2026[[#This Row],[Candidate_Name]],Candidates[candidates__name],Candidates[candidates__reference],"Fix"),"NOTA")</f>
        <v>26kla539</v>
      </c>
      <c r="H856" s="20" t="s">
        <v>6636</v>
      </c>
      <c r="I856" s="20" t="s">
        <v>6644</v>
      </c>
      <c r="J856" s="21">
        <v>386</v>
      </c>
      <c r="K856" s="20" t="str" cm="1">
        <f t="array" ref="K8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7" spans="1:11" ht="21.5" x14ac:dyDescent="0.9">
      <c r="A857" s="25">
        <v>119</v>
      </c>
      <c r="B857" s="20" t="s">
        <v>4445</v>
      </c>
      <c r="C857" s="20" t="s">
        <v>4360</v>
      </c>
      <c r="D857" s="20">
        <v>193272</v>
      </c>
      <c r="E857" s="20">
        <v>75.12</v>
      </c>
      <c r="F857" s="20" t="s">
        <v>4471</v>
      </c>
      <c r="G857" s="20" t="str">
        <f>IF(Result2026[[#This Row],[Candidate_Name]]&lt;&gt;"NOTA",_xlfn.XLOOKUP(Result2026[[#This Row],[Candidate_Name]],Candidates[candidates__name],Candidates[candidates__reference],"Fix"),"NOTA")</f>
        <v>26kla1071</v>
      </c>
      <c r="H857" s="20" t="s">
        <v>6636</v>
      </c>
      <c r="I857" s="20" t="s">
        <v>6639</v>
      </c>
      <c r="J857" s="21">
        <v>236</v>
      </c>
      <c r="K857" s="20" t="str" cm="1">
        <f t="array" ref="K8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8" spans="1:11" ht="21.5" x14ac:dyDescent="0.9">
      <c r="A858" s="25">
        <v>119</v>
      </c>
      <c r="B858" s="20" t="s">
        <v>4445</v>
      </c>
      <c r="C858" s="20" t="s">
        <v>4360</v>
      </c>
      <c r="D858" s="20">
        <v>193272</v>
      </c>
      <c r="E858" s="20">
        <v>75.12</v>
      </c>
      <c r="F858" s="20" t="s">
        <v>4477</v>
      </c>
      <c r="G858" s="20" t="str">
        <f>IF(Result2026[[#This Row],[Candidate_Name]]&lt;&gt;"NOTA",_xlfn.XLOOKUP(Result2026[[#This Row],[Candidate_Name]],Candidates[candidates__name],Candidates[candidates__reference],"Fix"),"NOTA")</f>
        <v>26kla1032</v>
      </c>
      <c r="H858" s="20" t="s">
        <v>6636</v>
      </c>
      <c r="I858" s="20" t="s">
        <v>6672</v>
      </c>
      <c r="J858" s="21">
        <v>117</v>
      </c>
      <c r="K858" s="20" t="str" cm="1">
        <f t="array" ref="K8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59" spans="1:11" ht="21.5" x14ac:dyDescent="0.9">
      <c r="A859" s="25">
        <v>120</v>
      </c>
      <c r="B859" s="20" t="s">
        <v>4482</v>
      </c>
      <c r="C859" s="20" t="s">
        <v>4360</v>
      </c>
      <c r="D859" s="20">
        <v>179783</v>
      </c>
      <c r="E859" s="20">
        <v>75.17</v>
      </c>
      <c r="F859" s="20" t="s">
        <v>4485</v>
      </c>
      <c r="G859" s="20" t="str">
        <f>IF(Result2026[[#This Row],[Candidate_Name]]&lt;&gt;"NOTA",_xlfn.XLOOKUP(Result2026[[#This Row],[Candidate_Name]],Candidates[candidates__name],Candidates[candidates__reference],"Fix"),"NOTA")</f>
        <v>26kla260</v>
      </c>
      <c r="H859" s="20" t="s">
        <v>38</v>
      </c>
      <c r="I859" s="20" t="s">
        <v>6640</v>
      </c>
      <c r="J859" s="21">
        <v>68275</v>
      </c>
      <c r="K859" s="20" cm="1">
        <f t="array" ref="K8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60" spans="1:11" ht="21.5" x14ac:dyDescent="0.9">
      <c r="A860" s="25">
        <v>120</v>
      </c>
      <c r="B860" s="20" t="s">
        <v>4482</v>
      </c>
      <c r="C860" s="20" t="s">
        <v>4360</v>
      </c>
      <c r="D860" s="20">
        <v>179783</v>
      </c>
      <c r="E860" s="20">
        <v>75.17</v>
      </c>
      <c r="F860" s="20" t="s">
        <v>4508</v>
      </c>
      <c r="G860" s="20" t="str">
        <f>IF(Result2026[[#This Row],[Candidate_Name]]&lt;&gt;"NOTA",_xlfn.XLOOKUP(Result2026[[#This Row],[Candidate_Name]],Candidates[candidates__name],Candidates[candidates__reference],"Fix"),"NOTA")</f>
        <v>26kla120</v>
      </c>
      <c r="H860" s="20" t="s">
        <v>51</v>
      </c>
      <c r="I860" s="20" t="s">
        <v>4507</v>
      </c>
      <c r="J860" s="21">
        <v>59965</v>
      </c>
      <c r="K860" s="20" cm="1">
        <f t="array" ref="K8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61" spans="1:11" ht="21.5" x14ac:dyDescent="0.9">
      <c r="A861" s="25">
        <v>120</v>
      </c>
      <c r="B861" s="20" t="s">
        <v>4482</v>
      </c>
      <c r="C861" s="20" t="s">
        <v>4360</v>
      </c>
      <c r="D861" s="20">
        <v>179783</v>
      </c>
      <c r="E861" s="20">
        <v>75.17</v>
      </c>
      <c r="F861" s="20" t="s">
        <v>4496</v>
      </c>
      <c r="G861" s="20" t="str">
        <f>IF(Result2026[[#This Row],[Candidate_Name]]&lt;&gt;"NOTA",_xlfn.XLOOKUP(Result2026[[#This Row],[Candidate_Name]],Candidates[candidates__name],Candidates[candidates__reference],"Fix"),"NOTA")</f>
        <v>26kla400</v>
      </c>
      <c r="H861" s="20" t="s">
        <v>68</v>
      </c>
      <c r="I861" s="20" t="s">
        <v>6087</v>
      </c>
      <c r="J861" s="21">
        <v>7031</v>
      </c>
      <c r="K861" s="20" cm="1">
        <f t="array" ref="K8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62" spans="1:11" ht="21.5" x14ac:dyDescent="0.9">
      <c r="A862" s="25">
        <v>120</v>
      </c>
      <c r="B862" s="20" t="s">
        <v>4482</v>
      </c>
      <c r="C862" s="20" t="s">
        <v>4360</v>
      </c>
      <c r="D862" s="20">
        <v>179783</v>
      </c>
      <c r="E862" s="20">
        <v>75.17</v>
      </c>
      <c r="F862" s="20" t="s">
        <v>4491</v>
      </c>
      <c r="G862" s="20" t="str">
        <f>IF(Result2026[[#This Row],[Candidate_Name]]&lt;&gt;"NOTA",_xlfn.XLOOKUP(Result2026[[#This Row],[Candidate_Name]],Candidates[candidates__name],Candidates[candidates__reference],"Fix"),"NOTA")</f>
        <v>26kla1066</v>
      </c>
      <c r="H862" s="20" t="s">
        <v>6636</v>
      </c>
      <c r="I862" s="20" t="s">
        <v>6639</v>
      </c>
      <c r="J862" s="21">
        <v>629</v>
      </c>
      <c r="K862" s="20" t="str" cm="1">
        <f t="array" ref="K8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63" spans="1:11" ht="21.5" x14ac:dyDescent="0.9">
      <c r="A863" s="25">
        <v>120</v>
      </c>
      <c r="B863" s="20" t="s">
        <v>4482</v>
      </c>
      <c r="C863" s="20" t="s">
        <v>4360</v>
      </c>
      <c r="D863" s="20">
        <v>179783</v>
      </c>
      <c r="E863" s="20">
        <v>75.17</v>
      </c>
      <c r="F863" s="20" t="s">
        <v>6638</v>
      </c>
      <c r="G863" s="20" t="str">
        <f>IF(Result2026[[#This Row],[Candidate_Name]]&lt;&gt;"NOTA",_xlfn.XLOOKUP(Result2026[[#This Row],[Candidate_Name]],Candidates[candidates__name],Candidates[candidates__reference],"Fix"),"NOTA")</f>
        <v>NOTA</v>
      </c>
      <c r="H863" s="20" t="s">
        <v>6636</v>
      </c>
      <c r="I863" s="20"/>
      <c r="J863" s="21">
        <v>613</v>
      </c>
      <c r="K863" s="20" t="str" cm="1">
        <f t="array" ref="K8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64" spans="1:11" ht="21.5" x14ac:dyDescent="0.9">
      <c r="A864" s="25">
        <v>120</v>
      </c>
      <c r="B864" s="20" t="s">
        <v>4482</v>
      </c>
      <c r="C864" s="20" t="s">
        <v>4360</v>
      </c>
      <c r="D864" s="20">
        <v>179783</v>
      </c>
      <c r="E864" s="20">
        <v>75.17</v>
      </c>
      <c r="F864" s="20" t="s">
        <v>4515</v>
      </c>
      <c r="G864" s="20" t="str">
        <f>IF(Result2026[[#This Row],[Candidate_Name]]&lt;&gt;"NOTA",_xlfn.XLOOKUP(Result2026[[#This Row],[Candidate_Name]],Candidates[candidates__name],Candidates[candidates__reference],"Fix"),"NOTA")</f>
        <v>26kla785</v>
      </c>
      <c r="H864" s="20" t="s">
        <v>6636</v>
      </c>
      <c r="I864" s="20" t="s">
        <v>6637</v>
      </c>
      <c r="J864" s="21">
        <v>547</v>
      </c>
      <c r="K864" s="20" t="str" cm="1">
        <f t="array" ref="K8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65" spans="1:11" ht="21.5" x14ac:dyDescent="0.9">
      <c r="A865" s="25">
        <v>120</v>
      </c>
      <c r="B865" s="20" t="s">
        <v>4482</v>
      </c>
      <c r="C865" s="20" t="s">
        <v>4360</v>
      </c>
      <c r="D865" s="20">
        <v>179783</v>
      </c>
      <c r="E865" s="20">
        <v>75.17</v>
      </c>
      <c r="F865" s="20" t="s">
        <v>4502</v>
      </c>
      <c r="G865" s="20" t="str">
        <f>IF(Result2026[[#This Row],[Candidate_Name]]&lt;&gt;"NOTA",_xlfn.XLOOKUP(Result2026[[#This Row],[Candidate_Name]],Candidates[candidates__name],Candidates[candidates__reference],"Fix"),"NOTA")</f>
        <v>26kla731</v>
      </c>
      <c r="H865" s="20" t="s">
        <v>6636</v>
      </c>
      <c r="I865" s="20" t="s">
        <v>6673</v>
      </c>
      <c r="J865" s="21">
        <v>297</v>
      </c>
      <c r="K865" s="20" t="str" cm="1">
        <f t="array" ref="K8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66" spans="1:11" ht="21.5" x14ac:dyDescent="0.9">
      <c r="A866" s="25">
        <v>120</v>
      </c>
      <c r="B866" s="20" t="s">
        <v>4482</v>
      </c>
      <c r="C866" s="20" t="s">
        <v>4360</v>
      </c>
      <c r="D866" s="20">
        <v>179783</v>
      </c>
      <c r="E866" s="20">
        <v>75.17</v>
      </c>
      <c r="F866" s="20" t="s">
        <v>4520</v>
      </c>
      <c r="G866" s="20" t="str">
        <f>IF(Result2026[[#This Row],[Candidate_Name]]&lt;&gt;"NOTA",_xlfn.XLOOKUP(Result2026[[#This Row],[Candidate_Name]],Candidates[candidates__name],Candidates[candidates__reference],"Fix"),"NOTA")</f>
        <v>26kla809</v>
      </c>
      <c r="H866" s="20" t="s">
        <v>6636</v>
      </c>
      <c r="I866" s="20" t="s">
        <v>6637</v>
      </c>
      <c r="J866" s="21">
        <v>266</v>
      </c>
      <c r="K866" s="20" t="str" cm="1">
        <f t="array" ref="K8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67" spans="1:11" ht="21.5" x14ac:dyDescent="0.9">
      <c r="A867" s="25">
        <v>121</v>
      </c>
      <c r="B867" s="20" t="s">
        <v>4525</v>
      </c>
      <c r="C867" s="20" t="s">
        <v>4360</v>
      </c>
      <c r="D867" s="20">
        <v>197346</v>
      </c>
      <c r="E867" s="20">
        <v>70.989999999999995</v>
      </c>
      <c r="F867" s="20" t="s">
        <v>4528</v>
      </c>
      <c r="G867" s="20" t="str">
        <f>IF(Result2026[[#This Row],[Candidate_Name]]&lt;&gt;"NOTA",_xlfn.XLOOKUP(Result2026[[#This Row],[Candidate_Name]],Candidates[candidates__name],Candidates[candidates__reference],"Fix"),"NOTA")</f>
        <v>26kla121</v>
      </c>
      <c r="H867" s="20" t="s">
        <v>51</v>
      </c>
      <c r="I867" s="20" t="s">
        <v>6641</v>
      </c>
      <c r="J867" s="21">
        <v>71944</v>
      </c>
      <c r="K867" s="20" cm="1">
        <f t="array" ref="K8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68" spans="1:11" ht="21.5" x14ac:dyDescent="0.9">
      <c r="A868" s="25">
        <v>121</v>
      </c>
      <c r="B868" s="20" t="s">
        <v>4525</v>
      </c>
      <c r="C868" s="20" t="s">
        <v>4360</v>
      </c>
      <c r="D868" s="20">
        <v>197346</v>
      </c>
      <c r="E868" s="20">
        <v>70.989999999999995</v>
      </c>
      <c r="F868" s="20" t="s">
        <v>4538</v>
      </c>
      <c r="G868" s="20" t="str">
        <f>IF(Result2026[[#This Row],[Candidate_Name]]&lt;&gt;"NOTA",_xlfn.XLOOKUP(Result2026[[#This Row],[Candidate_Name]],Candidates[candidates__name],Candidates[candidates__reference],"Fix"),"NOTA")</f>
        <v>26kla261</v>
      </c>
      <c r="H868" s="20" t="s">
        <v>38</v>
      </c>
      <c r="I868" s="20" t="s">
        <v>6633</v>
      </c>
      <c r="J868" s="21">
        <v>50415</v>
      </c>
      <c r="K868" s="20" cm="1">
        <f t="array" ref="K8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69" spans="1:11" ht="21.5" x14ac:dyDescent="0.9">
      <c r="A869" s="25">
        <v>121</v>
      </c>
      <c r="B869" s="20" t="s">
        <v>4525</v>
      </c>
      <c r="C869" s="20" t="s">
        <v>4360</v>
      </c>
      <c r="D869" s="20">
        <v>197346</v>
      </c>
      <c r="E869" s="20">
        <v>70.989999999999995</v>
      </c>
      <c r="F869" s="20" t="s">
        <v>4553</v>
      </c>
      <c r="G869" s="20" t="str">
        <f>IF(Result2026[[#This Row],[Candidate_Name]]&lt;&gt;"NOTA",_xlfn.XLOOKUP(Result2026[[#This Row],[Candidate_Name]],Candidates[candidates__name],Candidates[candidates__reference],"Fix"),"NOTA")</f>
        <v>26kla401</v>
      </c>
      <c r="H869" s="20" t="s">
        <v>68</v>
      </c>
      <c r="I869" s="20" t="s">
        <v>6087</v>
      </c>
      <c r="J869" s="21">
        <v>15393</v>
      </c>
      <c r="K869" s="20" cm="1">
        <f t="array" ref="K8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70" spans="1:11" ht="21.5" x14ac:dyDescent="0.9">
      <c r="A870" s="25">
        <v>121</v>
      </c>
      <c r="B870" s="20" t="s">
        <v>4525</v>
      </c>
      <c r="C870" s="20" t="s">
        <v>4360</v>
      </c>
      <c r="D870" s="20">
        <v>197346</v>
      </c>
      <c r="E870" s="20">
        <v>70.989999999999995</v>
      </c>
      <c r="F870" s="20" t="s">
        <v>4543</v>
      </c>
      <c r="G870" s="20" t="str">
        <f>IF(Result2026[[#This Row],[Candidate_Name]]&lt;&gt;"NOTA",_xlfn.XLOOKUP(Result2026[[#This Row],[Candidate_Name]],Candidates[candidates__name],Candidates[candidates__reference],"Fix"),"NOTA")</f>
        <v>26kla880</v>
      </c>
      <c r="H870" s="20" t="s">
        <v>6636</v>
      </c>
      <c r="I870" s="20" t="s">
        <v>6672</v>
      </c>
      <c r="J870" s="21">
        <v>1538</v>
      </c>
      <c r="K870" s="20" t="str" cm="1">
        <f t="array" ref="K8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71" spans="1:11" ht="21.5" x14ac:dyDescent="0.9">
      <c r="A871" s="25">
        <v>121</v>
      </c>
      <c r="B871" s="20" t="s">
        <v>4525</v>
      </c>
      <c r="C871" s="20" t="s">
        <v>4360</v>
      </c>
      <c r="D871" s="20">
        <v>197346</v>
      </c>
      <c r="E871" s="20">
        <v>70.989999999999995</v>
      </c>
      <c r="F871" s="20" t="s">
        <v>4533</v>
      </c>
      <c r="G871" s="20" t="str">
        <f>IF(Result2026[[#This Row],[Candidate_Name]]&lt;&gt;"NOTA",_xlfn.XLOOKUP(Result2026[[#This Row],[Candidate_Name]],Candidates[candidates__name],Candidates[candidates__reference],"Fix"),"NOTA")</f>
        <v>26kla807</v>
      </c>
      <c r="H871" s="20" t="s">
        <v>6636</v>
      </c>
      <c r="I871" s="20" t="s">
        <v>6639</v>
      </c>
      <c r="J871" s="21">
        <v>1425</v>
      </c>
      <c r="K871" s="20" t="str" cm="1">
        <f t="array" ref="K8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72" spans="1:11" ht="21.5" x14ac:dyDescent="0.9">
      <c r="A872" s="25">
        <v>121</v>
      </c>
      <c r="B872" s="20" t="s">
        <v>4525</v>
      </c>
      <c r="C872" s="20" t="s">
        <v>4360</v>
      </c>
      <c r="D872" s="20">
        <v>197346</v>
      </c>
      <c r="E872" s="20">
        <v>70.989999999999995</v>
      </c>
      <c r="F872" s="20" t="s">
        <v>6638</v>
      </c>
      <c r="G872" s="20" t="str">
        <f>IF(Result2026[[#This Row],[Candidate_Name]]&lt;&gt;"NOTA",_xlfn.XLOOKUP(Result2026[[#This Row],[Candidate_Name]],Candidates[candidates__name],Candidates[candidates__reference],"Fix"),"NOTA")</f>
        <v>NOTA</v>
      </c>
      <c r="H872" s="20" t="s">
        <v>6636</v>
      </c>
      <c r="I872" s="20"/>
      <c r="J872" s="21">
        <v>1281</v>
      </c>
      <c r="K872" s="20" t="str" cm="1">
        <f t="array" ref="K8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73" spans="1:11" ht="21.5" x14ac:dyDescent="0.9">
      <c r="A873" s="25">
        <v>121</v>
      </c>
      <c r="B873" s="20" t="s">
        <v>4525</v>
      </c>
      <c r="C873" s="20" t="s">
        <v>4360</v>
      </c>
      <c r="D873" s="20">
        <v>197346</v>
      </c>
      <c r="E873" s="20">
        <v>70.989999999999995</v>
      </c>
      <c r="F873" s="20" t="s">
        <v>4548</v>
      </c>
      <c r="G873" s="20" t="str">
        <f>IF(Result2026[[#This Row],[Candidate_Name]]&lt;&gt;"NOTA",_xlfn.XLOOKUP(Result2026[[#This Row],[Candidate_Name]],Candidates[candidates__name],Candidates[candidates__reference],"Fix"),"NOTA")</f>
        <v>26kla822</v>
      </c>
      <c r="H873" s="20" t="s">
        <v>6636</v>
      </c>
      <c r="I873" s="20" t="s">
        <v>6645</v>
      </c>
      <c r="J873" s="21">
        <v>560</v>
      </c>
      <c r="K873" s="20" t="str" cm="1">
        <f t="array" ref="K8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74" spans="1:11" ht="21.5" x14ac:dyDescent="0.9">
      <c r="A874" s="25">
        <v>122</v>
      </c>
      <c r="B874" s="20" t="s">
        <v>4558</v>
      </c>
      <c r="C874" s="20" t="s">
        <v>4360</v>
      </c>
      <c r="D874" s="20">
        <v>201716</v>
      </c>
      <c r="E874" s="20">
        <v>74.430000000000007</v>
      </c>
      <c r="F874" s="20" t="s">
        <v>4573</v>
      </c>
      <c r="G874" s="20" t="str">
        <f>IF(Result2026[[#This Row],[Candidate_Name]]&lt;&gt;"NOTA",_xlfn.XLOOKUP(Result2026[[#This Row],[Candidate_Name]],Candidates[candidates__name],Candidates[candidates__reference],"Fix"),"NOTA")</f>
        <v>26kla262</v>
      </c>
      <c r="H874" s="20" t="s">
        <v>38</v>
      </c>
      <c r="I874" s="20" t="s">
        <v>6640</v>
      </c>
      <c r="J874" s="21">
        <v>68281</v>
      </c>
      <c r="K874" s="20" cm="1">
        <f t="array" ref="K8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75" spans="1:11" ht="21.5" x14ac:dyDescent="0.9">
      <c r="A875" s="25">
        <v>122</v>
      </c>
      <c r="B875" s="20" t="s">
        <v>4558</v>
      </c>
      <c r="C875" s="20" t="s">
        <v>4360</v>
      </c>
      <c r="D875" s="20">
        <v>201716</v>
      </c>
      <c r="E875" s="20">
        <v>74.430000000000007</v>
      </c>
      <c r="F875" s="20" t="s">
        <v>4566</v>
      </c>
      <c r="G875" s="20" t="str">
        <f>IF(Result2026[[#This Row],[Candidate_Name]]&lt;&gt;"NOTA",_xlfn.XLOOKUP(Result2026[[#This Row],[Candidate_Name]],Candidates[candidates__name],Candidates[candidates__reference],"Fix"),"NOTA")</f>
        <v>26kla122</v>
      </c>
      <c r="H875" s="20" t="s">
        <v>51</v>
      </c>
      <c r="I875" s="20" t="s">
        <v>6641</v>
      </c>
      <c r="J875" s="21">
        <v>60795</v>
      </c>
      <c r="K875" s="20" cm="1">
        <f t="array" ref="K8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76" spans="1:11" ht="21.5" x14ac:dyDescent="0.9">
      <c r="A876" s="25">
        <v>122</v>
      </c>
      <c r="B876" s="20" t="s">
        <v>4558</v>
      </c>
      <c r="C876" s="20" t="s">
        <v>4360</v>
      </c>
      <c r="D876" s="20">
        <v>201716</v>
      </c>
      <c r="E876" s="20">
        <v>74.430000000000007</v>
      </c>
      <c r="F876" s="20" t="s">
        <v>4561</v>
      </c>
      <c r="G876" s="20" t="str">
        <f>IF(Result2026[[#This Row],[Candidate_Name]]&lt;&gt;"NOTA",_xlfn.XLOOKUP(Result2026[[#This Row],[Candidate_Name]],Candidates[candidates__name],Candidates[candidates__reference],"Fix"),"NOTA")</f>
        <v>26kla402</v>
      </c>
      <c r="H876" s="20" t="s">
        <v>68</v>
      </c>
      <c r="I876" s="20" t="s">
        <v>6634</v>
      </c>
      <c r="J876" s="21">
        <v>20971</v>
      </c>
      <c r="K876" s="20" cm="1">
        <f t="array" ref="K8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77" spans="1:11" ht="21.5" x14ac:dyDescent="0.9">
      <c r="A877" s="25">
        <v>122</v>
      </c>
      <c r="B877" s="20" t="s">
        <v>4558</v>
      </c>
      <c r="C877" s="20" t="s">
        <v>4360</v>
      </c>
      <c r="D877" s="20">
        <v>201716</v>
      </c>
      <c r="E877" s="20">
        <v>74.430000000000007</v>
      </c>
      <c r="F877" s="20" t="s">
        <v>4583</v>
      </c>
      <c r="G877" s="20" t="str">
        <f>IF(Result2026[[#This Row],[Candidate_Name]]&lt;&gt;"NOTA",_xlfn.XLOOKUP(Result2026[[#This Row],[Candidate_Name]],Candidates[candidates__name],Candidates[candidates__reference],"Fix"),"NOTA")</f>
        <v>26kla682</v>
      </c>
      <c r="H877" s="20" t="s">
        <v>6636</v>
      </c>
      <c r="I877" s="20" t="s">
        <v>6643</v>
      </c>
      <c r="J877" s="21">
        <v>1674</v>
      </c>
      <c r="K877" s="20" t="str" cm="1">
        <f t="array" ref="K8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78" spans="1:11" ht="21.5" x14ac:dyDescent="0.9">
      <c r="A878" s="25">
        <v>122</v>
      </c>
      <c r="B878" s="20" t="s">
        <v>4558</v>
      </c>
      <c r="C878" s="20" t="s">
        <v>4360</v>
      </c>
      <c r="D878" s="20">
        <v>201716</v>
      </c>
      <c r="E878" s="20">
        <v>74.430000000000007</v>
      </c>
      <c r="F878" s="20" t="s">
        <v>6638</v>
      </c>
      <c r="G878" s="20" t="str">
        <f>IF(Result2026[[#This Row],[Candidate_Name]]&lt;&gt;"NOTA",_xlfn.XLOOKUP(Result2026[[#This Row],[Candidate_Name]],Candidates[candidates__name],Candidates[candidates__reference],"Fix"),"NOTA")</f>
        <v>NOTA</v>
      </c>
      <c r="H878" s="20" t="s">
        <v>6636</v>
      </c>
      <c r="I878" s="20"/>
      <c r="J878" s="21">
        <v>881</v>
      </c>
      <c r="K878" s="20" t="str" cm="1">
        <f t="array" ref="K8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79" spans="1:11" ht="21.5" x14ac:dyDescent="0.9">
      <c r="A879" s="25">
        <v>122</v>
      </c>
      <c r="B879" s="20" t="s">
        <v>4558</v>
      </c>
      <c r="C879" s="20" t="s">
        <v>4360</v>
      </c>
      <c r="D879" s="20">
        <v>201716</v>
      </c>
      <c r="E879" s="20">
        <v>74.430000000000007</v>
      </c>
      <c r="F879" s="20" t="s">
        <v>4578</v>
      </c>
      <c r="G879" s="20" t="str">
        <f>IF(Result2026[[#This Row],[Candidate_Name]]&lt;&gt;"NOTA",_xlfn.XLOOKUP(Result2026[[#This Row],[Candidate_Name]],Candidates[candidates__name],Candidates[candidates__reference],"Fix"),"NOTA")</f>
        <v>26kla725</v>
      </c>
      <c r="H879" s="20" t="s">
        <v>6636</v>
      </c>
      <c r="I879" s="20" t="s">
        <v>6673</v>
      </c>
      <c r="J879" s="21">
        <v>381</v>
      </c>
      <c r="K879" s="20" t="str" cm="1">
        <f t="array" ref="K8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80" spans="1:11" ht="21.5" x14ac:dyDescent="0.9">
      <c r="A880" s="25">
        <v>122</v>
      </c>
      <c r="B880" s="20" t="s">
        <v>4558</v>
      </c>
      <c r="C880" s="20" t="s">
        <v>4360</v>
      </c>
      <c r="D880" s="20">
        <v>201716</v>
      </c>
      <c r="E880" s="20">
        <v>74.430000000000007</v>
      </c>
      <c r="F880" s="20" t="s">
        <v>4588</v>
      </c>
      <c r="G880" s="20" t="str">
        <f>IF(Result2026[[#This Row],[Candidate_Name]]&lt;&gt;"NOTA",_xlfn.XLOOKUP(Result2026[[#This Row],[Candidate_Name]],Candidates[candidates__name],Candidates[candidates__reference],"Fix"),"NOTA")</f>
        <v>26kla787</v>
      </c>
      <c r="H880" s="20" t="s">
        <v>6636</v>
      </c>
      <c r="I880" s="20" t="s">
        <v>6637</v>
      </c>
      <c r="J880" s="21">
        <v>277</v>
      </c>
      <c r="K880" s="20" t="str" cm="1">
        <f t="array" ref="K8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81" spans="1:11" ht="21.5" x14ac:dyDescent="0.9">
      <c r="A881" s="25">
        <v>123</v>
      </c>
      <c r="B881" s="20" t="s">
        <v>4593</v>
      </c>
      <c r="C881" s="20" t="s">
        <v>4360</v>
      </c>
      <c r="D881" s="20">
        <v>206464</v>
      </c>
      <c r="E881" s="20">
        <v>78.239999999999995</v>
      </c>
      <c r="F881" s="20" t="s">
        <v>4601</v>
      </c>
      <c r="G881" s="20" t="str">
        <f>IF(Result2026[[#This Row],[Candidate_Name]]&lt;&gt;"NOTA",_xlfn.XLOOKUP(Result2026[[#This Row],[Candidate_Name]],Candidates[candidates__name],Candidates[candidates__reference],"Fix"),"NOTA")</f>
        <v>26kla263</v>
      </c>
      <c r="H881" s="20" t="s">
        <v>38</v>
      </c>
      <c r="I881" s="20" t="s">
        <v>6640</v>
      </c>
      <c r="J881" s="21">
        <v>87862</v>
      </c>
      <c r="K881" s="20" cm="1">
        <f t="array" ref="K8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82" spans="1:11" ht="21.5" x14ac:dyDescent="0.9">
      <c r="A882" s="25">
        <v>123</v>
      </c>
      <c r="B882" s="20" t="s">
        <v>4593</v>
      </c>
      <c r="C882" s="20" t="s">
        <v>4360</v>
      </c>
      <c r="D882" s="20">
        <v>206464</v>
      </c>
      <c r="E882" s="20">
        <v>78.239999999999995</v>
      </c>
      <c r="F882" s="20" t="s">
        <v>4608</v>
      </c>
      <c r="G882" s="20" t="str">
        <f>IF(Result2026[[#This Row],[Candidate_Name]]&lt;&gt;"NOTA",_xlfn.XLOOKUP(Result2026[[#This Row],[Candidate_Name]],Candidates[candidates__name],Candidates[candidates__reference],"Fix"),"NOTA")</f>
        <v>26kla123</v>
      </c>
      <c r="H882" s="20" t="s">
        <v>51</v>
      </c>
      <c r="I882" s="20" t="s">
        <v>6635</v>
      </c>
      <c r="J882" s="21">
        <v>55298</v>
      </c>
      <c r="K882" s="20" cm="1">
        <f t="array" ref="K8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83" spans="1:11" ht="21.5" x14ac:dyDescent="0.9">
      <c r="A883" s="25">
        <v>123</v>
      </c>
      <c r="B883" s="20" t="s">
        <v>4593</v>
      </c>
      <c r="C883" s="20" t="s">
        <v>4360</v>
      </c>
      <c r="D883" s="20">
        <v>206464</v>
      </c>
      <c r="E883" s="20">
        <v>78.239999999999995</v>
      </c>
      <c r="F883" s="20" t="s">
        <v>4613</v>
      </c>
      <c r="G883" s="20" t="str">
        <f>IF(Result2026[[#This Row],[Candidate_Name]]&lt;&gt;"NOTA",_xlfn.XLOOKUP(Result2026[[#This Row],[Candidate_Name]],Candidates[candidates__name],Candidates[candidates__reference],"Fix"),"NOTA")</f>
        <v>26kla403</v>
      </c>
      <c r="H883" s="20" t="s">
        <v>68</v>
      </c>
      <c r="I883" s="20" t="s">
        <v>6634</v>
      </c>
      <c r="J883" s="21">
        <v>18996</v>
      </c>
      <c r="K883" s="20" cm="1">
        <f t="array" ref="K8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84" spans="1:11" ht="21.5" x14ac:dyDescent="0.9">
      <c r="A884" s="25">
        <v>123</v>
      </c>
      <c r="B884" s="20" t="s">
        <v>4593</v>
      </c>
      <c r="C884" s="20" t="s">
        <v>4360</v>
      </c>
      <c r="D884" s="20">
        <v>206464</v>
      </c>
      <c r="E884" s="20">
        <v>78.239999999999995</v>
      </c>
      <c r="F884" s="20" t="s">
        <v>4623</v>
      </c>
      <c r="G884" s="20" t="str">
        <f>IF(Result2026[[#This Row],[Candidate_Name]]&lt;&gt;"NOTA",_xlfn.XLOOKUP(Result2026[[#This Row],[Candidate_Name]],Candidates[candidates__name],Candidates[candidates__reference],"Fix"),"NOTA")</f>
        <v>26kla951</v>
      </c>
      <c r="H884" s="20" t="s">
        <v>6636</v>
      </c>
      <c r="I884" s="20" t="s">
        <v>6637</v>
      </c>
      <c r="J884" s="21">
        <v>722</v>
      </c>
      <c r="K884" s="20" t="str" cm="1">
        <f t="array" ref="K8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85" spans="1:11" ht="21.5" x14ac:dyDescent="0.9">
      <c r="A885" s="25">
        <v>123</v>
      </c>
      <c r="B885" s="20" t="s">
        <v>4593</v>
      </c>
      <c r="C885" s="20" t="s">
        <v>4360</v>
      </c>
      <c r="D885" s="20">
        <v>206464</v>
      </c>
      <c r="E885" s="20">
        <v>78.239999999999995</v>
      </c>
      <c r="F885" s="20" t="s">
        <v>6638</v>
      </c>
      <c r="G885" s="20" t="str">
        <f>IF(Result2026[[#This Row],[Candidate_Name]]&lt;&gt;"NOTA",_xlfn.XLOOKUP(Result2026[[#This Row],[Candidate_Name]],Candidates[candidates__name],Candidates[candidates__reference],"Fix"),"NOTA")</f>
        <v>NOTA</v>
      </c>
      <c r="H885" s="20" t="s">
        <v>6636</v>
      </c>
      <c r="I885" s="20"/>
      <c r="J885" s="21">
        <v>695</v>
      </c>
      <c r="K885" s="20" t="str" cm="1">
        <f t="array" ref="K8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86" spans="1:11" ht="21.5" x14ac:dyDescent="0.9">
      <c r="A886" s="25">
        <v>123</v>
      </c>
      <c r="B886" s="20" t="s">
        <v>4593</v>
      </c>
      <c r="C886" s="20" t="s">
        <v>4360</v>
      </c>
      <c r="D886" s="20">
        <v>206464</v>
      </c>
      <c r="E886" s="20">
        <v>78.239999999999995</v>
      </c>
      <c r="F886" s="20" t="s">
        <v>4596</v>
      </c>
      <c r="G886" s="20" t="str">
        <f>IF(Result2026[[#This Row],[Candidate_Name]]&lt;&gt;"NOTA",_xlfn.XLOOKUP(Result2026[[#This Row],[Candidate_Name]],Candidates[candidates__name],Candidates[candidates__reference],"Fix"),"NOTA")</f>
        <v>26kla840</v>
      </c>
      <c r="H886" s="20" t="s">
        <v>6636</v>
      </c>
      <c r="I886" s="20" t="s">
        <v>6639</v>
      </c>
      <c r="J886" s="21">
        <v>572</v>
      </c>
      <c r="K886" s="20" t="str" cm="1">
        <f t="array" ref="K8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87" spans="1:11" ht="21.5" x14ac:dyDescent="0.9">
      <c r="A887" s="25">
        <v>123</v>
      </c>
      <c r="B887" s="20" t="s">
        <v>4593</v>
      </c>
      <c r="C887" s="20" t="s">
        <v>4360</v>
      </c>
      <c r="D887" s="20">
        <v>206464</v>
      </c>
      <c r="E887" s="20">
        <v>78.239999999999995</v>
      </c>
      <c r="F887" s="20" t="s">
        <v>4618</v>
      </c>
      <c r="G887" s="20" t="str">
        <f>IF(Result2026[[#This Row],[Candidate_Name]]&lt;&gt;"NOTA",_xlfn.XLOOKUP(Result2026[[#This Row],[Candidate_Name]],Candidates[candidates__name],Candidates[candidates__reference],"Fix"),"NOTA")</f>
        <v>26kla918</v>
      </c>
      <c r="H887" s="20" t="s">
        <v>6636</v>
      </c>
      <c r="I887" s="20" t="s">
        <v>6645</v>
      </c>
      <c r="J887" s="21">
        <v>269</v>
      </c>
      <c r="K887" s="20" t="str" cm="1">
        <f t="array" ref="K8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88" spans="1:11" ht="21.5" x14ac:dyDescent="0.9">
      <c r="A888" s="25">
        <v>124</v>
      </c>
      <c r="B888" s="20" t="s">
        <v>4360</v>
      </c>
      <c r="C888" s="20" t="s">
        <v>4360</v>
      </c>
      <c r="D888" s="20">
        <v>164541</v>
      </c>
      <c r="E888" s="20">
        <v>77.430000000000007</v>
      </c>
      <c r="F888" s="20" t="s">
        <v>4641</v>
      </c>
      <c r="G888" s="20" t="str">
        <f>IF(Result2026[[#This Row],[Candidate_Name]]&lt;&gt;"NOTA",_xlfn.XLOOKUP(Result2026[[#This Row],[Candidate_Name]],Candidates[candidates__name],Candidates[candidates__reference],"Fix"),"NOTA")</f>
        <v>26kla264</v>
      </c>
      <c r="H888" s="20" t="s">
        <v>38</v>
      </c>
      <c r="I888" s="20" t="s">
        <v>6640</v>
      </c>
      <c r="J888" s="21">
        <v>63416</v>
      </c>
      <c r="K888" s="20" cm="1">
        <f t="array" ref="K8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89" spans="1:11" ht="21.5" x14ac:dyDescent="0.9">
      <c r="A889" s="25">
        <v>124</v>
      </c>
      <c r="B889" s="20" t="s">
        <v>4360</v>
      </c>
      <c r="C889" s="20" t="s">
        <v>4360</v>
      </c>
      <c r="D889" s="20">
        <v>164541</v>
      </c>
      <c r="E889" s="20">
        <v>77.430000000000007</v>
      </c>
      <c r="F889" s="20" t="s">
        <v>4630</v>
      </c>
      <c r="G889" s="20" t="str">
        <f>IF(Result2026[[#This Row],[Candidate_Name]]&lt;&gt;"NOTA",_xlfn.XLOOKUP(Result2026[[#This Row],[Candidate_Name]],Candidates[candidates__name],Candidates[candidates__reference],"Fix"),"NOTA")</f>
        <v>26kla124</v>
      </c>
      <c r="H889" s="20" t="s">
        <v>51</v>
      </c>
      <c r="I889" s="20" t="s">
        <v>6635</v>
      </c>
      <c r="J889" s="21">
        <v>46586</v>
      </c>
      <c r="K889" s="20" cm="1">
        <f t="array" ref="K8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90" spans="1:11" ht="21.5" x14ac:dyDescent="0.9">
      <c r="A890" s="25">
        <v>124</v>
      </c>
      <c r="B890" s="20" t="s">
        <v>4360</v>
      </c>
      <c r="C890" s="20" t="s">
        <v>4360</v>
      </c>
      <c r="D890" s="20">
        <v>164541</v>
      </c>
      <c r="E890" s="20">
        <v>77.430000000000007</v>
      </c>
      <c r="F890" s="20" t="s">
        <v>4635</v>
      </c>
      <c r="G890" s="20" t="str">
        <f>IF(Result2026[[#This Row],[Candidate_Name]]&lt;&gt;"NOTA",_xlfn.XLOOKUP(Result2026[[#This Row],[Candidate_Name]],Candidates[candidates__name],Candidates[candidates__reference],"Fix"),"NOTA")</f>
        <v>26kla404</v>
      </c>
      <c r="H890" s="20" t="s">
        <v>68</v>
      </c>
      <c r="I890" s="20" t="s">
        <v>6634</v>
      </c>
      <c r="J890" s="21">
        <v>18537</v>
      </c>
      <c r="K890" s="20" cm="1">
        <f t="array" ref="K8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91" spans="1:11" ht="21.5" x14ac:dyDescent="0.9">
      <c r="A891" s="25">
        <v>124</v>
      </c>
      <c r="B891" s="20" t="s">
        <v>4360</v>
      </c>
      <c r="C891" s="20" t="s">
        <v>4360</v>
      </c>
      <c r="D891" s="20">
        <v>164541</v>
      </c>
      <c r="E891" s="20">
        <v>77.430000000000007</v>
      </c>
      <c r="F891" s="20" t="s">
        <v>6638</v>
      </c>
      <c r="G891" s="20" t="str">
        <f>IF(Result2026[[#This Row],[Candidate_Name]]&lt;&gt;"NOTA",_xlfn.XLOOKUP(Result2026[[#This Row],[Candidate_Name]],Candidates[candidates__name],Candidates[candidates__reference],"Fix"),"NOTA")</f>
        <v>NOTA</v>
      </c>
      <c r="H891" s="20" t="s">
        <v>6636</v>
      </c>
      <c r="I891" s="20"/>
      <c r="J891" s="21">
        <v>715</v>
      </c>
      <c r="K891" s="20" t="str" cm="1">
        <f t="array" ref="K8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92" spans="1:11" ht="21.5" x14ac:dyDescent="0.9">
      <c r="A892" s="25">
        <v>124</v>
      </c>
      <c r="B892" s="20" t="s">
        <v>4360</v>
      </c>
      <c r="C892" s="20" t="s">
        <v>4360</v>
      </c>
      <c r="D892" s="20">
        <v>164541</v>
      </c>
      <c r="E892" s="20">
        <v>77.430000000000007</v>
      </c>
      <c r="F892" s="20" t="s">
        <v>4647</v>
      </c>
      <c r="G892" s="20" t="str">
        <f>IF(Result2026[[#This Row],[Candidate_Name]]&lt;&gt;"NOTA",_xlfn.XLOOKUP(Result2026[[#This Row],[Candidate_Name]],Candidates[candidates__name],Candidates[candidates__reference],"Fix"),"NOTA")</f>
        <v>26kla544</v>
      </c>
      <c r="H892" s="20" t="s">
        <v>6636</v>
      </c>
      <c r="I892" s="20" t="s">
        <v>6644</v>
      </c>
      <c r="J892" s="21">
        <v>290</v>
      </c>
      <c r="K892" s="20" t="str" cm="1">
        <f t="array" ref="K8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93" spans="1:11" ht="21.5" x14ac:dyDescent="0.9">
      <c r="A893" s="25">
        <v>124</v>
      </c>
      <c r="B893" s="20" t="s">
        <v>4360</v>
      </c>
      <c r="C893" s="20" t="s">
        <v>4360</v>
      </c>
      <c r="D893" s="20">
        <v>164541</v>
      </c>
      <c r="E893" s="20">
        <v>77.430000000000007</v>
      </c>
      <c r="F893" s="20" t="s">
        <v>4652</v>
      </c>
      <c r="G893" s="20" t="str">
        <f>IF(Result2026[[#This Row],[Candidate_Name]]&lt;&gt;"NOTA",_xlfn.XLOOKUP(Result2026[[#This Row],[Candidate_Name]],Candidates[candidates__name],Candidates[candidates__reference],"Fix"),"NOTA")</f>
        <v>26kla873</v>
      </c>
      <c r="H893" s="20" t="s">
        <v>6636</v>
      </c>
      <c r="I893" s="20" t="s">
        <v>6639</v>
      </c>
      <c r="J893" s="21">
        <v>146</v>
      </c>
      <c r="K893" s="20" t="str" cm="1">
        <f t="array" ref="K8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94" spans="1:11" ht="21.5" x14ac:dyDescent="0.9">
      <c r="A894" s="25">
        <v>125</v>
      </c>
      <c r="B894" s="20" t="s">
        <v>4657</v>
      </c>
      <c r="C894" s="20" t="s">
        <v>4360</v>
      </c>
      <c r="D894" s="20">
        <v>168865</v>
      </c>
      <c r="E894" s="20">
        <v>77.33</v>
      </c>
      <c r="F894" s="20" t="s">
        <v>4667</v>
      </c>
      <c r="G894" s="20" t="str">
        <f>IF(Result2026[[#This Row],[Candidate_Name]]&lt;&gt;"NOTA",_xlfn.XLOOKUP(Result2026[[#This Row],[Candidate_Name]],Candidates[candidates__name],Candidates[candidates__reference],"Fix"),"NOTA")</f>
        <v>26kla265</v>
      </c>
      <c r="H894" s="20" t="s">
        <v>38</v>
      </c>
      <c r="I894" s="20" t="s">
        <v>6670</v>
      </c>
      <c r="J894" s="21">
        <v>64383</v>
      </c>
      <c r="K894" s="20" cm="1">
        <f t="array" ref="K8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895" spans="1:11" ht="21.5" x14ac:dyDescent="0.9">
      <c r="A895" s="25">
        <v>125</v>
      </c>
      <c r="B895" s="20" t="s">
        <v>4657</v>
      </c>
      <c r="C895" s="20" t="s">
        <v>4360</v>
      </c>
      <c r="D895" s="20">
        <v>168865</v>
      </c>
      <c r="E895" s="20">
        <v>77.33</v>
      </c>
      <c r="F895" s="20" t="s">
        <v>4660</v>
      </c>
      <c r="G895" s="20" t="str">
        <f>IF(Result2026[[#This Row],[Candidate_Name]]&lt;&gt;"NOTA",_xlfn.XLOOKUP(Result2026[[#This Row],[Candidate_Name]],Candidates[candidates__name],Candidates[candidates__reference],"Fix"),"NOTA")</f>
        <v>26kla125</v>
      </c>
      <c r="H895" s="20" t="s">
        <v>51</v>
      </c>
      <c r="I895" s="20" t="s">
        <v>6635</v>
      </c>
      <c r="J895" s="21">
        <v>55580</v>
      </c>
      <c r="K895" s="20" cm="1">
        <f t="array" ref="K8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896" spans="1:11" ht="21.5" x14ac:dyDescent="0.9">
      <c r="A896" s="25">
        <v>125</v>
      </c>
      <c r="B896" s="20" t="s">
        <v>4657</v>
      </c>
      <c r="C896" s="20" t="s">
        <v>4360</v>
      </c>
      <c r="D896" s="20">
        <v>168865</v>
      </c>
      <c r="E896" s="20">
        <v>77.33</v>
      </c>
      <c r="F896" s="20" t="s">
        <v>4672</v>
      </c>
      <c r="G896" s="20" t="str">
        <f>IF(Result2026[[#This Row],[Candidate_Name]]&lt;&gt;"NOTA",_xlfn.XLOOKUP(Result2026[[#This Row],[Candidate_Name]],Candidates[candidates__name],Candidates[candidates__reference],"Fix"),"NOTA")</f>
        <v>26kla405</v>
      </c>
      <c r="H896" s="20" t="s">
        <v>68</v>
      </c>
      <c r="I896" s="20" t="s">
        <v>6648</v>
      </c>
      <c r="J896" s="21">
        <v>10469</v>
      </c>
      <c r="K896" s="20" cm="1">
        <f t="array" ref="K8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897" spans="1:11" ht="21.5" x14ac:dyDescent="0.9">
      <c r="A897" s="25">
        <v>125</v>
      </c>
      <c r="B897" s="20" t="s">
        <v>4657</v>
      </c>
      <c r="C897" s="20" t="s">
        <v>4360</v>
      </c>
      <c r="D897" s="20">
        <v>168865</v>
      </c>
      <c r="E897" s="20">
        <v>77.33</v>
      </c>
      <c r="F897" s="20" t="s">
        <v>6638</v>
      </c>
      <c r="G897" s="20" t="str">
        <f>IF(Result2026[[#This Row],[Candidate_Name]]&lt;&gt;"NOTA",_xlfn.XLOOKUP(Result2026[[#This Row],[Candidate_Name]],Candidates[candidates__name],Candidates[candidates__reference],"Fix"),"NOTA")</f>
        <v>NOTA</v>
      </c>
      <c r="H897" s="20" t="s">
        <v>6636</v>
      </c>
      <c r="I897" s="20"/>
      <c r="J897" s="21">
        <v>912</v>
      </c>
      <c r="K897" s="20" t="str" cm="1">
        <f t="array" ref="K8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98" spans="1:11" ht="21.5" x14ac:dyDescent="0.9">
      <c r="A898" s="25">
        <v>125</v>
      </c>
      <c r="B898" s="20" t="s">
        <v>4657</v>
      </c>
      <c r="C898" s="20" t="s">
        <v>4360</v>
      </c>
      <c r="D898" s="20">
        <v>168865</v>
      </c>
      <c r="E898" s="20">
        <v>77.33</v>
      </c>
      <c r="F898" s="20" t="s">
        <v>4682</v>
      </c>
      <c r="G898" s="20" t="str">
        <f>IF(Result2026[[#This Row],[Candidate_Name]]&lt;&gt;"NOTA",_xlfn.XLOOKUP(Result2026[[#This Row],[Candidate_Name]],Candidates[candidates__name],Candidates[candidates__reference],"Fix"),"NOTA")</f>
        <v>26kla783</v>
      </c>
      <c r="H898" s="20" t="s">
        <v>6636</v>
      </c>
      <c r="I898" s="20" t="s">
        <v>6637</v>
      </c>
      <c r="J898" s="21">
        <v>597</v>
      </c>
      <c r="K898" s="20" t="str" cm="1">
        <f t="array" ref="K8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899" spans="1:11" ht="21.5" x14ac:dyDescent="0.9">
      <c r="A899" s="25">
        <v>125</v>
      </c>
      <c r="B899" s="20" t="s">
        <v>4657</v>
      </c>
      <c r="C899" s="20" t="s">
        <v>4360</v>
      </c>
      <c r="D899" s="20">
        <v>168865</v>
      </c>
      <c r="E899" s="20">
        <v>77.33</v>
      </c>
      <c r="F899" s="20" t="s">
        <v>4677</v>
      </c>
      <c r="G899" s="20" t="str">
        <f>IF(Result2026[[#This Row],[Candidate_Name]]&lt;&gt;"NOTA",_xlfn.XLOOKUP(Result2026[[#This Row],[Candidate_Name]],Candidates[candidates__name],Candidates[candidates__reference],"Fix"),"NOTA")</f>
        <v>26kla887</v>
      </c>
      <c r="H899" s="20" t="s">
        <v>6636</v>
      </c>
      <c r="I899" s="20" t="s">
        <v>6637</v>
      </c>
      <c r="J899" s="21">
        <v>443</v>
      </c>
      <c r="K899" s="20" t="str" cm="1">
        <f t="array" ref="K8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00" spans="1:11" ht="21.5" x14ac:dyDescent="0.9">
      <c r="A900" s="25">
        <v>126</v>
      </c>
      <c r="B900" s="20" t="s">
        <v>4687</v>
      </c>
      <c r="C900" s="20" t="s">
        <v>4360</v>
      </c>
      <c r="D900" s="20">
        <v>177000</v>
      </c>
      <c r="E900" s="20">
        <v>75.89</v>
      </c>
      <c r="F900" s="20" t="s">
        <v>4695</v>
      </c>
      <c r="G900" s="20" t="str">
        <f>IF(Result2026[[#This Row],[Candidate_Name]]&lt;&gt;"NOTA",_xlfn.XLOOKUP(Result2026[[#This Row],[Candidate_Name]],Candidates[candidates__name],Candidates[candidates__reference],"Fix"),"NOTA")</f>
        <v>26kla406</v>
      </c>
      <c r="H900" s="20" t="s">
        <v>68</v>
      </c>
      <c r="I900" s="20" t="s">
        <v>6634</v>
      </c>
      <c r="J900" s="21">
        <v>51923</v>
      </c>
      <c r="K900" s="20" cm="1">
        <f t="array" ref="K9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01" spans="1:11" ht="21.5" x14ac:dyDescent="0.9">
      <c r="A901" s="25">
        <v>126</v>
      </c>
      <c r="B901" s="20" t="s">
        <v>4687</v>
      </c>
      <c r="C901" s="20" t="s">
        <v>4360</v>
      </c>
      <c r="D901" s="20">
        <v>177000</v>
      </c>
      <c r="E901" s="20">
        <v>75.89</v>
      </c>
      <c r="F901" s="20" t="s">
        <v>4700</v>
      </c>
      <c r="G901" s="20" t="str">
        <f>IF(Result2026[[#This Row],[Candidate_Name]]&lt;&gt;"NOTA",_xlfn.XLOOKUP(Result2026[[#This Row],[Candidate_Name]],Candidates[candidates__name],Candidates[candidates__reference],"Fix"),"NOTA")</f>
        <v>26kla126</v>
      </c>
      <c r="H901" s="20" t="s">
        <v>51</v>
      </c>
      <c r="I901" s="20" t="s">
        <v>6641</v>
      </c>
      <c r="J901" s="21">
        <v>47525</v>
      </c>
      <c r="K901" s="20" cm="1">
        <f t="array" ref="K9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02" spans="1:11" ht="21.5" x14ac:dyDescent="0.9">
      <c r="A902" s="25">
        <v>126</v>
      </c>
      <c r="B902" s="20" t="s">
        <v>4687</v>
      </c>
      <c r="C902" s="20" t="s">
        <v>4360</v>
      </c>
      <c r="D902" s="20">
        <v>177000</v>
      </c>
      <c r="E902" s="20">
        <v>75.89</v>
      </c>
      <c r="F902" s="20" t="s">
        <v>4706</v>
      </c>
      <c r="G902" s="20" t="str">
        <f>IF(Result2026[[#This Row],[Candidate_Name]]&lt;&gt;"NOTA",_xlfn.XLOOKUP(Result2026[[#This Row],[Candidate_Name]],Candidates[candidates__name],Candidates[candidates__reference],"Fix"),"NOTA")</f>
        <v>26kla266</v>
      </c>
      <c r="H902" s="20" t="s">
        <v>38</v>
      </c>
      <c r="I902" s="20" t="s">
        <v>6640</v>
      </c>
      <c r="J902" s="21">
        <v>35276</v>
      </c>
      <c r="K902" s="20" cm="1">
        <f t="array" ref="K9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03" spans="1:11" ht="21.5" x14ac:dyDescent="0.9">
      <c r="A903" s="25">
        <v>126</v>
      </c>
      <c r="B903" s="20" t="s">
        <v>4687</v>
      </c>
      <c r="C903" s="20" t="s">
        <v>4360</v>
      </c>
      <c r="D903" s="20">
        <v>177000</v>
      </c>
      <c r="E903" s="20">
        <v>75.89</v>
      </c>
      <c r="F903" s="20" t="s">
        <v>6638</v>
      </c>
      <c r="G903" s="20" t="str">
        <f>IF(Result2026[[#This Row],[Candidate_Name]]&lt;&gt;"NOTA",_xlfn.XLOOKUP(Result2026[[#This Row],[Candidate_Name]],Candidates[candidates__name],Candidates[candidates__reference],"Fix"),"NOTA")</f>
        <v>NOTA</v>
      </c>
      <c r="H903" s="20" t="s">
        <v>6636</v>
      </c>
      <c r="I903" s="20"/>
      <c r="J903" s="21">
        <v>728</v>
      </c>
      <c r="K903" s="20" t="str" cm="1">
        <f t="array" ref="K9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04" spans="1:11" ht="21.5" x14ac:dyDescent="0.9">
      <c r="A904" s="25">
        <v>126</v>
      </c>
      <c r="B904" s="20" t="s">
        <v>4687</v>
      </c>
      <c r="C904" s="20" t="s">
        <v>4360</v>
      </c>
      <c r="D904" s="20">
        <v>177000</v>
      </c>
      <c r="E904" s="20">
        <v>75.89</v>
      </c>
      <c r="F904" s="20" t="s">
        <v>4690</v>
      </c>
      <c r="G904" s="20" t="str">
        <f>IF(Result2026[[#This Row],[Candidate_Name]]&lt;&gt;"NOTA",_xlfn.XLOOKUP(Result2026[[#This Row],[Candidate_Name]],Candidates[candidates__name],Candidates[candidates__reference],"Fix"),"NOTA")</f>
        <v>26kla546</v>
      </c>
      <c r="H904" s="20" t="s">
        <v>6636</v>
      </c>
      <c r="I904" s="20" t="s">
        <v>6644</v>
      </c>
      <c r="J904" s="21">
        <v>627</v>
      </c>
      <c r="K904" s="20" t="str" cm="1">
        <f t="array" ref="K9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05" spans="1:11" ht="21.5" x14ac:dyDescent="0.9">
      <c r="A905" s="25">
        <v>126</v>
      </c>
      <c r="B905" s="20" t="s">
        <v>4687</v>
      </c>
      <c r="C905" s="20" t="s">
        <v>4360</v>
      </c>
      <c r="D905" s="20">
        <v>177000</v>
      </c>
      <c r="E905" s="20">
        <v>75.89</v>
      </c>
      <c r="F905" s="20" t="s">
        <v>4711</v>
      </c>
      <c r="G905" s="20" t="str">
        <f>IF(Result2026[[#This Row],[Candidate_Name]]&lt;&gt;"NOTA",_xlfn.XLOOKUP(Result2026[[#This Row],[Candidate_Name]],Candidates[candidates__name],Candidates[candidates__reference],"Fix"),"NOTA")</f>
        <v>26kla1004</v>
      </c>
      <c r="H905" s="20" t="s">
        <v>6636</v>
      </c>
      <c r="I905" s="20" t="s">
        <v>6673</v>
      </c>
      <c r="J905" s="21">
        <v>428</v>
      </c>
      <c r="K905" s="20" t="str" cm="1">
        <f t="array" ref="K9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06" spans="1:11" ht="21.5" x14ac:dyDescent="0.9">
      <c r="A906" s="25">
        <v>127</v>
      </c>
      <c r="B906" s="20" t="s">
        <v>4716</v>
      </c>
      <c r="C906" s="20" t="s">
        <v>4718</v>
      </c>
      <c r="D906" s="20">
        <v>183280</v>
      </c>
      <c r="E906" s="20">
        <v>73.959999999999994</v>
      </c>
      <c r="F906" s="20" t="s">
        <v>4722</v>
      </c>
      <c r="G906" s="20" t="str">
        <f>IF(Result2026[[#This Row],[Candidate_Name]]&lt;&gt;"NOTA",_xlfn.XLOOKUP(Result2026[[#This Row],[Candidate_Name]],Candidates[candidates__name],Candidates[candidates__reference],"Fix"),"NOTA")</f>
        <v>26kla127</v>
      </c>
      <c r="H906" s="20" t="s">
        <v>51</v>
      </c>
      <c r="I906" s="20" t="s">
        <v>6635</v>
      </c>
      <c r="J906" s="21">
        <v>55365</v>
      </c>
      <c r="K906" s="20" cm="1">
        <f t="array" ref="K9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07" spans="1:11" ht="21.5" x14ac:dyDescent="0.9">
      <c r="A907" s="25">
        <v>127</v>
      </c>
      <c r="B907" s="20" t="s">
        <v>4716</v>
      </c>
      <c r="C907" s="20" t="s">
        <v>4718</v>
      </c>
      <c r="D907" s="20">
        <v>183280</v>
      </c>
      <c r="E907" s="20">
        <v>73.959999999999994</v>
      </c>
      <c r="F907" s="20" t="s">
        <v>4734</v>
      </c>
      <c r="G907" s="20" t="str">
        <f>IF(Result2026[[#This Row],[Candidate_Name]]&lt;&gt;"NOTA",_xlfn.XLOOKUP(Result2026[[#This Row],[Candidate_Name]],Candidates[candidates__name],Candidates[candidates__reference],"Fix"),"NOTA")</f>
        <v>26kla267</v>
      </c>
      <c r="H907" s="20" t="s">
        <v>38</v>
      </c>
      <c r="I907" s="20" t="s">
        <v>6640</v>
      </c>
      <c r="J907" s="21">
        <v>53315</v>
      </c>
      <c r="K907" s="20" cm="1">
        <f t="array" ref="K9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08" spans="1:11" ht="21.5" x14ac:dyDescent="0.9">
      <c r="A908" s="25">
        <v>127</v>
      </c>
      <c r="B908" s="20" t="s">
        <v>4716</v>
      </c>
      <c r="C908" s="20" t="s">
        <v>4718</v>
      </c>
      <c r="D908" s="20">
        <v>183280</v>
      </c>
      <c r="E908" s="20">
        <v>73.959999999999994</v>
      </c>
      <c r="F908" s="20" t="s">
        <v>4739</v>
      </c>
      <c r="G908" s="20" t="str">
        <f>IF(Result2026[[#This Row],[Candidate_Name]]&lt;&gt;"NOTA",_xlfn.XLOOKUP(Result2026[[#This Row],[Candidate_Name]],Candidates[candidates__name],Candidates[candidates__reference],"Fix"),"NOTA")</f>
        <v>26kla407</v>
      </c>
      <c r="H908" s="20" t="s">
        <v>68</v>
      </c>
      <c r="I908" s="20" t="s">
        <v>6634</v>
      </c>
      <c r="J908" s="21">
        <v>27400</v>
      </c>
      <c r="K908" s="20" cm="1">
        <f t="array" ref="K9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09" spans="1:11" ht="21.5" x14ac:dyDescent="0.9">
      <c r="A909" s="25">
        <v>127</v>
      </c>
      <c r="B909" s="20" t="s">
        <v>4716</v>
      </c>
      <c r="C909" s="20" t="s">
        <v>4718</v>
      </c>
      <c r="D909" s="20">
        <v>183280</v>
      </c>
      <c r="E909" s="20">
        <v>73.959999999999994</v>
      </c>
      <c r="F909" s="20" t="s">
        <v>4729</v>
      </c>
      <c r="G909" s="20" t="str">
        <f>IF(Result2026[[#This Row],[Candidate_Name]]&lt;&gt;"NOTA",_xlfn.XLOOKUP(Result2026[[#This Row],[Candidate_Name]],Candidates[candidates__name],Candidates[candidates__reference],"Fix"),"NOTA")</f>
        <v>26kla931</v>
      </c>
      <c r="H909" s="20" t="s">
        <v>6636</v>
      </c>
      <c r="I909" s="20" t="s">
        <v>6639</v>
      </c>
      <c r="J909" s="21">
        <v>949</v>
      </c>
      <c r="K909" s="20" t="str" cm="1">
        <f t="array" ref="K9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0" spans="1:11" ht="21.5" x14ac:dyDescent="0.9">
      <c r="A910" s="25">
        <v>127</v>
      </c>
      <c r="B910" s="20" t="s">
        <v>4716</v>
      </c>
      <c r="C910" s="20" t="s">
        <v>4718</v>
      </c>
      <c r="D910" s="20">
        <v>183280</v>
      </c>
      <c r="E910" s="20">
        <v>73.959999999999994</v>
      </c>
      <c r="F910" s="20" t="s">
        <v>6638</v>
      </c>
      <c r="G910" s="20" t="str">
        <f>IF(Result2026[[#This Row],[Candidate_Name]]&lt;&gt;"NOTA",_xlfn.XLOOKUP(Result2026[[#This Row],[Candidate_Name]],Candidates[candidates__name],Candidates[candidates__reference],"Fix"),"NOTA")</f>
        <v>NOTA</v>
      </c>
      <c r="H910" s="20" t="s">
        <v>6636</v>
      </c>
      <c r="I910" s="20"/>
      <c r="J910" s="21">
        <v>652</v>
      </c>
      <c r="K910" s="20" t="str" cm="1">
        <f t="array" ref="K9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1" spans="1:11" ht="21.5" x14ac:dyDescent="0.9">
      <c r="A911" s="25">
        <v>127</v>
      </c>
      <c r="B911" s="20" t="s">
        <v>4716</v>
      </c>
      <c r="C911" s="20" t="s">
        <v>4718</v>
      </c>
      <c r="D911" s="20">
        <v>183280</v>
      </c>
      <c r="E911" s="20">
        <v>73.959999999999994</v>
      </c>
      <c r="F911" s="20" t="s">
        <v>4744</v>
      </c>
      <c r="G911" s="20" t="str">
        <f>IF(Result2026[[#This Row],[Candidate_Name]]&lt;&gt;"NOTA",_xlfn.XLOOKUP(Result2026[[#This Row],[Candidate_Name]],Candidates[candidates__name],Candidates[candidates__reference],"Fix"),"NOTA")</f>
        <v>26kla1064</v>
      </c>
      <c r="H911" s="20" t="s">
        <v>6636</v>
      </c>
      <c r="I911" s="20" t="s">
        <v>6673</v>
      </c>
      <c r="J911" s="21">
        <v>290</v>
      </c>
      <c r="K911" s="20" t="str" cm="1">
        <f t="array" ref="K9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2" spans="1:11" ht="21.5" x14ac:dyDescent="0.9">
      <c r="A912" s="25">
        <v>127</v>
      </c>
      <c r="B912" s="20" t="s">
        <v>4716</v>
      </c>
      <c r="C912" s="20" t="s">
        <v>4718</v>
      </c>
      <c r="D912" s="20">
        <v>183280</v>
      </c>
      <c r="E912" s="20">
        <v>73.959999999999994</v>
      </c>
      <c r="F912" s="20" t="s">
        <v>4765</v>
      </c>
      <c r="G912" s="20" t="str">
        <f>IF(Result2026[[#This Row],[Candidate_Name]]&lt;&gt;"NOTA",_xlfn.XLOOKUP(Result2026[[#This Row],[Candidate_Name]],Candidates[candidates__name],Candidates[candidates__reference],"Fix"),"NOTA")</f>
        <v>26kla791</v>
      </c>
      <c r="H912" s="20" t="s">
        <v>6636</v>
      </c>
      <c r="I912" s="20" t="s">
        <v>6637</v>
      </c>
      <c r="J912" s="21">
        <v>97</v>
      </c>
      <c r="K912" s="20" t="str" cm="1">
        <f t="array" ref="K9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3" spans="1:11" ht="21.5" x14ac:dyDescent="0.9">
      <c r="A913" s="25">
        <v>127</v>
      </c>
      <c r="B913" s="20" t="s">
        <v>4716</v>
      </c>
      <c r="C913" s="20" t="s">
        <v>4718</v>
      </c>
      <c r="D913" s="20">
        <v>183280</v>
      </c>
      <c r="E913" s="20">
        <v>73.959999999999994</v>
      </c>
      <c r="F913" s="20" t="s">
        <v>4755</v>
      </c>
      <c r="G913" s="20" t="str">
        <f>IF(Result2026[[#This Row],[Candidate_Name]]&lt;&gt;"NOTA",_xlfn.XLOOKUP(Result2026[[#This Row],[Candidate_Name]],Candidates[candidates__name],Candidates[candidates__reference],"Fix"),"NOTA")</f>
        <v>26kla1068</v>
      </c>
      <c r="H913" s="20" t="s">
        <v>6636</v>
      </c>
      <c r="I913" s="20" t="s">
        <v>6637</v>
      </c>
      <c r="J913" s="21">
        <v>59</v>
      </c>
      <c r="K913" s="20" t="str" cm="1">
        <f t="array" ref="K9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4" spans="1:11" ht="21.5" x14ac:dyDescent="0.9">
      <c r="A914" s="25">
        <v>127</v>
      </c>
      <c r="B914" s="20" t="s">
        <v>4716</v>
      </c>
      <c r="C914" s="20" t="s">
        <v>4718</v>
      </c>
      <c r="D914" s="20">
        <v>183280</v>
      </c>
      <c r="E914" s="20">
        <v>73.959999999999994</v>
      </c>
      <c r="F914" s="20" t="s">
        <v>4760</v>
      </c>
      <c r="G914" s="20" t="str">
        <f>IF(Result2026[[#This Row],[Candidate_Name]]&lt;&gt;"NOTA",_xlfn.XLOOKUP(Result2026[[#This Row],[Candidate_Name]],Candidates[candidates__name],Candidates[candidates__reference],"Fix"),"NOTA")</f>
        <v>26kla962</v>
      </c>
      <c r="H914" s="20" t="s">
        <v>6636</v>
      </c>
      <c r="I914" s="20" t="s">
        <v>6637</v>
      </c>
      <c r="J914" s="21">
        <v>57</v>
      </c>
      <c r="K914" s="20" t="str" cm="1">
        <f t="array" ref="K9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5" spans="1:11" ht="21.5" x14ac:dyDescent="0.9">
      <c r="A915" s="25">
        <v>127</v>
      </c>
      <c r="B915" s="20" t="s">
        <v>4716</v>
      </c>
      <c r="C915" s="20" t="s">
        <v>4718</v>
      </c>
      <c r="D915" s="20">
        <v>183280</v>
      </c>
      <c r="E915" s="20">
        <v>73.959999999999994</v>
      </c>
      <c r="F915" s="20" t="s">
        <v>4749</v>
      </c>
      <c r="G915" s="20" t="str">
        <f>IF(Result2026[[#This Row],[Candidate_Name]]&lt;&gt;"NOTA",_xlfn.XLOOKUP(Result2026[[#This Row],[Candidate_Name]],Candidates[candidates__name],Candidates[candidates__reference],"Fix"),"NOTA")</f>
        <v>26kla811</v>
      </c>
      <c r="H915" s="20" t="s">
        <v>6636</v>
      </c>
      <c r="I915" s="20" t="s">
        <v>6637</v>
      </c>
      <c r="J915" s="21">
        <v>47</v>
      </c>
      <c r="K915" s="20" t="str" cm="1">
        <f t="array" ref="K9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16" spans="1:11" ht="21.5" x14ac:dyDescent="0.9">
      <c r="A916" s="25">
        <v>128</v>
      </c>
      <c r="B916" s="20" t="s">
        <v>6674</v>
      </c>
      <c r="C916" s="20" t="s">
        <v>4718</v>
      </c>
      <c r="D916" s="20">
        <v>197945</v>
      </c>
      <c r="E916" s="20">
        <v>73.989999999999995</v>
      </c>
      <c r="F916" s="20" t="s">
        <v>4773</v>
      </c>
      <c r="G916" s="20" t="str">
        <f>IF(Result2026[[#This Row],[Candidate_Name]]&lt;&gt;"NOTA",_xlfn.XLOOKUP(Result2026[[#This Row],[Candidate_Name]],Candidates[candidates__name],Candidates[candidates__reference],"Fix"),"NOTA")</f>
        <v>26kla128</v>
      </c>
      <c r="H916" s="20" t="s">
        <v>51</v>
      </c>
      <c r="I916" s="20" t="s">
        <v>6635</v>
      </c>
      <c r="J916" s="21">
        <v>59163</v>
      </c>
      <c r="K916" s="20" cm="1">
        <f t="array" ref="K9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17" spans="1:11" ht="21.5" x14ac:dyDescent="0.9">
      <c r="A917" s="25">
        <v>128</v>
      </c>
      <c r="B917" s="20" t="s">
        <v>6674</v>
      </c>
      <c r="C917" s="20" t="s">
        <v>4718</v>
      </c>
      <c r="D917" s="20">
        <v>197945</v>
      </c>
      <c r="E917" s="20">
        <v>73.989999999999995</v>
      </c>
      <c r="F917" s="20" t="s">
        <v>4790</v>
      </c>
      <c r="G917" s="20" t="str">
        <f>IF(Result2026[[#This Row],[Candidate_Name]]&lt;&gt;"NOTA",_xlfn.XLOOKUP(Result2026[[#This Row],[Candidate_Name]],Candidates[candidates__name],Candidates[candidates__reference],"Fix"),"NOTA")</f>
        <v>26kla408</v>
      </c>
      <c r="H917" s="20" t="s">
        <v>68</v>
      </c>
      <c r="I917" s="20" t="s">
        <v>6634</v>
      </c>
      <c r="J917" s="21">
        <v>45788</v>
      </c>
      <c r="K917" s="20" cm="1">
        <f t="array" ref="K9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18" spans="1:11" ht="21.5" x14ac:dyDescent="0.9">
      <c r="A918" s="25">
        <v>128</v>
      </c>
      <c r="B918" s="20" t="s">
        <v>6674</v>
      </c>
      <c r="C918" s="20" t="s">
        <v>4718</v>
      </c>
      <c r="D918" s="20">
        <v>197945</v>
      </c>
      <c r="E918" s="20">
        <v>73.989999999999995</v>
      </c>
      <c r="F918" s="20" t="s">
        <v>4780</v>
      </c>
      <c r="G918" s="20" t="str">
        <f>IF(Result2026[[#This Row],[Candidate_Name]]&lt;&gt;"NOTA",_xlfn.XLOOKUP(Result2026[[#This Row],[Candidate_Name]],Candidates[candidates__name],Candidates[candidates__reference],"Fix"),"NOTA")</f>
        <v>26kla268</v>
      </c>
      <c r="H918" s="20" t="s">
        <v>38</v>
      </c>
      <c r="I918" s="20" t="s">
        <v>6670</v>
      </c>
      <c r="J918" s="21">
        <v>41372</v>
      </c>
      <c r="K918" s="20" cm="1">
        <f t="array" ref="K9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19" spans="1:11" ht="21.5" x14ac:dyDescent="0.9">
      <c r="A919" s="25">
        <v>128</v>
      </c>
      <c r="B919" s="20" t="s">
        <v>6674</v>
      </c>
      <c r="C919" s="20" t="s">
        <v>4718</v>
      </c>
      <c r="D919" s="20">
        <v>197945</v>
      </c>
      <c r="E919" s="20">
        <v>73.989999999999995</v>
      </c>
      <c r="F919" s="20" t="s">
        <v>6638</v>
      </c>
      <c r="G919" s="20" t="str">
        <f>IF(Result2026[[#This Row],[Candidate_Name]]&lt;&gt;"NOTA",_xlfn.XLOOKUP(Result2026[[#This Row],[Candidate_Name]],Candidates[candidates__name],Candidates[candidates__reference],"Fix"),"NOTA")</f>
        <v>NOTA</v>
      </c>
      <c r="H919" s="20" t="s">
        <v>6636</v>
      </c>
      <c r="I919" s="20"/>
      <c r="J919" s="21">
        <v>1272</v>
      </c>
      <c r="K919" s="20" t="str" cm="1">
        <f t="array" ref="K9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20" spans="1:11" ht="21.5" x14ac:dyDescent="0.9">
      <c r="A920" s="25">
        <v>128</v>
      </c>
      <c r="B920" s="20" t="s">
        <v>6674</v>
      </c>
      <c r="C920" s="20" t="s">
        <v>4718</v>
      </c>
      <c r="D920" s="20">
        <v>197945</v>
      </c>
      <c r="E920" s="20">
        <v>73.989999999999995</v>
      </c>
      <c r="F920" s="20" t="s">
        <v>4795</v>
      </c>
      <c r="G920" s="20" t="str">
        <f>IF(Result2026[[#This Row],[Candidate_Name]]&lt;&gt;"NOTA",_xlfn.XLOOKUP(Result2026[[#This Row],[Candidate_Name]],Candidates[candidates__name],Candidates[candidates__reference],"Fix"),"NOTA")</f>
        <v>26kla688</v>
      </c>
      <c r="H920" s="20" t="s">
        <v>6636</v>
      </c>
      <c r="I920" s="20" t="s">
        <v>6643</v>
      </c>
      <c r="J920" s="21">
        <v>1019</v>
      </c>
      <c r="K920" s="20" t="str" cm="1">
        <f t="array" ref="K9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21" spans="1:11" ht="21.5" x14ac:dyDescent="0.9">
      <c r="A921" s="25">
        <v>128</v>
      </c>
      <c r="B921" s="20" t="s">
        <v>6674</v>
      </c>
      <c r="C921" s="20" t="s">
        <v>4718</v>
      </c>
      <c r="D921" s="20">
        <v>197945</v>
      </c>
      <c r="E921" s="20">
        <v>73.989999999999995</v>
      </c>
      <c r="F921" s="20" t="s">
        <v>4785</v>
      </c>
      <c r="G921" s="20" t="str">
        <f>IF(Result2026[[#This Row],[Candidate_Name]]&lt;&gt;"NOTA",_xlfn.XLOOKUP(Result2026[[#This Row],[Candidate_Name]],Candidates[candidates__name],Candidates[candidates__reference],"Fix"),"NOTA")</f>
        <v>26kla1016</v>
      </c>
      <c r="H921" s="20" t="s">
        <v>6636</v>
      </c>
      <c r="I921" s="20" t="s">
        <v>6639</v>
      </c>
      <c r="J921" s="21">
        <v>905</v>
      </c>
      <c r="K921" s="20" t="str" cm="1">
        <f t="array" ref="K9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22" spans="1:11" ht="21.5" x14ac:dyDescent="0.9">
      <c r="A922" s="25">
        <v>128</v>
      </c>
      <c r="B922" s="20" t="s">
        <v>6674</v>
      </c>
      <c r="C922" s="20" t="s">
        <v>4718</v>
      </c>
      <c r="D922" s="20">
        <v>197945</v>
      </c>
      <c r="E922" s="20">
        <v>73.989999999999995</v>
      </c>
      <c r="F922" s="20" t="s">
        <v>4800</v>
      </c>
      <c r="G922" s="20" t="str">
        <f>IF(Result2026[[#This Row],[Candidate_Name]]&lt;&gt;"NOTA",_xlfn.XLOOKUP(Result2026[[#This Row],[Candidate_Name]],Candidates[candidates__name],Candidates[candidates__reference],"Fix"),"NOTA")</f>
        <v>26kla1027</v>
      </c>
      <c r="H922" s="20" t="s">
        <v>6636</v>
      </c>
      <c r="I922" s="20" t="s">
        <v>6673</v>
      </c>
      <c r="J922" s="21">
        <v>397</v>
      </c>
      <c r="K922" s="20" t="str" cm="1">
        <f t="array" ref="K9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23" spans="1:11" ht="21.5" x14ac:dyDescent="0.9">
      <c r="A923" s="25">
        <v>129</v>
      </c>
      <c r="B923" s="20" t="s">
        <v>4805</v>
      </c>
      <c r="C923" s="20" t="s">
        <v>4718</v>
      </c>
      <c r="D923" s="20">
        <v>195296</v>
      </c>
      <c r="E923" s="20">
        <v>74.13</v>
      </c>
      <c r="F923" s="20" t="s">
        <v>4818</v>
      </c>
      <c r="G923" s="20" t="str">
        <f>IF(Result2026[[#This Row],[Candidate_Name]]&lt;&gt;"NOTA",_xlfn.XLOOKUP(Result2026[[#This Row],[Candidate_Name]],Candidates[candidates__name],Candidates[candidates__reference],"Fix"),"NOTA")</f>
        <v>26kla269</v>
      </c>
      <c r="H923" s="20" t="s">
        <v>38</v>
      </c>
      <c r="I923" s="20" t="s">
        <v>6640</v>
      </c>
      <c r="J923" s="21">
        <v>56833</v>
      </c>
      <c r="K923" s="20" cm="1">
        <f t="array" ref="K9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24" spans="1:11" ht="21.5" x14ac:dyDescent="0.9">
      <c r="A924" s="25">
        <v>129</v>
      </c>
      <c r="B924" s="20" t="s">
        <v>4805</v>
      </c>
      <c r="C924" s="20" t="s">
        <v>4718</v>
      </c>
      <c r="D924" s="20">
        <v>195296</v>
      </c>
      <c r="E924" s="20">
        <v>74.13</v>
      </c>
      <c r="F924" s="20" t="s">
        <v>4813</v>
      </c>
      <c r="G924" s="20" t="str">
        <f>IF(Result2026[[#This Row],[Candidate_Name]]&lt;&gt;"NOTA",_xlfn.XLOOKUP(Result2026[[#This Row],[Candidate_Name]],Candidates[candidates__name],Candidates[candidates__reference],"Fix"),"NOTA")</f>
        <v>26kla129</v>
      </c>
      <c r="H924" s="20" t="s">
        <v>51</v>
      </c>
      <c r="I924" s="20" t="s">
        <v>6641</v>
      </c>
      <c r="J924" s="21">
        <v>55411</v>
      </c>
      <c r="K924" s="20" cm="1">
        <f t="array" ref="K9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25" spans="1:11" ht="21.5" x14ac:dyDescent="0.9">
      <c r="A925" s="25">
        <v>129</v>
      </c>
      <c r="B925" s="20" t="s">
        <v>4805</v>
      </c>
      <c r="C925" s="20" t="s">
        <v>4718</v>
      </c>
      <c r="D925" s="20">
        <v>195296</v>
      </c>
      <c r="E925" s="20">
        <v>74.13</v>
      </c>
      <c r="F925" s="20" t="s">
        <v>4808</v>
      </c>
      <c r="G925" s="20" t="str">
        <f>IF(Result2026[[#This Row],[Candidate_Name]]&lt;&gt;"NOTA",_xlfn.XLOOKUP(Result2026[[#This Row],[Candidate_Name]],Candidates[candidates__name],Candidates[candidates__reference],"Fix"),"NOTA")</f>
        <v>26kla409</v>
      </c>
      <c r="H925" s="20" t="s">
        <v>68</v>
      </c>
      <c r="I925" s="20" t="s">
        <v>6634</v>
      </c>
      <c r="J925" s="21">
        <v>32920</v>
      </c>
      <c r="K925" s="20" cm="1">
        <f t="array" ref="K92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26" spans="1:11" ht="21.5" x14ac:dyDescent="0.9">
      <c r="A926" s="25">
        <v>129</v>
      </c>
      <c r="B926" s="20" t="s">
        <v>4805</v>
      </c>
      <c r="C926" s="20" t="s">
        <v>4718</v>
      </c>
      <c r="D926" s="20">
        <v>195296</v>
      </c>
      <c r="E926" s="20">
        <v>74.13</v>
      </c>
      <c r="F926" s="20" t="s">
        <v>6638</v>
      </c>
      <c r="G926" s="20" t="str">
        <f>IF(Result2026[[#This Row],[Candidate_Name]]&lt;&gt;"NOTA",_xlfn.XLOOKUP(Result2026[[#This Row],[Candidate_Name]],Candidates[candidates__name],Candidates[candidates__reference],"Fix"),"NOTA")</f>
        <v>NOTA</v>
      </c>
      <c r="H926" s="20" t="s">
        <v>6636</v>
      </c>
      <c r="I926" s="20"/>
      <c r="J926" s="21">
        <v>1042</v>
      </c>
      <c r="K926" s="20" t="str" cm="1">
        <f t="array" ref="K92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27" spans="1:11" ht="21.5" x14ac:dyDescent="0.9">
      <c r="A927" s="25">
        <v>129</v>
      </c>
      <c r="B927" s="20" t="s">
        <v>4805</v>
      </c>
      <c r="C927" s="20" t="s">
        <v>4718</v>
      </c>
      <c r="D927" s="20">
        <v>195296</v>
      </c>
      <c r="E927" s="20">
        <v>74.13</v>
      </c>
      <c r="F927" s="20" t="s">
        <v>4824</v>
      </c>
      <c r="G927" s="20" t="str">
        <f>IF(Result2026[[#This Row],[Candidate_Name]]&lt;&gt;"NOTA",_xlfn.XLOOKUP(Result2026[[#This Row],[Candidate_Name]],Candidates[candidates__name],Candidates[candidates__reference],"Fix"),"NOTA")</f>
        <v>26kla954</v>
      </c>
      <c r="H927" s="20" t="s">
        <v>6636</v>
      </c>
      <c r="I927" s="20" t="s">
        <v>6639</v>
      </c>
      <c r="J927" s="21">
        <v>743</v>
      </c>
      <c r="K927" s="20" t="str" cm="1">
        <f t="array" ref="K92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28" spans="1:11" ht="21.5" x14ac:dyDescent="0.9">
      <c r="A928" s="25">
        <v>129</v>
      </c>
      <c r="B928" s="20" t="s">
        <v>4805</v>
      </c>
      <c r="C928" s="20" t="s">
        <v>4718</v>
      </c>
      <c r="D928" s="20">
        <v>195296</v>
      </c>
      <c r="E928" s="20">
        <v>74.13</v>
      </c>
      <c r="F928" s="20" t="s">
        <v>4829</v>
      </c>
      <c r="G928" s="20" t="str">
        <f>IF(Result2026[[#This Row],[Candidate_Name]]&lt;&gt;"NOTA",_xlfn.XLOOKUP(Result2026[[#This Row],[Candidate_Name]],Candidates[candidates__name],Candidates[candidates__reference],"Fix"),"NOTA")</f>
        <v>26kla734</v>
      </c>
      <c r="H928" s="20" t="s">
        <v>6636</v>
      </c>
      <c r="I928" s="20" t="s">
        <v>6673</v>
      </c>
      <c r="J928" s="21">
        <v>617</v>
      </c>
      <c r="K928" s="20" t="str" cm="1">
        <f t="array" ref="K92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29" spans="1:11" ht="21.5" x14ac:dyDescent="0.9">
      <c r="A929" s="25">
        <v>130</v>
      </c>
      <c r="B929" s="20" t="s">
        <v>4834</v>
      </c>
      <c r="C929" s="20" t="s">
        <v>4718</v>
      </c>
      <c r="D929" s="20">
        <v>198042</v>
      </c>
      <c r="E929" s="20">
        <v>78.34</v>
      </c>
      <c r="F929" s="20" t="s">
        <v>4837</v>
      </c>
      <c r="G929" s="20" t="str">
        <f>IF(Result2026[[#This Row],[Candidate_Name]]&lt;&gt;"NOTA",_xlfn.XLOOKUP(Result2026[[#This Row],[Candidate_Name]],Candidates[candidates__name],Candidates[candidates__reference],"Fix"),"NOTA")</f>
        <v>26kla130</v>
      </c>
      <c r="H929" s="20" t="s">
        <v>51</v>
      </c>
      <c r="I929" s="20" t="s">
        <v>6641</v>
      </c>
      <c r="J929" s="21">
        <v>69206</v>
      </c>
      <c r="K929" s="20" cm="1">
        <f t="array" ref="K92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30" spans="1:11" ht="21.5" x14ac:dyDescent="0.9">
      <c r="A930" s="25">
        <v>130</v>
      </c>
      <c r="B930" s="20" t="s">
        <v>4834</v>
      </c>
      <c r="C930" s="20" t="s">
        <v>4718</v>
      </c>
      <c r="D930" s="20">
        <v>198042</v>
      </c>
      <c r="E930" s="20">
        <v>78.34</v>
      </c>
      <c r="F930" s="20" t="s">
        <v>4849</v>
      </c>
      <c r="G930" s="20" t="str">
        <f>IF(Result2026[[#This Row],[Candidate_Name]]&lt;&gt;"NOTA",_xlfn.XLOOKUP(Result2026[[#This Row],[Candidate_Name]],Candidates[candidates__name],Candidates[candidates__reference],"Fix"),"NOTA")</f>
        <v>26kla270</v>
      </c>
      <c r="H930" s="20" t="s">
        <v>38</v>
      </c>
      <c r="I930" s="20" t="s">
        <v>6640</v>
      </c>
      <c r="J930" s="21">
        <v>47623</v>
      </c>
      <c r="K930" s="20" cm="1">
        <f t="array" ref="K93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31" spans="1:11" ht="21.5" x14ac:dyDescent="0.9">
      <c r="A931" s="25">
        <v>130</v>
      </c>
      <c r="B931" s="20" t="s">
        <v>4834</v>
      </c>
      <c r="C931" s="20" t="s">
        <v>4718</v>
      </c>
      <c r="D931" s="20">
        <v>198042</v>
      </c>
      <c r="E931" s="20">
        <v>78.34</v>
      </c>
      <c r="F931" s="20" t="s">
        <v>4844</v>
      </c>
      <c r="G931" s="20" t="str">
        <f>IF(Result2026[[#This Row],[Candidate_Name]]&lt;&gt;"NOTA",_xlfn.XLOOKUP(Result2026[[#This Row],[Candidate_Name]],Candidates[candidates__name],Candidates[candidates__reference],"Fix"),"NOTA")</f>
        <v>26kla410</v>
      </c>
      <c r="H931" s="20" t="s">
        <v>68</v>
      </c>
      <c r="I931" s="20" t="s">
        <v>6634</v>
      </c>
      <c r="J931" s="21">
        <v>38999</v>
      </c>
      <c r="K931" s="20" cm="1">
        <f t="array" ref="K93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32" spans="1:11" ht="21.5" x14ac:dyDescent="0.9">
      <c r="A932" s="25">
        <v>130</v>
      </c>
      <c r="B932" s="20" t="s">
        <v>4834</v>
      </c>
      <c r="C932" s="20" t="s">
        <v>4718</v>
      </c>
      <c r="D932" s="20">
        <v>198042</v>
      </c>
      <c r="E932" s="20">
        <v>78.34</v>
      </c>
      <c r="F932" s="20" t="s">
        <v>4859</v>
      </c>
      <c r="G932" s="20" t="str">
        <f>IF(Result2026[[#This Row],[Candidate_Name]]&lt;&gt;"NOTA",_xlfn.XLOOKUP(Result2026[[#This Row],[Candidate_Name]],Candidates[candidates__name],Candidates[candidates__reference],"Fix"),"NOTA")</f>
        <v>26kla690</v>
      </c>
      <c r="H932" s="20" t="s">
        <v>6636</v>
      </c>
      <c r="I932" s="20" t="s">
        <v>6643</v>
      </c>
      <c r="J932" s="21">
        <v>1191</v>
      </c>
      <c r="K932" s="20" t="str" cm="1">
        <f t="array" ref="K93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33" spans="1:11" ht="21.5" x14ac:dyDescent="0.9">
      <c r="A933" s="25">
        <v>130</v>
      </c>
      <c r="B933" s="20" t="s">
        <v>4834</v>
      </c>
      <c r="C933" s="20" t="s">
        <v>4718</v>
      </c>
      <c r="D933" s="20">
        <v>198042</v>
      </c>
      <c r="E933" s="20">
        <v>78.34</v>
      </c>
      <c r="F933" s="20" t="s">
        <v>6638</v>
      </c>
      <c r="G933" s="20" t="str">
        <f>IF(Result2026[[#This Row],[Candidate_Name]]&lt;&gt;"NOTA",_xlfn.XLOOKUP(Result2026[[#This Row],[Candidate_Name]],Candidates[candidates__name],Candidates[candidates__reference],"Fix"),"NOTA")</f>
        <v>NOTA</v>
      </c>
      <c r="H933" s="20" t="s">
        <v>6636</v>
      </c>
      <c r="I933" s="20"/>
      <c r="J933" s="21">
        <v>979</v>
      </c>
      <c r="K933" s="20" t="str" cm="1">
        <f t="array" ref="K93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34" spans="1:11" ht="21.5" x14ac:dyDescent="0.9">
      <c r="A934" s="25">
        <v>130</v>
      </c>
      <c r="B934" s="20" t="s">
        <v>4834</v>
      </c>
      <c r="C934" s="20" t="s">
        <v>4718</v>
      </c>
      <c r="D934" s="20">
        <v>198042</v>
      </c>
      <c r="E934" s="20">
        <v>78.34</v>
      </c>
      <c r="F934" s="20" t="s">
        <v>4854</v>
      </c>
      <c r="G934" s="20" t="str">
        <f>IF(Result2026[[#This Row],[Candidate_Name]]&lt;&gt;"NOTA",_xlfn.XLOOKUP(Result2026[[#This Row],[Candidate_Name]],Candidates[candidates__name],Candidates[candidates__reference],"Fix"),"NOTA")</f>
        <v>26kla1020</v>
      </c>
      <c r="H934" s="20" t="s">
        <v>6636</v>
      </c>
      <c r="I934" s="20" t="s">
        <v>6639</v>
      </c>
      <c r="J934" s="21">
        <v>408</v>
      </c>
      <c r="K934" s="20" t="str" cm="1">
        <f t="array" ref="K93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35" spans="1:11" ht="21.5" x14ac:dyDescent="0.9">
      <c r="A935" s="25">
        <v>130</v>
      </c>
      <c r="B935" s="20" t="s">
        <v>4834</v>
      </c>
      <c r="C935" s="20" t="s">
        <v>4718</v>
      </c>
      <c r="D935" s="20">
        <v>198042</v>
      </c>
      <c r="E935" s="20">
        <v>78.34</v>
      </c>
      <c r="F935" s="20" t="s">
        <v>4864</v>
      </c>
      <c r="G935" s="20" t="str">
        <f>IF(Result2026[[#This Row],[Candidate_Name]]&lt;&gt;"NOTA",_xlfn.XLOOKUP(Result2026[[#This Row],[Candidate_Name]],Candidates[candidates__name],Candidates[candidates__reference],"Fix"),"NOTA")</f>
        <v>26kla996</v>
      </c>
      <c r="H935" s="20" t="s">
        <v>6636</v>
      </c>
      <c r="I935" s="20" t="s">
        <v>6673</v>
      </c>
      <c r="J935" s="21">
        <v>171</v>
      </c>
      <c r="K935" s="20" t="str" cm="1">
        <f t="array" ref="K93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36" spans="1:11" ht="21.5" x14ac:dyDescent="0.9">
      <c r="A936" s="25">
        <v>130</v>
      </c>
      <c r="B936" s="20" t="s">
        <v>4834</v>
      </c>
      <c r="C936" s="20" t="s">
        <v>4718</v>
      </c>
      <c r="D936" s="20">
        <v>198042</v>
      </c>
      <c r="E936" s="20">
        <v>78.34</v>
      </c>
      <c r="F936" s="20" t="s">
        <v>4878</v>
      </c>
      <c r="G936" s="20" t="str">
        <f>IF(Result2026[[#This Row],[Candidate_Name]]&lt;&gt;"NOTA",_xlfn.XLOOKUP(Result2026[[#This Row],[Candidate_Name]],Candidates[candidates__name],Candidates[candidates__reference],"Fix"),"NOTA")</f>
        <v>26kla1058</v>
      </c>
      <c r="H936" s="20" t="s">
        <v>6636</v>
      </c>
      <c r="I936" s="20" t="s">
        <v>6637</v>
      </c>
      <c r="J936" s="21">
        <v>129</v>
      </c>
      <c r="K936" s="20" t="str" cm="1">
        <f t="array" ref="K93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37" spans="1:11" ht="21.5" x14ac:dyDescent="0.9">
      <c r="A937" s="25">
        <v>130</v>
      </c>
      <c r="B937" s="20" t="s">
        <v>4834</v>
      </c>
      <c r="C937" s="20" t="s">
        <v>4718</v>
      </c>
      <c r="D937" s="20">
        <v>198042</v>
      </c>
      <c r="E937" s="20">
        <v>78.34</v>
      </c>
      <c r="F937" s="20" t="s">
        <v>4869</v>
      </c>
      <c r="G937" s="20" t="str">
        <f>IF(Result2026[[#This Row],[Candidate_Name]]&lt;&gt;"NOTA",_xlfn.XLOOKUP(Result2026[[#This Row],[Candidate_Name]],Candidates[candidates__name],Candidates[candidates__reference],"Fix"),"NOTA")</f>
        <v>26kla735</v>
      </c>
      <c r="H937" s="20" t="s">
        <v>6636</v>
      </c>
      <c r="I937" s="20" t="s">
        <v>6637</v>
      </c>
      <c r="J937" s="21">
        <v>95</v>
      </c>
      <c r="K937" s="20" t="str" cm="1">
        <f t="array" ref="K93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38" spans="1:11" ht="21.5" x14ac:dyDescent="0.9">
      <c r="A938" s="25">
        <v>130</v>
      </c>
      <c r="B938" s="20" t="s">
        <v>4834</v>
      </c>
      <c r="C938" s="20" t="s">
        <v>4718</v>
      </c>
      <c r="D938" s="20">
        <v>198042</v>
      </c>
      <c r="E938" s="20">
        <v>78.34</v>
      </c>
      <c r="F938" s="20" t="s">
        <v>4873</v>
      </c>
      <c r="G938" s="20" t="str">
        <f>IF(Result2026[[#This Row],[Candidate_Name]]&lt;&gt;"NOTA",_xlfn.XLOOKUP(Result2026[[#This Row],[Candidate_Name]],Candidates[candidates__name],Candidates[candidates__reference],"Fix"),"NOTA")</f>
        <v>26kla832</v>
      </c>
      <c r="H938" s="20" t="s">
        <v>6636</v>
      </c>
      <c r="I938" s="20" t="s">
        <v>6637</v>
      </c>
      <c r="J938" s="21">
        <v>93</v>
      </c>
      <c r="K938" s="20" t="str" cm="1">
        <f t="array" ref="K93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39" spans="1:11" ht="21.5" x14ac:dyDescent="0.9">
      <c r="A939" s="25">
        <v>131</v>
      </c>
      <c r="B939" s="20" t="s">
        <v>4883</v>
      </c>
      <c r="C939" s="20" t="s">
        <v>4718</v>
      </c>
      <c r="D939" s="20">
        <v>187828</v>
      </c>
      <c r="E939" s="20">
        <v>77.459999999999994</v>
      </c>
      <c r="F939" s="20" t="s">
        <v>4893</v>
      </c>
      <c r="G939" s="20" t="str">
        <f>IF(Result2026[[#This Row],[Candidate_Name]]&lt;&gt;"NOTA",_xlfn.XLOOKUP(Result2026[[#This Row],[Candidate_Name]],Candidates[candidates__name],Candidates[candidates__reference],"Fix"),"NOTA")</f>
        <v>26kla271</v>
      </c>
      <c r="H939" s="20" t="s">
        <v>38</v>
      </c>
      <c r="I939" s="20" t="s">
        <v>6640</v>
      </c>
      <c r="J939" s="21">
        <v>73590</v>
      </c>
      <c r="K939" s="20" cm="1">
        <f t="array" ref="K93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40" spans="1:11" ht="21.5" x14ac:dyDescent="0.9">
      <c r="A940" s="25">
        <v>131</v>
      </c>
      <c r="B940" s="20" t="s">
        <v>4883</v>
      </c>
      <c r="C940" s="20" t="s">
        <v>4718</v>
      </c>
      <c r="D940" s="20">
        <v>187828</v>
      </c>
      <c r="E940" s="20">
        <v>77.459999999999994</v>
      </c>
      <c r="F940" s="20" t="s">
        <v>4886</v>
      </c>
      <c r="G940" s="20" t="str">
        <f>IF(Result2026[[#This Row],[Candidate_Name]]&lt;&gt;"NOTA",_xlfn.XLOOKUP(Result2026[[#This Row],[Candidate_Name]],Candidates[candidates__name],Candidates[candidates__reference],"Fix"),"NOTA")</f>
        <v>26kla131</v>
      </c>
      <c r="H940" s="20" t="s">
        <v>51</v>
      </c>
      <c r="I940" s="20" t="s">
        <v>6635</v>
      </c>
      <c r="J940" s="21">
        <v>61405</v>
      </c>
      <c r="K940" s="20" cm="1">
        <f t="array" ref="K94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41" spans="1:11" ht="21.5" x14ac:dyDescent="0.9">
      <c r="A941" s="25">
        <v>131</v>
      </c>
      <c r="B941" s="20" t="s">
        <v>4883</v>
      </c>
      <c r="C941" s="20" t="s">
        <v>4718</v>
      </c>
      <c r="D941" s="20">
        <v>187828</v>
      </c>
      <c r="E941" s="20">
        <v>77.459999999999994</v>
      </c>
      <c r="F941" s="20" t="s">
        <v>4908</v>
      </c>
      <c r="G941" s="20" t="str">
        <f>IF(Result2026[[#This Row],[Candidate_Name]]&lt;&gt;"NOTA",_xlfn.XLOOKUP(Result2026[[#This Row],[Candidate_Name]],Candidates[candidates__name],Candidates[candidates__reference],"Fix"),"NOTA")</f>
        <v>26kla411</v>
      </c>
      <c r="H941" s="20" t="s">
        <v>68</v>
      </c>
      <c r="I941" s="20" t="s">
        <v>6648</v>
      </c>
      <c r="J941" s="21">
        <v>12093</v>
      </c>
      <c r="K941" s="20" cm="1">
        <f t="array" ref="K94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42" spans="1:11" ht="21.5" x14ac:dyDescent="0.9">
      <c r="A942" s="25">
        <v>131</v>
      </c>
      <c r="B942" s="20" t="s">
        <v>4883</v>
      </c>
      <c r="C942" s="20" t="s">
        <v>4718</v>
      </c>
      <c r="D942" s="20">
        <v>187828</v>
      </c>
      <c r="E942" s="20">
        <v>77.459999999999994</v>
      </c>
      <c r="F942" s="20" t="s">
        <v>6638</v>
      </c>
      <c r="G942" s="20" t="str">
        <f>IF(Result2026[[#This Row],[Candidate_Name]]&lt;&gt;"NOTA",_xlfn.XLOOKUP(Result2026[[#This Row],[Candidate_Name]],Candidates[candidates__name],Candidates[candidates__reference],"Fix"),"NOTA")</f>
        <v>NOTA</v>
      </c>
      <c r="H942" s="20" t="s">
        <v>6636</v>
      </c>
      <c r="I942" s="20"/>
      <c r="J942" s="21">
        <v>812</v>
      </c>
      <c r="K942" s="20" t="str" cm="1">
        <f t="array" ref="K94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43" spans="1:11" ht="21.5" x14ac:dyDescent="0.9">
      <c r="A943" s="25">
        <v>131</v>
      </c>
      <c r="B943" s="20" t="s">
        <v>4883</v>
      </c>
      <c r="C943" s="20" t="s">
        <v>4718</v>
      </c>
      <c r="D943" s="20">
        <v>187828</v>
      </c>
      <c r="E943" s="20">
        <v>77.459999999999994</v>
      </c>
      <c r="F943" s="20" t="s">
        <v>4898</v>
      </c>
      <c r="G943" s="20" t="str">
        <f>IF(Result2026[[#This Row],[Candidate_Name]]&lt;&gt;"NOTA",_xlfn.XLOOKUP(Result2026[[#This Row],[Candidate_Name]],Candidates[candidates__name],Candidates[candidates__reference],"Fix"),"NOTA")</f>
        <v>26kla1067</v>
      </c>
      <c r="H943" s="20" t="s">
        <v>6636</v>
      </c>
      <c r="I943" s="20" t="s">
        <v>6639</v>
      </c>
      <c r="J943" s="21">
        <v>734</v>
      </c>
      <c r="K943" s="20" t="str" cm="1">
        <f t="array" ref="K94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44" spans="1:11" ht="21.5" x14ac:dyDescent="0.9">
      <c r="A944" s="25">
        <v>131</v>
      </c>
      <c r="B944" s="20" t="s">
        <v>4883</v>
      </c>
      <c r="C944" s="20" t="s">
        <v>4718</v>
      </c>
      <c r="D944" s="20">
        <v>187828</v>
      </c>
      <c r="E944" s="20">
        <v>77.459999999999994</v>
      </c>
      <c r="F944" s="20" t="s">
        <v>4903</v>
      </c>
      <c r="G944" s="20" t="str">
        <f>IF(Result2026[[#This Row],[Candidate_Name]]&lt;&gt;"NOTA",_xlfn.XLOOKUP(Result2026[[#This Row],[Candidate_Name]],Candidates[candidates__name],Candidates[candidates__reference],"Fix"),"NOTA")</f>
        <v>26kla940</v>
      </c>
      <c r="H944" s="20" t="s">
        <v>6636</v>
      </c>
      <c r="I944" s="20" t="s">
        <v>6673</v>
      </c>
      <c r="J944" s="21">
        <v>275</v>
      </c>
      <c r="K944" s="20" t="str" cm="1">
        <f t="array" ref="K94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45" spans="1:11" ht="21.5" x14ac:dyDescent="0.9">
      <c r="A945" s="25">
        <v>131</v>
      </c>
      <c r="B945" s="20" t="s">
        <v>4883</v>
      </c>
      <c r="C945" s="20" t="s">
        <v>4718</v>
      </c>
      <c r="D945" s="20">
        <v>187828</v>
      </c>
      <c r="E945" s="20">
        <v>77.459999999999994</v>
      </c>
      <c r="F945" s="20" t="s">
        <v>4913</v>
      </c>
      <c r="G945" s="20" t="str">
        <f>IF(Result2026[[#This Row],[Candidate_Name]]&lt;&gt;"NOTA",_xlfn.XLOOKUP(Result2026[[#This Row],[Candidate_Name]],Candidates[candidates__name],Candidates[candidates__reference],"Fix"),"NOTA")</f>
        <v>26kla868</v>
      </c>
      <c r="H945" s="20" t="s">
        <v>6636</v>
      </c>
      <c r="I945" s="20" t="s">
        <v>6637</v>
      </c>
      <c r="J945" s="21">
        <v>173</v>
      </c>
      <c r="K945" s="20" t="str" cm="1">
        <f t="array" ref="K94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46" spans="1:11" ht="21.5" x14ac:dyDescent="0.9">
      <c r="A946" s="25">
        <v>132</v>
      </c>
      <c r="B946" s="20" t="s">
        <v>4918</v>
      </c>
      <c r="C946" s="20" t="s">
        <v>4718</v>
      </c>
      <c r="D946" s="20">
        <v>164561</v>
      </c>
      <c r="E946" s="20">
        <v>78.67</v>
      </c>
      <c r="F946" s="20" t="s">
        <v>4928</v>
      </c>
      <c r="G946" s="20" t="str">
        <f>IF(Result2026[[#This Row],[Candidate_Name]]&lt;&gt;"NOTA",_xlfn.XLOOKUP(Result2026[[#This Row],[Candidate_Name]],Candidates[candidates__name],Candidates[candidates__reference],"Fix"),"NOTA")</f>
        <v>26kla412</v>
      </c>
      <c r="H946" s="20" t="s">
        <v>68</v>
      </c>
      <c r="I946" s="20" t="s">
        <v>6634</v>
      </c>
      <c r="J946" s="21">
        <v>46564</v>
      </c>
      <c r="K946" s="20" cm="1">
        <f t="array" ref="K94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47" spans="1:11" ht="21.5" x14ac:dyDescent="0.9">
      <c r="A947" s="25">
        <v>132</v>
      </c>
      <c r="B947" s="20" t="s">
        <v>4918</v>
      </c>
      <c r="C947" s="20" t="s">
        <v>4718</v>
      </c>
      <c r="D947" s="20">
        <v>164561</v>
      </c>
      <c r="E947" s="20">
        <v>78.67</v>
      </c>
      <c r="F947" s="20" t="s">
        <v>4921</v>
      </c>
      <c r="G947" s="20" t="str">
        <f>IF(Result2026[[#This Row],[Candidate_Name]]&lt;&gt;"NOTA",_xlfn.XLOOKUP(Result2026[[#This Row],[Candidate_Name]],Candidates[candidates__name],Candidates[candidates__reference],"Fix"),"NOTA")</f>
        <v>26kla132</v>
      </c>
      <c r="H947" s="20" t="s">
        <v>51</v>
      </c>
      <c r="I947" s="20" t="s">
        <v>6635</v>
      </c>
      <c r="J947" s="21">
        <v>46136</v>
      </c>
      <c r="K947" s="20" cm="1">
        <f t="array" ref="K94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48" spans="1:11" ht="21.5" x14ac:dyDescent="0.9">
      <c r="A948" s="25">
        <v>132</v>
      </c>
      <c r="B948" s="20" t="s">
        <v>4918</v>
      </c>
      <c r="C948" s="20" t="s">
        <v>4718</v>
      </c>
      <c r="D948" s="20">
        <v>164561</v>
      </c>
      <c r="E948" s="20">
        <v>78.67</v>
      </c>
      <c r="F948" s="20" t="s">
        <v>4939</v>
      </c>
      <c r="G948" s="20" t="str">
        <f>IF(Result2026[[#This Row],[Candidate_Name]]&lt;&gt;"NOTA",_xlfn.XLOOKUP(Result2026[[#This Row],[Candidate_Name]],Candidates[candidates__name],Candidates[candidates__reference],"Fix"),"NOTA")</f>
        <v>26kla272</v>
      </c>
      <c r="H948" s="20" t="s">
        <v>38</v>
      </c>
      <c r="I948" s="20" t="s">
        <v>6640</v>
      </c>
      <c r="J948" s="21">
        <v>37183</v>
      </c>
      <c r="K948" s="20" cm="1">
        <f t="array" ref="K94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49" spans="1:11" ht="21.5" x14ac:dyDescent="0.9">
      <c r="A949" s="25">
        <v>132</v>
      </c>
      <c r="B949" s="20" t="s">
        <v>4918</v>
      </c>
      <c r="C949" s="20" t="s">
        <v>4718</v>
      </c>
      <c r="D949" s="20">
        <v>164561</v>
      </c>
      <c r="E949" s="20">
        <v>78.67</v>
      </c>
      <c r="F949" s="20" t="s">
        <v>6638</v>
      </c>
      <c r="G949" s="20" t="str">
        <f>IF(Result2026[[#This Row],[Candidate_Name]]&lt;&gt;"NOTA",_xlfn.XLOOKUP(Result2026[[#This Row],[Candidate_Name]],Candidates[candidates__name],Candidates[candidates__reference],"Fix"),"NOTA")</f>
        <v>NOTA</v>
      </c>
      <c r="H949" s="20" t="s">
        <v>6636</v>
      </c>
      <c r="I949" s="20"/>
      <c r="J949" s="21">
        <v>981</v>
      </c>
      <c r="K949" s="20" t="str" cm="1">
        <f t="array" ref="K94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0" spans="1:11" ht="21.5" x14ac:dyDescent="0.9">
      <c r="A950" s="25">
        <v>132</v>
      </c>
      <c r="B950" s="20" t="s">
        <v>4918</v>
      </c>
      <c r="C950" s="20" t="s">
        <v>4718</v>
      </c>
      <c r="D950" s="20">
        <v>164561</v>
      </c>
      <c r="E950" s="20">
        <v>78.67</v>
      </c>
      <c r="F950" s="20" t="s">
        <v>4934</v>
      </c>
      <c r="G950" s="20" t="str">
        <f>IF(Result2026[[#This Row],[Candidate_Name]]&lt;&gt;"NOTA",_xlfn.XLOOKUP(Result2026[[#This Row],[Candidate_Name]],Candidates[candidates__name],Candidates[candidates__reference],"Fix"),"NOTA")</f>
        <v>26kla1046</v>
      </c>
      <c r="H950" s="20" t="s">
        <v>6636</v>
      </c>
      <c r="I950" s="20" t="s">
        <v>6639</v>
      </c>
      <c r="J950" s="21">
        <v>298</v>
      </c>
      <c r="K950" s="20" t="str" cm="1">
        <f t="array" ref="K95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1" spans="1:11" ht="21.5" x14ac:dyDescent="0.9">
      <c r="A951" s="25">
        <v>132</v>
      </c>
      <c r="B951" s="20" t="s">
        <v>4918</v>
      </c>
      <c r="C951" s="20" t="s">
        <v>4718</v>
      </c>
      <c r="D951" s="20">
        <v>164561</v>
      </c>
      <c r="E951" s="20">
        <v>78.67</v>
      </c>
      <c r="F951" s="20" t="s">
        <v>4944</v>
      </c>
      <c r="G951" s="20" t="str">
        <f>IF(Result2026[[#This Row],[Candidate_Name]]&lt;&gt;"NOTA",_xlfn.XLOOKUP(Result2026[[#This Row],[Candidate_Name]],Candidates[candidates__name],Candidates[candidates__reference],"Fix"),"NOTA")</f>
        <v>26kla769</v>
      </c>
      <c r="H951" s="20" t="s">
        <v>6636</v>
      </c>
      <c r="I951" s="20" t="s">
        <v>6673</v>
      </c>
      <c r="J951" s="21">
        <v>260</v>
      </c>
      <c r="K951" s="20" t="str" cm="1">
        <f t="array" ref="K95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2" spans="1:11" ht="21.5" x14ac:dyDescent="0.9">
      <c r="A952" s="25">
        <v>132</v>
      </c>
      <c r="B952" s="20" t="s">
        <v>4918</v>
      </c>
      <c r="C952" s="20" t="s">
        <v>4718</v>
      </c>
      <c r="D952" s="20">
        <v>164561</v>
      </c>
      <c r="E952" s="20">
        <v>78.67</v>
      </c>
      <c r="F952" s="20" t="s">
        <v>70</v>
      </c>
      <c r="G952" s="20" t="str">
        <f>IF(Result2026[[#This Row],[Candidate_Name]]&lt;&gt;"NOTA",_xlfn.XLOOKUP(Result2026[[#This Row],[Candidate_Name]],Candidates[candidates__name],Candidates[candidates__reference],"Fix"),"NOTA")</f>
        <v>26kla281</v>
      </c>
      <c r="H952" s="20" t="s">
        <v>6636</v>
      </c>
      <c r="I952" s="20" t="s">
        <v>6637</v>
      </c>
      <c r="J952" s="21">
        <v>97</v>
      </c>
      <c r="K952" s="20" t="str" cm="1">
        <f t="array" ref="K95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3" spans="1:11" ht="21.5" x14ac:dyDescent="0.9">
      <c r="A953" s="25">
        <v>132</v>
      </c>
      <c r="B953" s="20" t="s">
        <v>4918</v>
      </c>
      <c r="C953" s="20" t="s">
        <v>4718</v>
      </c>
      <c r="D953" s="20">
        <v>164561</v>
      </c>
      <c r="E953" s="20">
        <v>78.67</v>
      </c>
      <c r="F953" s="20" t="s">
        <v>4949</v>
      </c>
      <c r="G953" s="20" t="str">
        <f>IF(Result2026[[#This Row],[Candidate_Name]]&lt;&gt;"NOTA",_xlfn.XLOOKUP(Result2026[[#This Row],[Candidate_Name]],Candidates[candidates__name],Candidates[candidates__reference],"Fix"),"NOTA")</f>
        <v>26kla1013</v>
      </c>
      <c r="H953" s="20" t="s">
        <v>6636</v>
      </c>
      <c r="I953" s="20" t="s">
        <v>6637</v>
      </c>
      <c r="J953" s="21">
        <v>68</v>
      </c>
      <c r="K953" s="20" t="str" cm="1">
        <f t="array" ref="K95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4" spans="1:11" ht="21.5" x14ac:dyDescent="0.9">
      <c r="A954" s="25">
        <v>133</v>
      </c>
      <c r="B954" s="20" t="s">
        <v>4957</v>
      </c>
      <c r="C954" s="20" t="s">
        <v>4718</v>
      </c>
      <c r="D954" s="20">
        <v>165272</v>
      </c>
      <c r="E954" s="20">
        <v>76.92</v>
      </c>
      <c r="F954" s="20" t="s">
        <v>4972</v>
      </c>
      <c r="G954" s="20" t="str">
        <f>IF(Result2026[[#This Row],[Candidate_Name]]&lt;&gt;"NOTA",_xlfn.XLOOKUP(Result2026[[#This Row],[Candidate_Name]],Candidates[candidates__name],Candidates[candidates__reference],"Fix"),"NOTA")</f>
        <v>26kla273</v>
      </c>
      <c r="H954" s="20" t="s">
        <v>38</v>
      </c>
      <c r="I954" s="20" t="s">
        <v>6640</v>
      </c>
      <c r="J954" s="21">
        <v>48338</v>
      </c>
      <c r="K954" s="20" cm="1">
        <f t="array" ref="K95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55" spans="1:11" ht="21.5" x14ac:dyDescent="0.9">
      <c r="A955" s="25">
        <v>133</v>
      </c>
      <c r="B955" s="20" t="s">
        <v>4957</v>
      </c>
      <c r="C955" s="20" t="s">
        <v>4718</v>
      </c>
      <c r="D955" s="20">
        <v>165272</v>
      </c>
      <c r="E955" s="20">
        <v>76.92</v>
      </c>
      <c r="F955" s="20" t="s">
        <v>4960</v>
      </c>
      <c r="G955" s="20" t="str">
        <f>IF(Result2026[[#This Row],[Candidate_Name]]&lt;&gt;"NOTA",_xlfn.XLOOKUP(Result2026[[#This Row],[Candidate_Name]],Candidates[candidates__name],Candidates[candidates__reference],"Fix"),"NOTA")</f>
        <v>26kla133</v>
      </c>
      <c r="H955" s="20" t="s">
        <v>51</v>
      </c>
      <c r="I955" s="20" t="s">
        <v>6635</v>
      </c>
      <c r="J955" s="21">
        <v>42913</v>
      </c>
      <c r="K955" s="20" cm="1">
        <f t="array" ref="K95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56" spans="1:11" ht="21.5" x14ac:dyDescent="0.9">
      <c r="A956" s="25">
        <v>133</v>
      </c>
      <c r="B956" s="20" t="s">
        <v>4957</v>
      </c>
      <c r="C956" s="20" t="s">
        <v>4718</v>
      </c>
      <c r="D956" s="20">
        <v>165272</v>
      </c>
      <c r="E956" s="20">
        <v>76.92</v>
      </c>
      <c r="F956" s="20" t="s">
        <v>4978</v>
      </c>
      <c r="G956" s="20" t="str">
        <f>IF(Result2026[[#This Row],[Candidate_Name]]&lt;&gt;"NOTA",_xlfn.XLOOKUP(Result2026[[#This Row],[Candidate_Name]],Candidates[candidates__name],Candidates[candidates__reference],"Fix"),"NOTA")</f>
        <v>26kla413</v>
      </c>
      <c r="H956" s="20" t="s">
        <v>68</v>
      </c>
      <c r="I956" s="20" t="s">
        <v>6634</v>
      </c>
      <c r="J956" s="21">
        <v>37213</v>
      </c>
      <c r="K956" s="20" cm="1">
        <f t="array" ref="K95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57" spans="1:11" ht="21.5" x14ac:dyDescent="0.9">
      <c r="A957" s="25">
        <v>133</v>
      </c>
      <c r="B957" s="20" t="s">
        <v>4957</v>
      </c>
      <c r="C957" s="20" t="s">
        <v>4718</v>
      </c>
      <c r="D957" s="20">
        <v>165272</v>
      </c>
      <c r="E957" s="20">
        <v>76.92</v>
      </c>
      <c r="F957" s="20" t="s">
        <v>6638</v>
      </c>
      <c r="G957" s="20" t="str">
        <f>IF(Result2026[[#This Row],[Candidate_Name]]&lt;&gt;"NOTA",_xlfn.XLOOKUP(Result2026[[#This Row],[Candidate_Name]],Candidates[candidates__name],Candidates[candidates__reference],"Fix"),"NOTA")</f>
        <v>NOTA</v>
      </c>
      <c r="H957" s="20" t="s">
        <v>6636</v>
      </c>
      <c r="I957" s="20"/>
      <c r="J957" s="21">
        <v>600</v>
      </c>
      <c r="K957" s="20" t="str" cm="1">
        <f t="array" ref="K95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8" spans="1:11" ht="21.5" x14ac:dyDescent="0.9">
      <c r="A958" s="25">
        <v>133</v>
      </c>
      <c r="B958" s="20" t="s">
        <v>4957</v>
      </c>
      <c r="C958" s="20" t="s">
        <v>4718</v>
      </c>
      <c r="D958" s="20">
        <v>165272</v>
      </c>
      <c r="E958" s="20">
        <v>76.92</v>
      </c>
      <c r="F958" s="20" t="s">
        <v>4967</v>
      </c>
      <c r="G958" s="20" t="str">
        <f>IF(Result2026[[#This Row],[Candidate_Name]]&lt;&gt;"NOTA",_xlfn.XLOOKUP(Result2026[[#This Row],[Candidate_Name]],Candidates[candidates__name],Candidates[candidates__reference],"Fix"),"NOTA")</f>
        <v>26kla884</v>
      </c>
      <c r="H958" s="20" t="s">
        <v>6636</v>
      </c>
      <c r="I958" s="20" t="s">
        <v>6639</v>
      </c>
      <c r="J958" s="21">
        <v>299</v>
      </c>
      <c r="K958" s="20" t="str" cm="1">
        <f t="array" ref="K95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59" spans="1:11" ht="21.5" x14ac:dyDescent="0.9">
      <c r="A959" s="25">
        <v>133</v>
      </c>
      <c r="B959" s="20" t="s">
        <v>4957</v>
      </c>
      <c r="C959" s="20" t="s">
        <v>4718</v>
      </c>
      <c r="D959" s="20">
        <v>165272</v>
      </c>
      <c r="E959" s="20">
        <v>76.92</v>
      </c>
      <c r="F959" s="20" t="s">
        <v>4989</v>
      </c>
      <c r="G959" s="20" t="str">
        <f>IF(Result2026[[#This Row],[Candidate_Name]]&lt;&gt;"NOTA",_xlfn.XLOOKUP(Result2026[[#This Row],[Candidate_Name]],Candidates[candidates__name],Candidates[candidates__reference],"Fix"),"NOTA")</f>
        <v>26kla905</v>
      </c>
      <c r="H959" s="20" t="s">
        <v>6636</v>
      </c>
      <c r="I959" s="20" t="s">
        <v>6637</v>
      </c>
      <c r="J959" s="21">
        <v>143</v>
      </c>
      <c r="K959" s="20" t="str" cm="1">
        <f t="array" ref="K95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0" spans="1:11" ht="21.5" x14ac:dyDescent="0.9">
      <c r="A960" s="25">
        <v>133</v>
      </c>
      <c r="B960" s="20" t="s">
        <v>4957</v>
      </c>
      <c r="C960" s="20" t="s">
        <v>4718</v>
      </c>
      <c r="D960" s="20">
        <v>165272</v>
      </c>
      <c r="E960" s="20">
        <v>76.92</v>
      </c>
      <c r="F960" s="20" t="s">
        <v>4984</v>
      </c>
      <c r="G960" s="20" t="str">
        <f>IF(Result2026[[#This Row],[Candidate_Name]]&lt;&gt;"NOTA",_xlfn.XLOOKUP(Result2026[[#This Row],[Candidate_Name]],Candidates[candidates__name],Candidates[candidates__reference],"Fix"),"NOTA")</f>
        <v>26kla777</v>
      </c>
      <c r="H960" s="20" t="s">
        <v>6636</v>
      </c>
      <c r="I960" s="20" t="s">
        <v>6645</v>
      </c>
      <c r="J960" s="21">
        <v>131</v>
      </c>
      <c r="K960" s="20" t="str" cm="1">
        <f t="array" ref="K96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1" spans="1:11" ht="21.5" x14ac:dyDescent="0.9">
      <c r="A961" s="25">
        <v>133</v>
      </c>
      <c r="B961" s="20" t="s">
        <v>4957</v>
      </c>
      <c r="C961" s="20" t="s">
        <v>4718</v>
      </c>
      <c r="D961" s="20">
        <v>165272</v>
      </c>
      <c r="E961" s="20">
        <v>76.92</v>
      </c>
      <c r="F961" s="20" t="s">
        <v>5001</v>
      </c>
      <c r="G961" s="20" t="str">
        <f>IF(Result2026[[#This Row],[Candidate_Name]]&lt;&gt;"NOTA",_xlfn.XLOOKUP(Result2026[[#This Row],[Candidate_Name]],Candidates[candidates__name],Candidates[candidates__reference],"Fix"),"NOTA")</f>
        <v>26kla1014</v>
      </c>
      <c r="H961" s="20" t="s">
        <v>6636</v>
      </c>
      <c r="I961" s="20" t="s">
        <v>6637</v>
      </c>
      <c r="J961" s="21">
        <v>66</v>
      </c>
      <c r="K961" s="20" t="str" cm="1">
        <f t="array" ref="K96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2" spans="1:11" ht="21.5" x14ac:dyDescent="0.9">
      <c r="A962" s="25">
        <v>133</v>
      </c>
      <c r="B962" s="20" t="s">
        <v>4957</v>
      </c>
      <c r="C962" s="20" t="s">
        <v>4718</v>
      </c>
      <c r="D962" s="20">
        <v>165272</v>
      </c>
      <c r="E962" s="20">
        <v>76.92</v>
      </c>
      <c r="F962" s="20" t="s">
        <v>4995</v>
      </c>
      <c r="G962" s="20" t="str">
        <f>IF(Result2026[[#This Row],[Candidate_Name]]&lt;&gt;"NOTA",_xlfn.XLOOKUP(Result2026[[#This Row],[Candidate_Name]],Candidates[candidates__name],Candidates[candidates__reference],"Fix"),"NOTA")</f>
        <v>26kla869</v>
      </c>
      <c r="H962" s="20" t="s">
        <v>6636</v>
      </c>
      <c r="I962" s="20" t="s">
        <v>6637</v>
      </c>
      <c r="J962" s="21">
        <v>62</v>
      </c>
      <c r="K962" s="20" t="str" cm="1">
        <f t="array" ref="K96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3" spans="1:11" ht="21.5" x14ac:dyDescent="0.9">
      <c r="A963" s="25">
        <v>134</v>
      </c>
      <c r="B963" s="20" t="s">
        <v>4718</v>
      </c>
      <c r="C963" s="20" t="s">
        <v>4718</v>
      </c>
      <c r="D963" s="20">
        <v>158545</v>
      </c>
      <c r="E963" s="20">
        <v>74.89</v>
      </c>
      <c r="F963" s="20" t="s">
        <v>5029</v>
      </c>
      <c r="G963" s="20" t="str">
        <f>IF(Result2026[[#This Row],[Candidate_Name]]&lt;&gt;"NOTA",_xlfn.XLOOKUP(Result2026[[#This Row],[Candidate_Name]],Candidates[candidates__name],Candidates[candidates__reference],"Fix"),"NOTA")</f>
        <v>26kla274</v>
      </c>
      <c r="H963" s="20" t="s">
        <v>38</v>
      </c>
      <c r="I963" s="20" t="s">
        <v>6675</v>
      </c>
      <c r="J963" s="21">
        <v>45586</v>
      </c>
      <c r="K963" s="20" cm="1">
        <f t="array" ref="K96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64" spans="1:11" ht="21.5" x14ac:dyDescent="0.9">
      <c r="A964" s="25">
        <v>134</v>
      </c>
      <c r="B964" s="20" t="s">
        <v>4718</v>
      </c>
      <c r="C964" s="20" t="s">
        <v>4718</v>
      </c>
      <c r="D964" s="20">
        <v>158545</v>
      </c>
      <c r="E964" s="20">
        <v>74.89</v>
      </c>
      <c r="F964" s="20" t="s">
        <v>5055</v>
      </c>
      <c r="G964" s="20" t="str">
        <f>IF(Result2026[[#This Row],[Candidate_Name]]&lt;&gt;"NOTA",_xlfn.XLOOKUP(Result2026[[#This Row],[Candidate_Name]],Candidates[candidates__name],Candidates[candidates__reference],"Fix"),"NOTA")</f>
        <v>26kla134</v>
      </c>
      <c r="H964" s="20" t="s">
        <v>51</v>
      </c>
      <c r="I964" s="20" t="s">
        <v>6637</v>
      </c>
      <c r="J964" s="21">
        <v>35723</v>
      </c>
      <c r="K964" s="20" cm="1">
        <f t="array" ref="K96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65" spans="1:11" ht="21.5" x14ac:dyDescent="0.9">
      <c r="A965" s="25">
        <v>134</v>
      </c>
      <c r="B965" s="20" t="s">
        <v>4718</v>
      </c>
      <c r="C965" s="20" t="s">
        <v>4718</v>
      </c>
      <c r="D965" s="20">
        <v>158545</v>
      </c>
      <c r="E965" s="20">
        <v>74.89</v>
      </c>
      <c r="F965" s="20" t="s">
        <v>5008</v>
      </c>
      <c r="G965" s="20" t="str">
        <f>IF(Result2026[[#This Row],[Candidate_Name]]&lt;&gt;"NOTA",_xlfn.XLOOKUP(Result2026[[#This Row],[Candidate_Name]],Candidates[candidates__name],Candidates[candidates__reference],"Fix"),"NOTA")</f>
        <v>26kla414</v>
      </c>
      <c r="H965" s="20" t="s">
        <v>68</v>
      </c>
      <c r="I965" s="20" t="s">
        <v>6634</v>
      </c>
      <c r="J965" s="21">
        <v>35125</v>
      </c>
      <c r="K965" s="20" cm="1">
        <f t="array" ref="K96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66" spans="1:11" ht="21.5" x14ac:dyDescent="0.9">
      <c r="A966" s="25">
        <v>134</v>
      </c>
      <c r="B966" s="20" t="s">
        <v>4718</v>
      </c>
      <c r="C966" s="20" t="s">
        <v>4718</v>
      </c>
      <c r="D966" s="20">
        <v>158545</v>
      </c>
      <c r="E966" s="20">
        <v>74.89</v>
      </c>
      <c r="F966" s="20" t="s">
        <v>6638</v>
      </c>
      <c r="G966" s="20" t="str">
        <f>IF(Result2026[[#This Row],[Candidate_Name]]&lt;&gt;"NOTA",_xlfn.XLOOKUP(Result2026[[#This Row],[Candidate_Name]],Candidates[candidates__name],Candidates[candidates__reference],"Fix"),"NOTA")</f>
        <v>NOTA</v>
      </c>
      <c r="H966" s="20" t="s">
        <v>6636</v>
      </c>
      <c r="I966" s="20"/>
      <c r="J966" s="21">
        <v>909</v>
      </c>
      <c r="K966" s="20" t="str" cm="1">
        <f t="array" ref="K96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7" spans="1:11" ht="21.5" x14ac:dyDescent="0.9">
      <c r="A967" s="25">
        <v>134</v>
      </c>
      <c r="B967" s="20" t="s">
        <v>4718</v>
      </c>
      <c r="C967" s="20" t="s">
        <v>4718</v>
      </c>
      <c r="D967" s="20">
        <v>158545</v>
      </c>
      <c r="E967" s="20">
        <v>74.89</v>
      </c>
      <c r="F967" s="20" t="s">
        <v>492</v>
      </c>
      <c r="G967" s="20" t="str">
        <f>IF(Result2026[[#This Row],[Candidate_Name]]&lt;&gt;"NOTA",_xlfn.XLOOKUP(Result2026[[#This Row],[Candidate_Name]],Candidates[candidates__name],Candidates[candidates__reference],"Fix"),"NOTA")</f>
        <v>26kla1034</v>
      </c>
      <c r="H967" s="20" t="s">
        <v>6636</v>
      </c>
      <c r="I967" s="20" t="s">
        <v>6637</v>
      </c>
      <c r="J967" s="21">
        <v>769</v>
      </c>
      <c r="K967" s="20" t="str" cm="1">
        <f t="array" ref="K96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8" spans="1:11" ht="21.5" x14ac:dyDescent="0.9">
      <c r="A968" s="25">
        <v>134</v>
      </c>
      <c r="B968" s="20" t="s">
        <v>4718</v>
      </c>
      <c r="C968" s="20" t="s">
        <v>4718</v>
      </c>
      <c r="D968" s="20">
        <v>158545</v>
      </c>
      <c r="E968" s="20">
        <v>74.89</v>
      </c>
      <c r="F968" s="20" t="s">
        <v>5013</v>
      </c>
      <c r="G968" s="20" t="str">
        <f>IF(Result2026[[#This Row],[Candidate_Name]]&lt;&gt;"NOTA",_xlfn.XLOOKUP(Result2026[[#This Row],[Candidate_Name]],Candidates[candidates__name],Candidates[candidates__reference],"Fix"),"NOTA")</f>
        <v>26kla554</v>
      </c>
      <c r="H968" s="20" t="s">
        <v>6636</v>
      </c>
      <c r="I968" s="20" t="s">
        <v>6644</v>
      </c>
      <c r="J968" s="21">
        <v>556</v>
      </c>
      <c r="K968" s="20" t="str" cm="1">
        <f t="array" ref="K96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69" spans="1:11" ht="21.5" x14ac:dyDescent="0.9">
      <c r="A969" s="25">
        <v>134</v>
      </c>
      <c r="B969" s="20" t="s">
        <v>4718</v>
      </c>
      <c r="C969" s="20" t="s">
        <v>4718</v>
      </c>
      <c r="D969" s="20">
        <v>158545</v>
      </c>
      <c r="E969" s="20">
        <v>74.89</v>
      </c>
      <c r="F969" s="20" t="s">
        <v>5040</v>
      </c>
      <c r="G969" s="20" t="str">
        <f>IF(Result2026[[#This Row],[Candidate_Name]]&lt;&gt;"NOTA",_xlfn.XLOOKUP(Result2026[[#This Row],[Candidate_Name]],Candidates[candidates__name],Candidates[candidates__reference],"Fix"),"NOTA")</f>
        <v>26kla904</v>
      </c>
      <c r="H969" s="20" t="s">
        <v>6636</v>
      </c>
      <c r="I969" s="20" t="s">
        <v>6637</v>
      </c>
      <c r="J969" s="21">
        <v>506</v>
      </c>
      <c r="K969" s="20" t="str" cm="1">
        <f t="array" ref="K96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0" spans="1:11" ht="21.5" x14ac:dyDescent="0.9">
      <c r="A970" s="25">
        <v>134</v>
      </c>
      <c r="B970" s="20" t="s">
        <v>4718</v>
      </c>
      <c r="C970" s="20" t="s">
        <v>4718</v>
      </c>
      <c r="D970" s="20">
        <v>158545</v>
      </c>
      <c r="E970" s="20">
        <v>74.89</v>
      </c>
      <c r="F970" s="20" t="s">
        <v>5018</v>
      </c>
      <c r="G970" s="20" t="str">
        <f>IF(Result2026[[#This Row],[Candidate_Name]]&lt;&gt;"NOTA",_xlfn.XLOOKUP(Result2026[[#This Row],[Candidate_Name]],Candidates[candidates__name],Candidates[candidates__reference],"Fix"),"NOTA")</f>
        <v>26kla718</v>
      </c>
      <c r="H970" s="20" t="s">
        <v>6636</v>
      </c>
      <c r="I970" s="20" t="s">
        <v>6639</v>
      </c>
      <c r="J970" s="21">
        <v>463</v>
      </c>
      <c r="K970" s="20" t="str" cm="1">
        <f t="array" ref="K97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1" spans="1:11" ht="21.5" x14ac:dyDescent="0.9">
      <c r="A971" s="25">
        <v>134</v>
      </c>
      <c r="B971" s="20" t="s">
        <v>4718</v>
      </c>
      <c r="C971" s="20" t="s">
        <v>4718</v>
      </c>
      <c r="D971" s="20">
        <v>158545</v>
      </c>
      <c r="E971" s="20">
        <v>74.89</v>
      </c>
      <c r="F971" s="20" t="s">
        <v>5050</v>
      </c>
      <c r="G971" s="20" t="str">
        <f>IF(Result2026[[#This Row],[Candidate_Name]]&lt;&gt;"NOTA",_xlfn.XLOOKUP(Result2026[[#This Row],[Candidate_Name]],Candidates[candidates__name],Candidates[candidates__reference],"Fix"),"NOTA")</f>
        <v>26kla844</v>
      </c>
      <c r="H971" s="20" t="s">
        <v>6636</v>
      </c>
      <c r="I971" s="20" t="s">
        <v>6637</v>
      </c>
      <c r="J971" s="21">
        <v>237</v>
      </c>
      <c r="K971" s="20" t="str" cm="1">
        <f t="array" ref="K97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2" spans="1:11" ht="21.5" x14ac:dyDescent="0.9">
      <c r="A972" s="25">
        <v>134</v>
      </c>
      <c r="B972" s="20" t="s">
        <v>4718</v>
      </c>
      <c r="C972" s="20" t="s">
        <v>4718</v>
      </c>
      <c r="D972" s="20">
        <v>158545</v>
      </c>
      <c r="E972" s="20">
        <v>74.89</v>
      </c>
      <c r="F972" s="20" t="s">
        <v>5035</v>
      </c>
      <c r="G972" s="20" t="str">
        <f>IF(Result2026[[#This Row],[Candidate_Name]]&lt;&gt;"NOTA",_xlfn.XLOOKUP(Result2026[[#This Row],[Candidate_Name]],Candidates[candidates__name],Candidates[candidates__reference],"Fix"),"NOTA")</f>
        <v>26kla746</v>
      </c>
      <c r="H972" s="20" t="s">
        <v>6636</v>
      </c>
      <c r="I972" s="20" t="s">
        <v>6645</v>
      </c>
      <c r="J972" s="21">
        <v>227</v>
      </c>
      <c r="K972" s="20" t="str" cm="1">
        <f t="array" ref="K97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3" spans="1:11" ht="21.5" x14ac:dyDescent="0.9">
      <c r="A973" s="25">
        <v>134</v>
      </c>
      <c r="B973" s="20" t="s">
        <v>4718</v>
      </c>
      <c r="C973" s="20" t="s">
        <v>4718</v>
      </c>
      <c r="D973" s="20">
        <v>158545</v>
      </c>
      <c r="E973" s="20">
        <v>74.89</v>
      </c>
      <c r="F973" s="20" t="s">
        <v>5023</v>
      </c>
      <c r="G973" s="20" t="str">
        <f>IF(Result2026[[#This Row],[Candidate_Name]]&lt;&gt;"NOTA",_xlfn.XLOOKUP(Result2026[[#This Row],[Candidate_Name]],Candidates[candidates__name],Candidates[candidates__reference],"Fix"),"NOTA")</f>
        <v>26kla815</v>
      </c>
      <c r="H973" s="20" t="s">
        <v>6636</v>
      </c>
      <c r="I973" s="20" t="s">
        <v>6666</v>
      </c>
      <c r="J973" s="21">
        <v>210</v>
      </c>
      <c r="K973" s="20" t="str" cm="1">
        <f t="array" ref="K97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4" spans="1:11" ht="21.5" x14ac:dyDescent="0.9">
      <c r="A974" s="25">
        <v>134</v>
      </c>
      <c r="B974" s="20" t="s">
        <v>4718</v>
      </c>
      <c r="C974" s="20" t="s">
        <v>4718</v>
      </c>
      <c r="D974" s="20">
        <v>158545</v>
      </c>
      <c r="E974" s="20">
        <v>74.89</v>
      </c>
      <c r="F974" s="20" t="s">
        <v>5045</v>
      </c>
      <c r="G974" s="20" t="str">
        <f>IF(Result2026[[#This Row],[Candidate_Name]]&lt;&gt;"NOTA",_xlfn.XLOOKUP(Result2026[[#This Row],[Candidate_Name]],Candidates[candidates__name],Candidates[candidates__reference],"Fix"),"NOTA")</f>
        <v>26kla757</v>
      </c>
      <c r="H974" s="20" t="s">
        <v>6636</v>
      </c>
      <c r="I974" s="20" t="s">
        <v>6637</v>
      </c>
      <c r="J974" s="21">
        <v>177</v>
      </c>
      <c r="K974" s="20" t="str" cm="1">
        <f t="array" ref="K97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5" spans="1:11" ht="21.5" x14ac:dyDescent="0.9">
      <c r="A975" s="25">
        <v>135</v>
      </c>
      <c r="B975" s="20" t="s">
        <v>5063</v>
      </c>
      <c r="C975" s="20" t="s">
        <v>4718</v>
      </c>
      <c r="D975" s="20">
        <v>171178</v>
      </c>
      <c r="E975" s="20">
        <v>80.62</v>
      </c>
      <c r="F975" s="20" t="s">
        <v>5066</v>
      </c>
      <c r="G975" s="20" t="str">
        <f>IF(Result2026[[#This Row],[Candidate_Name]]&lt;&gt;"NOTA",_xlfn.XLOOKUP(Result2026[[#This Row],[Candidate_Name]],Candidates[candidates__name],Candidates[candidates__reference],"Fix"),"NOTA")</f>
        <v>26kla415</v>
      </c>
      <c r="H975" s="20" t="s">
        <v>68</v>
      </c>
      <c r="I975" s="20" t="s">
        <v>6634</v>
      </c>
      <c r="J975" s="21">
        <v>57192</v>
      </c>
      <c r="K975" s="20" cm="1">
        <f t="array" ref="K97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76" spans="1:11" ht="21.5" x14ac:dyDescent="0.9">
      <c r="A976" s="25">
        <v>135</v>
      </c>
      <c r="B976" s="20" t="s">
        <v>5063</v>
      </c>
      <c r="C976" s="20" t="s">
        <v>4718</v>
      </c>
      <c r="D976" s="20">
        <v>171178</v>
      </c>
      <c r="E976" s="20">
        <v>80.62</v>
      </c>
      <c r="F976" s="20" t="s">
        <v>5083</v>
      </c>
      <c r="G976" s="20" t="str">
        <f>IF(Result2026[[#This Row],[Candidate_Name]]&lt;&gt;"NOTA",_xlfn.XLOOKUP(Result2026[[#This Row],[Candidate_Name]],Candidates[candidates__name],Candidates[candidates__reference],"Fix"),"NOTA")</f>
        <v>26kla135</v>
      </c>
      <c r="H976" s="20" t="s">
        <v>51</v>
      </c>
      <c r="I976" s="20" t="s">
        <v>6635</v>
      </c>
      <c r="J976" s="21">
        <v>52214</v>
      </c>
      <c r="K976" s="20" cm="1">
        <f t="array" ref="K97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77" spans="1:11" ht="21.5" x14ac:dyDescent="0.9">
      <c r="A977" s="25">
        <v>135</v>
      </c>
      <c r="B977" s="20" t="s">
        <v>5063</v>
      </c>
      <c r="C977" s="20" t="s">
        <v>4718</v>
      </c>
      <c r="D977" s="20">
        <v>171178</v>
      </c>
      <c r="E977" s="20">
        <v>80.62</v>
      </c>
      <c r="F977" s="20" t="s">
        <v>5077</v>
      </c>
      <c r="G977" s="20" t="str">
        <f>IF(Result2026[[#This Row],[Candidate_Name]]&lt;&gt;"NOTA",_xlfn.XLOOKUP(Result2026[[#This Row],[Candidate_Name]],Candidates[candidates__name],Candidates[candidates__reference],"Fix"),"NOTA")</f>
        <v>26kla275</v>
      </c>
      <c r="H977" s="20" t="s">
        <v>38</v>
      </c>
      <c r="I977" s="20" t="s">
        <v>6640</v>
      </c>
      <c r="J977" s="21">
        <v>29730</v>
      </c>
      <c r="K977" s="20" cm="1">
        <f t="array" ref="K97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78" spans="1:11" ht="21.5" x14ac:dyDescent="0.9">
      <c r="A978" s="25">
        <v>135</v>
      </c>
      <c r="B978" s="20" t="s">
        <v>5063</v>
      </c>
      <c r="C978" s="20" t="s">
        <v>4718</v>
      </c>
      <c r="D978" s="20">
        <v>171178</v>
      </c>
      <c r="E978" s="20">
        <v>80.62</v>
      </c>
      <c r="F978" s="20" t="s">
        <v>6638</v>
      </c>
      <c r="G978" s="20" t="str">
        <f>IF(Result2026[[#This Row],[Candidate_Name]]&lt;&gt;"NOTA",_xlfn.XLOOKUP(Result2026[[#This Row],[Candidate_Name]],Candidates[candidates__name],Candidates[candidates__reference],"Fix"),"NOTA")</f>
        <v>NOTA</v>
      </c>
      <c r="H978" s="20" t="s">
        <v>6636</v>
      </c>
      <c r="I978" s="20"/>
      <c r="J978" s="21">
        <v>604</v>
      </c>
      <c r="K978" s="20" t="str" cm="1">
        <f t="array" ref="K97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79" spans="1:11" ht="21.5" x14ac:dyDescent="0.9">
      <c r="A979" s="25">
        <v>135</v>
      </c>
      <c r="B979" s="20" t="s">
        <v>5063</v>
      </c>
      <c r="C979" s="20" t="s">
        <v>4718</v>
      </c>
      <c r="D979" s="20">
        <v>171178</v>
      </c>
      <c r="E979" s="20">
        <v>80.62</v>
      </c>
      <c r="F979" s="20" t="s">
        <v>5090</v>
      </c>
      <c r="G979" s="20" t="str">
        <f>IF(Result2026[[#This Row],[Candidate_Name]]&lt;&gt;"NOTA",_xlfn.XLOOKUP(Result2026[[#This Row],[Candidate_Name]],Candidates[candidates__name],Candidates[candidates__reference],"Fix"),"NOTA")</f>
        <v>26kla813</v>
      </c>
      <c r="H979" s="20" t="s">
        <v>6636</v>
      </c>
      <c r="I979" s="20" t="s">
        <v>6645</v>
      </c>
      <c r="J979" s="21">
        <v>163</v>
      </c>
      <c r="K979" s="20" t="str" cm="1">
        <f t="array" ref="K97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0" spans="1:11" ht="21.5" x14ac:dyDescent="0.9">
      <c r="A980" s="25">
        <v>135</v>
      </c>
      <c r="B980" s="20" t="s">
        <v>5063</v>
      </c>
      <c r="C980" s="20" t="s">
        <v>4718</v>
      </c>
      <c r="D980" s="20">
        <v>171178</v>
      </c>
      <c r="E980" s="20">
        <v>80.62</v>
      </c>
      <c r="F980" s="20" t="s">
        <v>5072</v>
      </c>
      <c r="G980" s="20" t="str">
        <f>IF(Result2026[[#This Row],[Candidate_Name]]&lt;&gt;"NOTA",_xlfn.XLOOKUP(Result2026[[#This Row],[Candidate_Name]],Candidates[candidates__name],Candidates[candidates__reference],"Fix"),"NOTA")</f>
        <v>26kla555</v>
      </c>
      <c r="H980" s="20" t="s">
        <v>6636</v>
      </c>
      <c r="I980" s="20" t="s">
        <v>6644</v>
      </c>
      <c r="J980" s="21">
        <v>146</v>
      </c>
      <c r="K980" s="20" t="str" cm="1">
        <f t="array" ref="K98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1" spans="1:11" ht="21.5" x14ac:dyDescent="0.9">
      <c r="A981" s="25">
        <v>135</v>
      </c>
      <c r="B981" s="20" t="s">
        <v>5063</v>
      </c>
      <c r="C981" s="20" t="s">
        <v>4718</v>
      </c>
      <c r="D981" s="20">
        <v>171178</v>
      </c>
      <c r="E981" s="20">
        <v>80.62</v>
      </c>
      <c r="F981" s="20" t="s">
        <v>5106</v>
      </c>
      <c r="G981" s="20" t="str">
        <f>IF(Result2026[[#This Row],[Candidate_Name]]&lt;&gt;"NOTA",_xlfn.XLOOKUP(Result2026[[#This Row],[Candidate_Name]],Candidates[candidates__name],Candidates[candidates__reference],"Fix"),"NOTA")</f>
        <v>26kla923</v>
      </c>
      <c r="H981" s="20" t="s">
        <v>6636</v>
      </c>
      <c r="I981" s="20" t="s">
        <v>6637</v>
      </c>
      <c r="J981" s="21">
        <v>84</v>
      </c>
      <c r="K981" s="20" t="str" cm="1">
        <f t="array" ref="K98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2" spans="1:11" ht="21.5" x14ac:dyDescent="0.9">
      <c r="A982" s="25">
        <v>135</v>
      </c>
      <c r="B982" s="20" t="s">
        <v>5063</v>
      </c>
      <c r="C982" s="20" t="s">
        <v>4718</v>
      </c>
      <c r="D982" s="20">
        <v>171178</v>
      </c>
      <c r="E982" s="20">
        <v>80.62</v>
      </c>
      <c r="F982" s="20" t="s">
        <v>5116</v>
      </c>
      <c r="G982" s="20" t="str">
        <f>IF(Result2026[[#This Row],[Candidate_Name]]&lt;&gt;"NOTA",_xlfn.XLOOKUP(Result2026[[#This Row],[Candidate_Name]],Candidates[candidates__name],Candidates[candidates__reference],"Fix"),"NOTA")</f>
        <v>26kla810</v>
      </c>
      <c r="H982" s="20" t="s">
        <v>6636</v>
      </c>
      <c r="I982" s="20" t="s">
        <v>6637</v>
      </c>
      <c r="J982" s="21">
        <v>64</v>
      </c>
      <c r="K982" s="20" t="str" cm="1">
        <f t="array" ref="K98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3" spans="1:11" ht="21.5" x14ac:dyDescent="0.9">
      <c r="A983" s="25">
        <v>135</v>
      </c>
      <c r="B983" s="20" t="s">
        <v>5063</v>
      </c>
      <c r="C983" s="20" t="s">
        <v>4718</v>
      </c>
      <c r="D983" s="20">
        <v>171178</v>
      </c>
      <c r="E983" s="20">
        <v>80.62</v>
      </c>
      <c r="F983" s="20" t="s">
        <v>5111</v>
      </c>
      <c r="G983" s="20" t="str">
        <f>IF(Result2026[[#This Row],[Candidate_Name]]&lt;&gt;"NOTA",_xlfn.XLOOKUP(Result2026[[#This Row],[Candidate_Name]],Candidates[candidates__name],Candidates[candidates__reference],"Fix"),"NOTA")</f>
        <v>26kla981</v>
      </c>
      <c r="H983" s="20" t="s">
        <v>6636</v>
      </c>
      <c r="I983" s="20" t="s">
        <v>6637</v>
      </c>
      <c r="J983" s="21">
        <v>57</v>
      </c>
      <c r="K983" s="20" t="str" cm="1">
        <f t="array" ref="K98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4" spans="1:11" ht="21.5" x14ac:dyDescent="0.9">
      <c r="A984" s="25">
        <v>135</v>
      </c>
      <c r="B984" s="20" t="s">
        <v>5063</v>
      </c>
      <c r="C984" s="20" t="s">
        <v>4718</v>
      </c>
      <c r="D984" s="20">
        <v>171178</v>
      </c>
      <c r="E984" s="20">
        <v>80.62</v>
      </c>
      <c r="F984" s="20" t="s">
        <v>5096</v>
      </c>
      <c r="G984" s="20" t="str">
        <f>IF(Result2026[[#This Row],[Candidate_Name]]&lt;&gt;"NOTA",_xlfn.XLOOKUP(Result2026[[#This Row],[Candidate_Name]],Candidates[candidates__name],Candidates[candidates__reference],"Fix"),"NOTA")</f>
        <v>26kla1017</v>
      </c>
      <c r="H984" s="20" t="s">
        <v>6636</v>
      </c>
      <c r="I984" s="20" t="s">
        <v>6676</v>
      </c>
      <c r="J984" s="21">
        <v>53</v>
      </c>
      <c r="K984" s="20" t="str" cm="1">
        <f t="array" ref="K98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5" spans="1:11" ht="21.5" x14ac:dyDescent="0.9">
      <c r="A985" s="25">
        <v>135</v>
      </c>
      <c r="B985" s="20" t="s">
        <v>5063</v>
      </c>
      <c r="C985" s="20" t="s">
        <v>4718</v>
      </c>
      <c r="D985" s="20">
        <v>171178</v>
      </c>
      <c r="E985" s="20">
        <v>80.62</v>
      </c>
      <c r="F985" s="20" t="s">
        <v>5101</v>
      </c>
      <c r="G985" s="20" t="str">
        <f>IF(Result2026[[#This Row],[Candidate_Name]]&lt;&gt;"NOTA",_xlfn.XLOOKUP(Result2026[[#This Row],[Candidate_Name]],Candidates[candidates__name],Candidates[candidates__reference],"Fix"),"NOTA")</f>
        <v>26kla841</v>
      </c>
      <c r="H985" s="20" t="s">
        <v>6636</v>
      </c>
      <c r="I985" s="20" t="s">
        <v>6637</v>
      </c>
      <c r="J985" s="21">
        <v>48</v>
      </c>
      <c r="K985" s="20" t="str" cm="1">
        <f t="array" ref="K98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86" spans="1:11" ht="21.5" x14ac:dyDescent="0.9">
      <c r="A986" s="25">
        <v>136</v>
      </c>
      <c r="B986" s="20" t="s">
        <v>5121</v>
      </c>
      <c r="C986" s="20" t="s">
        <v>4718</v>
      </c>
      <c r="D986" s="20">
        <v>181308</v>
      </c>
      <c r="E986" s="20">
        <v>79.099999999999994</v>
      </c>
      <c r="F986" s="20" t="s">
        <v>5140</v>
      </c>
      <c r="G986" s="20" t="str">
        <f>IF(Result2026[[#This Row],[Candidate_Name]]&lt;&gt;"NOTA",_xlfn.XLOOKUP(Result2026[[#This Row],[Candidate_Name]],Candidates[candidates__name],Candidates[candidates__reference],"Fix"),"NOTA")</f>
        <v>26kla136</v>
      </c>
      <c r="H986" s="20" t="s">
        <v>51</v>
      </c>
      <c r="I986" s="20" t="s">
        <v>6635</v>
      </c>
      <c r="J986" s="21">
        <v>61907</v>
      </c>
      <c r="K986" s="20" cm="1">
        <f t="array" ref="K98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87" spans="1:11" ht="21.5" x14ac:dyDescent="0.9">
      <c r="A987" s="25">
        <v>136</v>
      </c>
      <c r="B987" s="20" t="s">
        <v>5121</v>
      </c>
      <c r="C987" s="20" t="s">
        <v>4718</v>
      </c>
      <c r="D987" s="20">
        <v>181308</v>
      </c>
      <c r="E987" s="20">
        <v>79.099999999999994</v>
      </c>
      <c r="F987" s="20" t="s">
        <v>5129</v>
      </c>
      <c r="G987" s="20" t="str">
        <f>IF(Result2026[[#This Row],[Candidate_Name]]&lt;&gt;"NOTA",_xlfn.XLOOKUP(Result2026[[#This Row],[Candidate_Name]],Candidates[candidates__name],Candidates[candidates__reference],"Fix"),"NOTA")</f>
        <v>26kla276</v>
      </c>
      <c r="H987" s="20" t="s">
        <v>38</v>
      </c>
      <c r="I987" s="20" t="s">
        <v>6640</v>
      </c>
      <c r="J987" s="21">
        <v>59064</v>
      </c>
      <c r="K987" s="20" cm="1">
        <f t="array" ref="K98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88" spans="1:11" ht="21.5" x14ac:dyDescent="0.9">
      <c r="A988" s="25">
        <v>136</v>
      </c>
      <c r="B988" s="20" t="s">
        <v>5121</v>
      </c>
      <c r="C988" s="20" t="s">
        <v>4718</v>
      </c>
      <c r="D988" s="20">
        <v>181308</v>
      </c>
      <c r="E988" s="20">
        <v>79.099999999999994</v>
      </c>
      <c r="F988" s="20" t="s">
        <v>5124</v>
      </c>
      <c r="G988" s="20" t="str">
        <f>IF(Result2026[[#This Row],[Candidate_Name]]&lt;&gt;"NOTA",_xlfn.XLOOKUP(Result2026[[#This Row],[Candidate_Name]],Candidates[candidates__name],Candidates[candidates__reference],"Fix"),"NOTA")</f>
        <v>26kla416</v>
      </c>
      <c r="H988" s="20" t="s">
        <v>68</v>
      </c>
      <c r="I988" s="20" t="s">
        <v>6634</v>
      </c>
      <c r="J988" s="21">
        <v>23760</v>
      </c>
      <c r="K988" s="20" cm="1">
        <f t="array" ref="K98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89" spans="1:11" ht="21.5" x14ac:dyDescent="0.9">
      <c r="A989" s="25">
        <v>136</v>
      </c>
      <c r="B989" s="20" t="s">
        <v>5121</v>
      </c>
      <c r="C989" s="20" t="s">
        <v>4718</v>
      </c>
      <c r="D989" s="20">
        <v>181308</v>
      </c>
      <c r="E989" s="20">
        <v>79.099999999999994</v>
      </c>
      <c r="F989" s="20" t="s">
        <v>6638</v>
      </c>
      <c r="G989" s="20" t="str">
        <f>IF(Result2026[[#This Row],[Candidate_Name]]&lt;&gt;"NOTA",_xlfn.XLOOKUP(Result2026[[#This Row],[Candidate_Name]],Candidates[candidates__name],Candidates[candidates__reference],"Fix"),"NOTA")</f>
        <v>NOTA</v>
      </c>
      <c r="H989" s="20" t="s">
        <v>6636</v>
      </c>
      <c r="I989" s="20"/>
      <c r="J989" s="21">
        <v>775</v>
      </c>
      <c r="K989" s="20" t="str" cm="1">
        <f t="array" ref="K98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0" spans="1:11" ht="21.5" x14ac:dyDescent="0.9">
      <c r="A990" s="25">
        <v>136</v>
      </c>
      <c r="B990" s="20" t="s">
        <v>5121</v>
      </c>
      <c r="C990" s="20" t="s">
        <v>4718</v>
      </c>
      <c r="D990" s="20">
        <v>181308</v>
      </c>
      <c r="E990" s="20">
        <v>79.099999999999994</v>
      </c>
      <c r="F990" s="20" t="s">
        <v>5135</v>
      </c>
      <c r="G990" s="20" t="str">
        <f>IF(Result2026[[#This Row],[Candidate_Name]]&lt;&gt;"NOTA",_xlfn.XLOOKUP(Result2026[[#This Row],[Candidate_Name]],Candidates[candidates__name],Candidates[candidates__reference],"Fix"),"NOTA")</f>
        <v>26kla976</v>
      </c>
      <c r="H990" s="20" t="s">
        <v>6636</v>
      </c>
      <c r="I990" s="20" t="s">
        <v>6639</v>
      </c>
      <c r="J990" s="21">
        <v>687</v>
      </c>
      <c r="K990" s="20" t="str" cm="1">
        <f t="array" ref="K99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1" spans="1:11" ht="21.5" x14ac:dyDescent="0.9">
      <c r="A991" s="25">
        <v>136</v>
      </c>
      <c r="B991" s="20" t="s">
        <v>5121</v>
      </c>
      <c r="C991" s="20" t="s">
        <v>4718</v>
      </c>
      <c r="D991" s="20">
        <v>181308</v>
      </c>
      <c r="E991" s="20">
        <v>79.099999999999994</v>
      </c>
      <c r="F991" s="20" t="s">
        <v>5147</v>
      </c>
      <c r="G991" s="20" t="str">
        <f>IF(Result2026[[#This Row],[Candidate_Name]]&lt;&gt;"NOTA",_xlfn.XLOOKUP(Result2026[[#This Row],[Candidate_Name]],Candidates[candidates__name],Candidates[candidates__reference],"Fix"),"NOTA")</f>
        <v>26kla1070</v>
      </c>
      <c r="H991" s="20" t="s">
        <v>6636</v>
      </c>
      <c r="I991" s="20" t="s">
        <v>6637</v>
      </c>
      <c r="J991" s="21">
        <v>303</v>
      </c>
      <c r="K991" s="20" t="str" cm="1">
        <f t="array" ref="K99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2" spans="1:11" ht="21.5" x14ac:dyDescent="0.9">
      <c r="A992" s="25">
        <v>136</v>
      </c>
      <c r="B992" s="20" t="s">
        <v>5121</v>
      </c>
      <c r="C992" s="20" t="s">
        <v>4718</v>
      </c>
      <c r="D992" s="20">
        <v>181308</v>
      </c>
      <c r="E992" s="20">
        <v>79.099999999999994</v>
      </c>
      <c r="F992" s="20" t="s">
        <v>5157</v>
      </c>
      <c r="G992" s="20" t="str">
        <f>IF(Result2026[[#This Row],[Candidate_Name]]&lt;&gt;"NOTA",_xlfn.XLOOKUP(Result2026[[#This Row],[Candidate_Name]],Candidates[candidates__name],Candidates[candidates__reference],"Fix"),"NOTA")</f>
        <v>26kla955</v>
      </c>
      <c r="H992" s="20" t="s">
        <v>6636</v>
      </c>
      <c r="I992" s="20" t="s">
        <v>6637</v>
      </c>
      <c r="J992" s="21">
        <v>264</v>
      </c>
      <c r="K992" s="20" t="str" cm="1">
        <f t="array" ref="K99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3" spans="1:11" ht="21.5" x14ac:dyDescent="0.9">
      <c r="A993" s="25">
        <v>136</v>
      </c>
      <c r="B993" s="20" t="s">
        <v>5121</v>
      </c>
      <c r="C993" s="20" t="s">
        <v>4718</v>
      </c>
      <c r="D993" s="20">
        <v>181308</v>
      </c>
      <c r="E993" s="20">
        <v>79.099999999999994</v>
      </c>
      <c r="F993" s="20" t="s">
        <v>5152</v>
      </c>
      <c r="G993" s="20" t="str">
        <f>IF(Result2026[[#This Row],[Candidate_Name]]&lt;&gt;"NOTA",_xlfn.XLOOKUP(Result2026[[#This Row],[Candidate_Name]],Candidates[candidates__name],Candidates[candidates__reference],"Fix"),"NOTA")</f>
        <v>26kla720</v>
      </c>
      <c r="H993" s="20" t="s">
        <v>6636</v>
      </c>
      <c r="I993" s="20" t="s">
        <v>6637</v>
      </c>
      <c r="J993" s="21">
        <v>118</v>
      </c>
      <c r="K993" s="20" t="str" cm="1">
        <f t="array" ref="K99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4" spans="1:11" ht="21.5" x14ac:dyDescent="0.9">
      <c r="A994" s="25">
        <v>137</v>
      </c>
      <c r="B994" s="20" t="s">
        <v>5162</v>
      </c>
      <c r="C994" s="20" t="s">
        <v>4718</v>
      </c>
      <c r="D994" s="20">
        <v>195648</v>
      </c>
      <c r="E994" s="20">
        <v>77.59</v>
      </c>
      <c r="F994" s="20" t="s">
        <v>5185</v>
      </c>
      <c r="G994" s="20" t="str">
        <f>IF(Result2026[[#This Row],[Candidate_Name]]&lt;&gt;"NOTA",_xlfn.XLOOKUP(Result2026[[#This Row],[Candidate_Name]],Candidates[candidates__name],Candidates[candidates__reference],"Fix"),"NOTA")</f>
        <v>26kla137</v>
      </c>
      <c r="H994" s="20" t="s">
        <v>51</v>
      </c>
      <c r="I994" s="20" t="s">
        <v>6635</v>
      </c>
      <c r="J994" s="21">
        <v>69149</v>
      </c>
      <c r="K994" s="20" cm="1">
        <f t="array" ref="K99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995" spans="1:11" ht="21.5" x14ac:dyDescent="0.9">
      <c r="A995" s="25">
        <v>137</v>
      </c>
      <c r="B995" s="20" t="s">
        <v>5162</v>
      </c>
      <c r="C995" s="20" t="s">
        <v>4718</v>
      </c>
      <c r="D995" s="20">
        <v>195648</v>
      </c>
      <c r="E995" s="20">
        <v>77.59</v>
      </c>
      <c r="F995" s="20" t="s">
        <v>5180</v>
      </c>
      <c r="G995" s="20" t="str">
        <f>IF(Result2026[[#This Row],[Candidate_Name]]&lt;&gt;"NOTA",_xlfn.XLOOKUP(Result2026[[#This Row],[Candidate_Name]],Candidates[candidates__name],Candidates[candidates__reference],"Fix"),"NOTA")</f>
        <v>26kla277</v>
      </c>
      <c r="H995" s="20" t="s">
        <v>38</v>
      </c>
      <c r="I995" s="20" t="s">
        <v>6640</v>
      </c>
      <c r="J995" s="21">
        <v>54136</v>
      </c>
      <c r="K995" s="20" cm="1">
        <f t="array" ref="K99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996" spans="1:11" ht="21.5" x14ac:dyDescent="0.9">
      <c r="A996" s="25">
        <v>137</v>
      </c>
      <c r="B996" s="20" t="s">
        <v>5162</v>
      </c>
      <c r="C996" s="20" t="s">
        <v>4718</v>
      </c>
      <c r="D996" s="20">
        <v>195648</v>
      </c>
      <c r="E996" s="20">
        <v>77.59</v>
      </c>
      <c r="F996" s="20" t="s">
        <v>5165</v>
      </c>
      <c r="G996" s="20" t="str">
        <f>IF(Result2026[[#This Row],[Candidate_Name]]&lt;&gt;"NOTA",_xlfn.XLOOKUP(Result2026[[#This Row],[Candidate_Name]],Candidates[candidates__name],Candidates[candidates__reference],"Fix"),"NOTA")</f>
        <v>26kla417</v>
      </c>
      <c r="H996" s="20" t="s">
        <v>68</v>
      </c>
      <c r="I996" s="20" t="s">
        <v>6634</v>
      </c>
      <c r="J996" s="21">
        <v>29919</v>
      </c>
      <c r="K996" s="20" cm="1">
        <f t="array" ref="K99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997" spans="1:11" ht="21.5" x14ac:dyDescent="0.9">
      <c r="A997" s="25">
        <v>137</v>
      </c>
      <c r="B997" s="20" t="s">
        <v>5162</v>
      </c>
      <c r="C997" s="20" t="s">
        <v>4718</v>
      </c>
      <c r="D997" s="20">
        <v>195648</v>
      </c>
      <c r="E997" s="20">
        <v>77.59</v>
      </c>
      <c r="F997" s="20" t="s">
        <v>6638</v>
      </c>
      <c r="G997" s="20" t="str">
        <f>IF(Result2026[[#This Row],[Candidate_Name]]&lt;&gt;"NOTA",_xlfn.XLOOKUP(Result2026[[#This Row],[Candidate_Name]],Candidates[candidates__name],Candidates[candidates__reference],"Fix"),"NOTA")</f>
        <v>NOTA</v>
      </c>
      <c r="H997" s="20" t="s">
        <v>6636</v>
      </c>
      <c r="I997" s="20"/>
      <c r="J997" s="21">
        <v>632</v>
      </c>
      <c r="K997" s="20" t="str" cm="1">
        <f t="array" ref="K99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8" spans="1:11" ht="21.5" x14ac:dyDescent="0.9">
      <c r="A998" s="25">
        <v>137</v>
      </c>
      <c r="B998" s="20" t="s">
        <v>5162</v>
      </c>
      <c r="C998" s="20" t="s">
        <v>4718</v>
      </c>
      <c r="D998" s="20">
        <v>195648</v>
      </c>
      <c r="E998" s="20">
        <v>77.59</v>
      </c>
      <c r="F998" s="20" t="s">
        <v>5170</v>
      </c>
      <c r="G998" s="20" t="str">
        <f>IF(Result2026[[#This Row],[Candidate_Name]]&lt;&gt;"NOTA",_xlfn.XLOOKUP(Result2026[[#This Row],[Candidate_Name]],Candidates[candidates__name],Candidates[candidates__reference],"Fix"),"NOTA")</f>
        <v>26kla712</v>
      </c>
      <c r="H998" s="20" t="s">
        <v>6636</v>
      </c>
      <c r="I998" s="20" t="s">
        <v>6639</v>
      </c>
      <c r="J998" s="21">
        <v>340</v>
      </c>
      <c r="K998" s="20" t="str" cm="1">
        <f t="array" ref="K99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999" spans="1:11" ht="21.5" x14ac:dyDescent="0.9">
      <c r="A999" s="25">
        <v>137</v>
      </c>
      <c r="B999" s="20" t="s">
        <v>5162</v>
      </c>
      <c r="C999" s="20" t="s">
        <v>4718</v>
      </c>
      <c r="D999" s="20">
        <v>195648</v>
      </c>
      <c r="E999" s="20">
        <v>77.59</v>
      </c>
      <c r="F999" s="20" t="s">
        <v>5192</v>
      </c>
      <c r="G999" s="20" t="str">
        <f>IF(Result2026[[#This Row],[Candidate_Name]]&lt;&gt;"NOTA",_xlfn.XLOOKUP(Result2026[[#This Row],[Candidate_Name]],Candidates[candidates__name],Candidates[candidates__reference],"Fix"),"NOTA")</f>
        <v>26kla989</v>
      </c>
      <c r="H999" s="20" t="s">
        <v>6636</v>
      </c>
      <c r="I999" s="20" t="s">
        <v>6637</v>
      </c>
      <c r="J999" s="21">
        <v>318</v>
      </c>
      <c r="K999" s="20" t="str" cm="1">
        <f t="array" ref="K99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00" spans="1:11" ht="21.5" x14ac:dyDescent="0.9">
      <c r="A1000" s="25">
        <v>137</v>
      </c>
      <c r="B1000" s="20" t="s">
        <v>5162</v>
      </c>
      <c r="C1000" s="20" t="s">
        <v>4718</v>
      </c>
      <c r="D1000" s="20">
        <v>195648</v>
      </c>
      <c r="E1000" s="20">
        <v>77.59</v>
      </c>
      <c r="F1000" s="20" t="s">
        <v>5175</v>
      </c>
      <c r="G1000" s="20" t="str">
        <f>IF(Result2026[[#This Row],[Candidate_Name]]&lt;&gt;"NOTA",_xlfn.XLOOKUP(Result2026[[#This Row],[Candidate_Name]],Candidates[candidates__name],Candidates[candidates__reference],"Fix"),"NOTA")</f>
        <v>26kla557</v>
      </c>
      <c r="H1000" s="20" t="s">
        <v>6636</v>
      </c>
      <c r="I1000" s="20" t="s">
        <v>6644</v>
      </c>
      <c r="J1000" s="21">
        <v>298</v>
      </c>
      <c r="K1000" s="20" t="str" cm="1">
        <f t="array" ref="K100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01" spans="1:11" ht="21.5" x14ac:dyDescent="0.9">
      <c r="A1001" s="25">
        <v>137</v>
      </c>
      <c r="B1001" s="20" t="s">
        <v>5162</v>
      </c>
      <c r="C1001" s="20" t="s">
        <v>4718</v>
      </c>
      <c r="D1001" s="20">
        <v>195648</v>
      </c>
      <c r="E1001" s="20">
        <v>77.59</v>
      </c>
      <c r="F1001" s="20" t="s">
        <v>5202</v>
      </c>
      <c r="G1001" s="20" t="str">
        <f>IF(Result2026[[#This Row],[Candidate_Name]]&lt;&gt;"NOTA",_xlfn.XLOOKUP(Result2026[[#This Row],[Candidate_Name]],Candidates[candidates__name],Candidates[candidates__reference],"Fix"),"NOTA")</f>
        <v>26kla1015</v>
      </c>
      <c r="H1001" s="20" t="s">
        <v>6636</v>
      </c>
      <c r="I1001" s="20" t="s">
        <v>6637</v>
      </c>
      <c r="J1001" s="21">
        <v>148</v>
      </c>
      <c r="K1001" s="20" t="str" cm="1">
        <f t="array" ref="K100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02" spans="1:11" ht="21.5" x14ac:dyDescent="0.9">
      <c r="A1002" s="25">
        <v>137</v>
      </c>
      <c r="B1002" s="20" t="s">
        <v>5162</v>
      </c>
      <c r="C1002" s="20" t="s">
        <v>4718</v>
      </c>
      <c r="D1002" s="20">
        <v>195648</v>
      </c>
      <c r="E1002" s="20">
        <v>77.59</v>
      </c>
      <c r="F1002" s="20" t="s">
        <v>5197</v>
      </c>
      <c r="G1002" s="20" t="str">
        <f>IF(Result2026[[#This Row],[Candidate_Name]]&lt;&gt;"NOTA",_xlfn.XLOOKUP(Result2026[[#This Row],[Candidate_Name]],Candidates[candidates__name],Candidates[candidates__reference],"Fix"),"NOTA")</f>
        <v>26kla1003</v>
      </c>
      <c r="H1002" s="20" t="s">
        <v>6636</v>
      </c>
      <c r="I1002" s="20" t="s">
        <v>6637</v>
      </c>
      <c r="J1002" s="21">
        <v>68</v>
      </c>
      <c r="K1002" s="20" t="str" cm="1">
        <f t="array" ref="K100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03" spans="1:11" ht="21.5" x14ac:dyDescent="0.9">
      <c r="A1003" s="25">
        <v>138</v>
      </c>
      <c r="B1003" s="20" t="s">
        <v>5207</v>
      </c>
      <c r="C1003" s="20" t="s">
        <v>4718</v>
      </c>
      <c r="D1003" s="20">
        <v>177094</v>
      </c>
      <c r="E1003" s="20">
        <v>80.72</v>
      </c>
      <c r="F1003" s="20" t="s">
        <v>5221</v>
      </c>
      <c r="G1003" s="20" t="str">
        <f>IF(Result2026[[#This Row],[Candidate_Name]]&lt;&gt;"NOTA",_xlfn.XLOOKUP(Result2026[[#This Row],[Candidate_Name]],Candidates[candidates__name],Candidates[candidates__reference],"Fix"),"NOTA")</f>
        <v>26kla278</v>
      </c>
      <c r="H1003" s="20" t="s">
        <v>38</v>
      </c>
      <c r="I1003" s="20" t="s">
        <v>6640</v>
      </c>
      <c r="J1003" s="21">
        <v>56846</v>
      </c>
      <c r="K1003" s="20" cm="1">
        <f t="array" ref="K100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004" spans="1:11" ht="21.5" x14ac:dyDescent="0.9">
      <c r="A1004" s="25">
        <v>138</v>
      </c>
      <c r="B1004" s="20" t="s">
        <v>5207</v>
      </c>
      <c r="C1004" s="20" t="s">
        <v>4718</v>
      </c>
      <c r="D1004" s="20">
        <v>177094</v>
      </c>
      <c r="E1004" s="20">
        <v>80.72</v>
      </c>
      <c r="F1004" s="20" t="s">
        <v>5226</v>
      </c>
      <c r="G1004" s="20" t="str">
        <f>IF(Result2026[[#This Row],[Candidate_Name]]&lt;&gt;"NOTA",_xlfn.XLOOKUP(Result2026[[#This Row],[Candidate_Name]],Candidates[candidates__name],Candidates[candidates__reference],"Fix"),"NOTA")</f>
        <v>26kla138</v>
      </c>
      <c r="H1004" s="20" t="s">
        <v>51</v>
      </c>
      <c r="I1004" s="20" t="s">
        <v>6635</v>
      </c>
      <c r="J1004" s="21">
        <v>49710</v>
      </c>
      <c r="K1004" s="20" cm="1">
        <f t="array" ref="K100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005" spans="1:11" ht="21.5" x14ac:dyDescent="0.9">
      <c r="A1005" s="25">
        <v>138</v>
      </c>
      <c r="B1005" s="20" t="s">
        <v>5207</v>
      </c>
      <c r="C1005" s="20" t="s">
        <v>4718</v>
      </c>
      <c r="D1005" s="20">
        <v>177094</v>
      </c>
      <c r="E1005" s="20">
        <v>80.72</v>
      </c>
      <c r="F1005" s="20" t="s">
        <v>5210</v>
      </c>
      <c r="G1005" s="20" t="str">
        <f>IF(Result2026[[#This Row],[Candidate_Name]]&lt;&gt;"NOTA",_xlfn.XLOOKUP(Result2026[[#This Row],[Candidate_Name]],Candidates[candidates__name],Candidates[candidates__reference],"Fix"),"NOTA")</f>
        <v>26kla418</v>
      </c>
      <c r="H1005" s="20" t="s">
        <v>68</v>
      </c>
      <c r="I1005" s="20" t="s">
        <v>6634</v>
      </c>
      <c r="J1005" s="21">
        <v>38231</v>
      </c>
      <c r="K1005" s="20" cm="1">
        <f t="array" ref="K100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006" spans="1:11" ht="21.5" x14ac:dyDescent="0.9">
      <c r="A1006" s="25">
        <v>138</v>
      </c>
      <c r="B1006" s="20" t="s">
        <v>5207</v>
      </c>
      <c r="C1006" s="20" t="s">
        <v>4718</v>
      </c>
      <c r="D1006" s="20">
        <v>177094</v>
      </c>
      <c r="E1006" s="20">
        <v>80.72</v>
      </c>
      <c r="F1006" s="20" t="s">
        <v>6638</v>
      </c>
      <c r="G1006" s="20" t="str">
        <f>IF(Result2026[[#This Row],[Candidate_Name]]&lt;&gt;"NOTA",_xlfn.XLOOKUP(Result2026[[#This Row],[Candidate_Name]],Candidates[candidates__name],Candidates[candidates__reference],"Fix"),"NOTA")</f>
        <v>NOTA</v>
      </c>
      <c r="H1006" s="20" t="s">
        <v>6636</v>
      </c>
      <c r="I1006" s="20"/>
      <c r="J1006" s="21">
        <v>762</v>
      </c>
      <c r="K1006" s="20" t="str" cm="1">
        <f t="array" ref="K100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07" spans="1:11" ht="21.5" x14ac:dyDescent="0.9">
      <c r="A1007" s="25">
        <v>138</v>
      </c>
      <c r="B1007" s="20" t="s">
        <v>5207</v>
      </c>
      <c r="C1007" s="20" t="s">
        <v>4718</v>
      </c>
      <c r="D1007" s="20">
        <v>177094</v>
      </c>
      <c r="E1007" s="20">
        <v>80.72</v>
      </c>
      <c r="F1007" s="20" t="s">
        <v>5216</v>
      </c>
      <c r="G1007" s="20" t="str">
        <f>IF(Result2026[[#This Row],[Candidate_Name]]&lt;&gt;"NOTA",_xlfn.XLOOKUP(Result2026[[#This Row],[Candidate_Name]],Candidates[candidates__name],Candidates[candidates__reference],"Fix"),"NOTA")</f>
        <v>26kla885</v>
      </c>
      <c r="H1007" s="20" t="s">
        <v>6636</v>
      </c>
      <c r="I1007" s="20" t="s">
        <v>6639</v>
      </c>
      <c r="J1007" s="21">
        <v>433</v>
      </c>
      <c r="K1007" s="20" t="str" cm="1">
        <f t="array" ref="K100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08" spans="1:11" ht="21.5" x14ac:dyDescent="0.9">
      <c r="A1008" s="25">
        <v>138</v>
      </c>
      <c r="B1008" s="20" t="s">
        <v>5207</v>
      </c>
      <c r="C1008" s="20" t="s">
        <v>4718</v>
      </c>
      <c r="D1008" s="20">
        <v>177094</v>
      </c>
      <c r="E1008" s="20">
        <v>80.72</v>
      </c>
      <c r="F1008" s="20" t="s">
        <v>5233</v>
      </c>
      <c r="G1008" s="20" t="str">
        <f>IF(Result2026[[#This Row],[Candidate_Name]]&lt;&gt;"NOTA",_xlfn.XLOOKUP(Result2026[[#This Row],[Candidate_Name]],Candidates[candidates__name],Candidates[candidates__reference],"Fix"),"NOTA")</f>
        <v>26kla713</v>
      </c>
      <c r="H1008" s="20" t="s">
        <v>6636</v>
      </c>
      <c r="I1008" s="20" t="s">
        <v>6649</v>
      </c>
      <c r="J1008" s="21">
        <v>262</v>
      </c>
      <c r="K1008" s="20" t="str" cm="1">
        <f t="array" ref="K100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09" spans="1:11" ht="21.5" x14ac:dyDescent="0.9">
      <c r="A1009" s="25">
        <v>139</v>
      </c>
      <c r="B1009" s="20" t="s">
        <v>5238</v>
      </c>
      <c r="C1009" s="20" t="s">
        <v>4718</v>
      </c>
      <c r="D1009" s="20">
        <v>201200</v>
      </c>
      <c r="E1009" s="20">
        <v>75.540000000000006</v>
      </c>
      <c r="F1009" s="20" t="s">
        <v>5246</v>
      </c>
      <c r="G1009" s="20" t="str">
        <f>IF(Result2026[[#This Row],[Candidate_Name]]&lt;&gt;"NOTA",_xlfn.XLOOKUP(Result2026[[#This Row],[Candidate_Name]],Candidates[candidates__name],Candidates[candidates__reference],"Fix"),"NOTA")</f>
        <v>26kla279</v>
      </c>
      <c r="H1009" s="20" t="s">
        <v>38</v>
      </c>
      <c r="I1009" s="20" t="s">
        <v>6640</v>
      </c>
      <c r="J1009" s="21">
        <v>79661</v>
      </c>
      <c r="K1009" s="20" cm="1">
        <f t="array" ref="K100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010" spans="1:11" ht="21.5" x14ac:dyDescent="0.9">
      <c r="A1010" s="25">
        <v>139</v>
      </c>
      <c r="B1010" s="20" t="s">
        <v>5238</v>
      </c>
      <c r="C1010" s="20" t="s">
        <v>4718</v>
      </c>
      <c r="D1010" s="20">
        <v>201200</v>
      </c>
      <c r="E1010" s="20">
        <v>75.540000000000006</v>
      </c>
      <c r="F1010" s="20" t="s">
        <v>5279</v>
      </c>
      <c r="G1010" s="20" t="str">
        <f>IF(Result2026[[#This Row],[Candidate_Name]]&lt;&gt;"NOTA",_xlfn.XLOOKUP(Result2026[[#This Row],[Candidate_Name]],Candidates[candidates__name],Candidates[candidates__reference],"Fix"),"NOTA")</f>
        <v>26kla139</v>
      </c>
      <c r="H1010" s="20" t="s">
        <v>51</v>
      </c>
      <c r="I1010" s="20" t="s">
        <v>6637</v>
      </c>
      <c r="J1010" s="21">
        <v>46952</v>
      </c>
      <c r="K1010" s="20" cm="1">
        <f t="array" ref="K101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011" spans="1:11" ht="21.5" x14ac:dyDescent="0.9">
      <c r="A1011" s="25">
        <v>139</v>
      </c>
      <c r="B1011" s="20" t="s">
        <v>5238</v>
      </c>
      <c r="C1011" s="20" t="s">
        <v>4718</v>
      </c>
      <c r="D1011" s="20">
        <v>201200</v>
      </c>
      <c r="E1011" s="20">
        <v>75.540000000000006</v>
      </c>
      <c r="F1011" s="20" t="s">
        <v>5253</v>
      </c>
      <c r="G1011" s="20" t="str">
        <f>IF(Result2026[[#This Row],[Candidate_Name]]&lt;&gt;"NOTA",_xlfn.XLOOKUP(Result2026[[#This Row],[Candidate_Name]],Candidates[candidates__name],Candidates[candidates__reference],"Fix"),"NOTA")</f>
        <v>26kla419</v>
      </c>
      <c r="H1011" s="20" t="s">
        <v>68</v>
      </c>
      <c r="I1011" s="20" t="s">
        <v>6634</v>
      </c>
      <c r="J1011" s="21">
        <v>25380</v>
      </c>
      <c r="K1011" s="20" cm="1">
        <f t="array" ref="K101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012" spans="1:11" ht="21.5" x14ac:dyDescent="0.9">
      <c r="A1012" s="25">
        <v>139</v>
      </c>
      <c r="B1012" s="20" t="s">
        <v>5238</v>
      </c>
      <c r="C1012" s="20" t="s">
        <v>4718</v>
      </c>
      <c r="D1012" s="20">
        <v>201200</v>
      </c>
      <c r="E1012" s="20">
        <v>75.540000000000006</v>
      </c>
      <c r="F1012" s="20" t="s">
        <v>6638</v>
      </c>
      <c r="G1012" s="20" t="str">
        <f>IF(Result2026[[#This Row],[Candidate_Name]]&lt;&gt;"NOTA",_xlfn.XLOOKUP(Result2026[[#This Row],[Candidate_Name]],Candidates[candidates__name],Candidates[candidates__reference],"Fix"),"NOTA")</f>
        <v>NOTA</v>
      </c>
      <c r="H1012" s="20" t="s">
        <v>6636</v>
      </c>
      <c r="I1012" s="20"/>
      <c r="J1012" s="21">
        <v>976</v>
      </c>
      <c r="K1012" s="20" t="str" cm="1">
        <f t="array" ref="K101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13" spans="1:11" ht="21.5" x14ac:dyDescent="0.9">
      <c r="A1013" s="25">
        <v>139</v>
      </c>
      <c r="B1013" s="20" t="s">
        <v>5238</v>
      </c>
      <c r="C1013" s="20" t="s">
        <v>4718</v>
      </c>
      <c r="D1013" s="20">
        <v>201200</v>
      </c>
      <c r="E1013" s="20">
        <v>75.540000000000006</v>
      </c>
      <c r="F1013" s="20" t="s">
        <v>5241</v>
      </c>
      <c r="G1013" s="20" t="str">
        <f>IF(Result2026[[#This Row],[Candidate_Name]]&lt;&gt;"NOTA",_xlfn.XLOOKUP(Result2026[[#This Row],[Candidate_Name]],Candidates[candidates__name],Candidates[candidates__reference],"Fix"),"NOTA")</f>
        <v>26kla559</v>
      </c>
      <c r="H1013" s="20" t="s">
        <v>6636</v>
      </c>
      <c r="I1013" s="20" t="s">
        <v>6644</v>
      </c>
      <c r="J1013" s="21">
        <v>677</v>
      </c>
      <c r="K1013" s="20" t="str" cm="1">
        <f t="array" ref="K101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14" spans="1:11" ht="21.5" x14ac:dyDescent="0.9">
      <c r="A1014" s="25">
        <v>139</v>
      </c>
      <c r="B1014" s="20" t="s">
        <v>5238</v>
      </c>
      <c r="C1014" s="20" t="s">
        <v>4718</v>
      </c>
      <c r="D1014" s="20">
        <v>201200</v>
      </c>
      <c r="E1014" s="20">
        <v>75.540000000000006</v>
      </c>
      <c r="F1014" s="20" t="s">
        <v>5259</v>
      </c>
      <c r="G1014" s="20" t="str">
        <f>IF(Result2026[[#This Row],[Candidate_Name]]&lt;&gt;"NOTA",_xlfn.XLOOKUP(Result2026[[#This Row],[Candidate_Name]],Candidates[candidates__name],Candidates[candidates__reference],"Fix"),"NOTA")</f>
        <v>26kla817</v>
      </c>
      <c r="H1014" s="20" t="s">
        <v>6636</v>
      </c>
      <c r="I1014" s="20" t="s">
        <v>6677</v>
      </c>
      <c r="J1014" s="21">
        <v>469</v>
      </c>
      <c r="K1014" s="20" t="str" cm="1">
        <f t="array" ref="K101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15" spans="1:11" ht="21.5" x14ac:dyDescent="0.9">
      <c r="A1015" s="25">
        <v>139</v>
      </c>
      <c r="B1015" s="20" t="s">
        <v>5238</v>
      </c>
      <c r="C1015" s="20" t="s">
        <v>4718</v>
      </c>
      <c r="D1015" s="20">
        <v>201200</v>
      </c>
      <c r="E1015" s="20">
        <v>75.540000000000006</v>
      </c>
      <c r="F1015" s="20" t="s">
        <v>5274</v>
      </c>
      <c r="G1015" s="20" t="str">
        <f>IF(Result2026[[#This Row],[Candidate_Name]]&lt;&gt;"NOTA",_xlfn.XLOOKUP(Result2026[[#This Row],[Candidate_Name]],Candidates[candidates__name],Candidates[candidates__reference],"Fix"),"NOTA")</f>
        <v>26kla882</v>
      </c>
      <c r="H1015" s="20" t="s">
        <v>6636</v>
      </c>
      <c r="I1015" s="20" t="s">
        <v>6637</v>
      </c>
      <c r="J1015" s="21">
        <v>459</v>
      </c>
      <c r="K1015" s="20" t="str" cm="1">
        <f t="array" ref="K1015">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16" spans="1:11" ht="21.5" x14ac:dyDescent="0.9">
      <c r="A1016" s="25">
        <v>139</v>
      </c>
      <c r="B1016" s="20" t="s">
        <v>5238</v>
      </c>
      <c r="C1016" s="20" t="s">
        <v>4718</v>
      </c>
      <c r="D1016" s="20">
        <v>201200</v>
      </c>
      <c r="E1016" s="20">
        <v>75.540000000000006</v>
      </c>
      <c r="F1016" s="20" t="s">
        <v>5284</v>
      </c>
      <c r="G1016" s="20" t="str">
        <f>IF(Result2026[[#This Row],[Candidate_Name]]&lt;&gt;"NOTA",_xlfn.XLOOKUP(Result2026[[#This Row],[Candidate_Name]],Candidates[candidates__name],Candidates[candidates__reference],"Fix"),"NOTA")</f>
        <v>26kla717</v>
      </c>
      <c r="H1016" s="20" t="s">
        <v>6636</v>
      </c>
      <c r="I1016" s="20" t="s">
        <v>6637</v>
      </c>
      <c r="J1016" s="21">
        <v>372</v>
      </c>
      <c r="K1016" s="20" t="str" cm="1">
        <f t="array" ref="K1016">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17" spans="1:11" ht="21.5" x14ac:dyDescent="0.9">
      <c r="A1017" s="25">
        <v>139</v>
      </c>
      <c r="B1017" s="20" t="s">
        <v>5238</v>
      </c>
      <c r="C1017" s="20" t="s">
        <v>4718</v>
      </c>
      <c r="D1017" s="20">
        <v>201200</v>
      </c>
      <c r="E1017" s="20">
        <v>75.540000000000006</v>
      </c>
      <c r="F1017" s="20" t="s">
        <v>5264</v>
      </c>
      <c r="G1017" s="20" t="str">
        <f>IF(Result2026[[#This Row],[Candidate_Name]]&lt;&gt;"NOTA",_xlfn.XLOOKUP(Result2026[[#This Row],[Candidate_Name]],Candidates[candidates__name],Candidates[candidates__reference],"Fix"),"NOTA")</f>
        <v>26kla1059</v>
      </c>
      <c r="H1017" s="20" t="s">
        <v>6636</v>
      </c>
      <c r="I1017" s="20" t="s">
        <v>6637</v>
      </c>
      <c r="J1017" s="21">
        <v>169</v>
      </c>
      <c r="K1017" s="20" t="str" cm="1">
        <f t="array" ref="K1017">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18" spans="1:11" ht="21.5" x14ac:dyDescent="0.9">
      <c r="A1018" s="25">
        <v>139</v>
      </c>
      <c r="B1018" s="20" t="s">
        <v>5238</v>
      </c>
      <c r="C1018" s="20" t="s">
        <v>4718</v>
      </c>
      <c r="D1018" s="20">
        <v>201200</v>
      </c>
      <c r="E1018" s="20">
        <v>75.540000000000006</v>
      </c>
      <c r="F1018" s="20" t="s">
        <v>5269</v>
      </c>
      <c r="G1018" s="20" t="str">
        <f>IF(Result2026[[#This Row],[Candidate_Name]]&lt;&gt;"NOTA",_xlfn.XLOOKUP(Result2026[[#This Row],[Candidate_Name]],Candidates[candidates__name],Candidates[candidates__reference],"Fix"),"NOTA")</f>
        <v>26kla821</v>
      </c>
      <c r="H1018" s="20" t="s">
        <v>6636</v>
      </c>
      <c r="I1018" s="20" t="s">
        <v>6637</v>
      </c>
      <c r="J1018" s="21">
        <v>122</v>
      </c>
      <c r="K1018" s="20" t="str" cm="1">
        <f t="array" ref="K1018">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19" spans="1:11" ht="21.5" x14ac:dyDescent="0.9">
      <c r="A1019" s="25">
        <v>140</v>
      </c>
      <c r="B1019" s="20" t="s">
        <v>5289</v>
      </c>
      <c r="C1019" s="20" t="s">
        <v>4718</v>
      </c>
      <c r="D1019" s="20">
        <v>167377</v>
      </c>
      <c r="E1019" s="20">
        <v>77.55</v>
      </c>
      <c r="F1019" s="20" t="s">
        <v>5304</v>
      </c>
      <c r="G1019" s="20" t="str">
        <f>IF(Result2026[[#This Row],[Candidate_Name]]&lt;&gt;"NOTA",_xlfn.XLOOKUP(Result2026[[#This Row],[Candidate_Name]],Candidates[candidates__name],Candidates[candidates__reference],"Fix"),"NOTA")</f>
        <v>26kla280</v>
      </c>
      <c r="H1019" s="20" t="s">
        <v>38</v>
      </c>
      <c r="I1019" s="20" t="s">
        <v>6640</v>
      </c>
      <c r="J1019" s="21">
        <v>58760</v>
      </c>
      <c r="K1019" s="20" cm="1">
        <f t="array" ref="K1019">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1</v>
      </c>
    </row>
    <row r="1020" spans="1:11" ht="21.5" x14ac:dyDescent="0.9">
      <c r="A1020" s="25">
        <v>140</v>
      </c>
      <c r="B1020" s="20" t="s">
        <v>5289</v>
      </c>
      <c r="C1020" s="20" t="s">
        <v>4718</v>
      </c>
      <c r="D1020" s="20">
        <v>167377</v>
      </c>
      <c r="E1020" s="20">
        <v>77.55</v>
      </c>
      <c r="F1020" s="20" t="s">
        <v>5292</v>
      </c>
      <c r="G1020" s="20" t="str">
        <f>IF(Result2026[[#This Row],[Candidate_Name]]&lt;&gt;"NOTA",_xlfn.XLOOKUP(Result2026[[#This Row],[Candidate_Name]],Candidates[candidates__name],Candidates[candidates__reference],"Fix"),"NOTA")</f>
        <v>26kla140</v>
      </c>
      <c r="H1020" s="20" t="s">
        <v>51</v>
      </c>
      <c r="I1020" s="20" t="s">
        <v>6635</v>
      </c>
      <c r="J1020" s="21">
        <v>51794</v>
      </c>
      <c r="K1020" s="20" cm="1">
        <f t="array" ref="K1020">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2</v>
      </c>
    </row>
    <row r="1021" spans="1:11" ht="21.5" x14ac:dyDescent="0.9">
      <c r="A1021" s="25">
        <v>140</v>
      </c>
      <c r="B1021" s="20" t="s">
        <v>5289</v>
      </c>
      <c r="C1021" s="20" t="s">
        <v>4718</v>
      </c>
      <c r="D1021" s="20">
        <v>167377</v>
      </c>
      <c r="E1021" s="20">
        <v>77.55</v>
      </c>
      <c r="F1021" s="20" t="s">
        <v>5299</v>
      </c>
      <c r="G1021" s="20" t="str">
        <f>IF(Result2026[[#This Row],[Candidate_Name]]&lt;&gt;"NOTA",_xlfn.XLOOKUP(Result2026[[#This Row],[Candidate_Name]],Candidates[candidates__name],Candidates[candidates__reference],"Fix"),"NOTA")</f>
        <v>26kla420</v>
      </c>
      <c r="H1021" s="20" t="s">
        <v>68</v>
      </c>
      <c r="I1021" s="20" t="s">
        <v>6634</v>
      </c>
      <c r="J1021" s="21">
        <v>21858</v>
      </c>
      <c r="K1021" s="20" cm="1">
        <f t="array" ref="K1021">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3</v>
      </c>
    </row>
    <row r="1022" spans="1:11" ht="21.5" x14ac:dyDescent="0.9">
      <c r="A1022" s="25">
        <v>140</v>
      </c>
      <c r="B1022" s="20" t="s">
        <v>5289</v>
      </c>
      <c r="C1022" s="20" t="s">
        <v>4718</v>
      </c>
      <c r="D1022" s="20">
        <v>167377</v>
      </c>
      <c r="E1022" s="20">
        <v>77.55</v>
      </c>
      <c r="F1022" s="20" t="s">
        <v>6638</v>
      </c>
      <c r="G1022" s="20" t="str">
        <f>IF(Result2026[[#This Row],[Candidate_Name]]&lt;&gt;"NOTA",_xlfn.XLOOKUP(Result2026[[#This Row],[Candidate_Name]],Candidates[candidates__name],Candidates[candidates__reference],"Fix"),"NOTA")</f>
        <v>NOTA</v>
      </c>
      <c r="H1022" s="20" t="s">
        <v>6636</v>
      </c>
      <c r="I1022" s="20"/>
      <c r="J1022" s="21">
        <v>720</v>
      </c>
      <c r="K1022" s="20" t="str" cm="1">
        <f t="array" ref="K1022">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23" spans="1:11" ht="21.5" x14ac:dyDescent="0.9">
      <c r="A1023" s="25">
        <v>140</v>
      </c>
      <c r="B1023" s="20" t="s">
        <v>5289</v>
      </c>
      <c r="C1023" s="20" t="s">
        <v>4718</v>
      </c>
      <c r="D1023" s="20">
        <v>167377</v>
      </c>
      <c r="E1023" s="20">
        <v>77.55</v>
      </c>
      <c r="F1023" s="20" t="s">
        <v>5310</v>
      </c>
      <c r="G1023" s="20" t="str">
        <f>IF(Result2026[[#This Row],[Candidate_Name]]&lt;&gt;"NOTA",_xlfn.XLOOKUP(Result2026[[#This Row],[Candidate_Name]],Candidates[candidates__name],Candidates[candidates__reference],"Fix"),"NOTA")</f>
        <v>26kla1031</v>
      </c>
      <c r="H1023" s="20" t="s">
        <v>6636</v>
      </c>
      <c r="I1023" s="20" t="s">
        <v>6639</v>
      </c>
      <c r="J1023" s="21">
        <v>327</v>
      </c>
      <c r="K1023" s="20" t="str" cm="1">
        <f t="array" ref="K1023">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row r="1024" spans="1:11" ht="21.5" x14ac:dyDescent="0.9">
      <c r="A1024" s="26">
        <v>140</v>
      </c>
      <c r="B1024" s="23" t="s">
        <v>5289</v>
      </c>
      <c r="C1024" s="23" t="s">
        <v>4718</v>
      </c>
      <c r="D1024" s="23">
        <v>167377</v>
      </c>
      <c r="E1024" s="23">
        <v>77.55</v>
      </c>
      <c r="F1024" s="23" t="s">
        <v>5315</v>
      </c>
      <c r="G1024" s="23" t="str">
        <f>IF(Result2026[[#This Row],[Candidate_Name]]&lt;&gt;"NOTA",_xlfn.XLOOKUP(Result2026[[#This Row],[Candidate_Name]],Candidates[candidates__name],Candidates[candidates__reference],"Fix"),"NOTA")</f>
        <v>26kla756</v>
      </c>
      <c r="H1024" s="23" t="s">
        <v>6636</v>
      </c>
      <c r="I1024" s="23" t="s">
        <v>6637</v>
      </c>
      <c r="J1024" s="24">
        <v>157</v>
      </c>
      <c r="K1024" s="23" t="str" cm="1">
        <f t="array" ref="K1024">IF(_xlfn._xlws.FILTER(Result2026[Candidate_Name],(Result2026[Votes]=LARGE(_xlfn._xlws.FILTER(Result2026[Votes],Result2026[Number]=Result2026[[#This Row],[Number]]),1))*(Result2026[Number]=Result2026[[#This Row],[Number]]))=Result2026[[#This Row],[Candidate_Name]],1,
IF(_xlfn._xlws.FILTER(Result2026[Candidate_Name],(Result2026[Votes]=LARGE(_xlfn._xlws.FILTER(Result2026[Votes],Result2026[Number]=Result2026[[#This Row],[Number]]),2))*(Result2026[Number]=Result2026[[#This Row],[Number]]))=Result2026[[#This Row],[Candidate_Name]],2,
IF(_xlfn._xlws.FILTER(Result2026[Candidate_Name],(Result2026[Votes]=LARGE(_xlfn._xlws.FILTER(Result2026[Votes],Result2026[Number]=Result2026[[#This Row],[Number]]),3))*(Result2026[Number]=Result2026[[#This Row],[Number]]))=Result2026[[#This Row],[Candidate_Name]],3,
"")))</f>
        <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3AEA6F-EAC1-4B7E-B3D5-01E2D876EB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About</vt:lpstr>
      <vt:lpstr>Dashboard</vt:lpstr>
      <vt:lpstr>Candidates</vt:lpstr>
      <vt:lpstr>Symbols</vt:lpstr>
      <vt:lpstr>Constituencies</vt:lpstr>
      <vt:lpstr>Others</vt:lpstr>
      <vt:lpstr>Vote History</vt:lpstr>
      <vt:lpstr>Ex MLA</vt:lpstr>
      <vt:lpstr>New MLA</vt:lpstr>
      <vt:lpstr>Result2026</vt:lpstr>
      <vt:lpstr>Alappuzha</vt:lpstr>
      <vt:lpstr>Ernakulam</vt:lpstr>
      <vt:lpstr>Idukki</vt:lpstr>
      <vt:lpstr>Kannur</vt:lpstr>
      <vt:lpstr>Kasaragod</vt:lpstr>
      <vt:lpstr>Kollam</vt:lpstr>
      <vt:lpstr>Kottayam</vt:lpstr>
      <vt:lpstr>Kozhikode</vt:lpstr>
      <vt:lpstr>Malappuram</vt:lpstr>
      <vt:lpstr>Palakkad</vt:lpstr>
      <vt:lpstr>Pathanamthitta</vt:lpstr>
      <vt:lpstr>Thiruvananthapuram</vt:lpstr>
      <vt:lpstr>Thrissur</vt:lpstr>
      <vt:lpstr>Wayanad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Shamil Vakkaloor</dc:creator>
  <cp:lastModifiedBy>Shamil Vakkaloor</cp:lastModifiedBy>
  <cp:lastPrinted>2026-05-05T02:08:49Z</cp:lastPrinted>
  <dcterms:created xsi:type="dcterms:W3CDTF">2026-04-11T05:31:00Z</dcterms:created>
  <dcterms:modified xsi:type="dcterms:W3CDTF">2026-05-09T14:03:19Z</dcterms:modified>
</cp:coreProperties>
</file>