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 Research\2023\Lime_Calculator_versions\Lime_calculator_Excel\"/>
    </mc:Choice>
  </mc:AlternateContent>
  <xr:revisionPtr revIDLastSave="0" documentId="13_ncr:1_{12B8EC0F-C629-4A3D-BDFA-D9360224B714}" xr6:coauthVersionLast="47" xr6:coauthVersionMax="47" xr10:uidLastSave="{00000000-0000-0000-0000-000000000000}"/>
  <bookViews>
    <workbookView xWindow="-120" yWindow="-120" windowWidth="20730" windowHeight="11310" xr2:uid="{067B446C-CA78-4396-A395-3D084C8452DA}"/>
  </bookViews>
  <sheets>
    <sheet name="Dashborad" sheetId="3" r:id="rId1"/>
    <sheet name="Percentage-based-Sikora" sheetId="6" r:id="rId2"/>
  </sheets>
  <definedNames>
    <definedName name="Actual_Tons_Acre_required__based_on_ENP_of_lime">_xlfn.ANCHORARRAY(#REF!)</definedName>
    <definedName name="CostP">_xlfn.ANCHORARRAY('Percentage-based-Sikora'!$W$2)</definedName>
    <definedName name="EFF0P">_xlfn.ANCHORARRAY('Percentage-based-Sikora'!$R$2)</definedName>
    <definedName name="EFF100P">_xlfn.ANCHORARRAY('Percentage-based-Sikora'!$U$2)</definedName>
    <definedName name="EFF50P">_xlfn.ANCHORARRAY('Percentage-based-Sikora'!$S$2)</definedName>
    <definedName name="FI">_xlfn.ANCHORARRAY(#REF!)</definedName>
    <definedName name="LAP">_xlfn.ANCHORARRAY('Percentage-based-Sikora'!$V$2)</definedName>
    <definedName name="LSP">_xlfn.ANCHORARRAY('Percentage-based-Sikora'!$Q$2)</definedName>
    <definedName name="Name1">Dashborad!$O$7</definedName>
    <definedName name="Name2">Dashborad!$P$7</definedName>
    <definedName name="Name3">Dashborad!$Q$7</definedName>
    <definedName name="Name4">Dashborad!$R$7</definedName>
    <definedName name="name5">Dashborad!$S$7</definedName>
    <definedName name="Pound_ton_ENP">_xlfn.ANCHORARRAY(#REF!)</definedName>
    <definedName name="Projected_Cost_Per_Acre_based_on_Product_ENP">_xlfn.ANCHORARRAY(#REF!)</definedName>
    <definedName name="RNVP">_xlfn.ANCHORARRAY('Percentage-based-Sikora'!$T$2)</definedName>
    <definedName name="SampleN">Dashborad!$P$6</definedName>
    <definedName name="SampleN1">Dashborad!#REF!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6" l="1"/>
  <c r="A5" i="6"/>
  <c r="A4" i="6"/>
  <c r="A3" i="6"/>
  <c r="A2" i="6"/>
  <c r="G2" i="6"/>
  <c r="L6" i="6"/>
  <c r="L5" i="6"/>
  <c r="L4" i="6"/>
  <c r="L3" i="6"/>
  <c r="L2" i="6"/>
  <c r="K6" i="6"/>
  <c r="K5" i="6"/>
  <c r="K4" i="6"/>
  <c r="K3" i="6"/>
  <c r="K2" i="6"/>
  <c r="J6" i="6"/>
  <c r="J5" i="6"/>
  <c r="J4" i="6"/>
  <c r="J3" i="6"/>
  <c r="J2" i="6"/>
  <c r="I6" i="6"/>
  <c r="I5" i="6"/>
  <c r="I4" i="6"/>
  <c r="I3" i="6"/>
  <c r="I2" i="6"/>
  <c r="G6" i="6"/>
  <c r="G5" i="6"/>
  <c r="G4" i="6"/>
  <c r="G3" i="6"/>
  <c r="C6" i="6"/>
  <c r="F6" i="6" s="1"/>
  <c r="C5" i="6"/>
  <c r="F5" i="6" s="1"/>
  <c r="C4" i="6"/>
  <c r="F4" i="6" s="1"/>
  <c r="C3" i="6"/>
  <c r="C2" i="6"/>
  <c r="B6" i="6"/>
  <c r="D6" i="6" s="1"/>
  <c r="B5" i="6"/>
  <c r="B4" i="6"/>
  <c r="B3" i="6"/>
  <c r="H4" i="6" l="1"/>
  <c r="M4" i="6" s="1"/>
  <c r="N4" i="6" s="1"/>
  <c r="H6" i="6"/>
  <c r="H5" i="6"/>
  <c r="M5" i="6" s="1"/>
  <c r="N5" i="6" s="1"/>
  <c r="H2" i="6"/>
  <c r="E5" i="6"/>
  <c r="H3" i="6"/>
  <c r="D5" i="6"/>
  <c r="E6" i="6"/>
  <c r="E4" i="6"/>
  <c r="M6" i="6"/>
  <c r="N6" i="6" s="1"/>
  <c r="D4" i="6"/>
  <c r="Q2" i="6" a="1"/>
  <c r="Q2" i="6" s="1"/>
  <c r="M3" i="6" l="1"/>
  <c r="N3" i="6" s="1"/>
  <c r="F2" i="6"/>
  <c r="F3" i="6"/>
  <c r="E2" i="6"/>
  <c r="E3" i="6"/>
  <c r="D2" i="6"/>
  <c r="D3" i="6"/>
  <c r="M2" i="6" l="1"/>
  <c r="N2" i="6" s="1"/>
  <c r="W2" i="6" s="1" a="1"/>
  <c r="W2" i="6" s="1"/>
  <c r="T2" i="6" a="1"/>
  <c r="T2" i="6" s="1"/>
  <c r="S2" i="6" a="1"/>
  <c r="S2" i="6" s="1"/>
  <c r="R2" i="6" a="1"/>
  <c r="R2" i="6" s="1"/>
  <c r="U2" i="6" a="1"/>
  <c r="U2" i="6" s="1"/>
  <c r="V2" i="6" l="1" a="1"/>
  <c r="V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tc={A58CEA36-F7C0-4F05-A205-E015303AF8D3}</author>
    <author>tc={08B91F55-5D0A-40DB-9245-0A7D92BDBD21}</author>
    <author>tc={4143892F-6EC6-4DB9-88EB-AD9567536378}</author>
    <author>tc={C2D021B7-EF67-45E5-91CD-747CBEEAEF27}</author>
    <author>tc={C9B3D146-2BA1-497D-90EC-5D9848D3B176}</author>
    <author>tc={1A6BE7E9-1563-4D6A-B655-CA5BFE661215}</author>
  </authors>
  <commentList>
    <comment ref="B1" authorId="0" shapeId="0" xr:uid="{A58CEA36-F7C0-4F05-A205-E015303AF8D3}">
      <text>
        <t>[Threaded comment]
Your version of Excel allows you to read this threaded comment; however, any edits to it will get removed if the file is opened in a newer version of Excel. Learn more: https://go.microsoft.com/fwlink/?linkid=870924
Comment:
    Results from Sieve Screening (%)</t>
      </text>
    </comment>
    <comment ref="G1" authorId="1" shapeId="0" xr:uid="{08B91F55-5D0A-40DB-9245-0A7D92BDBD21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can fit it in lime vendor's place or UK website</t>
      </text>
    </comment>
    <comment ref="I1" authorId="2" shapeId="0" xr:uid="{4143892F-6EC6-4DB9-88EB-AD9567536378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soil test</t>
      </text>
    </comment>
    <comment ref="J1" authorId="3" shapeId="0" xr:uid="{C2D021B7-EF67-45E5-91CD-747CBEEAEF27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soil  test</t>
      </text>
    </comment>
    <comment ref="K1" authorId="4" shapeId="0" xr:uid="{C9B3D146-2BA1-497D-90EC-5D9848D3B176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soil test</t>
      </text>
    </comment>
    <comment ref="L1" authorId="5" shapeId="0" xr:uid="{1A6BE7E9-1563-4D6A-B655-CA5BFE661215}">
      <text>
        <t>[Threaded comment]
Your version of Excel allows you to read this threaded comment; however, any edits to it will get removed if the file is opened in a newer version of Excel. Learn more: https://go.microsoft.com/fwlink/?linkid=870924
Comment:
    Vendor's price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<sst xmlns="http://schemas.openxmlformats.org/spreadsheetml/2006/main" count="37" uniqueCount="28">
  <si>
    <t>Lime Source</t>
  </si>
  <si>
    <t>&lt; #10</t>
  </si>
  <si>
    <t>&lt; # 50</t>
  </si>
  <si>
    <t>RNV</t>
  </si>
  <si>
    <t>Eff-(0%)</t>
  </si>
  <si>
    <t>Eff-(50%)</t>
  </si>
  <si>
    <t>Eff-(100%)</t>
  </si>
  <si>
    <t>Soil water pH</t>
  </si>
  <si>
    <t>Sikoar Buffer pH</t>
  </si>
  <si>
    <t>Target Ph</t>
  </si>
  <si>
    <t>Price ($/ton)</t>
  </si>
  <si>
    <t>Lime Amount
(T/acre)</t>
  </si>
  <si>
    <t>Cost
($/acre)</t>
  </si>
  <si>
    <t>CCE</t>
  </si>
  <si>
    <t>Name1</t>
  </si>
  <si>
    <t>Name2</t>
  </si>
  <si>
    <t>Name3</t>
  </si>
  <si>
    <t>Name4</t>
  </si>
  <si>
    <t>Target pH</t>
  </si>
  <si>
    <t>Price</t>
  </si>
  <si>
    <t>source</t>
  </si>
  <si>
    <t>&lt; #50</t>
  </si>
  <si>
    <t>Soil pH</t>
  </si>
  <si>
    <t>Buffer pH</t>
  </si>
  <si>
    <t>name5</t>
  </si>
  <si>
    <t>I want to use a specific RNV</t>
  </si>
  <si>
    <t>Number of Samples</t>
  </si>
  <si>
    <t>This is a make-up table for charts in Dashboard. Please keep it 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</si>
</sst>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/>
      <diagonal/>
    </border>
    <border>
      <left style="double">
        <color theme="0"/>
      </left>
      <right/>
      <top style="double">
        <color theme="0"/>
      </top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/>
      <right style="double">
        <color theme="0"/>
      </right>
      <top style="double">
        <color theme="0"/>
      </top>
      <bottom style="double">
        <color theme="0"/>
      </bottom>
      <diagonal/>
    </border>
    <border>
      <left/>
      <right style="thin">
        <color indexed="64"/>
      </right>
      <top style="double">
        <color theme="0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theme="0"/>
      </top>
      <bottom style="double">
        <color theme="0"/>
      </bottom>
      <diagonal/>
    </border>
    <border>
      <left style="double">
        <color theme="0"/>
      </left>
      <right style="double">
        <color theme="0"/>
      </right>
      <top style="double">
        <color theme="0"/>
      </top>
      <bottom/>
      <diagonal/>
    </border>
    <border>
      <left style="double">
        <color theme="0"/>
      </left>
      <right style="double">
        <color theme="0"/>
      </right>
      <top/>
      <bottom style="double">
        <color theme="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0" fillId="4" borderId="0" xfId="0" applyFill="1"/>
    <xf numFmtId="0" fontId="2" fillId="4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 wrapText="1"/>
      <protection hidden="1"/>
    </xf>
    <xf numFmtId="0" fontId="3" fillId="3" borderId="3" xfId="0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0" fillId="0" borderId="0" xfId="0" applyNumberFormat="1" applyProtection="1">
      <protection hidden="1"/>
    </xf>
    <xf numFmtId="0" fontId="1" fillId="0" borderId="0" xfId="0" applyFont="1" applyAlignment="1" applyProtection="1">
      <alignment horizontal="center" vertical="center"/>
      <protection hidden="1"/>
    </xf>
    <xf numFmtId="2" fontId="1" fillId="0" borderId="0" xfId="0" applyNumberFormat="1" applyFont="1" applyAlignment="1" applyProtection="1">
      <alignment horizontal="center" vertical="center"/>
      <protection hidden="1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0" fillId="8" borderId="0" xfId="0" applyFill="1"/>
    <xf numFmtId="0" fontId="0" fillId="7" borderId="7" xfId="0" applyFill="1" applyBorder="1"/>
    <xf numFmtId="0" fontId="0" fillId="7" borderId="8" xfId="0" applyFill="1" applyBorder="1"/>
    <xf numFmtId="0" fontId="2" fillId="6" borderId="4" xfId="0" applyFont="1" applyFill="1" applyBorder="1" applyAlignment="1" applyProtection="1">
      <alignment horizontal="center" vertical="center"/>
      <protection locked="0"/>
    </xf>
    <xf numFmtId="0" fontId="5" fillId="6" borderId="4" xfId="0" applyFont="1" applyFill="1" applyBorder="1"/>
    <xf numFmtId="0" fontId="1" fillId="5" borderId="0" xfId="0" applyFont="1" applyFill="1" applyProtection="1">
      <protection locked="0"/>
    </xf>
    <xf numFmtId="0" fontId="1" fillId="0" borderId="0" xfId="0" applyFont="1" applyProtection="1">
      <protection hidden="1"/>
    </xf>
    <xf numFmtId="0" fontId="0" fillId="7" borderId="10" xfId="0" applyFill="1" applyBorder="1" applyProtection="1"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6" borderId="12" xfId="0" applyFill="1" applyBorder="1" applyProtection="1">
      <protection locked="0"/>
    </xf>
    <xf numFmtId="0" fontId="1" fillId="6" borderId="11" xfId="0" applyFont="1" applyFill="1" applyBorder="1" applyProtection="1">
      <protection locked="0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6" borderId="4" xfId="0" applyFont="1" applyFill="1" applyBorder="1" applyAlignment="1" applyProtection="1">
      <alignment horizontal="center"/>
      <protection locked="0"/>
    </xf>
    <xf numFmtId="0" fontId="2" fillId="6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16">
    <dxf>
      <font>
        <b/>
      </font>
      <numFmt numFmtId="2" formatCode="0.00"/>
      <alignment horizontal="center" vertical="center" textRotation="0" wrapText="0" indent="0" justifyLastLine="0" shrinkToFit="0" readingOrder="0"/>
      <protection locked="1" hidden="1"/>
    </dxf>
    <dxf>
      <font>
        <b/>
      </font>
      <numFmt numFmtId="164" formatCode="0.000"/>
      <alignment horizontal="center" vertical="center" textRotation="0" wrapText="0" indent="0" justifyLastLine="0" shrinkToFit="0" readingOrder="0"/>
      <protection locked="1" hidden="1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numFmt numFmtId="2" formatCode="0.00"/>
      <alignment horizontal="center" vertical="center" textRotation="0" wrapText="0" indent="0" justifyLastLine="0" shrinkToFit="0" readingOrder="0"/>
      <protection locked="1" hidden="1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/>
      </font>
      <numFmt numFmtId="0" formatCode="General"/>
      <alignment horizontal="center" vertical="center" textRotation="0" wrapText="0" indent="0" justifyLastLine="0" shrinkToFit="0" readingOrder="0"/>
      <protection locked="1" hidden="1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</font>
      <numFmt numFmtId="0" formatCode="General"/>
      <fill>
        <patternFill patternType="none">
          <fgColor indexed="64"/>
          <bgColor auto="1"/>
        </patternFill>
      </fill>
      <protection locked="1" hidden="1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colors>
    <mruColors>
      <color rgb="FF2718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5469220437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F2-4619-B17C-0273DDC2A254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F2-4619-B17C-0273DDC2A25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030-440A-8D92-A93087520060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030-440A-8D92-A930875200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[0]!EFF0P</c:f>
              <c:numCache>
                <c:formatCode>0.00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2-4619-B17C-0273DDC2A2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ysDot"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Effectiveness50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E2-45BB-AF38-F37F3502E8D8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AE2-45BB-AF38-F37F3502E8D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62B-49A1-A87B-9A8BCC9B6626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2B-49A1-A87B-9A8BCC9B66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[0]!EFF50P</c:f>
              <c:numCache>
                <c:formatCode>0.00</c:formatCode>
                <c:ptCount val="5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E2-45BB-AF38-F37F3502E8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Effectiveness100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77-4ACB-B434-31E6006FC5E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BA-45F0-A177-C05FA7676C84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BA-45F0-A177-C05FA7676C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[0]!EFF100P</c:f>
              <c:numCache>
                <c:formatCode>0.00</c:formatCode>
                <c:ptCount val="5"/>
                <c:pt idx="0">
                  <c:v>60</c:v>
                </c:pt>
                <c:pt idx="1">
                  <c:v>59</c:v>
                </c:pt>
                <c:pt idx="2">
                  <c:v>58</c:v>
                </c:pt>
                <c:pt idx="3">
                  <c:v>57</c:v>
                </c:pt>
                <c:pt idx="4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77-4ACB-B434-31E6006FC5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Effectivenes0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B25-4CD3-8095-36110EF1D27D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B25-4CD3-8095-36110EF1D2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E5B-4D3B-B77F-4A076BBB294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5B-4D3B-B77F-4A076BBB29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[0]!RNVP</c:f>
              <c:numCache>
                <c:formatCode>0.00</c:formatCode>
                <c:ptCount val="5"/>
                <c:pt idx="0">
                  <c:v>73.349999999999994</c:v>
                </c:pt>
                <c:pt idx="1">
                  <c:v>72.298000000000002</c:v>
                </c:pt>
                <c:pt idx="2">
                  <c:v>71.248000000000005</c:v>
                </c:pt>
                <c:pt idx="3">
                  <c:v>70.2</c:v>
                </c:pt>
                <c:pt idx="4">
                  <c:v>69.154000000000011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B25-4CD3-8095-36110EF1D2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overlap val="16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ax val="100"/>
        </c:scaling>
        <c:delete val="1"/>
        <c:axPos val="t"/>
        <c:numFmt formatCode="0.00" sourceLinked="1"/>
        <c:majorTickMark val="none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774846574835084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Lime_Amount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A6-4EB9-80FA-4CFFC76A16E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A6-4EB9-80FA-4CFFC76A16E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1A7-487A-B881-B6066AC2A052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1A7-487A-B881-B6066AC2A0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[0]!LAP</c:f>
              <c:numCache>
                <c:formatCode>0.00</c:formatCode>
                <c:ptCount val="5"/>
                <c:pt idx="0">
                  <c:v>1.2399323549226269</c:v>
                </c:pt>
                <c:pt idx="1">
                  <c:v>1.2579744700209503</c:v>
                </c:pt>
                <c:pt idx="2">
                  <c:v>1.2765135615536531</c:v>
                </c:pt>
                <c:pt idx="3">
                  <c:v>1.2955703452076164</c:v>
                </c:pt>
                <c:pt idx="4">
                  <c:v>1.3151667037853871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2A6-4EB9-80FA-4CFFC76A16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91551798305496"/>
          <c:y val="0"/>
          <c:w val="0.76896041279511596"/>
          <c:h val="1"/>
        </c:manualLayout>
      </c:layout>
      <c:barChart>
        <c:barDir val="bar"/>
        <c:grouping val="clustered"/>
        <c:varyColors val="0"/>
        <c:ser>
          <c:idx val="0"/>
          <c:order val="0"/>
          <c:tx>
            <c:v>Lime_cost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C1-41B6-AA3F-A9755EFF8B0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C1-41B6-AA3F-A9755EFF8B0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DFE-4889-9A91-A3F701D2030E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DFE-4889-9A91-A3F701D203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[0]!LSP</c:f>
              <c:strCache>
                <c:ptCount val="5"/>
                <c:pt idx="0">
                  <c:v>Name1</c:v>
                </c:pt>
                <c:pt idx="1">
                  <c:v>Name2</c:v>
                </c:pt>
                <c:pt idx="2">
                  <c:v>Name3</c:v>
                </c:pt>
                <c:pt idx="3">
                  <c:v>Name4</c:v>
                </c:pt>
                <c:pt idx="4">
                  <c:v>name5</c:v>
                </c:pt>
              </c:strCache>
            </c:strRef>
          </c:cat>
          <c:val>
            <c:numRef>
              <c:f>[0]!CostP</c:f>
              <c:numCache>
                <c:formatCode>0.00</c:formatCode>
                <c:ptCount val="5"/>
                <c:pt idx="0">
                  <c:v>24.798647098452538</c:v>
                </c:pt>
                <c:pt idx="1">
                  <c:v>25.159489400419005</c:v>
                </c:pt>
                <c:pt idx="2">
                  <c:v>25.530271231073062</c:v>
                </c:pt>
                <c:pt idx="3">
                  <c:v>25.911406904152329</c:v>
                </c:pt>
                <c:pt idx="4">
                  <c:v>26.303334075707742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3C1-41B6-AA3F-A9755EFF8B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9"/>
        <c:axId val="721001832"/>
        <c:axId val="721002816"/>
      </c:barChart>
      <c:catAx>
        <c:axId val="72100183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002816"/>
        <c:crosses val="autoZero"/>
        <c:auto val="1"/>
        <c:lblAlgn val="ctr"/>
        <c:lblOffset val="100"/>
        <c:noMultiLvlLbl val="0"/>
      </c:catAx>
      <c:valAx>
        <c:axId val="721002816"/>
        <c:scaling>
          <c:orientation val="minMax"/>
          <c:min val="0"/>
        </c:scaling>
        <c:delete val="1"/>
        <c:axPos val="t"/>
        <c:numFmt formatCode="0.00" sourceLinked="1"/>
        <c:majorTickMark val="out"/>
        <c:minorTickMark val="none"/>
        <c:tickLblPos val="nextTo"/>
        <c:crossAx val="72100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155775</xdr:colOff>
      <xdr:row>3</xdr:row>
      <xdr:rowOff>10583</xdr:rowOff>
    </xdr:from>
    <xdr:to>
      <xdr:col>6</xdr:col>
      <xdr:colOff>276405</xdr:colOff>
      <xdr:row>24</xdr:row>
      <xdr:rowOff>2125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55775" y="582083"/>
          <a:ext cx="3348547" cy="4775209"/>
          <a:chOff x="274328" y="752799"/>
          <a:chExt cx="3764272" cy="4143052"/>
        </a:xfrm>
      </xdr:grpSpPr>
      <xdr:sp macro="" textlink="">
        <xdr:nvSpPr>
          <xdr:cNvPr id="11" name="Rectangle: Rounded Corners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274328" y="752799"/>
            <a:ext cx="3762375" cy="247650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</a:rPr>
              <a:t>Lime</a:t>
            </a:r>
            <a:r>
              <a:rPr lang="en-US" sz="1200" b="1" baseline="0">
                <a:solidFill>
                  <a:sysClr val="windowText" lastClr="000000"/>
                </a:solidFill>
              </a:rPr>
              <a:t> Quality (%)</a:t>
            </a:r>
            <a:endParaRPr lang="en-US" sz="1200" b="1">
              <a:solidFill>
                <a:sysClr val="windowText" lastClr="000000"/>
              </a:solidFill>
            </a:endParaRPr>
          </a:p>
        </xdr:txBody>
      </xdr: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276225" y="1000125"/>
            <a:ext cx="3762375" cy="3895726"/>
            <a:chOff x="-41218" y="942974"/>
            <a:chExt cx="4070293" cy="4333876"/>
          </a:xfrm>
          <a:solidFill>
            <a:schemeClr val="accent3">
              <a:lumMod val="20000"/>
              <a:lumOff val="80000"/>
            </a:schemeClr>
          </a:solidFill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-41218" y="942974"/>
              <a:ext cx="4070293" cy="4333876"/>
            </a:xfrm>
            <a:prstGeom prst="rect">
              <a:avLst/>
            </a:prstGeom>
            <a:grp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983173"/>
            <a:ext cx="4010024" cy="118776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2456067"/>
            <a:ext cx="4010025" cy="118776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GraphicFramePr>
              <a:graphicFrameLocks/>
            </xdr:cNvGraphicFramePr>
          </xdr:nvGraphicFramePr>
          <xdr:xfrm>
            <a:off x="-20532" y="3928961"/>
            <a:ext cx="4010025" cy="118776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8" name="Rectangle: Rounded Corners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1449950" y="2240265"/>
              <a:ext cx="1228725" cy="152399"/>
            </a:xfrm>
            <a:prstGeom prst="round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#10 Sieve</a:t>
              </a:r>
            </a:p>
          </xdr:txBody>
        </xdr:sp>
        <xdr:sp macro="" textlink="">
          <xdr:nvSpPr>
            <xdr:cNvPr id="9" name="Rectangle: Rounded Corners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1457358" y="3716476"/>
              <a:ext cx="1228725" cy="152399"/>
            </a:xfrm>
            <a:prstGeom prst="round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en-US" sz="1100" b="1">
                  <a:solidFill>
                    <a:sysClr val="windowText" lastClr="000000"/>
                  </a:solidFill>
                </a:rPr>
                <a:t>#50 Sieve</a:t>
              </a:r>
            </a:p>
          </xdr:txBody>
        </xdr:sp>
      </xdr:grpSp>
    </xdr:grpSp>
    <xdr:clientData/>
  </xdr:twoCellAnchor>
  <xdr:twoCellAnchor>
    <xdr:from>
      <xdr:col>6</xdr:col>
      <xdr:colOff>324529</xdr:colOff>
      <xdr:row>2</xdr:row>
      <xdr:rowOff>190499</xdr:rowOff>
    </xdr:from>
    <xdr:to>
      <xdr:col>12</xdr:col>
      <xdr:colOff>444500</xdr:colOff>
      <xdr:row>24</xdr:row>
      <xdr:rowOff>2123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3552446" y="571499"/>
          <a:ext cx="3802971" cy="4785791"/>
          <a:chOff x="6105525" y="704782"/>
          <a:chExt cx="3763619" cy="4162494"/>
        </a:xfrm>
      </xdr:grpSpPr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GrpSpPr/>
        </xdr:nvGrpSpPr>
        <xdr:grpSpPr>
          <a:xfrm>
            <a:off x="6105525" y="704782"/>
            <a:ext cx="3763619" cy="4162494"/>
            <a:chOff x="276225" y="733357"/>
            <a:chExt cx="3763619" cy="4162494"/>
          </a:xfrm>
        </xdr:grpSpPr>
        <xdr:sp macro="" textlink="">
          <xdr:nvSpPr>
            <xdr:cNvPr id="14" name="Rectangle: Rounded Corners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284801" y="733357"/>
              <a:ext cx="3755043" cy="301348"/>
            </a:xfrm>
            <a:prstGeom prst="roundRect">
              <a:avLst/>
            </a:prstGeom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>
                  <a:solidFill>
                    <a:sysClr val="windowText" lastClr="000000"/>
                  </a:solidFill>
                </a:rPr>
                <a:t>RNV (%)</a:t>
              </a:r>
            </a:p>
          </xdr:txBody>
        </xdr:sp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276225" y="1000125"/>
              <a:ext cx="3762375" cy="3895726"/>
              <a:chOff x="-41217" y="942972"/>
              <a:chExt cx="4070293" cy="4333868"/>
            </a:xfrm>
            <a:solidFill>
              <a:schemeClr val="accent3">
                <a:lumMod val="20000"/>
                <a:lumOff val="80000"/>
              </a:schemeClr>
            </a:solidFill>
          </xdr:grpSpPr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>
                <a:off x="-41217" y="942972"/>
                <a:ext cx="4070293" cy="4333868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ysClr val="windowText" lastClr="000000"/>
                  </a:solidFill>
                </a:endParaRPr>
              </a:p>
            </xdr:txBody>
          </xdr:sp>
          <xdr:graphicFrame macro="">
            <xdr:nvGraphicFramePr>
              <xdr:cNvPr id="17" name="Chart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GraphicFramePr/>
            </xdr:nvGraphicFramePr>
            <xdr:xfrm>
              <a:off x="1" y="983170"/>
              <a:ext cx="4010024" cy="11877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aphicFrame macro="">
            <xdr:nvGraphicFramePr>
              <xdr:cNvPr id="18" name="Chart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" y="2461011"/>
              <a:ext cx="4010025" cy="11877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-15610" y="3938853"/>
              <a:ext cx="4025636" cy="118776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sp macro="" textlink="">
            <xdr:nvSpPr>
              <xdr:cNvPr id="20" name="Rectangle: Rounded Corners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69795" y="2217082"/>
                <a:ext cx="2874966" cy="224151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lIns="0" tIns="0" rIns="0" bIns="0" rtlCol="0" anchor="ctr"/>
              <a:lstStyle/>
              <a:p>
                <a:pPr algn="ctr"/>
                <a:r>
                  <a:rPr lang="en-US" sz="1200" b="1">
                    <a:solidFill>
                      <a:sysClr val="windowText" lastClr="000000"/>
                    </a:solidFill>
                  </a:rPr>
                  <a:t>Recommended</a:t>
                </a:r>
                <a:r>
                  <a:rPr lang="en-US" sz="1200" b="1" baseline="0">
                    <a:solidFill>
                      <a:sysClr val="windowText" lastClr="000000"/>
                    </a:solidFill>
                  </a:rPr>
                  <a:t> Amount (T/acre)</a:t>
                </a:r>
                <a:endParaRPr lang="en-US" sz="1200" b="1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6696075" y="3444054"/>
            <a:ext cx="2657475" cy="201490"/>
          </a:xfrm>
          <a:prstGeom prst="roundRect">
            <a:avLst/>
          </a:prstGeom>
          <a:solidFill>
            <a:schemeClr val="accent3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200" b="1">
                <a:solidFill>
                  <a:sysClr val="windowText" lastClr="000000"/>
                </a:solidFill>
              </a:rPr>
              <a:t>Application Cost </a:t>
            </a:r>
            <a:r>
              <a:rPr lang="en-US" sz="1200" b="1" baseline="0">
                <a:solidFill>
                  <a:sysClr val="windowText" lastClr="000000"/>
                </a:solidFill>
              </a:rPr>
              <a:t>($/acre)</a:t>
            </a:r>
            <a:endParaRPr lang="en-US" sz="12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211666</xdr:colOff>
      <xdr:row>2</xdr:row>
      <xdr:rowOff>27127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736916" cy="408127"/>
        </a:xfrm>
        <a:prstGeom prst="roundRect">
          <a:avLst/>
        </a:prstGeom>
        <a:solidFill>
          <a:srgbClr val="2718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Lime Calculator with Color Charts Based</a:t>
          </a:r>
          <a:r>
            <a:rPr lang="en-US" sz="18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On Sikora-2 Buffer</a:t>
          </a:r>
        </a:p>
        <a:p>
          <a:pPr algn="ctr"/>
          <a:endParaRPr lang="en-US" sz="1800" b="1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573763</xdr:colOff>
      <xdr:row>7</xdr:row>
      <xdr:rowOff>12511</xdr:rowOff>
    </xdr:from>
    <xdr:to>
      <xdr:col>6</xdr:col>
      <xdr:colOff>161288</xdr:colOff>
      <xdr:row>10</xdr:row>
      <xdr:rowOff>14119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642930" y="1144928"/>
          <a:ext cx="201358" cy="66835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lIns="0" tIns="0" rIns="0" bIns="0" rtlCol="0" anchor="ctr"/>
        <a:lstStyle/>
        <a:p>
          <a:r>
            <a:rPr lang="en-US" sz="1100"/>
            <a:t>RNV (0%)</a:t>
          </a:r>
        </a:p>
      </xdr:txBody>
    </xdr:sp>
    <xdr:clientData/>
  </xdr:twoCellAnchor>
  <xdr:twoCellAnchor>
    <xdr:from>
      <xdr:col>12</xdr:col>
      <xdr:colOff>591608</xdr:colOff>
      <xdr:row>2</xdr:row>
      <xdr:rowOff>179922</xdr:rowOff>
    </xdr:from>
    <xdr:to>
      <xdr:col>19</xdr:col>
      <xdr:colOff>10583</xdr:colOff>
      <xdr:row>5</xdr:row>
      <xdr:rowOff>10583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957608" y="560922"/>
          <a:ext cx="4033308" cy="3386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bg1"/>
              </a:solidFill>
            </a:rPr>
            <a:t>Data</a:t>
          </a:r>
          <a:r>
            <a:rPr lang="en-US" sz="2000" baseline="0">
              <a:solidFill>
                <a:schemeClr val="bg1"/>
              </a:solidFill>
            </a:rPr>
            <a:t> Entry Form</a:t>
          </a:r>
          <a:endParaRPr lang="en-US" sz="20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0.92926</cdr:x>
      <cdr:y>0.21049</cdr:y>
    </cdr:from>
    <cdr:ext cx="213576" cy="632695"/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3457432" y="234813"/>
          <a:ext cx="213576" cy="63269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RNV (50%)</a:t>
          </a:r>
        </a:p>
      </cdr:txBody>
    </cdr:sp>
  </cdr:abs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0.93104</cdr:x>
      <cdr:y>0.1973</cdr:y>
    </cdr:from>
    <cdr:to>
      <cdr:x>0.9907</cdr:x>
      <cdr:y>0.84367</cdr:y>
    </cdr:to>
    <cdr:sp macro="" textlink="">
      <cdr:nvSpPr>
        <cdr:cNvPr id="2" name="TextBox 26">
          <a:extLst xmlns:a="http://schemas.openxmlformats.org/drawingml/2006/main">
            <a:ext uri="{FF2B5EF4-FFF2-40B4-BE49-F238E27FC236}">
              <a16:creationId xmlns:a16="http://schemas.microsoft.com/office/drawing/2014/main" id="{450B3726-F4B5-1AB0-3C5D-FAD2A05C1309}"/>
            </a:ext>
          </a:extLst>
        </cdr:cNvPr>
        <cdr:cNvSpPr txBox="1"/>
      </cdr:nvSpPr>
      <cdr:spPr>
        <a:xfrm xmlns:a="http://schemas.openxmlformats.org/drawingml/2006/main">
          <a:off x="3464037" y="220098"/>
          <a:ext cx="221995" cy="72107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3">
            <a:lumMod val="20000"/>
            <a:lumOff val="80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vert="eaVert" wrap="square" lIns="0" tIns="0" rIns="0" bIns="0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RNV (100%)</a:t>
          </a: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Mohammad Jan Shamim" id="{4B703EF5-87CF-422B-9328-59B643692BDE}" userId="7a98fa68f3b2f9f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55E2FD-C4FC-42F4-80B2-32038783AE45}" name="Table24" displayName="Table24" ref="A1:N6" totalsRowShown="0" headerRowDxfId="15" headerRowBorderDxfId="14">
  <autoFilter ref="A1:N6" xr:uid="{8CBA129A-B7C2-4A33-B30D-42D523311B6B}"/>
  <tableColumns count="14">
    <tableColumn id="1" xr3:uid="{9FEA719D-4A40-42EC-B346-6AECF2BE8D9C}" name="Lime Source" dataDxfId="13"/>
    <tableColumn id="3" xr3:uid="{BD0434AB-8BE6-4F16-910D-44A8F1B3207C}" name="&lt; #10" dataDxfId="12"/>
    <tableColumn id="4" xr3:uid="{DB2E83F2-40F7-440C-8D7D-1903B6CDFB61}" name="&lt; # 50" dataDxfId="11"/>
    <tableColumn id="5" xr3:uid="{EE9E1ED7-5296-43ED-B00A-14FF0DF57C06}" name="Eff-(0%)" dataDxfId="10">
      <calculatedColumnFormula>(100-Table24[[#This Row],[&lt; '#10]])</calculatedColumnFormula>
    </tableColumn>
    <tableColumn id="6" xr3:uid="{FC3E648B-1CC7-4016-B2C4-24F9E9BCD0C1}" name="Eff-(50%)" dataDxfId="9">
      <calculatedColumnFormula>Table24[[#This Row],[&lt; '#10]]-Table24[[#This Row],[&lt; '# 50]]</calculatedColumnFormula>
    </tableColumn>
    <tableColumn id="7" xr3:uid="{0F91782F-D77C-4E2A-B653-EA1D0CE0FC1C}" name="Eff-(100%)" dataDxfId="8">
      <calculatedColumnFormula>Table24[[#This Row],[&lt; '# 50]]</calculatedColumnFormula>
    </tableColumn>
    <tableColumn id="15" xr3:uid="{46FD9DCA-05CB-4B62-8DF3-1EFE10905BB0}" name="CCE" dataDxfId="7"/>
    <tableColumn id="8" xr3:uid="{557A1898-F64A-4156-B156-2B0E33A788D7}" name="RNV" dataDxfId="6">
      <calculatedColumnFormula>IF(AND(Dashborad!$N$24&lt;&gt;"", Dashborad!$Q$23=TRUE), Dashborad!$N$24, Table24[[#This Row],[CCE]]/100*(((Table24[[#This Row],[&lt; '#10]]-Table24[[#This Row],[&lt; '# 50]])/2)+Table24[[#This Row],[&lt; '# 50]]))</calculatedColumnFormula>
    </tableColumn>
    <tableColumn id="9" xr3:uid="{97D2D243-521A-4265-BD0F-350715DEDE39}" name="Soil water pH" dataDxfId="5"/>
    <tableColumn id="10" xr3:uid="{9BB60F6F-23D0-4576-97DA-1B4ED4D6EAF4}" name="Sikoar Buffer pH" dataDxfId="4"/>
    <tableColumn id="11" xr3:uid="{1C53D747-4136-4C99-A409-C4F5F370AD53}" name="Target Ph" dataDxfId="3"/>
    <tableColumn id="12" xr3:uid="{FFD8E980-F52C-43E2-8CD6-3229AB99B1C4}" name="Price ($/ton)" dataDxfId="2"/>
    <tableColumn id="13" xr3:uid="{EAF3196E-A1E0-432D-AA5F-110F923DE977}" name="Lime Amount_x000a_(T/acre)" dataDxfId="1">
      <calculatedColumnFormula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calculatedColumnFormula>
    </tableColumn>
    <tableColumn id="14" xr3:uid="{EE432049-5F5E-4506-9F60-8652C687AC98}" name="Cost_x000a_($/acre)" dataDxfId="0">
      <calculatedColumnFormula>Table24[[#This Row],[Lime Amount
(T/acre)]]*Table24[[#This Row],[Price ($/ton)]]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1-23T04:08:35.12" personId="{4B703EF5-87CF-422B-9328-59B643692BDE}" id="{A58CEA36-F7C0-4F05-A205-E015303AF8D3}">
    <text>Results from Sieve Screening (%)</text>
  </threadedComment>
  <threadedComment ref="G1" dT="2023-01-23T04:09:11.14" personId="{4B703EF5-87CF-422B-9328-59B643692BDE}" id="{08B91F55-5D0A-40DB-9245-0A7D92BDBD21}">
    <text>You can fit it in lime vendor's place or UK website</text>
  </threadedComment>
  <threadedComment ref="I1" dT="2023-01-23T04:09:39.07" personId="{4B703EF5-87CF-422B-9328-59B643692BDE}" id="{4143892F-6EC6-4DB9-88EB-AD9567536378}">
    <text>Based on soil test</text>
  </threadedComment>
  <threadedComment ref="J1" dT="2023-01-23T04:10:05.90" personId="{4B703EF5-87CF-422B-9328-59B643692BDE}" id="{C2D021B7-EF67-45E5-91CD-747CBEEAEF27}">
    <text>Based on soil  test</text>
  </threadedComment>
  <threadedComment ref="K1" dT="2023-01-23T04:10:51.88" personId="{4B703EF5-87CF-422B-9328-59B643692BDE}" id="{C9B3D146-2BA1-497D-90EC-5D9848D3B176}">
    <text>Based on soil test</text>
  </threadedComment>
  <threadedComment ref="L1" dT="2023-01-23T04:11:20.58" personId="{4B703EF5-87CF-422B-9328-59B643692BDE}" id="{1A6BE7E9-1563-4D6A-B655-CA5BFE661215}">
    <text>Vendor's price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176F-D3C3-4BEB-834E-BC973C1724D5}">
  <sheetPr codeName="Sheet1"/>
  <dimension ref="A3:T25"/>
  <sheetViews>
    <sheetView showGridLines="0" tabSelected="1" topLeftCell="A16" zoomScale="90" zoomScaleNormal="90" workbookViewId="0">
      <selection activeCell="I29" sqref="I29"/>
    </sheetView>
  </sheetViews>
  <sheetFormatPr defaultRowHeight="15" x14ac:dyDescent="0.25"/>
  <cols>
    <col min="1" max="1" width="2.42578125" style="1" customWidth="1"/>
    <col min="2" max="13" width="9.140625" style="1"/>
    <col min="14" max="14" width="10.5703125" style="1" customWidth="1"/>
    <col min="15" max="19" width="14.42578125" style="1" customWidth="1"/>
    <col min="20" max="20" width="3.28515625" style="1" customWidth="1"/>
    <col min="21" max="16384" width="9.140625" style="1"/>
  </cols>
  <sheetData>
    <row r="3" spans="1:2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9" customHeight="1" x14ac:dyDescent="0.25">
      <c r="A4" s="13"/>
      <c r="M4" s="13"/>
      <c r="T4" s="13"/>
    </row>
    <row r="5" spans="1:20" ht="15.75" thickBot="1" x14ac:dyDescent="0.3">
      <c r="A5" s="13"/>
      <c r="M5" s="13"/>
      <c r="T5" s="13"/>
    </row>
    <row r="6" spans="1:20" ht="16.5" thickTop="1" thickBot="1" x14ac:dyDescent="0.3">
      <c r="A6" s="13"/>
      <c r="M6" s="13"/>
      <c r="N6" s="25" t="s">
        <v>26</v>
      </c>
      <c r="O6" s="26"/>
      <c r="P6" s="20">
        <v>5</v>
      </c>
      <c r="Q6" s="14"/>
      <c r="R6" s="14"/>
      <c r="S6" s="15"/>
      <c r="T6" s="13"/>
    </row>
    <row r="7" spans="1:20" ht="20.25" thickTop="1" thickBot="1" x14ac:dyDescent="0.35">
      <c r="A7" s="13"/>
      <c r="M7" s="13"/>
      <c r="N7" s="17" t="s">
        <v>20</v>
      </c>
      <c r="O7" s="16" t="s">
        <v>14</v>
      </c>
      <c r="P7" s="16" t="s">
        <v>15</v>
      </c>
      <c r="Q7" s="16" t="s">
        <v>16</v>
      </c>
      <c r="R7" s="16" t="s">
        <v>17</v>
      </c>
      <c r="S7" s="16" t="s">
        <v>24</v>
      </c>
      <c r="T7" s="13"/>
    </row>
    <row r="8" spans="1:20" ht="17.25" thickTop="1" thickBot="1" x14ac:dyDescent="0.3">
      <c r="A8" s="13"/>
      <c r="M8" s="13"/>
      <c r="N8" s="30"/>
      <c r="O8" s="31"/>
      <c r="P8" s="31"/>
      <c r="Q8" s="31"/>
      <c r="R8" s="31"/>
      <c r="S8" s="32"/>
      <c r="T8" s="13"/>
    </row>
    <row r="9" spans="1:20" ht="20.25" thickTop="1" thickBot="1" x14ac:dyDescent="0.35">
      <c r="A9" s="13"/>
      <c r="M9" s="13"/>
      <c r="N9" s="17" t="s">
        <v>1</v>
      </c>
      <c r="O9" s="16">
        <v>90</v>
      </c>
      <c r="P9" s="16">
        <v>89</v>
      </c>
      <c r="Q9" s="16">
        <v>88</v>
      </c>
      <c r="R9" s="16">
        <v>87</v>
      </c>
      <c r="S9" s="16">
        <v>86</v>
      </c>
      <c r="T9" s="13"/>
    </row>
    <row r="10" spans="1:20" ht="17.25" thickTop="1" thickBot="1" x14ac:dyDescent="0.3">
      <c r="A10" s="13"/>
      <c r="M10" s="13"/>
      <c r="N10" s="30"/>
      <c r="O10" s="31"/>
      <c r="P10" s="31"/>
      <c r="Q10" s="31"/>
      <c r="R10" s="31"/>
      <c r="S10" s="32"/>
      <c r="T10" s="13"/>
    </row>
    <row r="11" spans="1:20" ht="20.25" thickTop="1" thickBot="1" x14ac:dyDescent="0.35">
      <c r="A11" s="13"/>
      <c r="M11" s="13"/>
      <c r="N11" s="17" t="s">
        <v>21</v>
      </c>
      <c r="O11" s="16">
        <v>60</v>
      </c>
      <c r="P11" s="16">
        <v>59</v>
      </c>
      <c r="Q11" s="16">
        <v>58</v>
      </c>
      <c r="R11" s="16">
        <v>57</v>
      </c>
      <c r="S11" s="16">
        <v>56</v>
      </c>
      <c r="T11" s="13"/>
    </row>
    <row r="12" spans="1:20" ht="17.25" thickTop="1" thickBot="1" x14ac:dyDescent="0.3">
      <c r="A12" s="13"/>
      <c r="M12" s="13"/>
      <c r="N12" s="30"/>
      <c r="O12" s="31"/>
      <c r="P12" s="31"/>
      <c r="Q12" s="31"/>
      <c r="R12" s="31"/>
      <c r="S12" s="32"/>
      <c r="T12" s="13"/>
    </row>
    <row r="13" spans="1:20" ht="20.25" thickTop="1" thickBot="1" x14ac:dyDescent="0.35">
      <c r="A13" s="13"/>
      <c r="M13" s="13"/>
      <c r="N13" s="17" t="s">
        <v>13</v>
      </c>
      <c r="O13" s="16">
        <v>97.8</v>
      </c>
      <c r="P13" s="16">
        <v>97.7</v>
      </c>
      <c r="Q13" s="16">
        <v>97.6</v>
      </c>
      <c r="R13" s="16">
        <v>97.5</v>
      </c>
      <c r="S13" s="16">
        <v>97.4</v>
      </c>
      <c r="T13" s="13"/>
    </row>
    <row r="14" spans="1:20" ht="17.25" thickTop="1" thickBot="1" x14ac:dyDescent="0.3">
      <c r="A14" s="13"/>
      <c r="M14" s="13"/>
      <c r="N14" s="30"/>
      <c r="O14" s="31"/>
      <c r="P14" s="31"/>
      <c r="Q14" s="31"/>
      <c r="R14" s="31"/>
      <c r="S14" s="32"/>
      <c r="T14" s="13"/>
    </row>
    <row r="15" spans="1:20" ht="20.25" thickTop="1" thickBot="1" x14ac:dyDescent="0.35">
      <c r="A15" s="13"/>
      <c r="M15" s="13"/>
      <c r="N15" s="17" t="s">
        <v>22</v>
      </c>
      <c r="O15" s="16">
        <v>5.9</v>
      </c>
      <c r="P15" s="16">
        <v>5.9</v>
      </c>
      <c r="Q15" s="16">
        <v>5.9</v>
      </c>
      <c r="R15" s="16">
        <v>5.9</v>
      </c>
      <c r="S15" s="16">
        <v>5.9</v>
      </c>
      <c r="T15" s="13"/>
    </row>
    <row r="16" spans="1:20" ht="17.25" thickTop="1" thickBot="1" x14ac:dyDescent="0.3">
      <c r="A16" s="13"/>
      <c r="M16" s="13"/>
      <c r="N16" s="30"/>
      <c r="O16" s="31"/>
      <c r="P16" s="31"/>
      <c r="Q16" s="31"/>
      <c r="R16" s="31"/>
      <c r="S16" s="32"/>
      <c r="T16" s="13"/>
    </row>
    <row r="17" spans="1:20" ht="20.25" thickTop="1" thickBot="1" x14ac:dyDescent="0.35">
      <c r="A17" s="13"/>
      <c r="M17" s="13"/>
      <c r="N17" s="17" t="s">
        <v>23</v>
      </c>
      <c r="O17" s="16">
        <v>6.8</v>
      </c>
      <c r="P17" s="16">
        <v>6.8</v>
      </c>
      <c r="Q17" s="16">
        <v>6.8</v>
      </c>
      <c r="R17" s="16">
        <v>6.8</v>
      </c>
      <c r="S17" s="16">
        <v>6.8</v>
      </c>
      <c r="T17" s="13"/>
    </row>
    <row r="18" spans="1:20" ht="17.25" thickTop="1" thickBot="1" x14ac:dyDescent="0.3">
      <c r="A18" s="13"/>
      <c r="M18" s="13"/>
      <c r="N18" s="30"/>
      <c r="O18" s="31"/>
      <c r="P18" s="31"/>
      <c r="Q18" s="31"/>
      <c r="R18" s="31"/>
      <c r="S18" s="32"/>
      <c r="T18" s="13"/>
    </row>
    <row r="19" spans="1:20" ht="20.25" thickTop="1" thickBot="1" x14ac:dyDescent="0.35">
      <c r="A19" s="13"/>
      <c r="M19" s="13"/>
      <c r="N19" s="17" t="s">
        <v>18</v>
      </c>
      <c r="O19" s="16">
        <v>6.4</v>
      </c>
      <c r="P19" s="16">
        <v>6.4</v>
      </c>
      <c r="Q19" s="16">
        <v>6.4</v>
      </c>
      <c r="R19" s="16">
        <v>6.4</v>
      </c>
      <c r="S19" s="16">
        <v>6.4</v>
      </c>
      <c r="T19" s="13"/>
    </row>
    <row r="20" spans="1:20" ht="18" customHeight="1" thickTop="1" thickBot="1" x14ac:dyDescent="0.3">
      <c r="A20" s="13"/>
      <c r="M20" s="13"/>
      <c r="N20" s="30"/>
      <c r="O20" s="31"/>
      <c r="P20" s="31"/>
      <c r="Q20" s="31"/>
      <c r="R20" s="31"/>
      <c r="S20" s="32"/>
      <c r="T20" s="13"/>
    </row>
    <row r="21" spans="1:20" ht="20.25" thickTop="1" thickBot="1" x14ac:dyDescent="0.35">
      <c r="A21" s="13"/>
      <c r="M21" s="13"/>
      <c r="N21" s="17" t="s">
        <v>19</v>
      </c>
      <c r="O21" s="16">
        <v>20</v>
      </c>
      <c r="P21" s="16">
        <v>20</v>
      </c>
      <c r="Q21" s="16">
        <v>20</v>
      </c>
      <c r="R21" s="16">
        <v>20</v>
      </c>
      <c r="S21" s="16">
        <v>20</v>
      </c>
      <c r="T21" s="13"/>
    </row>
    <row r="22" spans="1:20" ht="16.5" thickTop="1" thickBot="1" x14ac:dyDescent="0.3">
      <c r="A22" s="13"/>
      <c r="M22" s="13"/>
      <c r="N22" s="33"/>
      <c r="O22" s="33"/>
      <c r="P22" s="33"/>
      <c r="Q22" s="33"/>
      <c r="R22" s="33"/>
      <c r="S22" s="33"/>
      <c r="T22" s="13"/>
    </row>
    <row r="23" spans="1:20" ht="17.25" thickTop="1" thickBot="1" x14ac:dyDescent="0.3">
      <c r="A23" s="13"/>
      <c r="M23" s="13"/>
      <c r="N23" s="29" t="s">
        <v>25</v>
      </c>
      <c r="O23" s="29"/>
      <c r="P23" s="29"/>
      <c r="Q23" s="24" t="b">
        <v>0</v>
      </c>
      <c r="R23" s="27"/>
      <c r="S23" s="27"/>
      <c r="T23" s="13"/>
    </row>
    <row r="24" spans="1:20" ht="17.25" thickTop="1" thickBot="1" x14ac:dyDescent="0.3">
      <c r="A24" s="13"/>
      <c r="M24" s="13"/>
      <c r="N24" s="28"/>
      <c r="O24" s="28"/>
      <c r="P24" s="28"/>
      <c r="Q24" s="23"/>
      <c r="R24" s="27"/>
      <c r="S24" s="27"/>
      <c r="T24" s="13"/>
    </row>
    <row r="25" spans="1:20" ht="15.75" thickTop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</sheetData>
  <sheetProtection algorithmName="SHA-512" hashValue="tOaOPfbpXuysDKsZHAwbjF3DJP555pciDNGyg5TtDljNaDNsI2NtTqeP0NPhPqXb5u5cJOunSREbWhuhXg4bcQ==" saltValue="Wd3A9XTB+WR3T3pi8buGkQ==" spinCount="100000" sheet="1" objects="1" scenarios="1"/>
  <mergeCells count="12">
    <mergeCell ref="N6:O6"/>
    <mergeCell ref="R23:S24"/>
    <mergeCell ref="N24:P24"/>
    <mergeCell ref="N23:P23"/>
    <mergeCell ref="N8:S8"/>
    <mergeCell ref="N10:S10"/>
    <mergeCell ref="N12:S12"/>
    <mergeCell ref="N14:S14"/>
    <mergeCell ref="N16:S16"/>
    <mergeCell ref="N18:S18"/>
    <mergeCell ref="N20:S20"/>
    <mergeCell ref="N22:S22"/>
  </mergeCells>
  <dataValidations count="7">
    <dataValidation type="custom" allowBlank="1" showInputMessage="1" showErrorMessage="1" error="Target pH must be higher than soil pH" sqref="O19" xr:uid="{3562B261-62F7-4CCA-B751-8BFB8D49C940}">
      <formula1>"&gt;$O$14"</formula1>
    </dataValidation>
    <dataValidation type="custom" allowBlank="1" showInputMessage="1" showErrorMessage="1" error="Target pH must be higher than soil pH" sqref="P19" xr:uid="{C0104DC4-EFD6-439E-8085-0796C961ADD1}">
      <formula1>"&gt;P14"</formula1>
    </dataValidation>
    <dataValidation type="custom" allowBlank="1" showInputMessage="1" showErrorMessage="1" error="Target pH must be higher than soil pH" sqref="Q19" xr:uid="{23534418-FC70-4C34-A738-0B23952D7708}">
      <formula1>"&gt;$Q$14"</formula1>
    </dataValidation>
    <dataValidation type="custom" allowBlank="1" showInputMessage="1" showErrorMessage="1" error="Target pH must be higher than soil pH" sqref="R19" xr:uid="{DE9BFB22-291C-4D73-8E40-418DEFD19265}">
      <formula1>"&gt;$R$14"</formula1>
    </dataValidation>
    <dataValidation type="custom" allowBlank="1" showInputMessage="1" showErrorMessage="1" error="Target pH must be higher than soil pH" sqref="S19" xr:uid="{5727F4C7-406A-4552-B33E-CDB5DDC52D2D}">
      <formula1>"&gt;S14"</formula1>
    </dataValidation>
    <dataValidation type="list" allowBlank="1" showInputMessage="1" showErrorMessage="1" sqref="Q23" xr:uid="{499AB29E-A7D0-44E9-B4C0-BAF0518E0707}">
      <formula1>"TRUE, FALSE"</formula1>
    </dataValidation>
    <dataValidation type="list" allowBlank="1" showInputMessage="1" showErrorMessage="1" sqref="P6" xr:uid="{B11157CE-3E07-4993-9834-032B6C0EB3CB}">
      <formula1>"1,2,3,4,5"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AD16-3622-46A4-9DEE-28AA8D58CCA0}">
  <sheetPr codeName="Sheet2"/>
  <dimension ref="A1:W19"/>
  <sheetViews>
    <sheetView workbookViewId="0">
      <selection activeCell="D10" sqref="D10"/>
    </sheetView>
  </sheetViews>
  <sheetFormatPr defaultRowHeight="15" x14ac:dyDescent="0.25"/>
  <cols>
    <col min="1" max="1" width="16.28515625" customWidth="1"/>
    <col min="2" max="2" width="8.28515625" customWidth="1"/>
    <col min="3" max="3" width="9" customWidth="1"/>
    <col min="4" max="4" width="10.7109375" customWidth="1"/>
    <col min="5" max="5" width="11.85546875" customWidth="1"/>
    <col min="6" max="7" width="13" customWidth="1"/>
    <col min="8" max="8" width="11" customWidth="1"/>
    <col min="9" max="9" width="16.28515625" customWidth="1"/>
    <col min="10" max="10" width="19.140625" customWidth="1"/>
    <col min="11" max="11" width="12.5703125" customWidth="1"/>
    <col min="12" max="12" width="15.5703125" customWidth="1"/>
    <col min="13" max="13" width="11.28515625" customWidth="1"/>
    <col min="14" max="14" width="16.7109375" bestFit="1" customWidth="1"/>
    <col min="15" max="16" width="9.140625" style="3"/>
    <col min="17" max="23" width="10.42578125" customWidth="1"/>
  </cols>
  <sheetData>
    <row r="1" spans="1:23" s="2" customFormat="1" ht="47.25" x14ac:dyDescent="0.25">
      <c r="A1" s="21" t="s">
        <v>0</v>
      </c>
      <c r="B1" s="21" t="s">
        <v>1</v>
      </c>
      <c r="C1" s="21" t="s">
        <v>2</v>
      </c>
      <c r="D1" s="21" t="s">
        <v>4</v>
      </c>
      <c r="E1" s="21" t="s">
        <v>5</v>
      </c>
      <c r="F1" s="21" t="s">
        <v>6</v>
      </c>
      <c r="G1" s="21" t="s">
        <v>13</v>
      </c>
      <c r="H1" s="21" t="s">
        <v>3</v>
      </c>
      <c r="I1" s="22" t="s">
        <v>7</v>
      </c>
      <c r="J1" s="22" t="s">
        <v>8</v>
      </c>
      <c r="K1" s="22" t="s">
        <v>9</v>
      </c>
      <c r="L1" s="21" t="s">
        <v>10</v>
      </c>
      <c r="M1" s="22" t="s">
        <v>11</v>
      </c>
      <c r="N1" s="22" t="s">
        <v>12</v>
      </c>
      <c r="O1" s="4"/>
      <c r="P1" s="4"/>
      <c r="Q1" s="5" t="s">
        <v>0</v>
      </c>
      <c r="R1" s="5" t="s">
        <v>4</v>
      </c>
      <c r="S1" s="5" t="s">
        <v>5</v>
      </c>
      <c r="T1" s="5" t="s">
        <v>3</v>
      </c>
      <c r="U1" s="5" t="s">
        <v>6</v>
      </c>
      <c r="V1" s="6" t="s">
        <v>11</v>
      </c>
      <c r="W1" s="7" t="s">
        <v>12</v>
      </c>
    </row>
    <row r="2" spans="1:23" x14ac:dyDescent="0.25">
      <c r="A2" s="19" t="str">
        <f>IF(SampleN&gt;=1, Name1, "")</f>
        <v>Name1</v>
      </c>
      <c r="B2" s="18">
        <v>90</v>
      </c>
      <c r="C2" s="18">
        <f>Dashborad!$O$11</f>
        <v>60</v>
      </c>
      <c r="D2" s="10">
        <f>(100-Table24[[#This Row],[&lt; '#10]])</f>
        <v>10</v>
      </c>
      <c r="E2" s="10">
        <f>Table24[[#This Row],[&lt; '#10]]-Table24[[#This Row],[&lt; '# 50]]</f>
        <v>30</v>
      </c>
      <c r="F2" s="10">
        <f>Table24[[#This Row],[&lt; '# 50]]</f>
        <v>60</v>
      </c>
      <c r="G2" s="18">
        <f>Dashborad!$O$13</f>
        <v>97.8</v>
      </c>
      <c r="H2" s="11">
        <f>IF(AND(Dashborad!$N$24&lt;&gt;"", Dashborad!$Q$23=TRUE), Dashborad!$N$24, Table24[[#This Row],[CCE]]/100*(((Table24[[#This Row],[&lt; '#10]]-Table24[[#This Row],[&lt; '# 50]])/2)+Table24[[#This Row],[&lt; '# 50]]))</f>
        <v>73.349999999999994</v>
      </c>
      <c r="I2" s="18">
        <f>Dashborad!$O$15</f>
        <v>5.9</v>
      </c>
      <c r="J2" s="18">
        <f>Dashborad!$O$17</f>
        <v>6.8</v>
      </c>
      <c r="K2" s="18">
        <f>Dashborad!$O$19</f>
        <v>6.4</v>
      </c>
      <c r="L2" s="18">
        <f>Dashborad!$O$21</f>
        <v>20</v>
      </c>
      <c r="M2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1.2399323549226269</v>
      </c>
      <c r="N2" s="11">
        <f>Table24[[#This Row],[Lime Amount
(T/acre)]]*Table24[[#This Row],[Price ($/ton)]]</f>
        <v>24.798647098452538</v>
      </c>
      <c r="Q2" s="8" t="str" cm="1">
        <f t="array" ref="Q2:Q6">_xlfn._xlws.FILTER($A$2:$A$51, $A$2:$A$51&lt;&gt;"")</f>
        <v>Name1</v>
      </c>
      <c r="R2" s="9" cm="1">
        <f t="array" ref="R2:R6">_xlfn._xlws.FILTER($D$2:$D$51, $A$2:$A$51&lt;&gt;"")</f>
        <v>10</v>
      </c>
      <c r="S2" s="9" cm="1">
        <f t="array" ref="S2:S6">_xlfn._xlws.FILTER($E$2:$E$51, $A$2:$A$51&lt;&gt;"")</f>
        <v>30</v>
      </c>
      <c r="T2" s="9" cm="1">
        <f t="array" ref="T2:T6">_xlfn._xlws.FILTER($H$2:$H$51, $A$2:$A$51&lt;&gt;"")</f>
        <v>73.349999999999994</v>
      </c>
      <c r="U2" s="9" cm="1">
        <f t="array" ref="U2:U6">_xlfn._xlws.FILTER($F$2:$F$51, $A$2:$A$51&lt;&gt;"")</f>
        <v>60</v>
      </c>
      <c r="V2" s="9" cm="1">
        <f t="array" ref="V2:V6">_xlfn._xlws.FILTER($M$2:$M$51, $A$2:$A$51&lt;&gt;"")</f>
        <v>1.2399323549226269</v>
      </c>
      <c r="W2" s="9" cm="1">
        <f t="array" ref="W2:W6">_xlfn._xlws.FILTER($N$2:$N$51, $A$2:$A$51&lt;&gt;"")</f>
        <v>24.798647098452538</v>
      </c>
    </row>
    <row r="3" spans="1:23" x14ac:dyDescent="0.25">
      <c r="A3" s="19" t="str">
        <f>IF(SampleN&gt;=2,Name2,"")</f>
        <v>Name2</v>
      </c>
      <c r="B3" s="18">
        <f>Dashborad!$P$9</f>
        <v>89</v>
      </c>
      <c r="C3" s="18">
        <f>Dashborad!$P$11</f>
        <v>59</v>
      </c>
      <c r="D3" s="10">
        <f>(100-Table24[[#This Row],[&lt; '#10]])</f>
        <v>11</v>
      </c>
      <c r="E3" s="10">
        <f>Table24[[#This Row],[&lt; '#10]]-Table24[[#This Row],[&lt; '# 50]]</f>
        <v>30</v>
      </c>
      <c r="F3" s="10">
        <f>Table24[[#This Row],[&lt; '# 50]]</f>
        <v>59</v>
      </c>
      <c r="G3" s="18">
        <f>Dashborad!$P$13</f>
        <v>97.7</v>
      </c>
      <c r="H3" s="11">
        <f>IF(AND(Dashborad!$N$24&lt;&gt;"", Dashborad!$Q$23=TRUE), Dashborad!$N$24, Table24[[#This Row],[CCE]]/100*(((Table24[[#This Row],[&lt; '#10]]-Table24[[#This Row],[&lt; '# 50]])/2)+Table24[[#This Row],[&lt; '# 50]]))</f>
        <v>72.298000000000002</v>
      </c>
      <c r="I3" s="18">
        <f>Dashborad!$P$15</f>
        <v>5.9</v>
      </c>
      <c r="J3" s="18">
        <f>Dashborad!$P$17</f>
        <v>6.8</v>
      </c>
      <c r="K3" s="18">
        <f>Dashborad!$P$19</f>
        <v>6.4</v>
      </c>
      <c r="L3" s="18">
        <f>Dashborad!$P$21</f>
        <v>20</v>
      </c>
      <c r="M3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1.2579744700209503</v>
      </c>
      <c r="N3" s="11">
        <f>Table24[[#This Row],[Lime Amount
(T/acre)]]*Table24[[#This Row],[Price ($/ton)]]</f>
        <v>25.159489400419005</v>
      </c>
      <c r="Q3" s="8" t="str">
        <v>Name2</v>
      </c>
      <c r="R3" s="9">
        <v>11</v>
      </c>
      <c r="S3" s="9">
        <v>30</v>
      </c>
      <c r="T3" s="9">
        <v>72.298000000000002</v>
      </c>
      <c r="U3" s="9">
        <v>59</v>
      </c>
      <c r="V3" s="9">
        <v>1.2579744700209503</v>
      </c>
      <c r="W3" s="9">
        <v>25.159489400419005</v>
      </c>
    </row>
    <row r="4" spans="1:23" x14ac:dyDescent="0.25">
      <c r="A4" s="19" t="str">
        <f>IF(SampleN&gt;=3, Name3,"")</f>
        <v>Name3</v>
      </c>
      <c r="B4" s="18">
        <f>Dashborad!$Q$9</f>
        <v>88</v>
      </c>
      <c r="C4" s="18">
        <f>Dashborad!$Q$11</f>
        <v>58</v>
      </c>
      <c r="D4" s="10">
        <f>(100-Table24[[#This Row],[&lt; '#10]])</f>
        <v>12</v>
      </c>
      <c r="E4" s="10">
        <f>Table24[[#This Row],[&lt; '#10]]-Table24[[#This Row],[&lt; '# 50]]</f>
        <v>30</v>
      </c>
      <c r="F4" s="10">
        <f>Table24[[#This Row],[&lt; '# 50]]</f>
        <v>58</v>
      </c>
      <c r="G4" s="18">
        <f>Dashborad!$Q$13</f>
        <v>97.6</v>
      </c>
      <c r="H4" s="11">
        <f>IF(AND(Dashborad!$N$24&lt;&gt;"", Dashborad!$Q$23=TRUE), Dashborad!$N$24, Table24[[#This Row],[CCE]]/100*(((Table24[[#This Row],[&lt; '#10]]-Table24[[#This Row],[&lt; '# 50]])/2)+Table24[[#This Row],[&lt; '# 50]]))</f>
        <v>71.248000000000005</v>
      </c>
      <c r="I4" s="18">
        <f>Dashborad!$Q$15</f>
        <v>5.9</v>
      </c>
      <c r="J4" s="18">
        <f>Dashborad!$Q$17</f>
        <v>6.8</v>
      </c>
      <c r="K4" s="18">
        <f>Dashborad!$Q$19</f>
        <v>6.4</v>
      </c>
      <c r="L4" s="18">
        <f>Dashborad!$Q$21</f>
        <v>20</v>
      </c>
      <c r="M4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1.2765135615536531</v>
      </c>
      <c r="N4" s="11">
        <f>Table24[[#This Row],[Lime Amount
(T/acre)]]*Table24[[#This Row],[Price ($/ton)]]</f>
        <v>25.530271231073062</v>
      </c>
      <c r="Q4" s="8" t="str">
        <v>Name3</v>
      </c>
      <c r="R4" s="9">
        <v>12</v>
      </c>
      <c r="S4" s="9">
        <v>30</v>
      </c>
      <c r="T4" s="9">
        <v>71.248000000000005</v>
      </c>
      <c r="U4" s="9">
        <v>58</v>
      </c>
      <c r="V4" s="9">
        <v>1.2765135615536531</v>
      </c>
      <c r="W4" s="9">
        <v>25.530271231073062</v>
      </c>
    </row>
    <row r="5" spans="1:23" x14ac:dyDescent="0.25">
      <c r="A5" s="19" t="str">
        <f>IF(SampleN&gt;=4, Name4, "")</f>
        <v>Name4</v>
      </c>
      <c r="B5" s="18">
        <f>Dashborad!$R$9</f>
        <v>87</v>
      </c>
      <c r="C5" s="18">
        <f>Dashborad!$R$11</f>
        <v>57</v>
      </c>
      <c r="D5" s="10">
        <f>(100-Table24[[#This Row],[&lt; '#10]])</f>
        <v>13</v>
      </c>
      <c r="E5" s="10">
        <f>Table24[[#This Row],[&lt; '#10]]-Table24[[#This Row],[&lt; '# 50]]</f>
        <v>30</v>
      </c>
      <c r="F5" s="10">
        <f>Table24[[#This Row],[&lt; '# 50]]</f>
        <v>57</v>
      </c>
      <c r="G5" s="18">
        <f>Dashborad!$R$13</f>
        <v>97.5</v>
      </c>
      <c r="H5" s="11">
        <f>IF(AND(Dashborad!$N$24&lt;&gt;"", Dashborad!$Q$23=TRUE), Dashborad!$N$24, Table24[[#This Row],[CCE]]/100*(((Table24[[#This Row],[&lt; '#10]]-Table24[[#This Row],[&lt; '# 50]])/2)+Table24[[#This Row],[&lt; '# 50]]))</f>
        <v>70.2</v>
      </c>
      <c r="I5" s="18">
        <f>Dashborad!$R$15</f>
        <v>5.9</v>
      </c>
      <c r="J5" s="18">
        <f>Dashborad!$R$17</f>
        <v>6.8</v>
      </c>
      <c r="K5" s="18">
        <f>Dashborad!$R$19</f>
        <v>6.4</v>
      </c>
      <c r="L5" s="18">
        <f>Dashborad!$R$21</f>
        <v>20</v>
      </c>
      <c r="M5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1.2955703452076164</v>
      </c>
      <c r="N5" s="11">
        <f>Table24[[#This Row],[Lime Amount
(T/acre)]]*Table24[[#This Row],[Price ($/ton)]]</f>
        <v>25.911406904152329</v>
      </c>
      <c r="Q5" s="8" t="str">
        <v>Name4</v>
      </c>
      <c r="R5" s="9">
        <v>13</v>
      </c>
      <c r="S5" s="9">
        <v>30</v>
      </c>
      <c r="T5" s="9">
        <v>70.2</v>
      </c>
      <c r="U5" s="9">
        <v>57</v>
      </c>
      <c r="V5" s="9">
        <v>1.2955703452076164</v>
      </c>
      <c r="W5" s="9">
        <v>25.911406904152329</v>
      </c>
    </row>
    <row r="6" spans="1:23" x14ac:dyDescent="0.25">
      <c r="A6" s="19" t="str">
        <f>IF(SampleN&gt;=5, name5,"")</f>
        <v>name5</v>
      </c>
      <c r="B6" s="18">
        <f>Dashborad!$S$9</f>
        <v>86</v>
      </c>
      <c r="C6" s="18">
        <f>Dashborad!$S$11</f>
        <v>56</v>
      </c>
      <c r="D6" s="10">
        <f>(100-Table24[[#This Row],[&lt; '#10]])</f>
        <v>14</v>
      </c>
      <c r="E6" s="10">
        <f>Table24[[#This Row],[&lt; '#10]]-Table24[[#This Row],[&lt; '# 50]]</f>
        <v>30</v>
      </c>
      <c r="F6" s="10">
        <f>Table24[[#This Row],[&lt; '# 50]]</f>
        <v>56</v>
      </c>
      <c r="G6" s="18">
        <f>Dashborad!$S$13</f>
        <v>97.4</v>
      </c>
      <c r="H6" s="11">
        <f>IF(AND(Dashborad!$N$24&lt;&gt;"", Dashborad!$Q$23=TRUE), Dashborad!$N$24, Table24[[#This Row],[CCE]]/100*(((Table24[[#This Row],[&lt; '#10]]-Table24[[#This Row],[&lt; '# 50]])/2)+Table24[[#This Row],[&lt; '# 50]]))</f>
        <v>69.154000000000011</v>
      </c>
      <c r="I6" s="18">
        <f>Dashborad!$S$15</f>
        <v>5.9</v>
      </c>
      <c r="J6" s="18">
        <f>Dashborad!$S$17</f>
        <v>6.8</v>
      </c>
      <c r="K6" s="18">
        <f>Dashborad!$S$19</f>
        <v>6.4</v>
      </c>
      <c r="L6" s="18">
        <f>Dashborad!$S$21</f>
        <v>20</v>
      </c>
      <c r="M6" s="12">
        <f>IF(Table24[[#This Row],[Target Ph]]&gt;Table24[[#This Row],[Soil water pH]],(IF(3&lt;(-1.1*(Table24[[#This Row],[Target Ph]]-Table24[[#This Row],[Soil water pH]])*(Table24[[#This Row],[Sikoar Buffer pH]]-7.55)/(Table24[[#This Row],[Sikoar Buffer pH]]-(1.1*Table24[[#This Row],[Soil water pH]])+1.47)*13.75/12),1.42*(-1.1*(Table24[[#This Row],[Target Ph]]-Table24[[#This Row],[Soil water pH]])*(Table24[[#This Row],[Sikoar Buffer pH]]-7.55)/(Table24[[#This Row],[Sikoar Buffer pH]]-(1.1*Table24[[#This Row],[Soil water pH]])+1.47)*13.75/12)/Table24[[#This Row],[RNV]],(3.62-(0.734*(-1.1*(Table24[[#This Row],[Target Ph]]-Table24[[#This Row],[Soil water pH]])*(Table24[[#This Row],[Sikoar Buffer pH]]-7.55)/(Table24[[#This Row],[Sikoar Buffer pH]]-(1.1*Table24[[#This Row],[Soil water pH]])+1.47)*13.75/12)))*(-1.1*(Table24[[#This Row],[Target Ph]]-Table24[[#This Row],[Soil water pH]])*(Table24[[#This Row],[Sikoar Buffer pH]]-7.55)/(Table24[[#This Row],[Sikoar Buffer pH]]-(1.1*Table24[[#This Row],[Soil water pH]])+1.47)*13.75/12)/(Table24[[#This Row],[RNV]]/100))),0)</f>
        <v>1.3151667037853871</v>
      </c>
      <c r="N6" s="11">
        <f>Table24[[#This Row],[Lime Amount
(T/acre)]]*Table24[[#This Row],[Price ($/ton)]]</f>
        <v>26.303334075707742</v>
      </c>
      <c r="Q6" s="8" t="str">
        <v>name5</v>
      </c>
      <c r="R6" s="9">
        <v>14</v>
      </c>
      <c r="S6" s="9">
        <v>30</v>
      </c>
      <c r="T6" s="9">
        <v>69.154000000000011</v>
      </c>
      <c r="U6" s="9">
        <v>56</v>
      </c>
      <c r="V6" s="9">
        <v>1.3151667037853871</v>
      </c>
      <c r="W6" s="9">
        <v>26.303334075707742</v>
      </c>
    </row>
    <row r="7" spans="1:23" x14ac:dyDescent="0.25">
      <c r="Q7" s="8"/>
      <c r="R7" s="8"/>
      <c r="S7" s="8"/>
      <c r="T7" s="8"/>
      <c r="U7" s="8"/>
      <c r="V7" s="8"/>
      <c r="W7" s="8"/>
    </row>
    <row r="8" spans="1:23" x14ac:dyDescent="0.25">
      <c r="Q8" s="8"/>
      <c r="R8" s="8"/>
      <c r="S8" s="8"/>
      <c r="T8" s="8"/>
      <c r="U8" s="8"/>
      <c r="V8" s="8"/>
      <c r="W8" s="8"/>
    </row>
    <row r="9" spans="1:23" x14ac:dyDescent="0.25">
      <c r="Q9" s="8"/>
      <c r="R9" s="8"/>
      <c r="S9" s="8"/>
      <c r="T9" s="8"/>
      <c r="U9" s="8"/>
      <c r="V9" s="8"/>
      <c r="W9" s="8"/>
    </row>
    <row r="10" spans="1:23" x14ac:dyDescent="0.25">
      <c r="Q10" s="8"/>
      <c r="R10" s="8"/>
      <c r="S10" s="8"/>
      <c r="T10" s="8"/>
      <c r="U10" s="8"/>
      <c r="V10" s="8"/>
      <c r="W10" s="8"/>
    </row>
    <row r="11" spans="1:23" x14ac:dyDescent="0.25">
      <c r="Q11" s="8"/>
      <c r="R11" s="8"/>
      <c r="S11" s="8"/>
      <c r="T11" s="8"/>
      <c r="U11" s="8"/>
      <c r="V11" s="8"/>
      <c r="W11" s="8"/>
    </row>
    <row r="12" spans="1:23" x14ac:dyDescent="0.25">
      <c r="Q12" s="8"/>
      <c r="R12" s="8"/>
      <c r="S12" s="8"/>
      <c r="T12" s="8"/>
      <c r="U12" s="8"/>
      <c r="V12" s="8"/>
      <c r="W12" s="8"/>
    </row>
    <row r="13" spans="1:23" x14ac:dyDescent="0.25">
      <c r="Q13" s="8"/>
      <c r="R13" s="8"/>
      <c r="S13" s="8"/>
      <c r="T13" s="8"/>
      <c r="U13" s="8"/>
      <c r="V13" s="8"/>
      <c r="W13" s="8"/>
    </row>
    <row r="14" spans="1:23" x14ac:dyDescent="0.25">
      <c r="Q14" s="8"/>
      <c r="R14" s="8"/>
      <c r="S14" s="8"/>
      <c r="T14" s="8"/>
      <c r="U14" s="8"/>
      <c r="V14" s="8"/>
      <c r="W14" s="8"/>
    </row>
    <row r="15" spans="1:23" x14ac:dyDescent="0.25">
      <c r="Q15" t="s">
        <v>27</v>
      </c>
      <c r="R15" s="8"/>
      <c r="S15" s="8"/>
      <c r="T15" s="8"/>
      <c r="U15" s="8"/>
      <c r="V15" s="8"/>
      <c r="W15" s="8"/>
    </row>
    <row r="16" spans="1:23" x14ac:dyDescent="0.25">
      <c r="Q16" s="8"/>
      <c r="R16" s="8"/>
      <c r="S16" s="8"/>
      <c r="T16" s="8"/>
      <c r="U16" s="8"/>
      <c r="V16" s="8"/>
      <c r="W16" s="8"/>
    </row>
    <row r="17" spans="17:23" x14ac:dyDescent="0.25">
      <c r="Q17" s="8"/>
      <c r="R17" s="8"/>
      <c r="S17" s="8"/>
      <c r="T17" s="8"/>
      <c r="U17" s="8"/>
      <c r="V17" s="8"/>
      <c r="W17" s="8"/>
    </row>
    <row r="18" spans="17:23" x14ac:dyDescent="0.25">
      <c r="Q18" s="8"/>
      <c r="R18" s="8"/>
      <c r="S18" s="8"/>
      <c r="T18" s="8"/>
      <c r="U18" s="8"/>
      <c r="V18" s="8"/>
      <c r="W18" s="8"/>
    </row>
    <row r="19" spans="17:23" x14ac:dyDescent="0.25">
      <c r="Q19" s="8"/>
      <c r="R19" s="8"/>
      <c r="S19" s="8"/>
      <c r="T19" s="8"/>
      <c r="U19" s="8"/>
      <c r="V19" s="8"/>
      <c r="W19" s="8"/>
    </row>
  </sheetData>
  <sheetProtection algorithmName="SHA-512" hashValue="afp2+bmVVMQrdKEVUtv463T6LGemo/lvHdlSmCEjeahbZDmg4qxIa55qZUmBFT9cAJHPemzBOurfcK1WlXRSyg==" saltValue="kyX4V3Bj+sgZajeDgxz7kw==" spinCount="100000" sheet="1" objects="1" scenarios="1"/>
  <phoneticPr fontId="4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Dashborad</vt:lpstr>
      <vt:lpstr>Percentage-based-Sikora</vt:lpstr>
      <vt:lpstr>Name1</vt:lpstr>
      <vt:lpstr>Name2</vt:lpstr>
      <vt:lpstr>Name3</vt:lpstr>
      <vt:lpstr>Name4</vt:lpstr>
      <vt:lpstr>name5</vt:lpstr>
      <vt:lpstr>SampleN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shamim</cp:lastModifiedBy>
  <dcterms:created xsi:type="dcterms:W3CDTF">2023-01-18T14:10:08Z</dcterms:created>
  <dcterms:modified xsi:type="dcterms:W3CDTF">2023-01-28T10:30:47Z</dcterms:modified>
</cp:coreProperties>
</file>