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 Research\2023\Lime_Calculator_versions\Lime_calculator_Excel\"/>
    </mc:Choice>
  </mc:AlternateContent>
  <xr:revisionPtr revIDLastSave="0" documentId="13_ncr:1_{03D912DE-DBA0-48B2-B73F-B9491996C0C5}" xr6:coauthVersionLast="47" xr6:coauthVersionMax="47" xr10:uidLastSave="{00000000-0000-0000-0000-000000000000}"/>
  <bookViews>
    <workbookView xWindow="-120" yWindow="-120" windowWidth="20730" windowHeight="11310" xr2:uid="{067B446C-CA78-4396-A395-3D084C8452DA}"/>
  </bookViews>
  <sheets>
    <sheet name="Dashborad" sheetId="3" r:id="rId1"/>
    <sheet name="Percentage-based-Sikora" sheetId="6" r:id="rId2"/>
  </sheets>
  <definedNames>
    <definedName name="Actual_Tons_Acre_required__based_on_ENP_of_lime">_xlfn.ANCHORARRAY(#REF!)</definedName>
    <definedName name="CostP">_xlfn.ANCHORARRAY('Percentage-based-Sikora'!$W$2)</definedName>
    <definedName name="EFF0P">_xlfn.ANCHORARRAY('Percentage-based-Sikora'!$R$2)</definedName>
    <definedName name="EFF100P">_xlfn.ANCHORARRAY('Percentage-based-Sikora'!$U$2)</definedName>
    <definedName name="EFF50P">_xlfn.ANCHORARRAY('Percentage-based-Sikora'!$S$2)</definedName>
    <definedName name="LAP">_xlfn.ANCHORARRAY('Percentage-based-Sikora'!$V$2)</definedName>
    <definedName name="LSP">_xlfn.ANCHORARRAY('Percentage-based-Sikora'!$Q$2)</definedName>
    <definedName name="Name1">Dashborad!$C$4</definedName>
    <definedName name="Name2">Dashborad!$D$4</definedName>
    <definedName name="Name3">Dashborad!$E$4</definedName>
    <definedName name="Name4">Dashborad!$F$4</definedName>
    <definedName name="name5">Dashborad!$G$4</definedName>
    <definedName name="Pound_ton_ENP">_xlfn.ANCHORARRAY(#REF!)</definedName>
    <definedName name="Projected_Cost_Per_Acre_based_on_Product_ENP">_xlfn.ANCHORARRAY(#REF!)</definedName>
    <definedName name="RNVP">_xlfn.ANCHORARRAY('Percentage-based-Sikora'!$T$2)</definedName>
    <definedName name="SampleN">Dashborad!$F$3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6" l="1"/>
  <c r="L5" i="6"/>
  <c r="L4" i="6"/>
  <c r="L3" i="6"/>
  <c r="L2" i="6"/>
  <c r="K6" i="6"/>
  <c r="K5" i="6"/>
  <c r="K4" i="6"/>
  <c r="K3" i="6"/>
  <c r="K2" i="6"/>
  <c r="J6" i="6"/>
  <c r="J5" i="6"/>
  <c r="J4" i="6"/>
  <c r="J3" i="6"/>
  <c r="J2" i="6"/>
  <c r="I6" i="6"/>
  <c r="I5" i="6"/>
  <c r="I4" i="6"/>
  <c r="I3" i="6"/>
  <c r="I2" i="6"/>
  <c r="G6" i="6"/>
  <c r="G5" i="6"/>
  <c r="G4" i="6"/>
  <c r="G3" i="6"/>
  <c r="G2" i="6"/>
  <c r="H2" i="6" s="1"/>
  <c r="C6" i="6"/>
  <c r="C5" i="6"/>
  <c r="C4" i="6"/>
  <c r="F4" i="6" s="1"/>
  <c r="C3" i="6"/>
  <c r="C2" i="6"/>
  <c r="B6" i="6"/>
  <c r="D6" i="6" s="1"/>
  <c r="B5" i="6"/>
  <c r="B4" i="6"/>
  <c r="B2" i="6"/>
  <c r="B3" i="6"/>
  <c r="A6" i="6"/>
  <c r="A5" i="6"/>
  <c r="A4" i="6"/>
  <c r="A3" i="6"/>
  <c r="A2" i="6"/>
  <c r="F6" i="6"/>
  <c r="H3" i="6" l="1"/>
  <c r="H5" i="6"/>
  <c r="H4" i="6"/>
  <c r="M4" i="6" s="1"/>
  <c r="N4" i="6" s="1"/>
  <c r="F5" i="6"/>
  <c r="H6" i="6"/>
  <c r="M6" i="6"/>
  <c r="N6" i="6" s="1"/>
  <c r="M5" i="6"/>
  <c r="N5" i="6" s="1"/>
  <c r="E5" i="6"/>
  <c r="D5" i="6"/>
  <c r="E6" i="6"/>
  <c r="E4" i="6"/>
  <c r="D4" i="6"/>
  <c r="Q2" i="6" a="1"/>
  <c r="Q2" i="6" s="1"/>
  <c r="M3" i="6" l="1"/>
  <c r="N3" i="6" s="1"/>
  <c r="F2" i="6"/>
  <c r="F3" i="6"/>
  <c r="E2" i="6"/>
  <c r="E3" i="6"/>
  <c r="D2" i="6"/>
  <c r="D3" i="6"/>
  <c r="M2" i="6" l="1"/>
  <c r="N2" i="6" s="1"/>
  <c r="W2" i="6" s="1" a="1"/>
  <c r="W2" i="6" s="1"/>
  <c r="T2" i="6" a="1"/>
  <c r="T2" i="6" s="1"/>
  <c r="S2" i="6" a="1"/>
  <c r="S2" i="6" s="1"/>
  <c r="R2" i="6" a="1"/>
  <c r="R2" i="6" s="1"/>
  <c r="U2" i="6" a="1"/>
  <c r="U2" i="6" s="1"/>
  <c r="V2" i="6" l="1" a="1"/>
  <c r="V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tc={A58CEA36-F7C0-4F05-A205-E015303AF8D3}</author>
    <author>tc={08B91F55-5D0A-40DB-9245-0A7D92BDBD21}</author>
    <author>tc={4143892F-6EC6-4DB9-88EB-AD9567536378}</author>
    <author>tc={C2D021B7-EF67-45E5-91CD-747CBEEAEF27}</author>
    <author>tc={C9B3D146-2BA1-497D-90EC-5D9848D3B176}</author>
    <author>tc={1A6BE7E9-1563-4D6A-B655-CA5BFE661215}</author>
  </authors>
  <commentList>
    <comment ref="B1" authorId="0" shapeId="0" xr:uid="{A58CEA36-F7C0-4F05-A205-E015303AF8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Results from Sieve Screening (%)</t>
      </text>
    </comment>
    <comment ref="G1" authorId="1" shapeId="0" xr:uid="{08B91F55-5D0A-40DB-9245-0A7D92BDBD21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fit it in lime vendor's place or UK website</t>
      </text>
    </comment>
    <comment ref="I1" authorId="2" shapeId="0" xr:uid="{4143892F-6EC6-4DB9-88EB-AD9567536378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soil test</t>
      </text>
    </comment>
    <comment ref="J1" authorId="3" shapeId="0" xr:uid="{C2D021B7-EF67-45E5-91CD-747CBEEAEF27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soil  test</t>
      </text>
    </comment>
    <comment ref="K1" authorId="4" shapeId="0" xr:uid="{C9B3D146-2BA1-497D-90EC-5D9848D3B176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soil test</t>
      </text>
    </comment>
    <comment ref="L1" authorId="5" shapeId="0" xr:uid="{1A6BE7E9-1563-4D6A-B655-CA5BFE661215}">
      <text>
        <t>[Threaded comment]
Your version of Excel allows you to read this threaded comment; however, any edits to it will get removed if the file is opened in a newer version of Excel. Learn more: https://go.microsoft.com/fwlink/?linkid=870924
Comment:
    Vendor's price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<sst xmlns="http://schemas.openxmlformats.org/spreadsheetml/2006/main" count="38" uniqueCount="29">
  <si>
    <t>Lime Source</t>
  </si>
  <si>
    <t>&lt; #10</t>
  </si>
  <si>
    <t>&lt; # 50</t>
  </si>
  <si>
    <t>RNV</t>
  </si>
  <si>
    <t>Eff-(0%)</t>
  </si>
  <si>
    <t>Eff-(50%)</t>
  </si>
  <si>
    <t>Eff-(100%)</t>
  </si>
  <si>
    <t>Soil water pH</t>
  </si>
  <si>
    <t>Sikoar Buffer pH</t>
  </si>
  <si>
    <t>Target Ph</t>
  </si>
  <si>
    <t>Price ($/ton)</t>
  </si>
  <si>
    <t>Lime Amount
(T/acre)</t>
  </si>
  <si>
    <t>Cost
($/acre)</t>
  </si>
  <si>
    <t>CCE</t>
  </si>
  <si>
    <t>Target pH</t>
  </si>
  <si>
    <t>Price</t>
  </si>
  <si>
    <t>&lt; #50</t>
  </si>
  <si>
    <t>Soil pH</t>
  </si>
  <si>
    <t>Buffer pH</t>
  </si>
  <si>
    <t>This is a make-up table for charts in Dashboard. Please keep it intact</t>
  </si>
  <si>
    <t>Source</t>
  </si>
  <si>
    <t>Lime  Data</t>
  </si>
  <si>
    <t>Soil  Data</t>
  </si>
  <si>
    <t>Sample Number</t>
  </si>
  <si>
    <t>Sample 3</t>
  </si>
  <si>
    <t>Sample 4</t>
  </si>
  <si>
    <t>Sample 5</t>
  </si>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</sst>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 (Body)_x0000_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center" vertical="center"/>
    </xf>
    <xf numFmtId="0" fontId="0" fillId="3" borderId="0" xfId="0" applyFill="1"/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hidden="1"/>
    </xf>
    <xf numFmtId="0" fontId="4" fillId="2" borderId="1" xfId="0" applyFont="1" applyFill="1" applyBorder="1" applyAlignment="1" applyProtection="1">
      <alignment horizontal="center" vertical="center" wrapText="1"/>
      <protection hidden="1"/>
    </xf>
    <xf numFmtId="0" fontId="4" fillId="2" borderId="3" xfId="0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0" fillId="0" borderId="0" xfId="0" applyNumberFormat="1" applyProtection="1">
      <protection hidden="1"/>
    </xf>
    <xf numFmtId="0" fontId="2" fillId="0" borderId="0" xfId="0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 vertical="center"/>
      <protection hidden="1"/>
    </xf>
    <xf numFmtId="164" fontId="2" fillId="0" borderId="0" xfId="0" applyNumberFormat="1" applyFont="1" applyAlignment="1" applyProtection="1">
      <alignment horizontal="center" vertical="center"/>
      <protection hidden="1"/>
    </xf>
    <xf numFmtId="0" fontId="2" fillId="0" borderId="0" xfId="0" applyFont="1" applyProtection="1">
      <protection hidden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7" fillId="6" borderId="0" xfId="0" applyFont="1" applyFill="1"/>
    <xf numFmtId="0" fontId="6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 applyProtection="1">
      <alignment horizontal="center" vertical="center"/>
      <protection locked="0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2" fillId="4" borderId="6" xfId="0" applyFont="1" applyFill="1" applyBorder="1"/>
    <xf numFmtId="0" fontId="2" fillId="4" borderId="7" xfId="0" applyFont="1" applyFill="1" applyBorder="1"/>
    <xf numFmtId="0" fontId="0" fillId="6" borderId="8" xfId="0" applyFill="1" applyBorder="1"/>
    <xf numFmtId="0" fontId="6" fillId="7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 applyProtection="1">
      <alignment horizontal="center" vertical="center"/>
      <protection locked="0"/>
    </xf>
    <xf numFmtId="0" fontId="6" fillId="7" borderId="15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8" fillId="2" borderId="9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8" fillId="2" borderId="14" xfId="0" applyFont="1" applyFill="1" applyBorder="1" applyAlignment="1" applyProtection="1">
      <alignment horizontal="center" vertical="center"/>
      <protection locked="0"/>
    </xf>
    <xf numFmtId="0" fontId="8" fillId="2" borderId="13" xfId="0" applyFont="1" applyFill="1" applyBorder="1" applyAlignment="1" applyProtection="1">
      <alignment horizontal="center" vertical="center"/>
      <protection locked="0"/>
    </xf>
    <xf numFmtId="0" fontId="6" fillId="12" borderId="0" xfId="0" applyFont="1" applyFill="1" applyAlignment="1">
      <alignment horizontal="center" vertical="center"/>
    </xf>
    <xf numFmtId="0" fontId="1" fillId="12" borderId="0" xfId="0" applyFont="1" applyFill="1" applyAlignment="1" applyProtection="1">
      <alignment horizontal="center" vertical="center"/>
      <protection locked="0"/>
    </xf>
    <xf numFmtId="0" fontId="9" fillId="6" borderId="8" xfId="0" applyFont="1" applyFill="1" applyBorder="1" applyAlignment="1">
      <alignment horizontal="left" vertical="center"/>
    </xf>
    <xf numFmtId="0" fontId="9" fillId="6" borderId="10" xfId="0" applyFont="1" applyFill="1" applyBorder="1" applyAlignment="1">
      <alignment horizontal="left" vertical="center"/>
    </xf>
  </cellXfs>
  <cellStyles count="1">
    <cellStyle name="Normal" xfId="0" builtinId="0"/>
  </cellStyles>
  <dxfs count="16">
    <dxf>
      <font>
        <b/>
      </font>
      <numFmt numFmtId="2" formatCode="0.00"/>
      <alignment horizontal="center" vertical="center" textRotation="0" wrapText="0" indent="0" justifyLastLine="0" shrinkToFit="0" readingOrder="0"/>
      <protection locked="1" hidden="1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  <protection locked="0" hidden="0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  <protection locked="0" hidden="0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  <protection locked="0" hidden="0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  <protection locked="0" hidden="0"/>
    </dxf>
    <dxf>
      <font>
        <b/>
      </font>
      <numFmt numFmtId="2" formatCode="0.00"/>
      <alignment horizontal="center" vertical="center" textRotation="0" wrapText="0" indent="0" justifyLastLine="0" shrinkToFit="0" readingOrder="0"/>
      <protection locked="1" hidden="1"/>
    </dxf>
    <dxf>
      <font>
        <b/>
      </font>
      <numFmt numFmtId="164" formatCode="0.000"/>
      <alignment horizontal="center" vertical="center" textRotation="0" wrapText="0" indent="0" justifyLastLine="0" shrinkToFit="0" readingOrder="0"/>
      <protection locked="1" hidden="1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  <protection locked="0" hidden="0"/>
    </dxf>
    <dxf>
      <font>
        <b/>
      </font>
      <numFmt numFmtId="0" formatCode="General"/>
      <alignment horizontal="center" vertical="center" textRotation="0" wrapText="0" indent="0" justifyLastLine="0" shrinkToFit="0" readingOrder="0"/>
      <protection locked="1" hidden="1"/>
    </dxf>
    <dxf>
      <font>
        <b/>
      </font>
      <numFmt numFmtId="0" formatCode="General"/>
      <alignment horizontal="center" vertical="center" textRotation="0" wrapText="0" indent="0" justifyLastLine="0" shrinkToFit="0" readingOrder="0"/>
      <protection locked="1" hidden="1"/>
    </dxf>
    <dxf>
      <font>
        <b/>
      </font>
      <numFmt numFmtId="0" formatCode="General"/>
      <alignment horizontal="center" vertical="center" textRotation="0" wrapText="0" indent="0" justifyLastLine="0" shrinkToFit="0" readingOrder="0"/>
      <protection locked="1" hidden="1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  <protection locked="0" hidden="0"/>
    </dxf>
    <dxf>
      <font>
        <b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  <protection locked="0" hidden="0"/>
    </dxf>
    <dxf>
      <font>
        <b/>
      </font>
      <numFmt numFmtId="0" formatCode="General"/>
      <fill>
        <patternFill patternType="none">
          <fgColor indexed="64"/>
          <bgColor auto="1"/>
        </patternFill>
      </fill>
      <protection locked="1" hidden="1"/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colors>
    <mruColors>
      <color rgb="FF271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6DF-ED41-853E-9352E4D957F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6DF-ED41-853E-9352E4D957F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6DF-ED41-853E-9352E4D957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  <c:extLst xmlns:c15="http://schemas.microsoft.com/office/drawing/2012/chart"/>
            </c:strRef>
          </c:cat>
          <c:val>
            <c:numRef>
              <c:f>[0]!RNVP</c:f>
              <c:numCache>
                <c:formatCode>0.00</c:formatCode>
                <c:ptCount val="3"/>
                <c:pt idx="0">
                  <c:v>78.239999999999995</c:v>
                </c:pt>
                <c:pt idx="1">
                  <c:v>72.298000000000002</c:v>
                </c:pt>
                <c:pt idx="2">
                  <c:v>71.248000000000005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6DF-ED41-853E-9352E4D957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6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Lime_Amount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89-4345-8097-620B6B4612B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89-4345-8097-620B6B4612B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89-4345-8097-620B6B4612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  <c:extLst xmlns:c15="http://schemas.microsoft.com/office/drawing/2012/chart"/>
            </c:strRef>
          </c:cat>
          <c:val>
            <c:numRef>
              <c:f>[0]!LAP</c:f>
              <c:numCache>
                <c:formatCode>0.00</c:formatCode>
                <c:ptCount val="3"/>
                <c:pt idx="0">
                  <c:v>1.1624365827399625</c:v>
                </c:pt>
                <c:pt idx="1">
                  <c:v>1.2579744700209503</c:v>
                </c:pt>
                <c:pt idx="2">
                  <c:v>1.2765135615536531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89-4345-8097-620B6B461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1551798305496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Lime_cost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20-2B4D-873F-375507E33C8E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120-2B4D-873F-375507E33C8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120-2B4D-873F-375507E33C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  <c:extLst xmlns:c15="http://schemas.microsoft.com/office/drawing/2012/chart"/>
            </c:strRef>
          </c:cat>
          <c:val>
            <c:numRef>
              <c:f>[0]!CostP</c:f>
              <c:numCache>
                <c:formatCode>0.00</c:formatCode>
                <c:ptCount val="3"/>
                <c:pt idx="0">
                  <c:v>29.060914568499065</c:v>
                </c:pt>
                <c:pt idx="1">
                  <c:v>31.449361750523757</c:v>
                </c:pt>
                <c:pt idx="2">
                  <c:v>31.91283903884133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120-2B4D-873F-375507E33C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in val="0"/>
        </c:scaling>
        <c:delete val="1"/>
        <c:axPos val="t"/>
        <c:numFmt formatCode="0.00" sourceLinked="1"/>
        <c:majorTickMark val="out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852626977285947"/>
          <c:y val="0"/>
          <c:w val="0.78147375909605199"/>
          <c:h val="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41-674B-BD72-E6C074A007A1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841-674B-BD72-E6C074A007A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841-674B-BD72-E6C074A007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  <c:extLst xmlns:c15="http://schemas.microsoft.com/office/drawing/2012/chart"/>
            </c:strRef>
          </c:cat>
          <c:val>
            <c:numRef>
              <c:f>[0]!EFF0P</c:f>
              <c:numCache>
                <c:formatCode>0.00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Effectivenes0</c:v>
                </c15:tx>
              </c15:filteredSeriesTitle>
            </c:ext>
            <c:ext xmlns:c16="http://schemas.microsoft.com/office/drawing/2014/chart" uri="{C3380CC4-5D6E-409C-BE32-E72D297353CC}">
              <c16:uniqueId val="{00000008-E841-674B-BD72-E6C074A007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6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6">
              <a:lumMod val="20000"/>
              <a:lumOff val="8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ysDot"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7225146286728519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Effectiveness50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FF-D642-AC1E-2141FDF89A2F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FF-D642-AC1E-2141FDF89A2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FF-D642-AC1E-2141FDF89A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  <c:extLst xmlns:c15="http://schemas.microsoft.com/office/drawing/2012/chart"/>
            </c:strRef>
          </c:cat>
          <c:val>
            <c:numRef>
              <c:f>[0]!EFF50P</c:f>
              <c:numCache>
                <c:formatCode>0.00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FF-D642-AC1E-2141FDF89A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1551798305496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Effectiveness100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8B6-7F46-BC30-80CD3AA56C4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8B6-7F46-BC30-80CD3AA56C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  <c:extLst xmlns:c15="http://schemas.microsoft.com/office/drawing/2012/chart"/>
            </c:strRef>
          </c:cat>
          <c:val>
            <c:numRef>
              <c:f>[0]!EFF100P</c:f>
              <c:numCache>
                <c:formatCode>0.00</c:formatCode>
                <c:ptCount val="3"/>
                <c:pt idx="0">
                  <c:v>70</c:v>
                </c:pt>
                <c:pt idx="1">
                  <c:v>59</c:v>
                </c:pt>
                <c:pt idx="2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B6-7F46-BC30-80CD3AA56C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325704</xdr:colOff>
      <xdr:row>1</xdr:row>
      <xdr:rowOff>65936</xdr:rowOff>
    </xdr:from>
    <xdr:to>
      <xdr:col>16</xdr:col>
      <xdr:colOff>671766</xdr:colOff>
      <xdr:row>20</xdr:row>
      <xdr:rowOff>166605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AA8877E-D24D-089A-E590-9A022F42EB90}"/>
            </a:ext>
          </a:extLst>
        </xdr:cNvPr>
        <xdr:cNvGrpSpPr/>
      </xdr:nvGrpSpPr>
      <xdr:grpSpPr>
        <a:xfrm>
          <a:off x="4938525" y="256436"/>
          <a:ext cx="6278777" cy="4210026"/>
          <a:chOff x="5251490" y="528579"/>
          <a:chExt cx="6278777" cy="4210026"/>
        </a:xfrm>
      </xdr:grpSpPr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7756468D-5E7A-C743-9C4C-1F9D151D377B}"/>
              </a:ext>
            </a:extLst>
          </xdr:cNvPr>
          <xdr:cNvGrpSpPr/>
        </xdr:nvGrpSpPr>
        <xdr:grpSpPr>
          <a:xfrm>
            <a:off x="8419611" y="586548"/>
            <a:ext cx="3110656" cy="3693397"/>
            <a:chOff x="6105525" y="632611"/>
            <a:chExt cx="3897027" cy="4234665"/>
          </a:xfrm>
          <a:solidFill>
            <a:schemeClr val="accent6">
              <a:lumMod val="20000"/>
              <a:lumOff val="80000"/>
            </a:schemeClr>
          </a:solidFill>
        </xdr:grpSpPr>
        <xdr:grpSp>
          <xdr:nvGrpSpPr>
            <xdr:cNvPr id="37" name="Group 36">
              <a:extLst>
                <a:ext uri="{FF2B5EF4-FFF2-40B4-BE49-F238E27FC236}">
                  <a16:creationId xmlns:a16="http://schemas.microsoft.com/office/drawing/2014/main" id="{F9082C34-1410-CA42-9111-C558D5494B60}"/>
                </a:ext>
              </a:extLst>
            </xdr:cNvPr>
            <xdr:cNvGrpSpPr/>
          </xdr:nvGrpSpPr>
          <xdr:grpSpPr>
            <a:xfrm>
              <a:off x="6105525" y="632611"/>
              <a:ext cx="3897027" cy="4234665"/>
              <a:chOff x="276225" y="661186"/>
              <a:chExt cx="3897027" cy="4234665"/>
            </a:xfrm>
            <a:grpFill/>
          </xdr:grpSpPr>
          <xdr:sp macro="" textlink="">
            <xdr:nvSpPr>
              <xdr:cNvPr id="39" name="Rectangle: Rounded Corners 13">
                <a:extLst>
                  <a:ext uri="{FF2B5EF4-FFF2-40B4-BE49-F238E27FC236}">
                    <a16:creationId xmlns:a16="http://schemas.microsoft.com/office/drawing/2014/main" id="{3F49579B-A98A-2141-946E-82CC8C8F3CFA}"/>
                  </a:ext>
                </a:extLst>
              </xdr:cNvPr>
              <xdr:cNvSpPr/>
            </xdr:nvSpPr>
            <xdr:spPr>
              <a:xfrm>
                <a:off x="1384485" y="661186"/>
                <a:ext cx="1812565" cy="301348"/>
              </a:xfrm>
              <a:prstGeom prst="round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400" b="1">
                    <a:solidFill>
                      <a:sysClr val="windowText" lastClr="000000"/>
                    </a:solidFill>
                  </a:rPr>
                  <a:t>RNV (%)</a:t>
                </a:r>
              </a:p>
            </xdr:txBody>
          </xdr:sp>
          <xdr:grpSp>
            <xdr:nvGrpSpPr>
              <xdr:cNvPr id="40" name="Group 39">
                <a:extLst>
                  <a:ext uri="{FF2B5EF4-FFF2-40B4-BE49-F238E27FC236}">
                    <a16:creationId xmlns:a16="http://schemas.microsoft.com/office/drawing/2014/main" id="{F09A21F7-FB4F-D741-B705-19AF02645DEB}"/>
                  </a:ext>
                </a:extLst>
              </xdr:cNvPr>
              <xdr:cNvGrpSpPr/>
            </xdr:nvGrpSpPr>
            <xdr:grpSpPr>
              <a:xfrm>
                <a:off x="276225" y="1000125"/>
                <a:ext cx="3897027" cy="3895726"/>
                <a:chOff x="-41217" y="942972"/>
                <a:chExt cx="4215965" cy="4333868"/>
              </a:xfrm>
              <a:grpFill/>
            </xdr:grpSpPr>
            <xdr:sp macro="" textlink="">
              <xdr:nvSpPr>
                <xdr:cNvPr id="41" name="Rectangle 40">
                  <a:extLst>
                    <a:ext uri="{FF2B5EF4-FFF2-40B4-BE49-F238E27FC236}">
                      <a16:creationId xmlns:a16="http://schemas.microsoft.com/office/drawing/2014/main" id="{2A9D7985-B9F3-3C4A-BEA1-FF5D73E221C1}"/>
                    </a:ext>
                  </a:extLst>
                </xdr:cNvPr>
                <xdr:cNvSpPr/>
              </xdr:nvSpPr>
              <xdr:spPr>
                <a:xfrm>
                  <a:off x="-41217" y="942972"/>
                  <a:ext cx="4070293" cy="4333868"/>
                </a:xfrm>
                <a:prstGeom prst="rect">
                  <a:avLst/>
                </a:prstGeom>
                <a:grp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>
                    <a:solidFill>
                      <a:sysClr val="windowText" lastClr="000000"/>
                    </a:solidFill>
                  </a:endParaRPr>
                </a:p>
              </xdr:txBody>
            </xdr:sp>
            <xdr:graphicFrame macro="">
              <xdr:nvGraphicFramePr>
                <xdr:cNvPr id="42" name="Chart 41">
                  <a:extLst>
                    <a:ext uri="{FF2B5EF4-FFF2-40B4-BE49-F238E27FC236}">
                      <a16:creationId xmlns:a16="http://schemas.microsoft.com/office/drawing/2014/main" id="{7A36E27A-1ACA-F042-B77E-5712B6A5FF0B}"/>
                    </a:ext>
                  </a:extLst>
                </xdr:cNvPr>
                <xdr:cNvGraphicFramePr/>
              </xdr:nvGraphicFramePr>
              <xdr:xfrm>
                <a:off x="1" y="983169"/>
                <a:ext cx="3965803" cy="1026359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xdr:graphicFrame macro="">
              <xdr:nvGraphicFramePr>
                <xdr:cNvPr id="43" name="Chart 42">
                  <a:extLst>
                    <a:ext uri="{FF2B5EF4-FFF2-40B4-BE49-F238E27FC236}">
                      <a16:creationId xmlns:a16="http://schemas.microsoft.com/office/drawing/2014/main" id="{D6A5B0EE-4293-3D41-B443-6275CCF2AC2A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1" y="2534256"/>
                <a:ext cx="3965804" cy="1026359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  <xdr:graphicFrame macro="">
              <xdr:nvGraphicFramePr>
                <xdr:cNvPr id="44" name="Chart 43">
                  <a:extLst>
                    <a:ext uri="{FF2B5EF4-FFF2-40B4-BE49-F238E27FC236}">
                      <a16:creationId xmlns:a16="http://schemas.microsoft.com/office/drawing/2014/main" id="{1FE5B2C0-A6EB-0142-94E8-B254B6807EFE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-15609" y="4085342"/>
                <a:ext cx="3965803" cy="1026359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  <xdr:sp macro="" textlink="">
              <xdr:nvSpPr>
                <xdr:cNvPr id="45" name="Rectangle: Rounded Corners 19">
                  <a:extLst>
                    <a:ext uri="{FF2B5EF4-FFF2-40B4-BE49-F238E27FC236}">
                      <a16:creationId xmlns:a16="http://schemas.microsoft.com/office/drawing/2014/main" id="{A6ABEB28-4AED-4742-8F71-7C3C8D77FF28}"/>
                    </a:ext>
                  </a:extLst>
                </xdr:cNvPr>
                <xdr:cNvSpPr/>
              </xdr:nvSpPr>
              <xdr:spPr>
                <a:xfrm>
                  <a:off x="101647" y="2150248"/>
                  <a:ext cx="4073101" cy="300807"/>
                </a:xfrm>
                <a:prstGeom prst="roundRect">
                  <a:avLst/>
                </a:prstGeom>
                <a:grp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/>
                <a:lstStyle/>
                <a:p>
                  <a:pPr algn="ctr"/>
                  <a:r>
                    <a:rPr lang="en-US" sz="1400" b="1">
                      <a:solidFill>
                        <a:sysClr val="windowText" lastClr="000000"/>
                      </a:solidFill>
                    </a:rPr>
                    <a:t>Recommended</a:t>
                  </a:r>
                  <a:r>
                    <a:rPr lang="en-US" sz="1400" b="1" baseline="0">
                      <a:solidFill>
                        <a:sysClr val="windowText" lastClr="000000"/>
                      </a:solidFill>
                    </a:rPr>
                    <a:t> Amount (T/acre)</a:t>
                  </a:r>
                  <a:endParaRPr lang="en-US" sz="1400" b="1">
                    <a:solidFill>
                      <a:sysClr val="windowText" lastClr="000000"/>
                    </a:solidFill>
                  </a:endParaRPr>
                </a:p>
              </xdr:txBody>
            </xdr:sp>
          </xdr:grpSp>
        </xdr:grpSp>
        <xdr:sp macro="" textlink="">
          <xdr:nvSpPr>
            <xdr:cNvPr id="38" name="Rectangle: Rounded Corners 23">
              <a:extLst>
                <a:ext uri="{FF2B5EF4-FFF2-40B4-BE49-F238E27FC236}">
                  <a16:creationId xmlns:a16="http://schemas.microsoft.com/office/drawing/2014/main" id="{D860D19B-1A02-7040-BA44-A0E09512FED9}"/>
                </a:ext>
              </a:extLst>
            </xdr:cNvPr>
            <xdr:cNvSpPr/>
          </xdr:nvSpPr>
          <xdr:spPr>
            <a:xfrm>
              <a:off x="6307150" y="3406078"/>
              <a:ext cx="3625834" cy="310525"/>
            </a:xfrm>
            <a:prstGeom prst="round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sz="1400" b="1">
                  <a:solidFill>
                    <a:sysClr val="windowText" lastClr="000000"/>
                  </a:solidFill>
                </a:rPr>
                <a:t>Application Cost </a:t>
              </a:r>
              <a:r>
                <a:rPr lang="en-US" sz="1400" b="1" baseline="0">
                  <a:solidFill>
                    <a:sysClr val="windowText" lastClr="000000"/>
                  </a:solidFill>
                </a:rPr>
                <a:t>($/acre)</a:t>
              </a:r>
              <a:endParaRPr lang="en-US" sz="14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58" name="Group 57">
            <a:extLst>
              <a:ext uri="{FF2B5EF4-FFF2-40B4-BE49-F238E27FC236}">
                <a16:creationId xmlns:a16="http://schemas.microsoft.com/office/drawing/2014/main" id="{E331F146-5915-A247-B1D2-D65C567415AB}"/>
              </a:ext>
            </a:extLst>
          </xdr:cNvPr>
          <xdr:cNvGrpSpPr/>
        </xdr:nvGrpSpPr>
        <xdr:grpSpPr>
          <a:xfrm>
            <a:off x="5251490" y="528579"/>
            <a:ext cx="3078640" cy="4210026"/>
            <a:chOff x="276225" y="537590"/>
            <a:chExt cx="3798216" cy="2916344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59" name="Rectangle: Rounded Corners 10">
              <a:extLst>
                <a:ext uri="{FF2B5EF4-FFF2-40B4-BE49-F238E27FC236}">
                  <a16:creationId xmlns:a16="http://schemas.microsoft.com/office/drawing/2014/main" id="{527E5F07-E3E1-C243-A330-497B13E527AF}"/>
                </a:ext>
              </a:extLst>
            </xdr:cNvPr>
            <xdr:cNvSpPr/>
          </xdr:nvSpPr>
          <xdr:spPr>
            <a:xfrm>
              <a:off x="780190" y="537590"/>
              <a:ext cx="3022494" cy="283189"/>
            </a:xfrm>
            <a:prstGeom prst="round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 b="1" baseline="0">
                  <a:solidFill>
                    <a:sysClr val="windowText" lastClr="000000"/>
                  </a:solidFill>
                </a:rPr>
                <a:t>Fineness (%)</a:t>
              </a:r>
              <a:endParaRPr lang="en-US" sz="1400" b="1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60" name="Group 59">
              <a:extLst>
                <a:ext uri="{FF2B5EF4-FFF2-40B4-BE49-F238E27FC236}">
                  <a16:creationId xmlns:a16="http://schemas.microsoft.com/office/drawing/2014/main" id="{21C3CD7B-ECFB-724C-8C0B-B9C3CEDEE133}"/>
                </a:ext>
              </a:extLst>
            </xdr:cNvPr>
            <xdr:cNvGrpSpPr/>
          </xdr:nvGrpSpPr>
          <xdr:grpSpPr>
            <a:xfrm>
              <a:off x="276225" y="750460"/>
              <a:ext cx="3798216" cy="2703474"/>
              <a:chOff x="-41218" y="665230"/>
              <a:chExt cx="4109068" cy="3007532"/>
            </a:xfrm>
            <a:grpFill/>
          </xdr:grpSpPr>
          <xdr:sp macro="" textlink="">
            <xdr:nvSpPr>
              <xdr:cNvPr id="61" name="Rectangle 60">
                <a:extLst>
                  <a:ext uri="{FF2B5EF4-FFF2-40B4-BE49-F238E27FC236}">
                    <a16:creationId xmlns:a16="http://schemas.microsoft.com/office/drawing/2014/main" id="{9B573B17-0977-2145-A259-9DF3A000757B}"/>
                  </a:ext>
                </a:extLst>
              </xdr:cNvPr>
              <xdr:cNvSpPr/>
            </xdr:nvSpPr>
            <xdr:spPr>
              <a:xfrm>
                <a:off x="-41218" y="665230"/>
                <a:ext cx="4070293" cy="3007532"/>
              </a:xfrm>
              <a:prstGeom prst="rect">
                <a:avLst/>
              </a:prstGeom>
              <a:grp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>
                  <a:solidFill>
                    <a:sysClr val="windowText" lastClr="000000"/>
                  </a:solidFill>
                </a:endParaRPr>
              </a:p>
            </xdr:txBody>
          </xdr:sp>
          <xdr:graphicFrame macro="">
            <xdr:nvGraphicFramePr>
              <xdr:cNvPr id="62" name="Chart 61">
                <a:extLst>
                  <a:ext uri="{FF2B5EF4-FFF2-40B4-BE49-F238E27FC236}">
                    <a16:creationId xmlns:a16="http://schemas.microsoft.com/office/drawing/2014/main" id="{F1C92E15-663E-5E45-9D63-53C3F3F347E0}"/>
                  </a:ext>
                </a:extLst>
              </xdr:cNvPr>
              <xdr:cNvGraphicFramePr/>
            </xdr:nvGraphicFramePr>
            <xdr:xfrm>
              <a:off x="31033" y="720985"/>
              <a:ext cx="3905446" cy="619201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63" name="Chart 62">
                <a:extLst>
                  <a:ext uri="{FF2B5EF4-FFF2-40B4-BE49-F238E27FC236}">
                    <a16:creationId xmlns:a16="http://schemas.microsoft.com/office/drawing/2014/main" id="{8EDF499C-42AA-5443-9167-F81A7321AE22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053" y="1657671"/>
              <a:ext cx="3905446" cy="620099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graphicFrame macro="">
            <xdr:nvGraphicFramePr>
              <xdr:cNvPr id="64" name="Chart 63">
                <a:extLst>
                  <a:ext uri="{FF2B5EF4-FFF2-40B4-BE49-F238E27FC236}">
                    <a16:creationId xmlns:a16="http://schemas.microsoft.com/office/drawing/2014/main" id="{851FD67C-13B3-8740-AE6D-EF7ADC704359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-21807" y="2595254"/>
              <a:ext cx="3905446" cy="620099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sp macro="" textlink="">
            <xdr:nvSpPr>
              <xdr:cNvPr id="65" name="Rectangle: Rounded Corners 7">
                <a:extLst>
                  <a:ext uri="{FF2B5EF4-FFF2-40B4-BE49-F238E27FC236}">
                    <a16:creationId xmlns:a16="http://schemas.microsoft.com/office/drawing/2014/main" id="{FEC843F6-6A80-6840-ADF1-D68D347FD9E4}"/>
                  </a:ext>
                </a:extLst>
              </xdr:cNvPr>
              <xdr:cNvSpPr/>
            </xdr:nvSpPr>
            <xdr:spPr>
              <a:xfrm>
                <a:off x="311641" y="1373969"/>
                <a:ext cx="3756209" cy="219082"/>
              </a:xfrm>
              <a:prstGeom prst="roundRect">
                <a:avLst>
                  <a:gd name="adj" fmla="val 43482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r>
                  <a:rPr lang="en-US" sz="1100" b="1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#10 Sieve </a:t>
                </a:r>
                <a:r>
                  <a:rPr lang="en-US" sz="1100" b="1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- - - - - - - - - - - - - - - - - - - - - - - - -</a:t>
                </a:r>
                <a:endParaRPr lang="en-US" b="1">
                  <a:solidFill>
                    <a:schemeClr val="tx1"/>
                  </a:solidFill>
                  <a:effectLst/>
                </a:endParaRPr>
              </a:p>
            </xdr:txBody>
          </xdr:sp>
          <xdr:sp macro="" textlink="">
            <xdr:nvSpPr>
              <xdr:cNvPr id="66" name="Rectangle: Rounded Corners 8">
                <a:extLst>
                  <a:ext uri="{FF2B5EF4-FFF2-40B4-BE49-F238E27FC236}">
                    <a16:creationId xmlns:a16="http://schemas.microsoft.com/office/drawing/2014/main" id="{F17BCB27-1089-114B-8DBF-14298793DABF}"/>
                  </a:ext>
                </a:extLst>
              </xdr:cNvPr>
              <xdr:cNvSpPr/>
            </xdr:nvSpPr>
            <xdr:spPr>
              <a:xfrm>
                <a:off x="399666" y="2328388"/>
                <a:ext cx="3659185" cy="237727"/>
              </a:xfrm>
              <a:prstGeom prst="round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l"/>
                <a:r>
                  <a:rPr lang="en-US" sz="1100" b="1">
                    <a:solidFill>
                      <a:sysClr val="windowText" lastClr="000000"/>
                    </a:solidFill>
                  </a:rPr>
                  <a:t>#50 Sieve </a:t>
                </a:r>
                <a:r>
                  <a:rPr lang="en-US" sz="1100" b="1" baseline="0">
                    <a:solidFill>
                      <a:sysClr val="windowText" lastClr="000000"/>
                    </a:solidFill>
                  </a:rPr>
                  <a:t>- - - - - - - - - - - - - - - - - - - - - - - - -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xdr:txBody>
          </xdr:sp>
        </xdr:grpSp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0.91487</cdr:x>
      <cdr:y>0.09709</cdr:y>
    </cdr:from>
    <cdr:to>
      <cdr:x>0.98654</cdr:x>
      <cdr:y>0.9534</cdr:y>
    </cdr:to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114D6AB5-9BCF-DB66-F509-EC0CFAB0AFAB}"/>
            </a:ext>
          </a:extLst>
        </cdr:cNvPr>
        <cdr:cNvSpPr txBox="1"/>
      </cdr:nvSpPr>
      <cdr:spPr>
        <a:xfrm xmlns:a="http://schemas.openxmlformats.org/drawingml/2006/main">
          <a:off x="2676979" y="78015"/>
          <a:ext cx="209724" cy="68804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RNV (0%)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absSizeAnchor xmlns:cdr="http://schemas.openxmlformats.org/drawingml/2006/chartDrawing">
    <cdr:from>
      <cdr:x>0.91685</cdr:x>
      <cdr:y>0.09503</cdr:y>
    </cdr:from>
    <cdr:ext cx="209724" cy="688047"/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450B3726-F4B5-1AB0-3C5D-FAD2A05C1309}"/>
            </a:ext>
          </a:extLst>
        </cdr:cNvPr>
        <cdr:cNvSpPr txBox="1"/>
      </cdr:nvSpPr>
      <cdr:spPr>
        <a:xfrm xmlns:a="http://schemas.openxmlformats.org/drawingml/2006/main">
          <a:off x="2682776" y="76468"/>
          <a:ext cx="209724" cy="68804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RNV (50%)</a:t>
          </a:r>
        </a:p>
      </cdr:txBody>
    </cdr:sp>
  </cdr:abs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0.93104</cdr:x>
      <cdr:y>0.0632</cdr:y>
    </cdr:from>
    <cdr:to>
      <cdr:x>0.9907</cdr:x>
      <cdr:y>0.96618</cdr:y>
    </cdr:to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450B3726-F4B5-1AB0-3C5D-FAD2A05C1309}"/>
            </a:ext>
          </a:extLst>
        </cdr:cNvPr>
        <cdr:cNvSpPr txBox="1"/>
      </cdr:nvSpPr>
      <cdr:spPr>
        <a:xfrm xmlns:a="http://schemas.openxmlformats.org/drawingml/2006/main">
          <a:off x="2724298" y="50855"/>
          <a:ext cx="174569" cy="72660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RNV (100%)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Mohammad Jan Shamim" id="{4B703EF5-87CF-422B-9328-59B643692BDE}" userId="7a98fa68f3b2f9fe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55E2FD-C4FC-42F4-80B2-32038783AE45}" name="Table24" displayName="Table24" ref="A1:N6" totalsRowShown="0" headerRowDxfId="15" headerRowBorderDxfId="14">
  <autoFilter ref="A1:N6" xr:uid="{8CBA129A-B7C2-4A33-B30D-42D523311B6B}"/>
  <tableColumns count="14">
    <tableColumn id="1" xr3:uid="{9FEA719D-4A40-42EC-B346-6AECF2BE8D9C}" name="Lime Source" dataDxfId="13"/>
    <tableColumn id="3" xr3:uid="{BD0434AB-8BE6-4F16-910D-44A8F1B3207C}" name="&lt; #10" dataDxfId="12"/>
    <tableColumn id="4" xr3:uid="{DB2E83F2-40F7-440C-8D7D-1903B6CDFB61}" name="&lt; # 50" dataDxfId="11"/>
    <tableColumn id="5" xr3:uid="{EE9E1ED7-5296-43ED-B00A-14FF0DF57C06}" name="Eff-(0%)" dataDxfId="10">
      <calculatedColumnFormula>(100-Table24[[#This Row],[&lt; '#10]])</calculatedColumnFormula>
    </tableColumn>
    <tableColumn id="6" xr3:uid="{FC3E648B-1CC7-4016-B2C4-24F9E9BCD0C1}" name="Eff-(50%)" dataDxfId="9">
      <calculatedColumnFormula>Table24[[#This Row],[&lt; '#10]]-Table24[[#This Row],[&lt; '# 50]]</calculatedColumnFormula>
    </tableColumn>
    <tableColumn id="7" xr3:uid="{0F91782F-D77C-4E2A-B653-EA1D0CE0FC1C}" name="Eff-(100%)" dataDxfId="8">
      <calculatedColumnFormula>Table24[[#This Row],[&lt; '# 50]]</calculatedColumnFormula>
    </tableColumn>
    <tableColumn id="15" xr3:uid="{46FD9DCA-05CB-4B62-8DF3-1EFE10905BB0}" name="CCE" dataDxfId="7"/>
    <tableColumn id="8" xr3:uid="{557A1898-F64A-4156-B156-2B0E33A788D7}" name="RNV" dataDxfId="0">
      <calculatedColumnFormula>Table24[[#This Row],[CCE]]/100*(((Table24[[#This Row],[&lt; '#10]]-Table24[[#This Row],[&lt; '# 50]])/2)+Table24[[#This Row],[&lt; '# 50]])</calculatedColumnFormula>
    </tableColumn>
    <tableColumn id="9" xr3:uid="{97D2D243-521A-4265-BD0F-350715DEDE39}" name="Soil water pH" dataDxfId="4"/>
    <tableColumn id="10" xr3:uid="{9BB60F6F-23D0-4576-97DA-1B4ED4D6EAF4}" name="Sikoar Buffer pH" dataDxfId="3"/>
    <tableColumn id="11" xr3:uid="{1C53D747-4136-4C99-A409-C4F5F370AD53}" name="Target Ph" dataDxfId="2"/>
    <tableColumn id="12" xr3:uid="{FFD8E980-F52C-43E2-8CD6-3229AB99B1C4}" name="Price ($/ton)" dataDxfId="1"/>
    <tableColumn id="13" xr3:uid="{EAF3196E-A1E0-432D-AA5F-110F923DE977}" name="Lime Amount_x000a_(T/acre)" dataDxfId="6">
      <calculatedColumnFormula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calculatedColumnFormula>
    </tableColumn>
    <tableColumn id="14" xr3:uid="{EE432049-5F5E-4506-9F60-8652C687AC98}" name="Cost_x000a_($/acre)" dataDxfId="5">
      <calculatedColumnFormula>Table24[[#This Row],[Lime Amount
(T/acre)]]*Table24[[#This Row],[Price ($/ton)]]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1-23T04:08:35.12" personId="{4B703EF5-87CF-422B-9328-59B643692BDE}" id="{A58CEA36-F7C0-4F05-A205-E015303AF8D3}">
    <text>Results from Sieve Screening (%)</text>
  </threadedComment>
  <threadedComment ref="G1" dT="2023-01-23T04:09:11.14" personId="{4B703EF5-87CF-422B-9328-59B643692BDE}" id="{08B91F55-5D0A-40DB-9245-0A7D92BDBD21}">
    <text>You can fit it in lime vendor's place or UK website</text>
  </threadedComment>
  <threadedComment ref="I1" dT="2023-01-23T04:09:39.07" personId="{4B703EF5-87CF-422B-9328-59B643692BDE}" id="{4143892F-6EC6-4DB9-88EB-AD9567536378}">
    <text>Based on soil test</text>
  </threadedComment>
  <threadedComment ref="J1" dT="2023-01-23T04:10:05.90" personId="{4B703EF5-87CF-422B-9328-59B643692BDE}" id="{C2D021B7-EF67-45E5-91CD-747CBEEAEF27}">
    <text>Based on soil  test</text>
  </threadedComment>
  <threadedComment ref="K1" dT="2023-01-23T04:10:51.88" personId="{4B703EF5-87CF-422B-9328-59B643692BDE}" id="{C9B3D146-2BA1-497D-90EC-5D9848D3B176}">
    <text>Based on soil test</text>
  </threadedComment>
  <threadedComment ref="L1" dT="2023-01-23T04:11:20.58" personId="{4B703EF5-87CF-422B-9328-59B643692BDE}" id="{1A6BE7E9-1563-4D6A-B655-CA5BFE661215}">
    <text>Vendor's price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176F-D3C3-4BEB-834E-BC973C1724D5}">
  <sheetPr codeName="Sheet1"/>
  <dimension ref="A2:M26"/>
  <sheetViews>
    <sheetView showGridLines="0" tabSelected="1" zoomScale="70" zoomScaleNormal="70" workbookViewId="0">
      <selection activeCell="S13" sqref="S13"/>
    </sheetView>
  </sheetViews>
  <sheetFormatPr defaultColWidth="9.140625" defaultRowHeight="15"/>
  <cols>
    <col min="1" max="1" width="8.42578125" style="15" customWidth="1"/>
    <col min="2" max="2" width="11.7109375" style="16" customWidth="1"/>
    <col min="3" max="3" width="9.7109375" style="15" bestFit="1" customWidth="1"/>
    <col min="4" max="4" width="8.85546875" style="15" bestFit="1" customWidth="1"/>
    <col min="5" max="7" width="10.140625" style="15" bestFit="1" customWidth="1"/>
    <col min="8" max="8" width="14.28515625" style="15" customWidth="1"/>
    <col min="9" max="15" width="9.140625" style="15"/>
    <col min="16" max="16" width="10.42578125" style="15" customWidth="1"/>
    <col min="17" max="17" width="14.42578125" style="15" customWidth="1"/>
    <col min="18" max="16384" width="9.140625" style="15"/>
  </cols>
  <sheetData>
    <row r="2" spans="1:13" ht="21" thickBot="1">
      <c r="B2" s="40" t="s">
        <v>21</v>
      </c>
      <c r="C2" s="40"/>
      <c r="D2" s="29"/>
      <c r="E2" s="29"/>
      <c r="F2" s="29"/>
      <c r="G2" s="29"/>
    </row>
    <row r="3" spans="1:13" ht="14.25" customHeight="1" thickTop="1" thickBot="1">
      <c r="B3" s="34" t="s">
        <v>23</v>
      </c>
      <c r="C3" s="35"/>
      <c r="D3" s="35"/>
      <c r="E3" s="36"/>
      <c r="F3" s="37">
        <v>3</v>
      </c>
      <c r="G3" s="36"/>
    </row>
    <row r="4" spans="1:13" ht="19.5" thickTop="1">
      <c r="B4" s="30" t="s">
        <v>20</v>
      </c>
      <c r="C4" s="31" t="s">
        <v>27</v>
      </c>
      <c r="D4" s="31" t="s">
        <v>28</v>
      </c>
      <c r="E4" s="31" t="s">
        <v>24</v>
      </c>
      <c r="F4" s="31" t="s">
        <v>25</v>
      </c>
      <c r="G4" s="31" t="s">
        <v>26</v>
      </c>
    </row>
    <row r="5" spans="1:13" ht="11.1" customHeight="1">
      <c r="B5" s="17"/>
      <c r="C5" s="22"/>
      <c r="D5" s="23"/>
      <c r="E5" s="24"/>
      <c r="F5" s="25"/>
      <c r="G5" s="26"/>
    </row>
    <row r="6" spans="1:13" ht="18.75">
      <c r="B6" s="20" t="s">
        <v>1</v>
      </c>
      <c r="C6" s="21">
        <v>90</v>
      </c>
      <c r="D6" s="21">
        <v>89</v>
      </c>
      <c r="E6" s="21">
        <v>88</v>
      </c>
      <c r="F6" s="21">
        <v>89</v>
      </c>
      <c r="G6" s="21">
        <v>90</v>
      </c>
      <c r="M6" s="19"/>
    </row>
    <row r="7" spans="1:13" ht="13.5" customHeight="1">
      <c r="B7" s="18"/>
      <c r="C7" s="22"/>
      <c r="D7" s="23"/>
      <c r="E7" s="24"/>
      <c r="F7" s="25"/>
      <c r="G7" s="26"/>
    </row>
    <row r="8" spans="1:13" ht="18.75">
      <c r="B8" s="20" t="s">
        <v>16</v>
      </c>
      <c r="C8" s="21">
        <v>70</v>
      </c>
      <c r="D8" s="21">
        <v>59</v>
      </c>
      <c r="E8" s="21">
        <v>58</v>
      </c>
      <c r="F8" s="21">
        <v>57</v>
      </c>
      <c r="G8" s="21">
        <v>56</v>
      </c>
    </row>
    <row r="9" spans="1:13" ht="13.5" customHeight="1">
      <c r="B9" s="18"/>
      <c r="C9" s="22"/>
      <c r="D9" s="23"/>
      <c r="E9" s="24"/>
      <c r="F9" s="25"/>
      <c r="G9" s="26"/>
    </row>
    <row r="10" spans="1:13" ht="18.75">
      <c r="B10" s="20" t="s">
        <v>13</v>
      </c>
      <c r="C10" s="21">
        <v>97.8</v>
      </c>
      <c r="D10" s="21">
        <v>97.7</v>
      </c>
      <c r="E10" s="21">
        <v>97.6</v>
      </c>
      <c r="F10" s="21">
        <v>97.5</v>
      </c>
      <c r="G10" s="21">
        <v>97.4</v>
      </c>
    </row>
    <row r="11" spans="1:13" ht="13.5" customHeight="1">
      <c r="B11" s="18"/>
      <c r="C11" s="22"/>
      <c r="D11" s="23"/>
      <c r="E11" s="24"/>
      <c r="F11" s="25"/>
      <c r="G11" s="26"/>
    </row>
    <row r="12" spans="1:13" ht="18.75">
      <c r="B12" s="20" t="s">
        <v>15</v>
      </c>
      <c r="C12" s="21">
        <v>25</v>
      </c>
      <c r="D12" s="21">
        <v>25</v>
      </c>
      <c r="E12" s="21">
        <v>25</v>
      </c>
      <c r="F12" s="21">
        <v>25</v>
      </c>
      <c r="G12" s="21">
        <v>25</v>
      </c>
    </row>
    <row r="13" spans="1:13" ht="18.75">
      <c r="B13" s="38"/>
      <c r="C13" s="39"/>
      <c r="D13" s="39"/>
      <c r="E13" s="39"/>
      <c r="F13" s="39"/>
      <c r="G13" s="39"/>
    </row>
    <row r="14" spans="1:13" ht="20.25">
      <c r="A14" s="16"/>
      <c r="B14" s="41" t="s">
        <v>22</v>
      </c>
      <c r="C14" s="41"/>
    </row>
    <row r="15" spans="1:13" ht="18.75">
      <c r="A15" s="16"/>
      <c r="B15" s="20" t="s">
        <v>17</v>
      </c>
      <c r="C15" s="21">
        <v>5.9</v>
      </c>
      <c r="D15" s="21">
        <v>5.9</v>
      </c>
      <c r="E15" s="21">
        <v>5.9</v>
      </c>
      <c r="F15" s="21">
        <v>5.9</v>
      </c>
      <c r="G15" s="21">
        <v>5.9</v>
      </c>
    </row>
    <row r="16" spans="1:13" ht="13.5" customHeight="1">
      <c r="A16" s="16"/>
      <c r="B16" s="17"/>
      <c r="C16" s="22"/>
      <c r="D16" s="23"/>
      <c r="E16" s="24"/>
      <c r="F16" s="25"/>
      <c r="G16" s="26"/>
    </row>
    <row r="17" spans="1:7" ht="18.75">
      <c r="A17" s="16"/>
      <c r="B17" s="20" t="s">
        <v>18</v>
      </c>
      <c r="C17" s="21">
        <v>6.8</v>
      </c>
      <c r="D17" s="21">
        <v>6.8</v>
      </c>
      <c r="E17" s="21">
        <v>6.8</v>
      </c>
      <c r="F17" s="21">
        <v>6.8</v>
      </c>
      <c r="G17" s="21">
        <v>6.8</v>
      </c>
    </row>
    <row r="18" spans="1:7" ht="13.5" customHeight="1">
      <c r="A18" s="16"/>
      <c r="B18" s="17"/>
      <c r="C18" s="22"/>
      <c r="D18" s="23"/>
      <c r="E18" s="24"/>
      <c r="F18" s="25"/>
      <c r="G18" s="26"/>
    </row>
    <row r="19" spans="1:7" ht="18" customHeight="1">
      <c r="A19" s="33"/>
      <c r="B19" s="32" t="s">
        <v>14</v>
      </c>
      <c r="C19" s="21">
        <v>6.4</v>
      </c>
      <c r="D19" s="21">
        <v>6.4</v>
      </c>
      <c r="E19" s="21">
        <v>6.4</v>
      </c>
      <c r="F19" s="21">
        <v>6.4</v>
      </c>
      <c r="G19" s="21">
        <v>6.4</v>
      </c>
    </row>
    <row r="20" spans="1:7">
      <c r="A20" s="16"/>
    </row>
    <row r="26" spans="1:7" ht="33.950000000000003" customHeight="1"/>
  </sheetData>
  <sheetProtection algorithmName="SHA-512" hashValue="lpUuzEYraF8DgalmROmC1df/v5E2GWKeWRjShgVj2kEK8W3CjZsssueZLQ9ehsvmlBZ46an4n3rzLtwGhFEr6w==" saltValue="rZuGXnHuUsQe4VZI9MLxeQ==" spinCount="100000" sheet="1" objects="1" scenarios="1"/>
  <mergeCells count="4">
    <mergeCell ref="B3:E3"/>
    <mergeCell ref="F3:G3"/>
    <mergeCell ref="B2:C2"/>
    <mergeCell ref="B14:C14"/>
  </mergeCells>
  <phoneticPr fontId="5" type="noConversion"/>
  <dataValidations count="4">
    <dataValidation type="custom" allowBlank="1" showInputMessage="1" showErrorMessage="1" error="Target pH must be higher than soil pH" sqref="C19" xr:uid="{3562B261-62F7-4CCA-B751-8BFB8D49C940}">
      <formula1>"&gt;$O$14"</formula1>
    </dataValidation>
    <dataValidation type="custom" allowBlank="1" showInputMessage="1" showErrorMessage="1" error="Target pH must be higher than soil pH" sqref="D19" xr:uid="{C0104DC4-EFD6-439E-8085-0796C961ADD1}">
      <formula1>"&gt;P14"</formula1>
    </dataValidation>
    <dataValidation type="custom" allowBlank="1" showInputMessage="1" showErrorMessage="1" error="Target pH must be higher than soil pH" sqref="E19:G19" xr:uid="{23534418-FC70-4C34-A738-0B23952D7708}">
      <formula1>"&gt;$Q$14"</formula1>
    </dataValidation>
    <dataValidation type="list" allowBlank="1" showInputMessage="1" showErrorMessage="1" sqref="F3" xr:uid="{B11157CE-3E07-4993-9834-032B6C0EB3CB}">
      <formula1>"1,2,3,4,5"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AD16-3622-46A4-9DEE-28AA8D58CCA0}">
  <sheetPr codeName="Sheet2"/>
  <dimension ref="A1:W19"/>
  <sheetViews>
    <sheetView topLeftCell="H1" workbookViewId="0">
      <selection activeCell="I7" sqref="I7"/>
    </sheetView>
  </sheetViews>
  <sheetFormatPr defaultColWidth="8.85546875" defaultRowHeight="15"/>
  <cols>
    <col min="1" max="1" width="16.28515625" customWidth="1"/>
    <col min="2" max="2" width="8.28515625" customWidth="1"/>
    <col min="3" max="3" width="9" customWidth="1"/>
    <col min="4" max="4" width="10.7109375" customWidth="1"/>
    <col min="5" max="5" width="11.85546875" customWidth="1"/>
    <col min="6" max="7" width="13" customWidth="1"/>
    <col min="8" max="8" width="11" customWidth="1"/>
    <col min="9" max="9" width="16.28515625" customWidth="1"/>
    <col min="10" max="10" width="19.140625" customWidth="1"/>
    <col min="11" max="11" width="12.42578125" customWidth="1"/>
    <col min="12" max="12" width="15.42578125" customWidth="1"/>
    <col min="13" max="13" width="11.28515625" customWidth="1"/>
    <col min="14" max="14" width="16.7109375" bestFit="1" customWidth="1"/>
    <col min="15" max="16" width="9.140625" style="2"/>
    <col min="17" max="23" width="10.42578125" customWidth="1"/>
  </cols>
  <sheetData>
    <row r="1" spans="1:23" s="1" customFormat="1" ht="47.25">
      <c r="A1" s="13" t="s">
        <v>0</v>
      </c>
      <c r="B1" s="13" t="s">
        <v>1</v>
      </c>
      <c r="C1" s="13" t="s">
        <v>2</v>
      </c>
      <c r="D1" s="13" t="s">
        <v>4</v>
      </c>
      <c r="E1" s="13" t="s">
        <v>5</v>
      </c>
      <c r="F1" s="13" t="s">
        <v>6</v>
      </c>
      <c r="G1" s="13" t="s">
        <v>13</v>
      </c>
      <c r="H1" s="13" t="s">
        <v>3</v>
      </c>
      <c r="I1" s="14" t="s">
        <v>7</v>
      </c>
      <c r="J1" s="14" t="s">
        <v>8</v>
      </c>
      <c r="K1" s="14" t="s">
        <v>9</v>
      </c>
      <c r="L1" s="13" t="s">
        <v>10</v>
      </c>
      <c r="M1" s="14" t="s">
        <v>11</v>
      </c>
      <c r="N1" s="14" t="s">
        <v>12</v>
      </c>
      <c r="O1" s="3"/>
      <c r="P1" s="3"/>
      <c r="Q1" s="4" t="s">
        <v>0</v>
      </c>
      <c r="R1" s="4" t="s">
        <v>4</v>
      </c>
      <c r="S1" s="4" t="s">
        <v>5</v>
      </c>
      <c r="T1" s="4" t="s">
        <v>3</v>
      </c>
      <c r="U1" s="4" t="s">
        <v>6</v>
      </c>
      <c r="V1" s="5" t="s">
        <v>11</v>
      </c>
      <c r="W1" s="6" t="s">
        <v>12</v>
      </c>
    </row>
    <row r="2" spans="1:23">
      <c r="A2" s="12" t="str">
        <f>IF(SampleN&gt;=1, Name1, "")</f>
        <v>Sample 1</v>
      </c>
      <c r="B2" s="27">
        <f>Dashborad!$C$6</f>
        <v>90</v>
      </c>
      <c r="C2" s="28">
        <f>Dashborad!$C$8</f>
        <v>70</v>
      </c>
      <c r="D2" s="9">
        <f>(100-Table24[[#This Row],[&lt; '#10]])</f>
        <v>10</v>
      </c>
      <c r="E2" s="9">
        <f>Table24[[#This Row],[&lt; '#10]]-Table24[[#This Row],[&lt; '# 50]]</f>
        <v>20</v>
      </c>
      <c r="F2" s="9">
        <f>Table24[[#This Row],[&lt; '# 50]]</f>
        <v>70</v>
      </c>
      <c r="G2" s="28">
        <f>Dashborad!$C$10</f>
        <v>97.8</v>
      </c>
      <c r="H2" s="10">
        <f>Table24[[#This Row],[CCE]]/100*(((Table24[[#This Row],[&lt; '#10]]-Table24[[#This Row],[&lt; '# 50]])/2)+Table24[[#This Row],[&lt; '# 50]])</f>
        <v>78.239999999999995</v>
      </c>
      <c r="I2" s="28">
        <f>Dashborad!$C$15</f>
        <v>5.9</v>
      </c>
      <c r="J2" s="28">
        <f>Dashborad!$C$17</f>
        <v>6.8</v>
      </c>
      <c r="K2" s="28">
        <f>Dashborad!$C$19</f>
        <v>6.4</v>
      </c>
      <c r="L2" s="28">
        <f>Dashborad!$C$12</f>
        <v>25</v>
      </c>
      <c r="M2" s="11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1.1624365827399625</v>
      </c>
      <c r="N2" s="10">
        <f>Table24[[#This Row],[Lime Amount
(T/acre)]]*Table24[[#This Row],[Price ($/ton)]]</f>
        <v>29.060914568499065</v>
      </c>
      <c r="Q2" s="7" t="str" cm="1">
        <f t="array" ref="Q2:Q4">_xlfn._xlws.FILTER($A$2:$A$51, $A$2:$A$51&lt;&gt;"")</f>
        <v>Sample 1</v>
      </c>
      <c r="R2" s="8" cm="1">
        <f t="array" ref="R2:R4">_xlfn._xlws.FILTER($D$2:$D$51, $A$2:$A$51&lt;&gt;"")</f>
        <v>10</v>
      </c>
      <c r="S2" s="8" cm="1">
        <f t="array" ref="S2:S4">_xlfn._xlws.FILTER($E$2:$E$51, $A$2:$A$51&lt;&gt;"")</f>
        <v>20</v>
      </c>
      <c r="T2" s="8" cm="1">
        <f t="array" ref="T2:T4">_xlfn._xlws.FILTER($H$2:$H$51, $A$2:$A$51&lt;&gt;"")</f>
        <v>78.239999999999995</v>
      </c>
      <c r="U2" s="8" cm="1">
        <f t="array" ref="U2:U4">_xlfn._xlws.FILTER($F$2:$F$51, $A$2:$A$51&lt;&gt;"")</f>
        <v>70</v>
      </c>
      <c r="V2" s="8" cm="1">
        <f t="array" ref="V2:V4">_xlfn._xlws.FILTER($M$2:$M$51, $A$2:$A$51&lt;&gt;"")</f>
        <v>1.1624365827399625</v>
      </c>
      <c r="W2" s="8" cm="1">
        <f t="array" ref="W2:W4">_xlfn._xlws.FILTER($N$2:$N$51, $A$2:$A$51&lt;&gt;"")</f>
        <v>29.060914568499065</v>
      </c>
    </row>
    <row r="3" spans="1:23">
      <c r="A3" s="12" t="str">
        <f>IF(SampleN&gt;=2,Name2,"")</f>
        <v>Sample 2</v>
      </c>
      <c r="B3" s="27">
        <f>Dashborad!$D$6</f>
        <v>89</v>
      </c>
      <c r="C3" s="28">
        <f>Dashborad!$D$8</f>
        <v>59</v>
      </c>
      <c r="D3" s="9">
        <f>(100-Table24[[#This Row],[&lt; '#10]])</f>
        <v>11</v>
      </c>
      <c r="E3" s="9">
        <f>Table24[[#This Row],[&lt; '#10]]-Table24[[#This Row],[&lt; '# 50]]</f>
        <v>30</v>
      </c>
      <c r="F3" s="9">
        <f>Table24[[#This Row],[&lt; '# 50]]</f>
        <v>59</v>
      </c>
      <c r="G3" s="28">
        <f>Dashborad!$D$10</f>
        <v>97.7</v>
      </c>
      <c r="H3" s="10">
        <f>Table24[[#This Row],[CCE]]/100*(((Table24[[#This Row],[&lt; '#10]]-Table24[[#This Row],[&lt; '# 50]])/2)+Table24[[#This Row],[&lt; '# 50]])</f>
        <v>72.298000000000002</v>
      </c>
      <c r="I3" s="28">
        <f>Dashborad!$D$15</f>
        <v>5.9</v>
      </c>
      <c r="J3" s="28">
        <f>Dashborad!$D$17</f>
        <v>6.8</v>
      </c>
      <c r="K3" s="28">
        <f>Dashborad!$D$19</f>
        <v>6.4</v>
      </c>
      <c r="L3" s="28">
        <f>Dashborad!$D$12</f>
        <v>25</v>
      </c>
      <c r="M3" s="11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1.2579744700209503</v>
      </c>
      <c r="N3" s="10">
        <f>Table24[[#This Row],[Lime Amount
(T/acre)]]*Table24[[#This Row],[Price ($/ton)]]</f>
        <v>31.449361750523757</v>
      </c>
      <c r="Q3" s="7" t="str">
        <v>Sample 2</v>
      </c>
      <c r="R3" s="8">
        <v>11</v>
      </c>
      <c r="S3" s="8">
        <v>30</v>
      </c>
      <c r="T3" s="8">
        <v>72.298000000000002</v>
      </c>
      <c r="U3" s="8">
        <v>59</v>
      </c>
      <c r="V3" s="8">
        <v>1.2579744700209503</v>
      </c>
      <c r="W3" s="8">
        <v>31.449361750523757</v>
      </c>
    </row>
    <row r="4" spans="1:23">
      <c r="A4" s="12" t="str">
        <f>IF(SampleN&gt;=3, Name3,"")</f>
        <v>Sample 3</v>
      </c>
      <c r="B4" s="27">
        <f>Dashborad!$E$6</f>
        <v>88</v>
      </c>
      <c r="C4" s="28">
        <f>Dashborad!$E$8</f>
        <v>58</v>
      </c>
      <c r="D4" s="9">
        <f>(100-Table24[[#This Row],[&lt; '#10]])</f>
        <v>12</v>
      </c>
      <c r="E4" s="9">
        <f>Table24[[#This Row],[&lt; '#10]]-Table24[[#This Row],[&lt; '# 50]]</f>
        <v>30</v>
      </c>
      <c r="F4" s="9">
        <f>Table24[[#This Row],[&lt; '# 50]]</f>
        <v>58</v>
      </c>
      <c r="G4" s="28">
        <f>Dashborad!$E$10</f>
        <v>97.6</v>
      </c>
      <c r="H4" s="10">
        <f>Table24[[#This Row],[CCE]]/100*(((Table24[[#This Row],[&lt; '#10]]-Table24[[#This Row],[&lt; '# 50]])/2)+Table24[[#This Row],[&lt; '# 50]])</f>
        <v>71.248000000000005</v>
      </c>
      <c r="I4" s="28">
        <f>Dashborad!$E$15</f>
        <v>5.9</v>
      </c>
      <c r="J4" s="28">
        <f>Dashborad!$E$17</f>
        <v>6.8</v>
      </c>
      <c r="K4" s="28">
        <f>Dashborad!$E$19</f>
        <v>6.4</v>
      </c>
      <c r="L4" s="28">
        <f>Dashborad!$E$12</f>
        <v>25</v>
      </c>
      <c r="M4" s="11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1.2765135615536531</v>
      </c>
      <c r="N4" s="10">
        <f>Table24[[#This Row],[Lime Amount
(T/acre)]]*Table24[[#This Row],[Price ($/ton)]]</f>
        <v>31.91283903884133</v>
      </c>
      <c r="Q4" s="7" t="str">
        <v>Sample 3</v>
      </c>
      <c r="R4" s="8">
        <v>12</v>
      </c>
      <c r="S4" s="8">
        <v>30</v>
      </c>
      <c r="T4" s="8">
        <v>71.248000000000005</v>
      </c>
      <c r="U4" s="8">
        <v>58</v>
      </c>
      <c r="V4" s="8">
        <v>1.2765135615536531</v>
      </c>
      <c r="W4" s="8">
        <v>31.91283903884133</v>
      </c>
    </row>
    <row r="5" spans="1:23">
      <c r="A5" s="12" t="str">
        <f>IF(SampleN&gt;=4, Name4, "")</f>
        <v/>
      </c>
      <c r="B5" s="27">
        <f>Dashborad!$F$6</f>
        <v>89</v>
      </c>
      <c r="C5" s="28">
        <f>Dashborad!$F$8</f>
        <v>57</v>
      </c>
      <c r="D5" s="9">
        <f>(100-Table24[[#This Row],[&lt; '#10]])</f>
        <v>11</v>
      </c>
      <c r="E5" s="9">
        <f>Table24[[#This Row],[&lt; '#10]]-Table24[[#This Row],[&lt; '# 50]]</f>
        <v>32</v>
      </c>
      <c r="F5" s="9">
        <f>Table24[[#This Row],[&lt; '# 50]]</f>
        <v>57</v>
      </c>
      <c r="G5" s="28">
        <f>Dashborad!$F$10</f>
        <v>97.5</v>
      </c>
      <c r="H5" s="10">
        <f>Table24[[#This Row],[CCE]]/100*(((Table24[[#This Row],[&lt; '#10]]-Table24[[#This Row],[&lt; '# 50]])/2)+Table24[[#This Row],[&lt; '# 50]])</f>
        <v>71.174999999999997</v>
      </c>
      <c r="I5" s="28">
        <f>Dashborad!$F$15</f>
        <v>5.9</v>
      </c>
      <c r="J5" s="28">
        <f>Dashborad!$F$17</f>
        <v>6.8</v>
      </c>
      <c r="K5" s="28">
        <f>Dashborad!$F$19</f>
        <v>6.4</v>
      </c>
      <c r="L5" s="28">
        <f>Dashborad!$F$12</f>
        <v>25</v>
      </c>
      <c r="M5" s="11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1.2778228062321697</v>
      </c>
      <c r="N5" s="10">
        <f>Table24[[#This Row],[Lime Amount
(T/acre)]]*Table24[[#This Row],[Price ($/ton)]]</f>
        <v>31.945570155804244</v>
      </c>
      <c r="Q5" s="7"/>
      <c r="R5" s="8"/>
      <c r="S5" s="8"/>
      <c r="T5" s="8"/>
      <c r="U5" s="8"/>
      <c r="V5" s="8"/>
      <c r="W5" s="8"/>
    </row>
    <row r="6" spans="1:23">
      <c r="A6" s="12" t="str">
        <f>IF(SampleN&gt;=5, name5,"")</f>
        <v/>
      </c>
      <c r="B6" s="27">
        <f>Dashborad!$G$6</f>
        <v>90</v>
      </c>
      <c r="C6" s="28">
        <f>Dashborad!$G$8</f>
        <v>56</v>
      </c>
      <c r="D6" s="9">
        <f>(100-Table24[[#This Row],[&lt; '#10]])</f>
        <v>10</v>
      </c>
      <c r="E6" s="9">
        <f>Table24[[#This Row],[&lt; '#10]]-Table24[[#This Row],[&lt; '# 50]]</f>
        <v>34</v>
      </c>
      <c r="F6" s="9">
        <f>Table24[[#This Row],[&lt; '# 50]]</f>
        <v>56</v>
      </c>
      <c r="G6" s="28">
        <f>Dashborad!$G$10</f>
        <v>97.4</v>
      </c>
      <c r="H6" s="10">
        <f>Table24[[#This Row],[CCE]]/100*(((Table24[[#This Row],[&lt; '#10]]-Table24[[#This Row],[&lt; '# 50]])/2)+Table24[[#This Row],[&lt; '# 50]])</f>
        <v>71.102000000000004</v>
      </c>
      <c r="I6" s="28">
        <f>Dashborad!$G$15</f>
        <v>5.9</v>
      </c>
      <c r="J6" s="28">
        <f>Dashborad!$G$17</f>
        <v>6.8</v>
      </c>
      <c r="K6" s="28">
        <f>Dashborad!$G$19</f>
        <v>6.4</v>
      </c>
      <c r="L6" s="28">
        <f>Dashborad!$G$12</f>
        <v>25</v>
      </c>
      <c r="M6" s="11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1.2791347392981165</v>
      </c>
      <c r="N6" s="10">
        <f>Table24[[#This Row],[Lime Amount
(T/acre)]]*Table24[[#This Row],[Price ($/ton)]]</f>
        <v>31.978368482452911</v>
      </c>
      <c r="Q6" s="7"/>
      <c r="R6" s="8"/>
      <c r="S6" s="8"/>
      <c r="T6" s="8"/>
      <c r="U6" s="8"/>
      <c r="V6" s="8"/>
      <c r="W6" s="8"/>
    </row>
    <row r="7" spans="1:23">
      <c r="Q7" s="7"/>
      <c r="R7" s="7"/>
      <c r="S7" s="7"/>
      <c r="T7" s="7"/>
      <c r="U7" s="7"/>
      <c r="V7" s="7"/>
      <c r="W7" s="7"/>
    </row>
    <row r="8" spans="1:23">
      <c r="Q8" s="7"/>
      <c r="R8" s="7"/>
      <c r="S8" s="7"/>
      <c r="T8" s="7"/>
      <c r="U8" s="7"/>
      <c r="V8" s="7"/>
      <c r="W8" s="7"/>
    </row>
    <row r="9" spans="1:23">
      <c r="Q9" s="7"/>
      <c r="R9" s="7"/>
      <c r="S9" s="7"/>
      <c r="T9" s="7"/>
      <c r="U9" s="7"/>
      <c r="V9" s="7"/>
      <c r="W9" s="7"/>
    </row>
    <row r="10" spans="1:23">
      <c r="Q10" s="7"/>
      <c r="R10" s="7"/>
      <c r="S10" s="7"/>
      <c r="T10" s="7"/>
      <c r="U10" s="7"/>
      <c r="V10" s="7"/>
      <c r="W10" s="7"/>
    </row>
    <row r="11" spans="1:23">
      <c r="Q11" s="7"/>
      <c r="R11" s="7"/>
      <c r="S11" s="7"/>
      <c r="T11" s="7"/>
      <c r="U11" s="7"/>
      <c r="V11" s="7"/>
      <c r="W11" s="7"/>
    </row>
    <row r="12" spans="1:23">
      <c r="Q12" s="7"/>
      <c r="R12" s="7"/>
      <c r="S12" s="7"/>
      <c r="T12" s="7"/>
      <c r="U12" s="7"/>
      <c r="V12" s="7"/>
      <c r="W12" s="7"/>
    </row>
    <row r="13" spans="1:23">
      <c r="Q13" s="7"/>
      <c r="R13" s="7"/>
      <c r="S13" s="7"/>
      <c r="T13" s="7"/>
      <c r="U13" s="7"/>
      <c r="V13" s="7"/>
      <c r="W13" s="7"/>
    </row>
    <row r="14" spans="1:23">
      <c r="Q14" s="7"/>
      <c r="R14" s="7"/>
      <c r="S14" s="7"/>
      <c r="T14" s="7"/>
      <c r="U14" s="7"/>
      <c r="V14" s="7"/>
      <c r="W14" s="7"/>
    </row>
    <row r="15" spans="1:23">
      <c r="Q15" t="s">
        <v>19</v>
      </c>
      <c r="R15" s="7"/>
      <c r="S15" s="7"/>
      <c r="T15" s="7"/>
      <c r="U15" s="7"/>
      <c r="V15" s="7"/>
      <c r="W15" s="7"/>
    </row>
    <row r="16" spans="1:23">
      <c r="Q16" s="7"/>
      <c r="R16" s="7"/>
      <c r="S16" s="7"/>
      <c r="T16" s="7"/>
      <c r="U16" s="7"/>
      <c r="V16" s="7"/>
      <c r="W16" s="7"/>
    </row>
    <row r="17" spans="17:23">
      <c r="Q17" s="7"/>
      <c r="R17" s="7"/>
      <c r="S17" s="7"/>
      <c r="T17" s="7"/>
      <c r="U17" s="7"/>
      <c r="V17" s="7"/>
      <c r="W17" s="7"/>
    </row>
    <row r="18" spans="17:23">
      <c r="Q18" s="7"/>
      <c r="R18" s="7"/>
      <c r="S18" s="7"/>
      <c r="T18" s="7"/>
      <c r="U18" s="7"/>
      <c r="V18" s="7"/>
      <c r="W18" s="7"/>
    </row>
    <row r="19" spans="17:23">
      <c r="Q19" s="7"/>
      <c r="R19" s="7"/>
      <c r="S19" s="7"/>
      <c r="T19" s="7"/>
      <c r="U19" s="7"/>
      <c r="V19" s="7"/>
      <c r="W19" s="7"/>
    </row>
  </sheetData>
  <sheetProtection algorithmName="SHA-512" hashValue="8h+aSoFCy6hNBrneWUXrRh+K6UxZrTXagQn+H0if4jPs9EnYibYC1g8oOVrO4IBZ0pAIcuEU3X+x4wGASEiWsw==" saltValue="n4EFkoQkbHGaI10AfAO5Pg==" spinCount="100000" sheet="1" objects="1" scenarios="1"/>
  <phoneticPr fontId="5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Dashborad</vt:lpstr>
      <vt:lpstr>Percentage-based-Sikora</vt:lpstr>
      <vt:lpstr>Name1</vt:lpstr>
      <vt:lpstr>Name2</vt:lpstr>
      <vt:lpstr>Name3</vt:lpstr>
      <vt:lpstr>Name4</vt:lpstr>
      <vt:lpstr>name5</vt:lpstr>
      <vt:lpstr>SampleN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shamim</cp:lastModifiedBy>
  <dcterms:created xsi:type="dcterms:W3CDTF">2023-01-18T14:10:08Z</dcterms:created>
  <dcterms:modified xsi:type="dcterms:W3CDTF">2023-01-29T08:18:38Z</dcterms:modified>
</cp:coreProperties>
</file>