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mim\Videos\Debut\EXCEL YOUTUBE\"/>
    </mc:Choice>
  </mc:AlternateContent>
  <xr:revisionPtr revIDLastSave="0" documentId="13_ncr:1_{BEE7F4ED-F664-41FD-94C4-C47A936BBF04}" xr6:coauthVersionLast="47" xr6:coauthVersionMax="47" xr10:uidLastSave="{00000000-0000-0000-0000-000000000000}"/>
  <bookViews>
    <workbookView xWindow="5520" yWindow="6810" windowWidth="10470" windowHeight="11385" xr2:uid="{00000000-000D-0000-FFFF-FFFF00000000}"/>
  </bookViews>
  <sheets>
    <sheet name="Logics &amp; Descriptive Functions" sheetId="1" r:id="rId1"/>
    <sheet name="pivot table" sheetId="2" r:id="rId2"/>
    <sheet name="Vlook" sheetId="3" r:id="rId3"/>
  </sheet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D34" i="1"/>
  <c r="B75" i="3"/>
  <c r="B74" i="3"/>
  <c r="B73" i="3"/>
  <c r="B72" i="3"/>
  <c r="B71" i="3"/>
  <c r="B70" i="3"/>
  <c r="B69" i="3"/>
  <c r="B68" i="3"/>
  <c r="B67" i="3"/>
  <c r="H62" i="3"/>
  <c r="F62" i="3"/>
  <c r="H61" i="3"/>
  <c r="F61" i="3"/>
  <c r="H60" i="3"/>
  <c r="F60" i="3"/>
  <c r="H59" i="3"/>
  <c r="F59" i="3"/>
  <c r="H58" i="3"/>
  <c r="F58" i="3"/>
  <c r="H57" i="3"/>
  <c r="F57" i="3"/>
  <c r="D50" i="3"/>
  <c r="E49" i="3"/>
  <c r="F49" i="3" s="1"/>
  <c r="C49" i="3"/>
  <c r="B49" i="3"/>
  <c r="E48" i="3"/>
  <c r="F48" i="3" s="1"/>
  <c r="C48" i="3"/>
  <c r="B48" i="3"/>
  <c r="E47" i="3"/>
  <c r="F47" i="3" s="1"/>
  <c r="C47" i="3"/>
  <c r="B47" i="3"/>
  <c r="D40" i="3"/>
  <c r="C39" i="3"/>
  <c r="E39" i="3" s="1"/>
  <c r="F39" i="3" s="1"/>
  <c r="B39" i="3"/>
  <c r="C38" i="3"/>
  <c r="E38" i="3" s="1"/>
  <c r="F38" i="3" s="1"/>
  <c r="B38" i="3"/>
  <c r="C37" i="3"/>
  <c r="E37" i="3" s="1"/>
  <c r="F37" i="3" s="1"/>
  <c r="B37" i="3"/>
  <c r="C36" i="3"/>
  <c r="E36" i="3" s="1"/>
  <c r="F36" i="3" s="1"/>
  <c r="B36" i="3"/>
  <c r="C35" i="3"/>
  <c r="E35" i="3" s="1"/>
  <c r="F35" i="3" s="1"/>
  <c r="B35" i="3"/>
  <c r="C34" i="3"/>
  <c r="E34" i="3" s="1"/>
  <c r="B34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40" i="3" l="1"/>
  <c r="F34" i="3"/>
  <c r="E50" i="3"/>
  <c r="F50" i="3" s="1"/>
  <c r="F40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78" i="1"/>
  <c r="C77" i="1"/>
  <c r="C76" i="1"/>
  <c r="C75" i="1"/>
  <c r="C74" i="1"/>
  <c r="C71" i="1"/>
  <c r="C69" i="1"/>
  <c r="C67" i="1"/>
  <c r="C65" i="1"/>
  <c r="D41" i="1"/>
  <c r="D28" i="1"/>
  <c r="D29" i="1"/>
  <c r="D30" i="1"/>
  <c r="D31" i="1"/>
  <c r="D32" i="1"/>
  <c r="D33" i="1"/>
  <c r="D35" i="1"/>
  <c r="D36" i="1"/>
  <c r="D37" i="1"/>
  <c r="D38" i="1"/>
  <c r="D39" i="1"/>
  <c r="D40" i="1"/>
  <c r="D27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<sst xmlns="http://schemas.openxmlformats.org/spreadsheetml/2006/main" count="222" uniqueCount="115">
  <si>
    <t>Basic Salary</t>
  </si>
  <si>
    <t>Net Amount</t>
  </si>
  <si>
    <t xml:space="preserve"> Loan</t>
  </si>
  <si>
    <t>Transport</t>
  </si>
  <si>
    <t>Logical Boolean</t>
  </si>
  <si>
    <t>Unit</t>
  </si>
  <si>
    <t>Loan</t>
  </si>
  <si>
    <t>Status</t>
  </si>
  <si>
    <t xml:space="preserve"> Marines </t>
  </si>
  <si>
    <t xml:space="preserve"> Recruitment </t>
  </si>
  <si>
    <t xml:space="preserve"> Information Technology </t>
  </si>
  <si>
    <t xml:space="preserve"> Performance and Appraisal </t>
  </si>
  <si>
    <t xml:space="preserve"> Compasation </t>
  </si>
  <si>
    <t xml:space="preserve"> Finance and Logistic </t>
  </si>
  <si>
    <t xml:space="preserve"> Survey </t>
  </si>
  <si>
    <t xml:space="preserve"> Data Science </t>
  </si>
  <si>
    <t>Region</t>
  </si>
  <si>
    <t>Collection</t>
  </si>
  <si>
    <t>Day</t>
  </si>
  <si>
    <t>Dodoma</t>
  </si>
  <si>
    <t>Mwanza</t>
  </si>
  <si>
    <t>Arusha</t>
  </si>
  <si>
    <t>Kigoma</t>
  </si>
  <si>
    <t>Tanga</t>
  </si>
  <si>
    <t>Kagera</t>
  </si>
  <si>
    <t>Pwani</t>
  </si>
  <si>
    <t>Kilimanjaro</t>
  </si>
  <si>
    <t>Singida</t>
  </si>
  <si>
    <t>Shinyanga</t>
  </si>
  <si>
    <t>status</t>
  </si>
  <si>
    <t>date</t>
  </si>
  <si>
    <t>Dar es salaam</t>
  </si>
  <si>
    <t>Problems</t>
  </si>
  <si>
    <t>Descriptive functions</t>
  </si>
  <si>
    <t>output</t>
  </si>
  <si>
    <t>Sum all Regions Notification Except Dodoma</t>
  </si>
  <si>
    <t>Count Road Notification less than one million</t>
  </si>
  <si>
    <t>Find Average of road Notification for only Tanga Region</t>
  </si>
  <si>
    <t>Find Average of road Notification for only Tanga Region for six days between 1/1/2023  and 6/1/2023</t>
  </si>
  <si>
    <t>Count Road Notification less than one million and date between 1/1/2023  and 6/1/2023</t>
  </si>
  <si>
    <t>Count Road Notification less than one million and date start from   6/1/2023</t>
  </si>
  <si>
    <t>Sum only Dodoma Tax Collection</t>
  </si>
  <si>
    <t>Find sum of Tax Collection for five days between 1/1/2023  and 5/1/2023</t>
  </si>
  <si>
    <t>Find sum of Tax Collection for five days between 1/1/2023  and 5/1/2023 for only Dodoma Region</t>
  </si>
  <si>
    <t>Sum only Tanga Tax Collection</t>
  </si>
  <si>
    <t>Sum only Arusha Tax Collection</t>
  </si>
  <si>
    <t>tax Collection</t>
  </si>
  <si>
    <t xml:space="preserve"> </t>
  </si>
  <si>
    <t>assignment</t>
  </si>
  <si>
    <t>Row Labels</t>
  </si>
  <si>
    <t>Grand Total</t>
  </si>
  <si>
    <t>Column Labels</t>
  </si>
  <si>
    <t>excellent</t>
  </si>
  <si>
    <t>good</t>
  </si>
  <si>
    <t>target</t>
  </si>
  <si>
    <t>Very Good</t>
  </si>
  <si>
    <t>Sum of Collection</t>
  </si>
  <si>
    <t>(All)</t>
  </si>
  <si>
    <t>Serial No</t>
  </si>
  <si>
    <t>Product</t>
  </si>
  <si>
    <t>Date</t>
  </si>
  <si>
    <t>Quantity</t>
  </si>
  <si>
    <t>Price</t>
  </si>
  <si>
    <t>A</t>
  </si>
  <si>
    <t>Phone</t>
  </si>
  <si>
    <t>B</t>
  </si>
  <si>
    <t>Camera</t>
  </si>
  <si>
    <t>C</t>
  </si>
  <si>
    <t>Watches</t>
  </si>
  <si>
    <t>D</t>
  </si>
  <si>
    <t>Perfume</t>
  </si>
  <si>
    <t>E</t>
  </si>
  <si>
    <t>Oil</t>
  </si>
  <si>
    <t>F</t>
  </si>
  <si>
    <t>Usb</t>
  </si>
  <si>
    <t>G</t>
  </si>
  <si>
    <t>Tablet</t>
  </si>
  <si>
    <t>H</t>
  </si>
  <si>
    <t>Clothes</t>
  </si>
  <si>
    <t>I</t>
  </si>
  <si>
    <t>Mouse Pad</t>
  </si>
  <si>
    <t>J</t>
  </si>
  <si>
    <t>Modem</t>
  </si>
  <si>
    <t>Fresh V  LoockUp</t>
  </si>
  <si>
    <t>Registered</t>
  </si>
  <si>
    <t>Available Quantity</t>
  </si>
  <si>
    <t>V  LoockUp  Find Total &amp; Discount By number of quantities</t>
  </si>
  <si>
    <t>Items</t>
  </si>
  <si>
    <t>Sub Total</t>
  </si>
  <si>
    <t>Discount  10 %</t>
  </si>
  <si>
    <t>grand total</t>
  </si>
  <si>
    <t>V  LoockUp  Options from Drowdown Menu With data validation</t>
  </si>
  <si>
    <t>Sample Data</t>
  </si>
  <si>
    <t>Criterias</t>
  </si>
  <si>
    <t>Collection TZS</t>
  </si>
  <si>
    <t>from</t>
  </si>
  <si>
    <t>to</t>
  </si>
  <si>
    <t>days</t>
  </si>
  <si>
    <t>Commission Paid</t>
  </si>
  <si>
    <t>Bonus</t>
  </si>
  <si>
    <t>&lt;=1  and &lt; | 200000</t>
  </si>
  <si>
    <t>Fair</t>
  </si>
  <si>
    <t>&lt;=200000 and &lt;|300000</t>
  </si>
  <si>
    <t>Ok</t>
  </si>
  <si>
    <t>&lt;= 300000 and &lt; | 400000</t>
  </si>
  <si>
    <t>Good</t>
  </si>
  <si>
    <t>&lt;=400000 and &lt; | 5000000</t>
  </si>
  <si>
    <t>&lt;=5000000 or &lt;| 600000</t>
  </si>
  <si>
    <t>Excellent</t>
  </si>
  <si>
    <t>&gt;=600000</t>
  </si>
  <si>
    <t>Target</t>
  </si>
  <si>
    <t>Analysis</t>
  </si>
  <si>
    <t>Amount Collected</t>
  </si>
  <si>
    <t>Commission Received</t>
  </si>
  <si>
    <t>Count of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</si>
</sst>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d\-mmm\-yy;@"/>
    <numFmt numFmtId="165" formatCode="[$TZS]\ #,##0.00"/>
    <numFmt numFmtId="166" formatCode="_([$TZS]\ * #,##0.00_);_([$TZS]\ * \(#,##0.00\);_([$TZS]\ * &quot;-&quot;??_);_(@_)"/>
    <numFmt numFmtId="167" formatCode="[$TZS]\ #,##0"/>
    <numFmt numFmtId="168" formatCode="[$-409]d\-mmm\-yyyy;@"/>
    <numFmt numFmtId="169" formatCode="_(* #,##0_);_(* \(#,##0\);_(* &quot;-&quot;??_);_(@_)"/>
    <numFmt numFmtId="170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6"/>
      <color theme="1"/>
      <name val="Times New Roman"/>
      <family val="1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18"/>
      <color rgb="FF3F3F76"/>
      <name val="Times New Roman"/>
      <family val="1"/>
    </font>
    <font>
      <b/>
      <sz val="14"/>
      <color rgb="FF3F3F76"/>
      <name val="Times New Roman"/>
      <family val="1"/>
    </font>
    <font>
      <sz val="11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2" borderId="1" applyNumberFormat="0" applyFont="0" applyAlignment="0" applyProtection="0"/>
    <xf numFmtId="0" fontId="2" fillId="3" borderId="0" applyNumberFormat="0" applyBorder="0" applyAlignment="0" applyProtection="0"/>
    <xf numFmtId="43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3" applyNumberFormat="0" applyAlignment="0" applyProtection="0"/>
  </cellStyleXfs>
  <cellXfs count="63">
    <xf numFmtId="0" fontId="0" fillId="0" borderId="0" xfId="0"/>
    <xf numFmtId="0" fontId="0" fillId="0" borderId="2" xfId="0" applyBorder="1"/>
    <xf numFmtId="0" fontId="0" fillId="2" borderId="2" xfId="1" applyFont="1" applyBorder="1"/>
    <xf numFmtId="0" fontId="1" fillId="6" borderId="2" xfId="6" applyBorder="1"/>
    <xf numFmtId="0" fontId="5" fillId="0" borderId="0" xfId="0" applyFont="1" applyAlignment="1">
      <alignment vertical="center"/>
    </xf>
    <xf numFmtId="0" fontId="6" fillId="2" borderId="2" xfId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0" fillId="2" borderId="2" xfId="1" applyFont="1" applyBorder="1" applyAlignment="1"/>
    <xf numFmtId="37" fontId="6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3" fontId="7" fillId="0" borderId="2" xfId="0" applyNumberFormat="1" applyFont="1" applyBorder="1" applyAlignment="1">
      <alignment vertical="center"/>
    </xf>
    <xf numFmtId="15" fontId="7" fillId="0" borderId="2" xfId="0" applyNumberFormat="1" applyFont="1" applyBorder="1" applyAlignment="1">
      <alignment horizontal="right" vertical="center"/>
    </xf>
    <xf numFmtId="0" fontId="7" fillId="2" borderId="1" xfId="1" applyFont="1" applyAlignment="1">
      <alignment vertical="center"/>
    </xf>
    <xf numFmtId="0" fontId="0" fillId="2" borderId="1" xfId="1" applyFont="1"/>
    <xf numFmtId="164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0" fontId="8" fillId="2" borderId="2" xfId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166" fontId="13" fillId="0" borderId="2" xfId="3" applyNumberFormat="1" applyFont="1" applyBorder="1" applyAlignment="1">
      <alignment horizontal="right" vertical="center" wrapText="1"/>
    </xf>
    <xf numFmtId="0" fontId="14" fillId="0" borderId="2" xfId="0" applyFont="1" applyBorder="1" applyAlignment="1">
      <alignment vertical="center" wrapText="1"/>
    </xf>
    <xf numFmtId="0" fontId="15" fillId="3" borderId="2" xfId="2" applyFont="1" applyBorder="1" applyAlignment="1">
      <alignment vertical="center" wrapText="1"/>
    </xf>
    <xf numFmtId="0" fontId="16" fillId="5" borderId="4" xfId="5" applyFont="1" applyBorder="1"/>
    <xf numFmtId="0" fontId="16" fillId="5" borderId="4" xfId="5" applyFont="1" applyBorder="1" applyAlignment="1"/>
    <xf numFmtId="0" fontId="14" fillId="4" borderId="2" xfId="4" applyFont="1" applyBorder="1" applyAlignment="1">
      <alignment vertical="center" wrapText="1"/>
    </xf>
    <xf numFmtId="3" fontId="17" fillId="5" borderId="4" xfId="5" applyNumberFormat="1" applyFont="1" applyBorder="1"/>
    <xf numFmtId="0" fontId="10" fillId="9" borderId="0" xfId="7" applyFill="1"/>
    <xf numFmtId="0" fontId="12" fillId="9" borderId="0" xfId="0" applyFont="1" applyFill="1"/>
    <xf numFmtId="0" fontId="10" fillId="9" borderId="0" xfId="7" applyFill="1" applyAlignment="1">
      <alignment horizontal="left" indent="1"/>
    </xf>
    <xf numFmtId="0" fontId="10" fillId="10" borderId="0" xfId="7" applyFill="1"/>
    <xf numFmtId="0" fontId="14" fillId="9" borderId="2" xfId="0" applyFont="1" applyFill="1" applyBorder="1"/>
    <xf numFmtId="0" fontId="2" fillId="0" borderId="0" xfId="0" applyFont="1"/>
    <xf numFmtId="168" fontId="0" fillId="0" borderId="2" xfId="0" applyNumberFormat="1" applyBorder="1"/>
    <xf numFmtId="169" fontId="0" fillId="0" borderId="2" xfId="3" applyNumberFormat="1" applyFont="1" applyBorder="1"/>
    <xf numFmtId="0" fontId="14" fillId="10" borderId="2" xfId="0" applyFont="1" applyFill="1" applyBorder="1" applyAlignment="1">
      <alignment horizontal="left"/>
    </xf>
    <xf numFmtId="0" fontId="0" fillId="9" borderId="2" xfId="1" applyFont="1" applyFill="1" applyBorder="1"/>
    <xf numFmtId="164" fontId="0" fillId="0" borderId="2" xfId="3" applyNumberFormat="1" applyFont="1" applyBorder="1"/>
    <xf numFmtId="0" fontId="0" fillId="9" borderId="2" xfId="0" applyFill="1" applyBorder="1"/>
    <xf numFmtId="0" fontId="0" fillId="10" borderId="2" xfId="0" applyFill="1" applyBorder="1"/>
    <xf numFmtId="0" fontId="12" fillId="9" borderId="2" xfId="1" applyFont="1" applyFill="1" applyBorder="1"/>
    <xf numFmtId="0" fontId="11" fillId="9" borderId="3" xfId="8" applyFill="1"/>
    <xf numFmtId="169" fontId="11" fillId="9" borderId="3" xfId="8" applyNumberFormat="1" applyFill="1"/>
    <xf numFmtId="169" fontId="0" fillId="0" borderId="0" xfId="0" applyNumberFormat="1"/>
    <xf numFmtId="170" fontId="0" fillId="0" borderId="2" xfId="0" applyNumberFormat="1" applyBorder="1"/>
    <xf numFmtId="169" fontId="0" fillId="0" borderId="2" xfId="0" applyNumberFormat="1" applyBorder="1"/>
    <xf numFmtId="169" fontId="0" fillId="0" borderId="0" xfId="3" applyNumberFormat="1" applyFont="1" applyFill="1" applyBorder="1"/>
    <xf numFmtId="0" fontId="14" fillId="0" borderId="0" xfId="0" applyFont="1"/>
    <xf numFmtId="0" fontId="14" fillId="0" borderId="2" xfId="0" applyFont="1" applyBorder="1"/>
    <xf numFmtId="0" fontId="14" fillId="0" borderId="2" xfId="0" pivotButton="1" applyFont="1" applyBorder="1"/>
    <xf numFmtId="0" fontId="14" fillId="0" borderId="2" xfId="0" applyFont="1" applyBorder="1" applyAlignment="1">
      <alignment horizontal="left"/>
    </xf>
    <xf numFmtId="167" fontId="14" fillId="0" borderId="2" xfId="0" applyNumberFormat="1" applyFont="1" applyBorder="1"/>
    <xf numFmtId="0" fontId="14" fillId="4" borderId="2" xfId="4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13" fillId="0" borderId="2" xfId="0" applyNumberFormat="1" applyFont="1" applyBorder="1" applyAlignment="1">
      <alignment vertical="center" wrapText="1"/>
    </xf>
    <xf numFmtId="0" fontId="14" fillId="9" borderId="2" xfId="0" applyFont="1" applyFill="1" applyBorder="1" applyAlignment="1">
      <alignment horizontal="left"/>
    </xf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5" fillId="11" borderId="2" xfId="1" applyFont="1" applyFill="1" applyBorder="1" applyAlignment="1">
      <alignment vertical="center"/>
    </xf>
    <xf numFmtId="0" fontId="18" fillId="11" borderId="2" xfId="1" applyFont="1" applyFill="1" applyBorder="1"/>
  </cellXfs>
  <cellStyles count="9">
    <cellStyle name="60% - Accent6" xfId="6" builtinId="52"/>
    <cellStyle name="Accent5" xfId="2" builtinId="45"/>
    <cellStyle name="Calculation" xfId="8" builtinId="22"/>
    <cellStyle name="Comma" xfId="3" builtinId="3"/>
    <cellStyle name="Good" xfId="4" builtinId="26"/>
    <cellStyle name="Input" xfId="5" builtinId="20"/>
    <cellStyle name="Neutral" xfId="7" builtinId="28"/>
    <cellStyle name="Normal" xfId="0" builtinId="0"/>
    <cellStyle name="Note" xfId="1" builtinId="10"/>
  </cellStyles>
  <dxfs count="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im" refreshedDate="45220.680604050925" createdVersion="8" refreshedVersion="8" minRefreshableVersion="3" recordCount="15" xr:uid="{35C1C947-945E-4D05-9227-D952DD7BAB3A}">
  <cacheSource type="worksheet">
    <worksheetSource ref="A1:D16" sheet="pivot table"/>
  </cacheSource>
  <cacheFields count="4">
    <cacheField name="Region" numFmtId="0">
      <sharedItems count="10">
        <s v="Dodoma"/>
        <s v="Mwanza"/>
        <s v="Arusha"/>
        <s v="Kigoma"/>
        <s v="Tanga"/>
        <s v="Kagera"/>
        <s v="Pwani"/>
        <s v="Kilimanjaro"/>
        <s v="Singida"/>
        <s v="Shinyanga"/>
      </sharedItems>
    </cacheField>
    <cacheField name="Collection" numFmtId="3">
      <sharedItems containsSemiMixedTypes="0" containsString="0" containsNumber="1" containsInteger="1" minValue="4000" maxValue="1500000"/>
    </cacheField>
    <cacheField name="Day" numFmtId="15">
      <sharedItems containsSemiMixedTypes="0" containsNonDate="0" containsDate="1" containsString="0" minDate="2023-01-01T00:00:00" maxDate="2023-01-16T00:00:00" count="15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</sharedItems>
    </cacheField>
    <cacheField name="status" numFmtId="0">
      <sharedItems count="4">
        <s v="Very Good"/>
        <s v="good"/>
        <s v="excellent"/>
        <s v="targ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40000"/>
    <x v="0"/>
    <x v="0"/>
  </r>
  <r>
    <x v="1"/>
    <n v="4000"/>
    <x v="1"/>
    <x v="1"/>
  </r>
  <r>
    <x v="2"/>
    <n v="67000"/>
    <x v="2"/>
    <x v="2"/>
  </r>
  <r>
    <x v="0"/>
    <n v="10000"/>
    <x v="3"/>
    <x v="1"/>
  </r>
  <r>
    <x v="3"/>
    <n v="40000"/>
    <x v="4"/>
    <x v="0"/>
  </r>
  <r>
    <x v="4"/>
    <n v="500000"/>
    <x v="5"/>
    <x v="3"/>
  </r>
  <r>
    <x v="1"/>
    <n v="650000"/>
    <x v="6"/>
    <x v="3"/>
  </r>
  <r>
    <x v="5"/>
    <n v="550000"/>
    <x v="7"/>
    <x v="3"/>
  </r>
  <r>
    <x v="6"/>
    <n v="400000"/>
    <x v="8"/>
    <x v="3"/>
  </r>
  <r>
    <x v="7"/>
    <n v="40000"/>
    <x v="9"/>
    <x v="0"/>
  </r>
  <r>
    <x v="8"/>
    <n v="230000"/>
    <x v="10"/>
    <x v="2"/>
  </r>
  <r>
    <x v="9"/>
    <n v="110000"/>
    <x v="11"/>
    <x v="2"/>
  </r>
  <r>
    <x v="1"/>
    <n v="120000"/>
    <x v="12"/>
    <x v="2"/>
  </r>
  <r>
    <x v="0"/>
    <n v="1500000"/>
    <x v="13"/>
    <x v="3"/>
  </r>
  <r>
    <x v="0"/>
    <n v="120000"/>
    <x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B7DEC7-01C0-41F4-BE25-FA6F5AA9016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F32" firstHeaderRow="1" firstDataRow="2" firstDataCol="1" rowPageCount="1" colPageCount="1"/>
  <pivotFields count="4">
    <pivotField axis="axisRow" showAll="0">
      <items count="11">
        <item x="2"/>
        <item x="0"/>
        <item x="5"/>
        <item x="3"/>
        <item x="7"/>
        <item x="1"/>
        <item x="6"/>
        <item x="9"/>
        <item x="8"/>
        <item x="4"/>
        <item t="default"/>
      </items>
    </pivotField>
    <pivotField dataField="1" numFmtId="3" showAll="0"/>
    <pivotField axis="axisPage" numFmtId="15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Collection" fld="1" baseField="0" baseItem="0" numFmtId="167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3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3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CD5547-1B6F-4651-991C-FFBB7F60F34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F48" firstHeaderRow="1" firstDataRow="2" firstDataCol="1" rowPageCount="1" colPageCount="1"/>
  <pivotFields count="4">
    <pivotField axis="axisRow" showAll="0">
      <items count="11">
        <item x="2"/>
        <item x="0"/>
        <item x="5"/>
        <item x="3"/>
        <item x="7"/>
        <item x="1"/>
        <item x="6"/>
        <item x="9"/>
        <item x="8"/>
        <item x="4"/>
        <item t="default"/>
      </items>
    </pivotField>
    <pivotField dataField="1" numFmtId="3" showAll="0"/>
    <pivotField axis="axisPage" numFmtId="15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5">
        <item x="2"/>
        <item x="1"/>
        <item x="3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Collection" fld="1" subtotal="count" baseField="0" baseItem="0"/>
  </dataFields>
  <formats count="21">
    <format dxfId="40">
      <pivotArea type="all" dataOnly="0" outline="0" fieldPosition="0"/>
    </format>
    <format dxfId="39">
      <pivotArea outline="0" collapsedLevelsAreSubtotals="1" fieldPosition="0"/>
    </format>
    <format dxfId="38">
      <pivotArea type="origin" dataOnly="0" labelOnly="1" outline="0" fieldPosition="0"/>
    </format>
    <format dxfId="37">
      <pivotArea field="3" type="button" dataOnly="0" labelOnly="1" outline="0" axis="axisCol" fieldPosition="0"/>
    </format>
    <format dxfId="36">
      <pivotArea type="topRight" dataOnly="0" labelOnly="1" outline="0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fieldPosition="0">
        <references count="1">
          <reference field="3" count="0"/>
        </references>
      </pivotArea>
    </format>
    <format dxfId="31">
      <pivotArea dataOnly="0" labelOnly="1" grandCol="1" outline="0" fieldPosition="0"/>
    </format>
    <format dxfId="30">
      <pivotArea type="all" dataOnly="0" outline="0" fieldPosition="0"/>
    </format>
    <format dxfId="29">
      <pivotArea outline="0" collapsedLevelsAreSubtotals="1" fieldPosition="0"/>
    </format>
    <format dxfId="28">
      <pivotArea type="origin" dataOnly="0" labelOnly="1" outline="0" fieldPosition="0"/>
    </format>
    <format dxfId="27">
      <pivotArea field="3" type="button" dataOnly="0" labelOnly="1" outline="0" axis="axisCol" fieldPosition="0"/>
    </format>
    <format dxfId="26">
      <pivotArea type="topRight" dataOnly="0" labelOnly="1" outline="0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80"/>
  <sheetViews>
    <sheetView tabSelected="1" topLeftCell="A7" zoomScale="145" zoomScaleNormal="145" workbookViewId="0">
      <selection activeCell="C74" sqref="C74"/>
    </sheetView>
  </sheetViews>
  <sheetFormatPr defaultRowHeight="15" x14ac:dyDescent="0.25"/>
  <cols>
    <col min="1" max="1" width="29.85546875" bestFit="1" customWidth="1"/>
    <col min="2" max="3" width="20.5703125" bestFit="1" customWidth="1"/>
    <col min="4" max="4" width="11.85546875" bestFit="1" customWidth="1"/>
    <col min="5" max="5" width="14.85546875" bestFit="1" customWidth="1"/>
  </cols>
  <sheetData>
    <row r="1" spans="1:5" x14ac:dyDescent="0.25">
      <c r="A1" s="2" t="s">
        <v>0</v>
      </c>
      <c r="B1" s="7" t="s">
        <v>2</v>
      </c>
      <c r="C1" s="2" t="s">
        <v>3</v>
      </c>
      <c r="D1" s="2" t="s">
        <v>1</v>
      </c>
      <c r="E1" s="3" t="s">
        <v>4</v>
      </c>
    </row>
    <row r="2" spans="1:5" x14ac:dyDescent="0.25">
      <c r="A2" s="1">
        <v>10</v>
      </c>
      <c r="B2" s="1">
        <v>40</v>
      </c>
      <c r="C2" s="1">
        <v>10</v>
      </c>
      <c r="D2" s="1">
        <v>150</v>
      </c>
      <c r="E2" s="1"/>
    </row>
    <row r="3" spans="1:5" x14ac:dyDescent="0.25">
      <c r="A3" s="1">
        <v>250</v>
      </c>
      <c r="B3" s="1">
        <v>70</v>
      </c>
      <c r="C3" s="1">
        <v>5</v>
      </c>
      <c r="D3" s="1">
        <v>290</v>
      </c>
      <c r="E3" s="1"/>
    </row>
    <row r="4" spans="1:5" x14ac:dyDescent="0.25">
      <c r="A4" s="1">
        <v>20</v>
      </c>
      <c r="B4" s="1">
        <v>100</v>
      </c>
      <c r="C4" s="1">
        <v>15</v>
      </c>
      <c r="D4" s="1">
        <v>200</v>
      </c>
      <c r="E4" s="1"/>
    </row>
    <row r="5" spans="1:5" x14ac:dyDescent="0.25">
      <c r="A5" s="1">
        <v>215</v>
      </c>
      <c r="B5" s="1">
        <v>100</v>
      </c>
      <c r="C5" s="1">
        <v>30</v>
      </c>
      <c r="D5" s="1">
        <v>300</v>
      </c>
      <c r="E5" s="1"/>
    </row>
    <row r="6" spans="1:5" x14ac:dyDescent="0.25">
      <c r="A6" s="1">
        <v>270</v>
      </c>
      <c r="B6" s="1">
        <v>120</v>
      </c>
      <c r="C6" s="1">
        <v>50</v>
      </c>
      <c r="D6" s="1">
        <v>250</v>
      </c>
      <c r="E6" s="1"/>
    </row>
    <row r="7" spans="1:5" x14ac:dyDescent="0.25">
      <c r="A7" s="1">
        <v>250</v>
      </c>
      <c r="B7" s="1">
        <v>150</v>
      </c>
      <c r="C7" s="1">
        <v>45</v>
      </c>
      <c r="D7" s="1">
        <v>260</v>
      </c>
      <c r="E7" s="1"/>
    </row>
    <row r="8" spans="1:5" x14ac:dyDescent="0.25">
      <c r="A8" s="1">
        <v>300</v>
      </c>
      <c r="B8" s="1">
        <v>100</v>
      </c>
      <c r="C8" s="1">
        <v>25</v>
      </c>
      <c r="D8" s="1">
        <v>350</v>
      </c>
      <c r="E8" s="1"/>
    </row>
    <row r="9" spans="1:5" x14ac:dyDescent="0.25">
      <c r="A9" s="1">
        <v>150</v>
      </c>
      <c r="B9" s="1">
        <v>50</v>
      </c>
      <c r="C9" s="1">
        <v>15</v>
      </c>
      <c r="D9" s="1">
        <v>120</v>
      </c>
      <c r="E9" s="1"/>
    </row>
    <row r="10" spans="1:5" x14ac:dyDescent="0.25">
      <c r="A10" s="1">
        <v>200</v>
      </c>
      <c r="B10" s="1">
        <v>20</v>
      </c>
      <c r="C10" s="1">
        <v>35</v>
      </c>
      <c r="D10" s="1">
        <v>180</v>
      </c>
      <c r="E10" s="1"/>
    </row>
    <row r="11" spans="1:5" x14ac:dyDescent="0.25">
      <c r="A11" s="1">
        <v>560</v>
      </c>
      <c r="B11" s="1">
        <v>200</v>
      </c>
      <c r="C11" s="1">
        <v>50</v>
      </c>
      <c r="D11" s="1">
        <v>600</v>
      </c>
      <c r="E11" s="1"/>
    </row>
    <row r="14" spans="1:5" x14ac:dyDescent="0.25">
      <c r="A14" s="5" t="s">
        <v>5</v>
      </c>
      <c r="B14" s="5" t="s">
        <v>6</v>
      </c>
      <c r="C14" s="5" t="s">
        <v>7</v>
      </c>
    </row>
    <row r="15" spans="1:5" x14ac:dyDescent="0.25">
      <c r="A15" s="6" t="s">
        <v>8</v>
      </c>
      <c r="B15" s="8">
        <v>100000</v>
      </c>
      <c r="C15" s="6" t="str">
        <f>IF(B15&lt;100000,"normal",IF(B15&lt;=200000,"good",IF(B15&lt;=300000,"very good",IF(B15&lt;=1000000,"excellent","undefined"))))</f>
        <v>good</v>
      </c>
    </row>
    <row r="16" spans="1:5" x14ac:dyDescent="0.25">
      <c r="A16" s="6" t="s">
        <v>9</v>
      </c>
      <c r="B16" s="8">
        <v>300000</v>
      </c>
      <c r="C16" s="6" t="str">
        <f t="shared" ref="C16:C22" si="0">IF(B16&lt;=100000,"normal",IF(B16&lt;=200000,"good",IF(B16&lt;=300000,"very good",IF(B16&lt;=1000000,"excellent","undefined"))))</f>
        <v>very good</v>
      </c>
    </row>
    <row r="17" spans="1:4" x14ac:dyDescent="0.25">
      <c r="A17" s="6" t="s">
        <v>10</v>
      </c>
      <c r="B17" s="8">
        <v>20000</v>
      </c>
      <c r="C17" s="6" t="str">
        <f t="shared" si="0"/>
        <v>normal</v>
      </c>
    </row>
    <row r="18" spans="1:4" x14ac:dyDescent="0.25">
      <c r="A18" s="6" t="s">
        <v>11</v>
      </c>
      <c r="B18" s="8">
        <v>1000000</v>
      </c>
      <c r="C18" s="6" t="str">
        <f t="shared" si="0"/>
        <v>excellent</v>
      </c>
    </row>
    <row r="19" spans="1:4" x14ac:dyDescent="0.25">
      <c r="A19" s="6" t="s">
        <v>12</v>
      </c>
      <c r="B19" s="8">
        <v>250000</v>
      </c>
      <c r="C19" s="6" t="str">
        <f t="shared" si="0"/>
        <v>very good</v>
      </c>
    </row>
    <row r="20" spans="1:4" x14ac:dyDescent="0.25">
      <c r="A20" s="6" t="s">
        <v>13</v>
      </c>
      <c r="B20" s="8">
        <v>100000</v>
      </c>
      <c r="C20" s="6" t="str">
        <f t="shared" si="0"/>
        <v>normal</v>
      </c>
    </row>
    <row r="21" spans="1:4" x14ac:dyDescent="0.25">
      <c r="A21" s="6" t="s">
        <v>14</v>
      </c>
      <c r="B21" s="8">
        <v>350000</v>
      </c>
      <c r="C21" s="6" t="str">
        <f t="shared" si="0"/>
        <v>excellent</v>
      </c>
    </row>
    <row r="22" spans="1:4" x14ac:dyDescent="0.25">
      <c r="A22" s="6" t="s">
        <v>15</v>
      </c>
      <c r="B22" s="8">
        <v>100000</v>
      </c>
      <c r="C22" s="6" t="str">
        <f t="shared" si="0"/>
        <v>normal</v>
      </c>
    </row>
    <row r="23" spans="1:4" ht="15.75" x14ac:dyDescent="0.25">
      <c r="A23" s="4"/>
    </row>
    <row r="26" spans="1:4" ht="15.75" x14ac:dyDescent="0.25">
      <c r="A26" s="12" t="s">
        <v>16</v>
      </c>
      <c r="B26" s="12" t="s">
        <v>17</v>
      </c>
      <c r="C26" s="12" t="s">
        <v>18</v>
      </c>
      <c r="D26" s="13" t="s">
        <v>29</v>
      </c>
    </row>
    <row r="27" spans="1:4" ht="15.75" x14ac:dyDescent="0.25">
      <c r="A27" s="9" t="s">
        <v>19</v>
      </c>
      <c r="B27" s="10">
        <v>40000</v>
      </c>
      <c r="C27" s="11">
        <v>44927</v>
      </c>
      <c r="D27" s="1" t="str">
        <f>IF(AND(B27&gt;=0,B27&lt;=10000),"good",IF(AND(B27&gt;=10000,B27&lt;=50000),"Very Good",IF(AND(B27&gt;=50000,B27&lt;=300000),"excellent",IF(AND(B27&gt;=300000),"target"))))</f>
        <v>Very Good</v>
      </c>
    </row>
    <row r="28" spans="1:4" ht="15.75" x14ac:dyDescent="0.25">
      <c r="A28" s="9" t="s">
        <v>20</v>
      </c>
      <c r="B28" s="10">
        <v>4000</v>
      </c>
      <c r="C28" s="11">
        <v>44928</v>
      </c>
      <c r="D28" s="1" t="str">
        <f t="shared" ref="D28:D40" si="1">IF(AND(B28&gt;=0,B28&lt;=10000),"good",IF(AND(B28&gt;=10000,B28&lt;=50000),"Very Good",IF(AND(B28&gt;=50000,B28&lt;=300000),"excellent",IF(AND(B28&gt;=300000),"target"))))</f>
        <v>good</v>
      </c>
    </row>
    <row r="29" spans="1:4" ht="15.75" x14ac:dyDescent="0.25">
      <c r="A29" s="9" t="s">
        <v>21</v>
      </c>
      <c r="B29" s="10">
        <v>67000</v>
      </c>
      <c r="C29" s="11">
        <v>44929</v>
      </c>
      <c r="D29" s="1" t="str">
        <f t="shared" si="1"/>
        <v>excellent</v>
      </c>
    </row>
    <row r="30" spans="1:4" ht="15.75" x14ac:dyDescent="0.25">
      <c r="A30" s="9" t="s">
        <v>19</v>
      </c>
      <c r="B30" s="10">
        <v>10000</v>
      </c>
      <c r="C30" s="11">
        <v>44930</v>
      </c>
      <c r="D30" s="1" t="str">
        <f t="shared" si="1"/>
        <v>good</v>
      </c>
    </row>
    <row r="31" spans="1:4" ht="15.75" x14ac:dyDescent="0.25">
      <c r="A31" s="9" t="s">
        <v>22</v>
      </c>
      <c r="B31" s="10">
        <v>40000</v>
      </c>
      <c r="C31" s="11">
        <v>44931</v>
      </c>
      <c r="D31" s="1" t="str">
        <f t="shared" si="1"/>
        <v>Very Good</v>
      </c>
    </row>
    <row r="32" spans="1:4" ht="15.75" x14ac:dyDescent="0.25">
      <c r="A32" s="9" t="s">
        <v>23</v>
      </c>
      <c r="B32" s="10">
        <v>500000</v>
      </c>
      <c r="C32" s="11">
        <v>44932</v>
      </c>
      <c r="D32" s="1" t="str">
        <f t="shared" si="1"/>
        <v>target</v>
      </c>
    </row>
    <row r="33" spans="1:4" ht="15.75" x14ac:dyDescent="0.25">
      <c r="A33" s="9" t="s">
        <v>20</v>
      </c>
      <c r="B33" s="10">
        <v>650000</v>
      </c>
      <c r="C33" s="11">
        <v>44933</v>
      </c>
      <c r="D33" s="1" t="str">
        <f t="shared" si="1"/>
        <v>target</v>
      </c>
    </row>
    <row r="34" spans="1:4" ht="15.75" x14ac:dyDescent="0.25">
      <c r="A34" s="9" t="s">
        <v>24</v>
      </c>
      <c r="B34" s="10">
        <v>550000</v>
      </c>
      <c r="C34" s="11">
        <v>44934</v>
      </c>
      <c r="D34" s="1" t="str">
        <f>IF(AND(B34&gt;=0,B34&lt;=10000),"good",IF(AND(B34&gt;=10000,B34&lt;=50000),"Very Good",IF(AND(B34&gt;=50000,B34&lt;=300000),"excellent",IF(AND(B34&gt;=300000),"target"))))</f>
        <v>target</v>
      </c>
    </row>
    <row r="35" spans="1:4" ht="15.75" x14ac:dyDescent="0.25">
      <c r="A35" s="9" t="s">
        <v>25</v>
      </c>
      <c r="B35" s="10">
        <v>400000</v>
      </c>
      <c r="C35" s="11">
        <v>44935</v>
      </c>
      <c r="D35" s="1" t="str">
        <f t="shared" si="1"/>
        <v>target</v>
      </c>
    </row>
    <row r="36" spans="1:4" ht="15.75" x14ac:dyDescent="0.25">
      <c r="A36" s="9" t="s">
        <v>26</v>
      </c>
      <c r="B36" s="10">
        <v>40000</v>
      </c>
      <c r="C36" s="11">
        <v>44936</v>
      </c>
      <c r="D36" s="1" t="str">
        <f t="shared" si="1"/>
        <v>Very Good</v>
      </c>
    </row>
    <row r="37" spans="1:4" ht="15.75" x14ac:dyDescent="0.25">
      <c r="A37" s="9" t="s">
        <v>27</v>
      </c>
      <c r="B37" s="10">
        <v>230000</v>
      </c>
      <c r="C37" s="11">
        <v>44937</v>
      </c>
      <c r="D37" s="1" t="str">
        <f t="shared" si="1"/>
        <v>excellent</v>
      </c>
    </row>
    <row r="38" spans="1:4" ht="15.75" x14ac:dyDescent="0.25">
      <c r="A38" s="9" t="s">
        <v>28</v>
      </c>
      <c r="B38" s="10">
        <v>110000</v>
      </c>
      <c r="C38" s="11">
        <v>44938</v>
      </c>
      <c r="D38" s="1" t="str">
        <f t="shared" si="1"/>
        <v>excellent</v>
      </c>
    </row>
    <row r="39" spans="1:4" ht="15.75" x14ac:dyDescent="0.25">
      <c r="A39" s="9" t="s">
        <v>20</v>
      </c>
      <c r="B39" s="10">
        <v>120000</v>
      </c>
      <c r="C39" s="11">
        <v>44939</v>
      </c>
      <c r="D39" s="1" t="str">
        <f t="shared" si="1"/>
        <v>excellent</v>
      </c>
    </row>
    <row r="40" spans="1:4" ht="15.75" x14ac:dyDescent="0.25">
      <c r="A40" s="9" t="s">
        <v>19</v>
      </c>
      <c r="B40" s="10">
        <v>1500000</v>
      </c>
      <c r="C40" s="11">
        <v>44940</v>
      </c>
      <c r="D40" s="1" t="str">
        <f t="shared" si="1"/>
        <v>target</v>
      </c>
    </row>
    <row r="41" spans="1:4" ht="15.75" x14ac:dyDescent="0.25">
      <c r="A41" s="9" t="s">
        <v>19</v>
      </c>
      <c r="B41" s="10">
        <v>120000</v>
      </c>
      <c r="C41" s="11">
        <v>44941</v>
      </c>
      <c r="D41" s="1" t="str">
        <f>IF(AND(B41&gt;=0,B41&lt;=10000),"good",IF(AND(B41&gt;=10000,B41&lt;=50000),"Very Good",IF(AND(B41&gt;=50000,B41&lt;=300000),"excellent",IF(AND(B41&gt;=300000),"target"))))</f>
        <v>excellent</v>
      </c>
    </row>
    <row r="45" spans="1:4" ht="24.75" customHeight="1" x14ac:dyDescent="0.25">
      <c r="A45" s="16" t="s">
        <v>30</v>
      </c>
      <c r="B45" s="16" t="s">
        <v>16</v>
      </c>
      <c r="C45" s="16" t="s">
        <v>46</v>
      </c>
    </row>
    <row r="46" spans="1:4" ht="15.75" customHeight="1" x14ac:dyDescent="0.25">
      <c r="A46" s="14">
        <v>44927</v>
      </c>
      <c r="B46" s="9" t="s">
        <v>19</v>
      </c>
      <c r="C46" s="10">
        <v>10000000</v>
      </c>
    </row>
    <row r="47" spans="1:4" ht="15.75" x14ac:dyDescent="0.25">
      <c r="A47" s="14">
        <v>44928</v>
      </c>
      <c r="B47" s="9" t="s">
        <v>21</v>
      </c>
      <c r="C47" s="10">
        <v>20000000</v>
      </c>
    </row>
    <row r="48" spans="1:4" ht="15.75" customHeight="1" x14ac:dyDescent="0.25">
      <c r="A48" s="14">
        <v>44929</v>
      </c>
      <c r="B48" s="9" t="s">
        <v>31</v>
      </c>
      <c r="C48" s="10">
        <v>10000000</v>
      </c>
    </row>
    <row r="49" spans="1:3" ht="15.75" x14ac:dyDescent="0.25">
      <c r="A49" s="14">
        <v>44930</v>
      </c>
      <c r="B49" s="9" t="s">
        <v>23</v>
      </c>
      <c r="C49" s="10">
        <v>10000000</v>
      </c>
    </row>
    <row r="50" spans="1:3" ht="15.75" x14ac:dyDescent="0.25">
      <c r="A50" s="14">
        <v>44931</v>
      </c>
      <c r="B50" s="9" t="s">
        <v>20</v>
      </c>
      <c r="C50" s="10">
        <v>10000000</v>
      </c>
    </row>
    <row r="51" spans="1:3" ht="15.75" customHeight="1" x14ac:dyDescent="0.25">
      <c r="A51" s="14">
        <v>44932</v>
      </c>
      <c r="B51" s="9" t="s">
        <v>20</v>
      </c>
      <c r="C51" s="10">
        <v>10000000</v>
      </c>
    </row>
    <row r="52" spans="1:3" ht="15.75" x14ac:dyDescent="0.25">
      <c r="A52" s="14">
        <v>44933</v>
      </c>
      <c r="B52" s="9" t="s">
        <v>19</v>
      </c>
      <c r="C52" s="10">
        <v>700000</v>
      </c>
    </row>
    <row r="53" spans="1:3" ht="15.75" x14ac:dyDescent="0.25">
      <c r="A53" s="14">
        <v>44934</v>
      </c>
      <c r="B53" s="9" t="s">
        <v>21</v>
      </c>
      <c r="C53" s="10">
        <v>500000</v>
      </c>
    </row>
    <row r="54" spans="1:3" ht="15.75" x14ac:dyDescent="0.25">
      <c r="A54" s="14">
        <v>44935</v>
      </c>
      <c r="B54" s="9" t="s">
        <v>20</v>
      </c>
      <c r="C54" s="10">
        <v>350000</v>
      </c>
    </row>
    <row r="55" spans="1:3" ht="15.75" x14ac:dyDescent="0.25">
      <c r="A55" s="14">
        <v>44936</v>
      </c>
      <c r="B55" s="9" t="s">
        <v>20</v>
      </c>
      <c r="C55" s="10">
        <v>155000</v>
      </c>
    </row>
    <row r="56" spans="1:3" ht="15.75" x14ac:dyDescent="0.25">
      <c r="A56" s="14">
        <v>44937</v>
      </c>
      <c r="B56" s="9" t="s">
        <v>21</v>
      </c>
      <c r="C56" s="10">
        <v>12000000</v>
      </c>
    </row>
    <row r="57" spans="1:3" ht="15.75" x14ac:dyDescent="0.25">
      <c r="A57" s="14">
        <v>44938</v>
      </c>
      <c r="B57" s="9" t="s">
        <v>19</v>
      </c>
      <c r="C57" s="10">
        <v>20000000</v>
      </c>
    </row>
    <row r="58" spans="1:3" ht="15.75" x14ac:dyDescent="0.25">
      <c r="A58" s="14">
        <v>44939</v>
      </c>
      <c r="B58" s="9" t="s">
        <v>23</v>
      </c>
      <c r="C58" s="10">
        <v>1800000</v>
      </c>
    </row>
    <row r="59" spans="1:3" ht="15.75" x14ac:dyDescent="0.25">
      <c r="A59" s="14">
        <v>44940</v>
      </c>
      <c r="B59" s="9" t="s">
        <v>31</v>
      </c>
      <c r="C59" s="10">
        <v>760000</v>
      </c>
    </row>
    <row r="60" spans="1:3" ht="15.75" x14ac:dyDescent="0.25">
      <c r="A60" s="14">
        <v>44941</v>
      </c>
      <c r="B60" s="9" t="s">
        <v>25</v>
      </c>
      <c r="C60" s="10">
        <v>80000000</v>
      </c>
    </row>
    <row r="61" spans="1:3" ht="15.75" x14ac:dyDescent="0.25">
      <c r="A61" s="14">
        <v>44942</v>
      </c>
      <c r="B61" s="9" t="s">
        <v>25</v>
      </c>
      <c r="C61" s="10">
        <v>3400000</v>
      </c>
    </row>
    <row r="62" spans="1:3" ht="15.75" x14ac:dyDescent="0.25">
      <c r="A62" s="14">
        <v>44943</v>
      </c>
      <c r="B62" s="9" t="s">
        <v>21</v>
      </c>
      <c r="C62" s="10">
        <v>560000</v>
      </c>
    </row>
    <row r="63" spans="1:3" ht="15.75" x14ac:dyDescent="0.25">
      <c r="A63" s="14">
        <v>44944</v>
      </c>
      <c r="B63" s="9" t="s">
        <v>31</v>
      </c>
      <c r="C63" s="10">
        <v>10000000</v>
      </c>
    </row>
    <row r="64" spans="1:3" ht="15.75" x14ac:dyDescent="0.25">
      <c r="A64" s="14">
        <v>44945</v>
      </c>
      <c r="B64" s="9" t="s">
        <v>19</v>
      </c>
      <c r="C64" s="10">
        <v>12000000</v>
      </c>
    </row>
    <row r="65" spans="1:4" ht="22.5" x14ac:dyDescent="0.3">
      <c r="A65" s="22"/>
      <c r="B65" s="23" t="s">
        <v>47</v>
      </c>
      <c r="C65" s="25">
        <f>SUM(C46:C63)</f>
        <v>200225000</v>
      </c>
      <c r="D65" s="15"/>
    </row>
    <row r="66" spans="1:4" ht="31.5" customHeight="1" x14ac:dyDescent="0.25">
      <c r="A66" s="21" t="s">
        <v>32</v>
      </c>
      <c r="B66" s="21" t="s">
        <v>33</v>
      </c>
      <c r="C66" s="21" t="s">
        <v>34</v>
      </c>
    </row>
    <row r="67" spans="1:4" ht="15.75" customHeight="1" x14ac:dyDescent="0.25">
      <c r="A67" s="51" t="s">
        <v>41</v>
      </c>
      <c r="B67" s="52"/>
      <c r="C67" s="53">
        <f>SUMIF(B46:B64,"Dodoma",C46:C64)</f>
        <v>42700000</v>
      </c>
    </row>
    <row r="68" spans="1:4" ht="28.5" customHeight="1" x14ac:dyDescent="0.25">
      <c r="A68" s="51"/>
      <c r="B68" s="52"/>
      <c r="C68" s="53"/>
    </row>
    <row r="69" spans="1:4" ht="31.5" customHeight="1" x14ac:dyDescent="0.25">
      <c r="A69" s="51" t="s">
        <v>35</v>
      </c>
      <c r="B69" s="52"/>
      <c r="C69" s="53">
        <f>SUMIF(B46:B64,"&lt;&gt;Dodoma",C46:C64)</f>
        <v>169525000</v>
      </c>
    </row>
    <row r="70" spans="1:4" ht="24.75" customHeight="1" x14ac:dyDescent="0.25">
      <c r="A70" s="51"/>
      <c r="B70" s="52"/>
      <c r="C70" s="53"/>
    </row>
    <row r="71" spans="1:4" ht="30" x14ac:dyDescent="0.25">
      <c r="A71" s="24" t="s">
        <v>36</v>
      </c>
      <c r="B71" s="17"/>
      <c r="C71" s="18">
        <f>COUNTIF(C46:C64,"&gt;=1000000")</f>
        <v>13</v>
      </c>
    </row>
    <row r="72" spans="1:4" ht="63" customHeight="1" x14ac:dyDescent="0.25">
      <c r="A72" s="51" t="s">
        <v>42</v>
      </c>
      <c r="B72" s="52"/>
      <c r="C72" s="53">
        <f>SUMIFS(C46:C64,A46:A64,"&gt;=1/1/23",A46:A64,"&lt;=5/1/23")</f>
        <v>212225000</v>
      </c>
    </row>
    <row r="73" spans="1:4" ht="15.75" customHeight="1" x14ac:dyDescent="0.25">
      <c r="A73" s="51"/>
      <c r="B73" s="52"/>
      <c r="C73" s="53"/>
    </row>
    <row r="74" spans="1:4" ht="60" x14ac:dyDescent="0.25">
      <c r="A74" s="24" t="s">
        <v>43</v>
      </c>
      <c r="B74" s="17"/>
      <c r="C74" s="19">
        <f>SUMIFS(C46:C64,A46:A64,"&gt;=1/1/23",A46:A64,"&lt;=5/1/23",B46:B64,"Dodoma")</f>
        <v>42700000</v>
      </c>
    </row>
    <row r="75" spans="1:4" ht="45" x14ac:dyDescent="0.25">
      <c r="A75" s="24" t="s">
        <v>37</v>
      </c>
      <c r="B75" s="17"/>
      <c r="C75" s="19">
        <f>AVERAGEIF(B46:B64,"Tanga",C46:C64)</f>
        <v>5900000</v>
      </c>
    </row>
    <row r="76" spans="1:4" ht="60" x14ac:dyDescent="0.25">
      <c r="A76" s="24" t="s">
        <v>38</v>
      </c>
      <c r="B76" s="17"/>
      <c r="C76" s="19">
        <f>SUMIFS(C46:C64,A46:A64,"&gt;=1/1/23",A46:A64,"&lt;=6/1/23",B46:B64,"Tanga")</f>
        <v>11800000</v>
      </c>
    </row>
    <row r="77" spans="1:4" ht="15.75" x14ac:dyDescent="0.25">
      <c r="A77" s="24" t="s">
        <v>44</v>
      </c>
      <c r="B77" s="17"/>
      <c r="C77" s="19">
        <f>SUMIF(B46:B64,"Tanga",C46:C64)</f>
        <v>11800000</v>
      </c>
    </row>
    <row r="78" spans="1:4" ht="15.75" x14ac:dyDescent="0.25">
      <c r="A78" s="24" t="s">
        <v>45</v>
      </c>
      <c r="B78" s="17"/>
      <c r="C78" s="19">
        <f>SUMIF(B46:B64,"Arusha",C46:C64)</f>
        <v>33060000</v>
      </c>
    </row>
    <row r="79" spans="1:4" ht="45" x14ac:dyDescent="0.25">
      <c r="A79" s="24" t="s">
        <v>39</v>
      </c>
      <c r="B79" s="20" t="s">
        <v>48</v>
      </c>
      <c r="C79" s="20" t="s">
        <v>48</v>
      </c>
    </row>
    <row r="80" spans="1:4" ht="45" x14ac:dyDescent="0.25">
      <c r="A80" s="24" t="s">
        <v>40</v>
      </c>
      <c r="B80" s="20" t="s">
        <v>48</v>
      </c>
      <c r="C80" s="20" t="s">
        <v>48</v>
      </c>
    </row>
  </sheetData>
  <mergeCells count="9">
    <mergeCell ref="A72:A73"/>
    <mergeCell ref="B72:B73"/>
    <mergeCell ref="C72:C73"/>
    <mergeCell ref="A67:A68"/>
    <mergeCell ref="B67:B68"/>
    <mergeCell ref="C67:C68"/>
    <mergeCell ref="A69:A70"/>
    <mergeCell ref="B69:B70"/>
    <mergeCell ref="C69:C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5243-AB19-4BFD-ADBE-1D577D49C197}">
  <sheetPr codeName="Sheet2"/>
  <dimension ref="A1:K48"/>
  <sheetViews>
    <sheetView topLeftCell="A10" zoomScaleNormal="100" workbookViewId="0">
      <selection activeCell="G44" sqref="G44"/>
    </sheetView>
  </sheetViews>
  <sheetFormatPr defaultRowHeight="15" x14ac:dyDescent="0.25"/>
  <cols>
    <col min="1" max="1" width="19.42578125" bestFit="1" customWidth="1"/>
    <col min="2" max="2" width="17.5703125" bestFit="1" customWidth="1"/>
    <col min="3" max="3" width="11.7109375" bestFit="1" customWidth="1"/>
    <col min="4" max="4" width="14.7109375" bestFit="1" customWidth="1"/>
    <col min="5" max="5" width="12.85546875" bestFit="1" customWidth="1"/>
    <col min="6" max="6" width="14.7109375" bestFit="1" customWidth="1"/>
    <col min="7" max="7" width="16.42578125" bestFit="1" customWidth="1"/>
    <col min="8" max="8" width="11.7109375" bestFit="1" customWidth="1"/>
    <col min="9" max="9" width="14.7109375" bestFit="1" customWidth="1"/>
    <col min="10" max="10" width="12.85546875" bestFit="1" customWidth="1"/>
    <col min="11" max="11" width="14.7109375" bestFit="1" customWidth="1"/>
  </cols>
  <sheetData>
    <row r="1" spans="1:11" ht="15.75" x14ac:dyDescent="0.25">
      <c r="A1" s="61" t="s">
        <v>16</v>
      </c>
      <c r="B1" s="61" t="s">
        <v>17</v>
      </c>
      <c r="C1" s="61" t="s">
        <v>18</v>
      </c>
      <c r="D1" s="62" t="s">
        <v>29</v>
      </c>
      <c r="E1" s="46"/>
    </row>
    <row r="2" spans="1:11" ht="15.75" x14ac:dyDescent="0.25">
      <c r="A2" s="9" t="s">
        <v>19</v>
      </c>
      <c r="B2" s="10">
        <v>40000</v>
      </c>
      <c r="C2" s="11">
        <v>44927</v>
      </c>
      <c r="D2" s="47" t="str">
        <f>IF(AND(B2&gt;=0,B2&lt;=10000),"good",
IF(AND(B2&gt;=10000,B2&lt;=50000),"Very Good",
IF(AND(B2&gt;=50000,B2&lt;=300000),"excellent",
IF(AND(B2&gt;=300000),"target"))))</f>
        <v>Very Good</v>
      </c>
      <c r="E2" s="46"/>
    </row>
    <row r="3" spans="1:11" ht="15.75" x14ac:dyDescent="0.25">
      <c r="A3" s="9" t="s">
        <v>20</v>
      </c>
      <c r="B3" s="10">
        <v>4000</v>
      </c>
      <c r="C3" s="11">
        <v>44928</v>
      </c>
      <c r="D3" s="47" t="str">
        <f t="shared" ref="D3:D16" si="0">IF(AND(B3&gt;=0,B3&lt;=10000),"good",
IF(AND(B3&gt;=10000,B3&lt;=50000),"Very Good",
IF(AND(B3&gt;=50000,B3&lt;=300000),"excellent",
IF(AND(B3&gt;=300000),"target"))))</f>
        <v>good</v>
      </c>
      <c r="E3" s="46"/>
    </row>
    <row r="4" spans="1:11" ht="15.75" x14ac:dyDescent="0.25">
      <c r="A4" s="9" t="s">
        <v>21</v>
      </c>
      <c r="B4" s="10">
        <v>67000</v>
      </c>
      <c r="C4" s="11">
        <v>44929</v>
      </c>
      <c r="D4" s="47" t="str">
        <f t="shared" si="0"/>
        <v>excellent</v>
      </c>
      <c r="E4" s="46"/>
    </row>
    <row r="5" spans="1:11" ht="15.75" x14ac:dyDescent="0.25">
      <c r="A5" s="9" t="s">
        <v>19</v>
      </c>
      <c r="B5" s="10">
        <v>10000</v>
      </c>
      <c r="C5" s="11">
        <v>44930</v>
      </c>
      <c r="D5" s="47" t="str">
        <f t="shared" si="0"/>
        <v>good</v>
      </c>
      <c r="E5" s="46"/>
    </row>
    <row r="6" spans="1:11" ht="15.75" x14ac:dyDescent="0.25">
      <c r="A6" s="9" t="s">
        <v>22</v>
      </c>
      <c r="B6" s="10">
        <v>40000</v>
      </c>
      <c r="C6" s="11">
        <v>44931</v>
      </c>
      <c r="D6" s="47" t="str">
        <f t="shared" si="0"/>
        <v>Very Good</v>
      </c>
      <c r="E6" s="46"/>
    </row>
    <row r="7" spans="1:11" ht="15.75" x14ac:dyDescent="0.25">
      <c r="A7" s="9" t="s">
        <v>23</v>
      </c>
      <c r="B7" s="10">
        <v>500000</v>
      </c>
      <c r="C7" s="11">
        <v>44932</v>
      </c>
      <c r="D7" s="47" t="str">
        <f t="shared" si="0"/>
        <v>target</v>
      </c>
      <c r="E7" s="46"/>
    </row>
    <row r="8" spans="1:11" ht="15.75" x14ac:dyDescent="0.25">
      <c r="A8" s="9" t="s">
        <v>20</v>
      </c>
      <c r="B8" s="10">
        <v>650000</v>
      </c>
      <c r="C8" s="11">
        <v>44933</v>
      </c>
      <c r="D8" s="47" t="str">
        <f t="shared" si="0"/>
        <v>target</v>
      </c>
      <c r="E8" s="46"/>
    </row>
    <row r="9" spans="1:11" ht="15.75" x14ac:dyDescent="0.25">
      <c r="A9" s="9" t="s">
        <v>24</v>
      </c>
      <c r="B9" s="10">
        <v>550000</v>
      </c>
      <c r="C9" s="11">
        <v>44934</v>
      </c>
      <c r="D9" s="47" t="str">
        <f t="shared" si="0"/>
        <v>target</v>
      </c>
      <c r="E9" s="46"/>
    </row>
    <row r="10" spans="1:11" ht="15.75" x14ac:dyDescent="0.25">
      <c r="A10" s="9" t="s">
        <v>25</v>
      </c>
      <c r="B10" s="10">
        <v>400000</v>
      </c>
      <c r="C10" s="11">
        <v>44935</v>
      </c>
      <c r="D10" s="47" t="str">
        <f t="shared" si="0"/>
        <v>target</v>
      </c>
      <c r="E10" s="46"/>
    </row>
    <row r="11" spans="1:11" ht="15.75" x14ac:dyDescent="0.25">
      <c r="A11" s="9" t="s">
        <v>26</v>
      </c>
      <c r="B11" s="10">
        <v>40000</v>
      </c>
      <c r="C11" s="11">
        <v>44936</v>
      </c>
      <c r="D11" s="47" t="str">
        <f t="shared" si="0"/>
        <v>Very Good</v>
      </c>
      <c r="E11" s="46"/>
    </row>
    <row r="12" spans="1:11" ht="15.75" x14ac:dyDescent="0.25">
      <c r="A12" s="9" t="s">
        <v>27</v>
      </c>
      <c r="B12" s="10">
        <v>230000</v>
      </c>
      <c r="C12" s="11">
        <v>44937</v>
      </c>
      <c r="D12" s="47" t="str">
        <f t="shared" si="0"/>
        <v>excellent</v>
      </c>
      <c r="E12" s="46"/>
    </row>
    <row r="13" spans="1:11" ht="15.75" x14ac:dyDescent="0.25">
      <c r="A13" s="9" t="s">
        <v>28</v>
      </c>
      <c r="B13" s="10">
        <v>110000</v>
      </c>
      <c r="C13" s="11">
        <v>44938</v>
      </c>
      <c r="D13" s="47" t="str">
        <f t="shared" si="0"/>
        <v>excellent</v>
      </c>
      <c r="E13" s="46"/>
    </row>
    <row r="14" spans="1:11" ht="15.75" x14ac:dyDescent="0.25">
      <c r="A14" s="9" t="s">
        <v>20</v>
      </c>
      <c r="B14" s="10">
        <v>120000</v>
      </c>
      <c r="C14" s="11">
        <v>44939</v>
      </c>
      <c r="D14" s="47" t="str">
        <f t="shared" si="0"/>
        <v>excellent</v>
      </c>
      <c r="E14" s="46"/>
    </row>
    <row r="15" spans="1:11" ht="15.75" x14ac:dyDescent="0.25">
      <c r="A15" s="9" t="s">
        <v>19</v>
      </c>
      <c r="B15" s="10">
        <v>1500000</v>
      </c>
      <c r="C15" s="11">
        <v>44940</v>
      </c>
      <c r="D15" s="47" t="str">
        <f t="shared" si="0"/>
        <v>target</v>
      </c>
      <c r="E15" s="46"/>
    </row>
    <row r="16" spans="1:11" ht="15.75" x14ac:dyDescent="0.25">
      <c r="A16" s="9" t="s">
        <v>19</v>
      </c>
      <c r="B16" s="10">
        <v>120000</v>
      </c>
      <c r="C16" s="11">
        <v>44941</v>
      </c>
      <c r="D16" s="47" t="str">
        <f t="shared" si="0"/>
        <v>excellent</v>
      </c>
      <c r="E16" s="46"/>
      <c r="F16" s="46"/>
      <c r="G16" s="46"/>
      <c r="H16" s="46"/>
      <c r="I16" s="46"/>
      <c r="J16" s="46"/>
      <c r="K16" s="46"/>
    </row>
    <row r="18" spans="1:6" x14ac:dyDescent="0.25">
      <c r="A18" s="48" t="s">
        <v>18</v>
      </c>
      <c r="B18" s="47" t="s">
        <v>57</v>
      </c>
      <c r="C18" s="47"/>
      <c r="D18" s="47"/>
      <c r="E18" s="47"/>
      <c r="F18" s="47"/>
    </row>
    <row r="19" spans="1:6" x14ac:dyDescent="0.25">
      <c r="A19" s="47"/>
      <c r="B19" s="47"/>
      <c r="C19" s="47"/>
      <c r="D19" s="47"/>
      <c r="E19" s="47"/>
      <c r="F19" s="47"/>
    </row>
    <row r="20" spans="1:6" x14ac:dyDescent="0.25">
      <c r="A20" s="48" t="s">
        <v>56</v>
      </c>
      <c r="B20" s="48" t="s">
        <v>51</v>
      </c>
      <c r="C20" s="47"/>
      <c r="D20" s="47"/>
      <c r="E20" s="47"/>
      <c r="F20" s="47"/>
    </row>
    <row r="21" spans="1:6" x14ac:dyDescent="0.25">
      <c r="A21" s="48" t="s">
        <v>49</v>
      </c>
      <c r="B21" s="47" t="s">
        <v>52</v>
      </c>
      <c r="C21" s="47" t="s">
        <v>53</v>
      </c>
      <c r="D21" s="47" t="s">
        <v>54</v>
      </c>
      <c r="E21" s="47" t="s">
        <v>55</v>
      </c>
      <c r="F21" s="47" t="s">
        <v>50</v>
      </c>
    </row>
    <row r="22" spans="1:6" x14ac:dyDescent="0.25">
      <c r="A22" s="49" t="s">
        <v>21</v>
      </c>
      <c r="B22" s="50">
        <v>67000</v>
      </c>
      <c r="C22" s="50"/>
      <c r="D22" s="50"/>
      <c r="E22" s="50"/>
      <c r="F22" s="50">
        <v>67000</v>
      </c>
    </row>
    <row r="23" spans="1:6" x14ac:dyDescent="0.25">
      <c r="A23" s="49" t="s">
        <v>19</v>
      </c>
      <c r="B23" s="50">
        <v>120000</v>
      </c>
      <c r="C23" s="50">
        <v>10000</v>
      </c>
      <c r="D23" s="50">
        <v>1500000</v>
      </c>
      <c r="E23" s="50">
        <v>40000</v>
      </c>
      <c r="F23" s="50">
        <v>1670000</v>
      </c>
    </row>
    <row r="24" spans="1:6" x14ac:dyDescent="0.25">
      <c r="A24" s="49" t="s">
        <v>24</v>
      </c>
      <c r="B24" s="50"/>
      <c r="C24" s="50"/>
      <c r="D24" s="50">
        <v>550000</v>
      </c>
      <c r="E24" s="50"/>
      <c r="F24" s="50">
        <v>550000</v>
      </c>
    </row>
    <row r="25" spans="1:6" x14ac:dyDescent="0.25">
      <c r="A25" s="49" t="s">
        <v>22</v>
      </c>
      <c r="B25" s="50"/>
      <c r="C25" s="50"/>
      <c r="D25" s="50"/>
      <c r="E25" s="50">
        <v>40000</v>
      </c>
      <c r="F25" s="50">
        <v>40000</v>
      </c>
    </row>
    <row r="26" spans="1:6" x14ac:dyDescent="0.25">
      <c r="A26" s="49" t="s">
        <v>26</v>
      </c>
      <c r="B26" s="50"/>
      <c r="C26" s="50"/>
      <c r="D26" s="50"/>
      <c r="E26" s="50">
        <v>40000</v>
      </c>
      <c r="F26" s="50">
        <v>40000</v>
      </c>
    </row>
    <row r="27" spans="1:6" x14ac:dyDescent="0.25">
      <c r="A27" s="49" t="s">
        <v>20</v>
      </c>
      <c r="B27" s="50">
        <v>120000</v>
      </c>
      <c r="C27" s="50">
        <v>4000</v>
      </c>
      <c r="D27" s="50">
        <v>650000</v>
      </c>
      <c r="E27" s="50"/>
      <c r="F27" s="50">
        <v>774000</v>
      </c>
    </row>
    <row r="28" spans="1:6" x14ac:dyDescent="0.25">
      <c r="A28" s="49" t="s">
        <v>25</v>
      </c>
      <c r="B28" s="50"/>
      <c r="C28" s="50"/>
      <c r="D28" s="50">
        <v>400000</v>
      </c>
      <c r="E28" s="50"/>
      <c r="F28" s="50">
        <v>400000</v>
      </c>
    </row>
    <row r="29" spans="1:6" x14ac:dyDescent="0.25">
      <c r="A29" s="49" t="s">
        <v>28</v>
      </c>
      <c r="B29" s="50">
        <v>110000</v>
      </c>
      <c r="C29" s="50"/>
      <c r="D29" s="50"/>
      <c r="E29" s="50"/>
      <c r="F29" s="50">
        <v>110000</v>
      </c>
    </row>
    <row r="30" spans="1:6" x14ac:dyDescent="0.25">
      <c r="A30" s="49" t="s">
        <v>27</v>
      </c>
      <c r="B30" s="50">
        <v>230000</v>
      </c>
      <c r="C30" s="50"/>
      <c r="D30" s="50"/>
      <c r="E30" s="50"/>
      <c r="F30" s="50">
        <v>230000</v>
      </c>
    </row>
    <row r="31" spans="1:6" x14ac:dyDescent="0.25">
      <c r="A31" s="49" t="s">
        <v>23</v>
      </c>
      <c r="B31" s="50"/>
      <c r="C31" s="50"/>
      <c r="D31" s="50">
        <v>500000</v>
      </c>
      <c r="E31" s="50"/>
      <c r="F31" s="50">
        <v>500000</v>
      </c>
    </row>
    <row r="32" spans="1:6" x14ac:dyDescent="0.25">
      <c r="A32" s="49" t="s">
        <v>50</v>
      </c>
      <c r="B32" s="50">
        <v>647000</v>
      </c>
      <c r="C32" s="50">
        <v>14000</v>
      </c>
      <c r="D32" s="50">
        <v>3600000</v>
      </c>
      <c r="E32" s="50">
        <v>120000</v>
      </c>
      <c r="F32" s="50">
        <v>4381000</v>
      </c>
    </row>
    <row r="34" spans="1:6" x14ac:dyDescent="0.25">
      <c r="A34" s="48" t="s">
        <v>18</v>
      </c>
      <c r="B34" s="47" t="s">
        <v>57</v>
      </c>
      <c r="C34" s="47"/>
      <c r="D34" s="47"/>
      <c r="E34" s="47"/>
      <c r="F34" s="47"/>
    </row>
    <row r="35" spans="1:6" x14ac:dyDescent="0.25">
      <c r="A35" s="47"/>
      <c r="B35" s="47"/>
      <c r="C35" s="47"/>
      <c r="D35" s="47"/>
      <c r="E35" s="47"/>
      <c r="F35" s="47"/>
    </row>
    <row r="36" spans="1:6" x14ac:dyDescent="0.25">
      <c r="A36" s="48" t="s">
        <v>114</v>
      </c>
      <c r="B36" s="48" t="s">
        <v>51</v>
      </c>
      <c r="C36" s="47"/>
      <c r="D36" s="47"/>
      <c r="E36" s="47"/>
      <c r="F36" s="47"/>
    </row>
    <row r="37" spans="1:6" x14ac:dyDescent="0.25">
      <c r="A37" s="48" t="s">
        <v>49</v>
      </c>
      <c r="B37" s="47" t="s">
        <v>52</v>
      </c>
      <c r="C37" s="47" t="s">
        <v>53</v>
      </c>
      <c r="D37" s="47" t="s">
        <v>54</v>
      </c>
      <c r="E37" s="47" t="s">
        <v>55</v>
      </c>
      <c r="F37" s="47" t="s">
        <v>50</v>
      </c>
    </row>
    <row r="38" spans="1:6" x14ac:dyDescent="0.25">
      <c r="A38" s="49" t="s">
        <v>21</v>
      </c>
      <c r="B38" s="47">
        <v>1</v>
      </c>
      <c r="C38" s="47"/>
      <c r="D38" s="47"/>
      <c r="E38" s="47"/>
      <c r="F38" s="47">
        <v>1</v>
      </c>
    </row>
    <row r="39" spans="1:6" x14ac:dyDescent="0.25">
      <c r="A39" s="49" t="s">
        <v>19</v>
      </c>
      <c r="B39" s="47">
        <v>1</v>
      </c>
      <c r="C39" s="47">
        <v>1</v>
      </c>
      <c r="D39" s="47">
        <v>1</v>
      </c>
      <c r="E39" s="47">
        <v>1</v>
      </c>
      <c r="F39" s="47">
        <v>4</v>
      </c>
    </row>
    <row r="40" spans="1:6" x14ac:dyDescent="0.25">
      <c r="A40" s="49" t="s">
        <v>24</v>
      </c>
      <c r="B40" s="47"/>
      <c r="C40" s="47"/>
      <c r="D40" s="47">
        <v>1</v>
      </c>
      <c r="E40" s="47"/>
      <c r="F40" s="47">
        <v>1</v>
      </c>
    </row>
    <row r="41" spans="1:6" x14ac:dyDescent="0.25">
      <c r="A41" s="49" t="s">
        <v>22</v>
      </c>
      <c r="B41" s="47"/>
      <c r="C41" s="47"/>
      <c r="D41" s="47"/>
      <c r="E41" s="47">
        <v>1</v>
      </c>
      <c r="F41" s="47">
        <v>1</v>
      </c>
    </row>
    <row r="42" spans="1:6" x14ac:dyDescent="0.25">
      <c r="A42" s="49" t="s">
        <v>26</v>
      </c>
      <c r="B42" s="47"/>
      <c r="C42" s="47"/>
      <c r="D42" s="47"/>
      <c r="E42" s="47">
        <v>1</v>
      </c>
      <c r="F42" s="47">
        <v>1</v>
      </c>
    </row>
    <row r="43" spans="1:6" x14ac:dyDescent="0.25">
      <c r="A43" s="49" t="s">
        <v>20</v>
      </c>
      <c r="B43" s="47">
        <v>1</v>
      </c>
      <c r="C43" s="47">
        <v>1</v>
      </c>
      <c r="D43" s="47">
        <v>1</v>
      </c>
      <c r="E43" s="47"/>
      <c r="F43" s="47">
        <v>3</v>
      </c>
    </row>
    <row r="44" spans="1:6" x14ac:dyDescent="0.25">
      <c r="A44" s="49" t="s">
        <v>25</v>
      </c>
      <c r="B44" s="47"/>
      <c r="C44" s="47"/>
      <c r="D44" s="47">
        <v>1</v>
      </c>
      <c r="E44" s="47"/>
      <c r="F44" s="47">
        <v>1</v>
      </c>
    </row>
    <row r="45" spans="1:6" x14ac:dyDescent="0.25">
      <c r="A45" s="49" t="s">
        <v>28</v>
      </c>
      <c r="B45" s="47">
        <v>1</v>
      </c>
      <c r="C45" s="47"/>
      <c r="D45" s="47"/>
      <c r="E45" s="47"/>
      <c r="F45" s="47">
        <v>1</v>
      </c>
    </row>
    <row r="46" spans="1:6" x14ac:dyDescent="0.25">
      <c r="A46" s="49" t="s">
        <v>27</v>
      </c>
      <c r="B46" s="47">
        <v>1</v>
      </c>
      <c r="C46" s="47"/>
      <c r="D46" s="47"/>
      <c r="E46" s="47"/>
      <c r="F46" s="47">
        <v>1</v>
      </c>
    </row>
    <row r="47" spans="1:6" x14ac:dyDescent="0.25">
      <c r="A47" s="49" t="s">
        <v>23</v>
      </c>
      <c r="B47" s="47"/>
      <c r="C47" s="47"/>
      <c r="D47" s="47">
        <v>1</v>
      </c>
      <c r="E47" s="47"/>
      <c r="F47" s="47">
        <v>1</v>
      </c>
    </row>
    <row r="48" spans="1:6" x14ac:dyDescent="0.25">
      <c r="A48" s="49" t="s">
        <v>50</v>
      </c>
      <c r="B48" s="47">
        <v>5</v>
      </c>
      <c r="C48" s="47">
        <v>2</v>
      </c>
      <c r="D48" s="47">
        <v>5</v>
      </c>
      <c r="E48" s="47">
        <v>3</v>
      </c>
      <c r="F48" s="47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EB6B3-8F48-406F-93B8-15AEAD6EC949}">
  <sheetPr codeName="Sheet3"/>
  <dimension ref="A1:H75"/>
  <sheetViews>
    <sheetView topLeftCell="A13" workbookViewId="0">
      <selection activeCell="G21" sqref="G21"/>
    </sheetView>
  </sheetViews>
  <sheetFormatPr defaultRowHeight="15" x14ac:dyDescent="0.25"/>
  <cols>
    <col min="1" max="1" width="24.85546875" bestFit="1" customWidth="1"/>
    <col min="2" max="2" width="20.7109375" bestFit="1" customWidth="1"/>
    <col min="3" max="3" width="11.28515625" bestFit="1" customWidth="1"/>
    <col min="4" max="4" width="8.28515625" bestFit="1" customWidth="1"/>
    <col min="5" max="5" width="17.7109375" bestFit="1" customWidth="1"/>
    <col min="6" max="6" width="13.7109375" bestFit="1" customWidth="1"/>
    <col min="7" max="7" width="16.28515625" bestFit="1" customWidth="1"/>
    <col min="8" max="8" width="9" bestFit="1" customWidth="1"/>
  </cols>
  <sheetData>
    <row r="1" spans="1:5" x14ac:dyDescent="0.25">
      <c r="A1" s="26"/>
      <c r="B1" s="26"/>
      <c r="C1" s="26"/>
      <c r="D1" s="26"/>
      <c r="E1" s="26"/>
    </row>
    <row r="2" spans="1:5" ht="11.25" customHeight="1" x14ac:dyDescent="0.25">
      <c r="A2" s="27"/>
      <c r="B2" s="28"/>
      <c r="C2" s="26"/>
      <c r="D2" s="26"/>
      <c r="E2" s="26"/>
    </row>
    <row r="3" spans="1:5" ht="3" customHeight="1" x14ac:dyDescent="0.25">
      <c r="A3" s="29"/>
      <c r="B3" s="29"/>
      <c r="C3" s="29"/>
      <c r="D3" s="29"/>
      <c r="E3" s="29"/>
    </row>
    <row r="4" spans="1:5" s="31" customFormat="1" x14ac:dyDescent="0.25">
      <c r="A4" s="30" t="s">
        <v>58</v>
      </c>
      <c r="B4" s="30" t="s">
        <v>59</v>
      </c>
      <c r="C4" s="30" t="s">
        <v>60</v>
      </c>
      <c r="D4" s="30" t="s">
        <v>61</v>
      </c>
      <c r="E4" s="30" t="s">
        <v>62</v>
      </c>
    </row>
    <row r="5" spans="1:5" x14ac:dyDescent="0.25">
      <c r="A5" s="1" t="s">
        <v>63</v>
      </c>
      <c r="B5" s="1" t="s">
        <v>64</v>
      </c>
      <c r="C5" s="32">
        <v>44927</v>
      </c>
      <c r="D5" s="1">
        <v>3</v>
      </c>
      <c r="E5" s="33">
        <v>150000</v>
      </c>
    </row>
    <row r="6" spans="1:5" x14ac:dyDescent="0.25">
      <c r="A6" s="1" t="s">
        <v>65</v>
      </c>
      <c r="B6" s="1" t="s">
        <v>66</v>
      </c>
      <c r="C6" s="32">
        <v>44928</v>
      </c>
      <c r="D6" s="1">
        <v>2</v>
      </c>
      <c r="E6" s="33">
        <v>200000</v>
      </c>
    </row>
    <row r="7" spans="1:5" x14ac:dyDescent="0.25">
      <c r="A7" s="1" t="s">
        <v>67</v>
      </c>
      <c r="B7" s="1" t="s">
        <v>68</v>
      </c>
      <c r="C7" s="32">
        <v>44929</v>
      </c>
      <c r="D7" s="1">
        <v>7</v>
      </c>
      <c r="E7" s="33">
        <v>320000</v>
      </c>
    </row>
    <row r="8" spans="1:5" x14ac:dyDescent="0.25">
      <c r="A8" s="1" t="s">
        <v>69</v>
      </c>
      <c r="B8" s="1" t="s">
        <v>70</v>
      </c>
      <c r="C8" s="32">
        <v>44930</v>
      </c>
      <c r="D8" s="1">
        <v>3</v>
      </c>
      <c r="E8" s="33">
        <v>1200000</v>
      </c>
    </row>
    <row r="9" spans="1:5" x14ac:dyDescent="0.25">
      <c r="A9" s="1" t="s">
        <v>71</v>
      </c>
      <c r="B9" s="1" t="s">
        <v>72</v>
      </c>
      <c r="C9" s="32">
        <v>44931</v>
      </c>
      <c r="D9" s="1">
        <v>6</v>
      </c>
      <c r="E9" s="33">
        <v>560000</v>
      </c>
    </row>
    <row r="10" spans="1:5" x14ac:dyDescent="0.25">
      <c r="A10" s="1" t="s">
        <v>73</v>
      </c>
      <c r="B10" s="1" t="s">
        <v>74</v>
      </c>
      <c r="C10" s="32">
        <v>44932</v>
      </c>
      <c r="D10" s="1">
        <v>4</v>
      </c>
      <c r="E10" s="33">
        <v>700000</v>
      </c>
    </row>
    <row r="11" spans="1:5" x14ac:dyDescent="0.25">
      <c r="A11" s="1" t="s">
        <v>75</v>
      </c>
      <c r="B11" s="1" t="s">
        <v>76</v>
      </c>
      <c r="C11" s="32">
        <v>44933</v>
      </c>
      <c r="D11" s="1">
        <v>2</v>
      </c>
      <c r="E11" s="33">
        <v>250000</v>
      </c>
    </row>
    <row r="12" spans="1:5" x14ac:dyDescent="0.25">
      <c r="A12" s="1" t="s">
        <v>77</v>
      </c>
      <c r="B12" s="1" t="s">
        <v>78</v>
      </c>
      <c r="C12" s="32">
        <v>44934</v>
      </c>
      <c r="D12" s="1">
        <v>6</v>
      </c>
      <c r="E12" s="33">
        <v>250000</v>
      </c>
    </row>
    <row r="13" spans="1:5" x14ac:dyDescent="0.25">
      <c r="A13" s="1" t="s">
        <v>79</v>
      </c>
      <c r="B13" s="1" t="s">
        <v>80</v>
      </c>
      <c r="C13" s="32">
        <v>44935</v>
      </c>
      <c r="D13" s="1">
        <v>2</v>
      </c>
      <c r="E13" s="33">
        <v>25000</v>
      </c>
    </row>
    <row r="14" spans="1:5" x14ac:dyDescent="0.25">
      <c r="A14" s="1" t="s">
        <v>81</v>
      </c>
      <c r="B14" s="1" t="s">
        <v>82</v>
      </c>
      <c r="C14" s="32">
        <v>44936</v>
      </c>
      <c r="D14" s="1">
        <v>9</v>
      </c>
      <c r="E14" s="33">
        <v>180000</v>
      </c>
    </row>
    <row r="15" spans="1:5" x14ac:dyDescent="0.25">
      <c r="A15" s="58"/>
      <c r="B15" s="58"/>
      <c r="C15" s="58"/>
      <c r="D15" s="58"/>
      <c r="E15" s="58"/>
    </row>
    <row r="16" spans="1:5" x14ac:dyDescent="0.25">
      <c r="A16" s="59"/>
      <c r="B16" s="59"/>
      <c r="C16" s="59"/>
      <c r="D16" s="59"/>
      <c r="E16" s="59"/>
    </row>
    <row r="17" spans="1:6" x14ac:dyDescent="0.25">
      <c r="A17" s="54" t="s">
        <v>83</v>
      </c>
      <c r="B17" s="54"/>
      <c r="C17" s="54"/>
      <c r="D17" s="54"/>
      <c r="E17" s="54"/>
    </row>
    <row r="18" spans="1:6" ht="2.25" customHeight="1" x14ac:dyDescent="0.25">
      <c r="A18" s="34"/>
      <c r="B18" s="34"/>
      <c r="C18" s="34"/>
      <c r="D18" s="34"/>
      <c r="E18" s="34"/>
    </row>
    <row r="19" spans="1:6" x14ac:dyDescent="0.25">
      <c r="A19" s="35" t="s">
        <v>58</v>
      </c>
      <c r="B19" s="35" t="s">
        <v>59</v>
      </c>
      <c r="C19" s="35" t="s">
        <v>84</v>
      </c>
      <c r="D19" s="35" t="s">
        <v>62</v>
      </c>
      <c r="E19" s="35" t="s">
        <v>85</v>
      </c>
    </row>
    <row r="20" spans="1:6" x14ac:dyDescent="0.25">
      <c r="A20" s="1" t="s">
        <v>65</v>
      </c>
      <c r="B20" s="1" t="str">
        <f>VLOOKUP(A20,A5:E14,2,0)</f>
        <v>Camera</v>
      </c>
      <c r="C20" s="36">
        <f>VLOOKUP(A20,A5:E14,3,0)</f>
        <v>44928</v>
      </c>
      <c r="D20" s="1">
        <f>VLOOKUP(A20,A5:E14,5,0)</f>
        <v>200000</v>
      </c>
      <c r="E20" s="1">
        <f>VLOOKUP(A20,A5:E14,4,0)</f>
        <v>2</v>
      </c>
    </row>
    <row r="21" spans="1:6" x14ac:dyDescent="0.25">
      <c r="A21" s="1" t="s">
        <v>69</v>
      </c>
      <c r="B21" s="1" t="str">
        <f t="shared" ref="B21:B27" si="0">VLOOKUP(A21,A6:E15,2,0)</f>
        <v>Perfume</v>
      </c>
      <c r="C21" s="36">
        <f t="shared" ref="C21:C27" si="1">VLOOKUP(A21,A6:E15,3,0)</f>
        <v>44930</v>
      </c>
      <c r="D21" s="1">
        <f t="shared" ref="D21:D27" si="2">VLOOKUP(A21,A6:E15,5,0)</f>
        <v>1200000</v>
      </c>
      <c r="E21" s="1">
        <f t="shared" ref="E21:E27" si="3">VLOOKUP(A21,A6:E15,4,0)</f>
        <v>3</v>
      </c>
    </row>
    <row r="22" spans="1:6" x14ac:dyDescent="0.25">
      <c r="A22" s="1" t="s">
        <v>75</v>
      </c>
      <c r="B22" s="1" t="str">
        <f t="shared" si="0"/>
        <v>Tablet</v>
      </c>
      <c r="C22" s="36">
        <f t="shared" si="1"/>
        <v>44933</v>
      </c>
      <c r="D22" s="1">
        <f t="shared" si="2"/>
        <v>250000</v>
      </c>
      <c r="E22" s="1">
        <f t="shared" si="3"/>
        <v>2</v>
      </c>
    </row>
    <row r="23" spans="1:6" x14ac:dyDescent="0.25">
      <c r="A23" s="1" t="s">
        <v>77</v>
      </c>
      <c r="B23" s="1" t="str">
        <f t="shared" si="0"/>
        <v>Clothes</v>
      </c>
      <c r="C23" s="36">
        <f t="shared" si="1"/>
        <v>44934</v>
      </c>
      <c r="D23" s="1">
        <f t="shared" si="2"/>
        <v>250000</v>
      </c>
      <c r="E23" s="1">
        <f t="shared" si="3"/>
        <v>6</v>
      </c>
    </row>
    <row r="24" spans="1:6" x14ac:dyDescent="0.25">
      <c r="A24" s="1" t="s">
        <v>71</v>
      </c>
      <c r="B24" s="1" t="str">
        <f t="shared" si="0"/>
        <v>Oil</v>
      </c>
      <c r="C24" s="36">
        <f t="shared" si="1"/>
        <v>44931</v>
      </c>
      <c r="D24" s="1">
        <f t="shared" si="2"/>
        <v>560000</v>
      </c>
      <c r="E24" s="1">
        <f t="shared" si="3"/>
        <v>6</v>
      </c>
    </row>
    <row r="25" spans="1:6" x14ac:dyDescent="0.25">
      <c r="A25" s="1"/>
      <c r="B25" s="1" t="e">
        <f t="shared" si="0"/>
        <v>#N/A</v>
      </c>
      <c r="C25" s="36" t="e">
        <f t="shared" si="1"/>
        <v>#N/A</v>
      </c>
      <c r="D25" s="1" t="e">
        <f t="shared" si="2"/>
        <v>#N/A</v>
      </c>
      <c r="E25" s="1" t="e">
        <f t="shared" si="3"/>
        <v>#N/A</v>
      </c>
    </row>
    <row r="26" spans="1:6" x14ac:dyDescent="0.25">
      <c r="A26" s="1"/>
      <c r="B26" s="1" t="e">
        <f t="shared" si="0"/>
        <v>#N/A</v>
      </c>
      <c r="C26" s="36" t="e">
        <f t="shared" si="1"/>
        <v>#N/A</v>
      </c>
      <c r="D26" s="1" t="e">
        <f t="shared" si="2"/>
        <v>#N/A</v>
      </c>
      <c r="E26" s="1" t="e">
        <f t="shared" si="3"/>
        <v>#N/A</v>
      </c>
    </row>
    <row r="27" spans="1:6" x14ac:dyDescent="0.25">
      <c r="A27" s="1"/>
      <c r="B27" s="1" t="e">
        <f t="shared" si="0"/>
        <v>#N/A</v>
      </c>
      <c r="C27" s="36" t="e">
        <f t="shared" si="1"/>
        <v>#N/A</v>
      </c>
      <c r="D27" s="1" t="e">
        <f t="shared" si="2"/>
        <v>#N/A</v>
      </c>
      <c r="E27" s="1" t="e">
        <f t="shared" si="3"/>
        <v>#N/A</v>
      </c>
    </row>
    <row r="28" spans="1:6" x14ac:dyDescent="0.25">
      <c r="A28" s="58"/>
      <c r="B28" s="58"/>
      <c r="C28" s="58"/>
      <c r="D28" s="58"/>
      <c r="E28" s="58"/>
    </row>
    <row r="29" spans="1:6" x14ac:dyDescent="0.25">
      <c r="A29" s="59"/>
      <c r="B29" s="59"/>
      <c r="C29" s="59"/>
      <c r="D29" s="59"/>
      <c r="E29" s="59"/>
    </row>
    <row r="30" spans="1:6" x14ac:dyDescent="0.25">
      <c r="A30" s="60"/>
      <c r="B30" s="60"/>
      <c r="C30" s="60"/>
      <c r="D30" s="60"/>
      <c r="E30" s="60"/>
    </row>
    <row r="31" spans="1:6" x14ac:dyDescent="0.25">
      <c r="A31" s="54" t="s">
        <v>86</v>
      </c>
      <c r="B31" s="54"/>
      <c r="C31" s="54"/>
      <c r="D31" s="54"/>
      <c r="E31" s="54"/>
      <c r="F31" s="37"/>
    </row>
    <row r="32" spans="1:6" ht="3" customHeight="1" x14ac:dyDescent="0.25">
      <c r="A32" s="34"/>
      <c r="B32" s="34"/>
      <c r="C32" s="34"/>
      <c r="D32" s="34"/>
      <c r="E32" s="34"/>
      <c r="F32" s="38"/>
    </row>
    <row r="33" spans="1:6" x14ac:dyDescent="0.25">
      <c r="A33" s="39" t="s">
        <v>58</v>
      </c>
      <c r="B33" s="39" t="s">
        <v>59</v>
      </c>
      <c r="C33" s="39" t="s">
        <v>62</v>
      </c>
      <c r="D33" s="39" t="s">
        <v>87</v>
      </c>
      <c r="E33" s="39" t="s">
        <v>88</v>
      </c>
      <c r="F33" s="39" t="s">
        <v>89</v>
      </c>
    </row>
    <row r="34" spans="1:6" x14ac:dyDescent="0.25">
      <c r="A34" s="1" t="s">
        <v>63</v>
      </c>
      <c r="B34" s="1" t="str">
        <f>VLOOKUP(A34,A5:E14,2,0)</f>
        <v>Phone</v>
      </c>
      <c r="C34" s="33">
        <f>VLOOKUP(A34,A5:E14,5,0)</f>
        <v>150000</v>
      </c>
      <c r="D34" s="1">
        <v>8</v>
      </c>
      <c r="E34" s="33">
        <f>C34*D34</f>
        <v>1200000</v>
      </c>
      <c r="F34" s="1">
        <f>IF(AND(D34&gt;=3,E34&gt;=400000),((E34*10)/100),0)</f>
        <v>120000</v>
      </c>
    </row>
    <row r="35" spans="1:6" x14ac:dyDescent="0.25">
      <c r="A35" s="1" t="s">
        <v>71</v>
      </c>
      <c r="B35" s="1" t="str">
        <f>VLOOKUP(A35,A6:E15,2,0)</f>
        <v>Oil</v>
      </c>
      <c r="C35" s="33">
        <f>VLOOKUP(A35,A6:E15,5,0)</f>
        <v>560000</v>
      </c>
      <c r="D35" s="1">
        <v>7</v>
      </c>
      <c r="E35" s="33">
        <f t="shared" ref="E35:E39" si="4">C35*D35</f>
        <v>3920000</v>
      </c>
      <c r="F35" s="1">
        <f t="shared" ref="F35:F39" si="5">IF(AND(D35&gt;=3,E35&gt;=400000),((E35*10)/100),0)</f>
        <v>392000</v>
      </c>
    </row>
    <row r="36" spans="1:6" x14ac:dyDescent="0.25">
      <c r="A36" s="1" t="s">
        <v>77</v>
      </c>
      <c r="B36" s="1" t="str">
        <f t="shared" ref="B36:B38" si="6">VLOOKUP(A36,A7:E16,2,0)</f>
        <v>Clothes</v>
      </c>
      <c r="C36" s="33">
        <f t="shared" ref="C36:C38" si="7">VLOOKUP(A36,A7:E16,5,0)</f>
        <v>250000</v>
      </c>
      <c r="D36" s="1">
        <v>5</v>
      </c>
      <c r="E36" s="33">
        <f t="shared" si="4"/>
        <v>1250000</v>
      </c>
      <c r="F36" s="1">
        <f>IF(AND(D36&gt;=3,E36&gt;=400000),((E36*10)/100),0)</f>
        <v>125000</v>
      </c>
    </row>
    <row r="37" spans="1:6" x14ac:dyDescent="0.25">
      <c r="A37" s="1" t="s">
        <v>75</v>
      </c>
      <c r="B37" s="1" t="str">
        <f t="shared" si="6"/>
        <v>Tablet</v>
      </c>
      <c r="C37" s="33">
        <f t="shared" si="7"/>
        <v>250000</v>
      </c>
      <c r="D37" s="1">
        <v>1</v>
      </c>
      <c r="E37" s="33">
        <f t="shared" si="4"/>
        <v>250000</v>
      </c>
      <c r="F37" s="1">
        <f t="shared" si="5"/>
        <v>0</v>
      </c>
    </row>
    <row r="38" spans="1:6" x14ac:dyDescent="0.25">
      <c r="A38" s="1" t="s">
        <v>71</v>
      </c>
      <c r="B38" s="1" t="str">
        <f t="shared" si="6"/>
        <v>Oil</v>
      </c>
      <c r="C38" s="33">
        <f t="shared" si="7"/>
        <v>560000</v>
      </c>
      <c r="D38" s="1">
        <v>1</v>
      </c>
      <c r="E38" s="33">
        <f t="shared" si="4"/>
        <v>560000</v>
      </c>
      <c r="F38" s="1">
        <f t="shared" si="5"/>
        <v>0</v>
      </c>
    </row>
    <row r="39" spans="1:6" x14ac:dyDescent="0.25">
      <c r="A39" s="1" t="s">
        <v>67</v>
      </c>
      <c r="B39" s="1" t="str">
        <f>VLOOKUP(A39,A7:E16,2,0)</f>
        <v>Watches</v>
      </c>
      <c r="C39" s="33">
        <f>VLOOKUP(A39,A7:E16,5,0)</f>
        <v>320000</v>
      </c>
      <c r="D39" s="1">
        <v>4</v>
      </c>
      <c r="E39" s="33">
        <f t="shared" si="4"/>
        <v>1280000</v>
      </c>
      <c r="F39" s="1">
        <f t="shared" si="5"/>
        <v>128000</v>
      </c>
    </row>
    <row r="40" spans="1:6" x14ac:dyDescent="0.25">
      <c r="A40" s="55" t="s">
        <v>90</v>
      </c>
      <c r="B40" s="56"/>
      <c r="C40" s="57"/>
      <c r="D40" s="40">
        <f>SUM(D34:D39)</f>
        <v>26</v>
      </c>
      <c r="E40" s="41">
        <f>SUM(E34:E39)</f>
        <v>8460000</v>
      </c>
      <c r="F40" s="41">
        <f>E40-SUM(F34:F39)</f>
        <v>7695000</v>
      </c>
    </row>
    <row r="41" spans="1:6" x14ac:dyDescent="0.25">
      <c r="A41" s="59"/>
      <c r="B41" s="59"/>
      <c r="C41" s="59"/>
      <c r="D41" s="59"/>
      <c r="E41" s="59"/>
      <c r="F41" s="59"/>
    </row>
    <row r="42" spans="1:6" x14ac:dyDescent="0.25">
      <c r="A42" s="59"/>
      <c r="B42" s="59"/>
      <c r="C42" s="59"/>
      <c r="D42" s="59"/>
      <c r="E42" s="59"/>
      <c r="F42" s="59"/>
    </row>
    <row r="43" spans="1:6" x14ac:dyDescent="0.25">
      <c r="A43" s="60"/>
      <c r="B43" s="60"/>
      <c r="C43" s="60"/>
      <c r="D43" s="60"/>
      <c r="E43" s="60"/>
      <c r="F43" s="60"/>
    </row>
    <row r="44" spans="1:6" x14ac:dyDescent="0.25">
      <c r="A44" s="54" t="s">
        <v>91</v>
      </c>
      <c r="B44" s="54"/>
      <c r="C44" s="54"/>
      <c r="D44" s="54"/>
      <c r="E44" s="54"/>
      <c r="F44" s="37"/>
    </row>
    <row r="45" spans="1:6" ht="3" customHeight="1" x14ac:dyDescent="0.25">
      <c r="A45" s="34"/>
      <c r="B45" s="34"/>
      <c r="C45" s="34"/>
      <c r="D45" s="34"/>
      <c r="E45" s="34"/>
      <c r="F45" s="38"/>
    </row>
    <row r="46" spans="1:6" x14ac:dyDescent="0.25">
      <c r="A46" s="39" t="s">
        <v>58</v>
      </c>
      <c r="B46" s="39" t="s">
        <v>59</v>
      </c>
      <c r="C46" s="39" t="s">
        <v>62</v>
      </c>
      <c r="D46" s="39" t="s">
        <v>87</v>
      </c>
      <c r="E46" s="39" t="s">
        <v>88</v>
      </c>
      <c r="F46" s="39" t="s">
        <v>89</v>
      </c>
    </row>
    <row r="47" spans="1:6" x14ac:dyDescent="0.25">
      <c r="A47" s="1" t="s">
        <v>71</v>
      </c>
      <c r="B47" s="1" t="str">
        <f>VLOOKUP(A47,A5:E14,2,0)</f>
        <v>Oil</v>
      </c>
      <c r="C47" s="33">
        <f>VLOOKUP(A47,A5:E14,5,0)</f>
        <v>560000</v>
      </c>
      <c r="D47" s="1">
        <v>4</v>
      </c>
      <c r="E47" s="33">
        <f>C47*D47</f>
        <v>2240000</v>
      </c>
      <c r="F47" s="1">
        <f>IF(AND(D47&gt;=3,E47&gt;=400000),((E47*10)/100),0)</f>
        <v>224000</v>
      </c>
    </row>
    <row r="48" spans="1:6" x14ac:dyDescent="0.25">
      <c r="A48" s="1" t="s">
        <v>75</v>
      </c>
      <c r="B48" s="1" t="str">
        <f>VLOOKUP(A48,A6:E15,2,0)</f>
        <v>Tablet</v>
      </c>
      <c r="C48" s="33">
        <f>VLOOKUP(A48,A6:E15,5,0)</f>
        <v>250000</v>
      </c>
      <c r="D48" s="1">
        <v>9</v>
      </c>
      <c r="E48" s="33">
        <f t="shared" ref="E48:E49" si="8">C48*D48</f>
        <v>2250000</v>
      </c>
      <c r="F48" s="1">
        <f t="shared" ref="F48:F49" si="9">IF(AND(D48&gt;=3,E48&gt;=400000),((E48*10)/100),0)</f>
        <v>225000</v>
      </c>
    </row>
    <row r="49" spans="1:8" x14ac:dyDescent="0.25">
      <c r="A49" s="1" t="s">
        <v>79</v>
      </c>
      <c r="B49" s="1" t="str">
        <f>VLOOKUP(A49,A7:E16,2,0)</f>
        <v>Mouse Pad</v>
      </c>
      <c r="C49" s="33">
        <f>VLOOKUP(A49,A7:E16,5,0)</f>
        <v>25000</v>
      </c>
      <c r="D49" s="1">
        <v>4</v>
      </c>
      <c r="E49" s="33">
        <f t="shared" si="8"/>
        <v>100000</v>
      </c>
      <c r="F49" s="1">
        <f t="shared" si="9"/>
        <v>0</v>
      </c>
    </row>
    <row r="50" spans="1:8" x14ac:dyDescent="0.25">
      <c r="A50" s="55" t="s">
        <v>90</v>
      </c>
      <c r="B50" s="56"/>
      <c r="C50" s="57"/>
      <c r="D50" s="40">
        <f>SUM(D47:D49)</f>
        <v>17</v>
      </c>
      <c r="E50" s="41">
        <f>SUM(E47:E49)</f>
        <v>4590000</v>
      </c>
      <c r="F50" s="41">
        <f>E50-SUM(F47:F49)</f>
        <v>4141000</v>
      </c>
    </row>
    <row r="52" spans="1:8" x14ac:dyDescent="0.25">
      <c r="B52" s="42"/>
    </row>
    <row r="55" spans="1:8" x14ac:dyDescent="0.25">
      <c r="A55" t="s">
        <v>92</v>
      </c>
    </row>
    <row r="56" spans="1:8" x14ac:dyDescent="0.25">
      <c r="A56" s="37" t="s">
        <v>93</v>
      </c>
      <c r="B56" s="37" t="s">
        <v>94</v>
      </c>
      <c r="C56" s="37" t="s">
        <v>7</v>
      </c>
      <c r="D56" s="37" t="s">
        <v>95</v>
      </c>
      <c r="E56" s="37" t="s">
        <v>96</v>
      </c>
      <c r="F56" s="37" t="s">
        <v>97</v>
      </c>
      <c r="G56" s="37" t="s">
        <v>98</v>
      </c>
      <c r="H56" s="37" t="s">
        <v>99</v>
      </c>
    </row>
    <row r="57" spans="1:8" x14ac:dyDescent="0.25">
      <c r="A57" s="33" t="s">
        <v>100</v>
      </c>
      <c r="B57" s="33">
        <v>1</v>
      </c>
      <c r="C57" s="1" t="s">
        <v>101</v>
      </c>
      <c r="D57" s="43">
        <v>44927</v>
      </c>
      <c r="E57" s="43">
        <v>44932</v>
      </c>
      <c r="F57" s="1">
        <f>E57-D57</f>
        <v>5</v>
      </c>
      <c r="G57" s="33">
        <v>0</v>
      </c>
      <c r="H57" s="44">
        <f>G57-B57</f>
        <v>-1</v>
      </c>
    </row>
    <row r="58" spans="1:8" x14ac:dyDescent="0.25">
      <c r="A58" s="33" t="s">
        <v>102</v>
      </c>
      <c r="B58" s="33">
        <v>200000</v>
      </c>
      <c r="C58" s="1" t="s">
        <v>103</v>
      </c>
      <c r="D58" s="43">
        <v>44928</v>
      </c>
      <c r="E58" s="43">
        <v>44933</v>
      </c>
      <c r="F58" s="1">
        <f t="shared" ref="F58:F62" si="10">E58-D58</f>
        <v>5</v>
      </c>
      <c r="G58" s="33">
        <v>210000</v>
      </c>
      <c r="H58" s="44">
        <f t="shared" ref="H58:H62" si="11">G58-B58</f>
        <v>10000</v>
      </c>
    </row>
    <row r="59" spans="1:8" x14ac:dyDescent="0.25">
      <c r="A59" s="33" t="s">
        <v>104</v>
      </c>
      <c r="B59" s="33">
        <v>300000</v>
      </c>
      <c r="C59" s="1" t="s">
        <v>105</v>
      </c>
      <c r="D59" s="43">
        <v>44929</v>
      </c>
      <c r="E59" s="43">
        <v>44934</v>
      </c>
      <c r="F59" s="1">
        <f t="shared" si="10"/>
        <v>5</v>
      </c>
      <c r="G59" s="33">
        <v>320000</v>
      </c>
      <c r="H59" s="44">
        <f t="shared" si="11"/>
        <v>20000</v>
      </c>
    </row>
    <row r="60" spans="1:8" x14ac:dyDescent="0.25">
      <c r="A60" s="33" t="s">
        <v>106</v>
      </c>
      <c r="B60" s="33">
        <v>400000</v>
      </c>
      <c r="C60" s="1" t="s">
        <v>55</v>
      </c>
      <c r="D60" s="43">
        <v>44930</v>
      </c>
      <c r="E60" s="43">
        <v>44935</v>
      </c>
      <c r="F60" s="1">
        <f t="shared" si="10"/>
        <v>5</v>
      </c>
      <c r="G60" s="33">
        <v>440000</v>
      </c>
      <c r="H60" s="44">
        <f t="shared" si="11"/>
        <v>40000</v>
      </c>
    </row>
    <row r="61" spans="1:8" x14ac:dyDescent="0.25">
      <c r="A61" s="33" t="s">
        <v>107</v>
      </c>
      <c r="B61" s="33">
        <v>500000</v>
      </c>
      <c r="C61" s="1" t="s">
        <v>108</v>
      </c>
      <c r="D61" s="43">
        <v>44931</v>
      </c>
      <c r="E61" s="43">
        <v>44936</v>
      </c>
      <c r="F61" s="1">
        <f t="shared" si="10"/>
        <v>5</v>
      </c>
      <c r="G61" s="33">
        <v>550000</v>
      </c>
      <c r="H61" s="44">
        <f t="shared" si="11"/>
        <v>50000</v>
      </c>
    </row>
    <row r="62" spans="1:8" x14ac:dyDescent="0.25">
      <c r="A62" s="33" t="s">
        <v>109</v>
      </c>
      <c r="B62" s="33">
        <v>600000</v>
      </c>
      <c r="C62" s="1" t="s">
        <v>110</v>
      </c>
      <c r="D62" s="43">
        <v>44932</v>
      </c>
      <c r="E62" s="43">
        <v>44937</v>
      </c>
      <c r="F62" s="1">
        <f t="shared" si="10"/>
        <v>5</v>
      </c>
      <c r="G62" s="33">
        <v>700000</v>
      </c>
      <c r="H62" s="44">
        <f t="shared" si="11"/>
        <v>100000</v>
      </c>
    </row>
    <row r="64" spans="1:8" x14ac:dyDescent="0.25">
      <c r="A64" s="45" t="s">
        <v>111</v>
      </c>
    </row>
    <row r="65" spans="1:2" x14ac:dyDescent="0.25">
      <c r="A65" s="37" t="s">
        <v>112</v>
      </c>
      <c r="B65" s="37" t="s">
        <v>113</v>
      </c>
    </row>
    <row r="66" spans="1:2" x14ac:dyDescent="0.25">
      <c r="A66" s="1"/>
      <c r="B66" s="1"/>
    </row>
    <row r="67" spans="1:2" x14ac:dyDescent="0.25">
      <c r="A67" s="33">
        <v>200000</v>
      </c>
      <c r="B67" s="33">
        <f>VLOOKUP(A67,B56:G62,6,1)</f>
        <v>210000</v>
      </c>
    </row>
    <row r="68" spans="1:2" x14ac:dyDescent="0.25">
      <c r="A68" s="33">
        <v>300000</v>
      </c>
      <c r="B68" s="33">
        <f>VLOOKUP(A68,B57:G62,6,1)</f>
        <v>320000</v>
      </c>
    </row>
    <row r="69" spans="1:2" x14ac:dyDescent="0.25">
      <c r="A69" s="33">
        <v>350000</v>
      </c>
      <c r="B69" s="33">
        <f>VLOOKUP(A69,B57:G62,6,1)</f>
        <v>320000</v>
      </c>
    </row>
    <row r="70" spans="1:2" x14ac:dyDescent="0.25">
      <c r="A70" s="33">
        <v>399000</v>
      </c>
      <c r="B70" s="33">
        <f>VLOOKUP(A70,B57:G62,6,1)</f>
        <v>320000</v>
      </c>
    </row>
    <row r="71" spans="1:2" x14ac:dyDescent="0.25">
      <c r="A71" s="33">
        <v>500000</v>
      </c>
      <c r="B71" s="33">
        <f>VLOOKUP(A71,B57:G62,6,1)</f>
        <v>550000</v>
      </c>
    </row>
    <row r="72" spans="1:2" x14ac:dyDescent="0.25">
      <c r="A72" s="33">
        <v>600000</v>
      </c>
      <c r="B72" s="33">
        <f>VLOOKUP(A72,B57:G62,6,1)</f>
        <v>700000</v>
      </c>
    </row>
    <row r="73" spans="1:2" x14ac:dyDescent="0.25">
      <c r="A73" s="33">
        <v>610000</v>
      </c>
      <c r="B73" s="33">
        <f>VLOOKUP(A73,B58:G63,6,1)</f>
        <v>700000</v>
      </c>
    </row>
    <row r="74" spans="1:2" x14ac:dyDescent="0.25">
      <c r="A74" s="33">
        <v>100000</v>
      </c>
      <c r="B74" s="33" t="e">
        <f t="shared" ref="B74:B75" si="12">VLOOKUP(A74,B59:G64,6,1)</f>
        <v>#N/A</v>
      </c>
    </row>
    <row r="75" spans="1:2" x14ac:dyDescent="0.25">
      <c r="A75" s="33">
        <v>600000</v>
      </c>
      <c r="B75" s="33">
        <f t="shared" si="12"/>
        <v>700000</v>
      </c>
    </row>
  </sheetData>
  <mergeCells count="8">
    <mergeCell ref="A44:E44"/>
    <mergeCell ref="A50:C50"/>
    <mergeCell ref="A15:E16"/>
    <mergeCell ref="A17:E17"/>
    <mergeCell ref="A28:E30"/>
    <mergeCell ref="A31:E31"/>
    <mergeCell ref="A40:C40"/>
    <mergeCell ref="A41:F43"/>
  </mergeCells>
  <dataValidations count="2">
    <dataValidation type="list" allowBlank="1" showInputMessage="1" showErrorMessage="1" sqref="D47:D50 D34:D40" xr:uid="{E58877F6-2C7A-4F1D-AA17-A5CB7D24F3F6}">
      <formula1>"1,2,3,4,5,6,7,8,9"</formula1>
    </dataValidation>
    <dataValidation type="list" allowBlank="1" showInputMessage="1" showErrorMessage="1" sqref="A47:A49" xr:uid="{CFBE7B4F-4BF7-45CA-8CF0-01142AFF858F}">
      <formula1>$A$5:$A$14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Logics &amp; Descriptive Functions</vt:lpstr>
      <vt:lpstr>pivot table</vt:lpstr>
      <vt:lpstr>Vlook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Samir Suleman</cp:lastModifiedBy>
  <dcterms:created xsi:type="dcterms:W3CDTF">2023-10-20T18:36:11Z</dcterms:created>
  <dcterms:modified xsi:type="dcterms:W3CDTF">2023-10-22T14:08:47Z</dcterms:modified>
</cp:coreProperties>
</file>