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quaf\Downloads\"/>
    </mc:Choice>
  </mc:AlternateContent>
  <xr:revisionPtr revIDLastSave="0" documentId="13_ncr:1_{3449E235-F7D1-46FF-A70E-317AB1375D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amsa Edit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2" l="1"/>
  <c r="D41" i="2"/>
  <c r="D42" i="2"/>
  <c r="D43" i="2"/>
  <c r="D44" i="2"/>
  <c r="D45" i="2"/>
  <c r="D39" i="2"/>
  <c r="C40" i="2" a="1"/>
  <c r="C40" i="2" s="1"/>
  <c r="C41" i="2" a="1"/>
  <c r="C41" i="2" s="1"/>
  <c r="C42" i="2" a="1"/>
  <c r="C42" i="2" s="1"/>
  <c r="C43" i="2" a="1"/>
  <c r="C43" i="2"/>
  <c r="C44" i="2" a="1"/>
  <c r="C44" i="2" s="1"/>
  <c r="C45" i="2" a="1"/>
  <c r="C45" i="2" s="1"/>
  <c r="C39" i="2" a="1"/>
  <c r="C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39" i="2" a="1"/>
  <c r="B39" i="2" s="1"/>
  <c r="P36" i="2"/>
  <c r="F36" i="2"/>
  <c r="C36" i="2"/>
  <c r="D36" i="2"/>
  <c r="E36" i="2"/>
  <c r="G36" i="2"/>
  <c r="H36" i="2"/>
  <c r="I36" i="2"/>
  <c r="J36" i="2"/>
  <c r="K36" i="2"/>
  <c r="L36" i="2"/>
  <c r="M36" i="2"/>
  <c r="N36" i="2"/>
  <c r="O36" i="2"/>
  <c r="Q36" i="2"/>
  <c r="B36" i="2"/>
  <c r="P35" i="2"/>
  <c r="F35" i="2"/>
  <c r="G35" i="2"/>
  <c r="H35" i="2"/>
  <c r="I35" i="2"/>
  <c r="J35" i="2"/>
  <c r="K35" i="2"/>
  <c r="L35" i="2"/>
  <c r="M35" i="2"/>
  <c r="N35" i="2"/>
  <c r="O35" i="2"/>
  <c r="Q35" i="2"/>
  <c r="E35" i="2"/>
  <c r="D35" i="2"/>
  <c r="C35" i="2"/>
  <c r="B35" i="2"/>
  <c r="K33" i="2"/>
  <c r="L33" i="2"/>
  <c r="M33" i="2"/>
  <c r="N33" i="2"/>
  <c r="O33" i="2"/>
  <c r="P33" i="2"/>
  <c r="Q33" i="2"/>
  <c r="K32" i="2"/>
  <c r="L32" i="2"/>
  <c r="M32" i="2"/>
  <c r="N32" i="2"/>
  <c r="O32" i="2"/>
  <c r="P32" i="2"/>
  <c r="Q32" i="2"/>
  <c r="K31" i="2"/>
  <c r="L31" i="2"/>
  <c r="M31" i="2"/>
  <c r="N31" i="2"/>
  <c r="O31" i="2"/>
  <c r="P31" i="2"/>
  <c r="Q31" i="2"/>
  <c r="K30" i="2"/>
  <c r="L30" i="2"/>
  <c r="M30" i="2"/>
  <c r="N30" i="2"/>
  <c r="O30" i="2"/>
  <c r="P30" i="2"/>
  <c r="Q30" i="2"/>
  <c r="K29" i="2"/>
  <c r="L29" i="2"/>
  <c r="M29" i="2"/>
  <c r="N29" i="2"/>
  <c r="O29" i="2"/>
  <c r="P29" i="2"/>
  <c r="Q29" i="2"/>
  <c r="K28" i="2"/>
  <c r="L28" i="2"/>
  <c r="M28" i="2"/>
  <c r="N28" i="2"/>
  <c r="O28" i="2"/>
  <c r="P28" i="2"/>
  <c r="Q28" i="2"/>
  <c r="J28" i="2"/>
  <c r="J29" i="2"/>
  <c r="J30" i="2"/>
  <c r="J31" i="2"/>
  <c r="J32" i="2"/>
  <c r="J33" i="2"/>
  <c r="K27" i="2"/>
  <c r="L27" i="2"/>
  <c r="M27" i="2"/>
  <c r="N27" i="2"/>
  <c r="O27" i="2"/>
  <c r="P27" i="2"/>
  <c r="Q27" i="2"/>
  <c r="J27" i="2"/>
  <c r="I28" i="2"/>
  <c r="I29" i="2"/>
  <c r="I30" i="2"/>
  <c r="I31" i="2"/>
  <c r="I32" i="2"/>
  <c r="I33" i="2"/>
  <c r="I27" i="2"/>
  <c r="H28" i="2"/>
  <c r="H29" i="2"/>
  <c r="H30" i="2"/>
  <c r="H31" i="2"/>
  <c r="H32" i="2"/>
  <c r="H33" i="2"/>
  <c r="H27" i="2"/>
  <c r="G28" i="2"/>
  <c r="G29" i="2"/>
  <c r="G30" i="2"/>
  <c r="G31" i="2"/>
  <c r="G32" i="2"/>
  <c r="G33" i="2"/>
  <c r="G27" i="2"/>
  <c r="F28" i="2"/>
  <c r="F29" i="2"/>
  <c r="F30" i="2"/>
  <c r="F31" i="2"/>
  <c r="F32" i="2"/>
  <c r="F33" i="2"/>
  <c r="F27" i="2"/>
  <c r="E28" i="2"/>
  <c r="E29" i="2"/>
  <c r="E30" i="2"/>
  <c r="E31" i="2"/>
  <c r="E32" i="2"/>
  <c r="E33" i="2"/>
  <c r="E27" i="2"/>
  <c r="D28" i="2"/>
  <c r="D29" i="2"/>
  <c r="D30" i="2"/>
  <c r="D31" i="2"/>
  <c r="D32" i="2"/>
  <c r="D33" i="2"/>
  <c r="D27" i="2"/>
  <c r="C28" i="2"/>
  <c r="C29" i="2"/>
  <c r="C30" i="2"/>
  <c r="C31" i="2"/>
  <c r="C32" i="2"/>
  <c r="C33" i="2"/>
  <c r="C27" i="2"/>
  <c r="B29" i="2"/>
  <c r="B30" i="2"/>
  <c r="B31" i="2"/>
  <c r="B32" i="2"/>
  <c r="B33" i="2"/>
  <c r="B28" i="2"/>
  <c r="B27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P16" i="2"/>
  <c r="Q16" i="2"/>
  <c r="P15" i="2"/>
  <c r="Q15" i="2"/>
  <c r="O16" i="2"/>
  <c r="O15" i="2"/>
  <c r="C16" i="2"/>
  <c r="D16" i="2"/>
  <c r="E16" i="2"/>
  <c r="F16" i="2"/>
  <c r="G16" i="2"/>
  <c r="H16" i="2"/>
  <c r="I16" i="2"/>
  <c r="J16" i="2"/>
  <c r="K16" i="2"/>
  <c r="L16" i="2"/>
  <c r="M16" i="2"/>
  <c r="N16" i="2"/>
  <c r="D15" i="2"/>
  <c r="E15" i="2"/>
  <c r="F15" i="2"/>
  <c r="G15" i="2"/>
  <c r="H15" i="2"/>
  <c r="I15" i="2"/>
  <c r="J15" i="2"/>
  <c r="K15" i="2"/>
  <c r="L15" i="2"/>
  <c r="M15" i="2"/>
  <c r="N15" i="2"/>
  <c r="C15" i="2"/>
  <c r="B16" i="2"/>
  <c r="B17" i="2"/>
  <c r="B18" i="2"/>
  <c r="B19" i="2"/>
  <c r="B20" i="2"/>
  <c r="B21" i="2"/>
  <c r="B15" i="2"/>
  <c r="O3" i="2"/>
  <c r="R25" i="1"/>
  <c r="B11" i="1"/>
  <c r="B12" i="1"/>
  <c r="B21" i="1" s="1"/>
  <c r="B34" i="1" s="1"/>
  <c r="C11" i="1"/>
  <c r="C20" i="1" s="1"/>
  <c r="C33" i="1" s="1"/>
  <c r="D11" i="1"/>
  <c r="E11" i="1"/>
  <c r="F11" i="1"/>
  <c r="G11" i="1"/>
  <c r="G24" i="1" s="1"/>
  <c r="G37" i="1" s="1"/>
  <c r="H11" i="1"/>
  <c r="I11" i="1"/>
  <c r="I20" i="1" s="1"/>
  <c r="I33" i="1" s="1"/>
  <c r="J11" i="1"/>
  <c r="J19" i="1" s="1"/>
  <c r="J32" i="1" s="1"/>
  <c r="K11" i="1"/>
  <c r="K19" i="1" s="1"/>
  <c r="K32" i="1" s="1"/>
  <c r="L11" i="1"/>
  <c r="M11" i="1"/>
  <c r="N11" i="1"/>
  <c r="P11" i="1"/>
  <c r="Q11" i="1"/>
  <c r="C12" i="1"/>
  <c r="D12" i="1"/>
  <c r="E12" i="1"/>
  <c r="E18" i="1" s="1"/>
  <c r="E31" i="1" s="1"/>
  <c r="F12" i="1"/>
  <c r="F23" i="1" s="1"/>
  <c r="F36" i="1" s="1"/>
  <c r="G12" i="1"/>
  <c r="G18" i="1" s="1"/>
  <c r="G31" i="1" s="1"/>
  <c r="H12" i="1"/>
  <c r="H24" i="1" s="1"/>
  <c r="H37" i="1" s="1"/>
  <c r="I12" i="1"/>
  <c r="I23" i="1" s="1"/>
  <c r="I36" i="1" s="1"/>
  <c r="J12" i="1"/>
  <c r="K12" i="1"/>
  <c r="L12" i="1"/>
  <c r="M12" i="1"/>
  <c r="M18" i="1" s="1"/>
  <c r="M31" i="1" s="1"/>
  <c r="N12" i="1"/>
  <c r="N23" i="1" s="1"/>
  <c r="N36" i="1" s="1"/>
  <c r="P12" i="1"/>
  <c r="P22" i="1" s="1"/>
  <c r="P35" i="1" s="1"/>
  <c r="Q12" i="1"/>
  <c r="Q23" i="1" s="1"/>
  <c r="Q36" i="1" s="1"/>
  <c r="O4" i="1"/>
  <c r="I19" i="1" l="1"/>
  <c r="I32" i="1" s="1"/>
  <c r="B20" i="1"/>
  <c r="B33" i="1" s="1"/>
  <c r="G23" i="1"/>
  <c r="G36" i="1" s="1"/>
  <c r="J21" i="1"/>
  <c r="J34" i="1" s="1"/>
  <c r="Q19" i="1"/>
  <c r="Q32" i="1" s="1"/>
  <c r="H20" i="1"/>
  <c r="H33" i="1" s="1"/>
  <c r="B22" i="1"/>
  <c r="B35" i="1" s="1"/>
  <c r="G22" i="1"/>
  <c r="G35" i="1" s="1"/>
  <c r="J20" i="1"/>
  <c r="J33" i="1" s="1"/>
  <c r="P20" i="1"/>
  <c r="P33" i="1" s="1"/>
  <c r="G21" i="1"/>
  <c r="G34" i="1" s="1"/>
  <c r="B23" i="1"/>
  <c r="B36" i="1" s="1"/>
  <c r="H23" i="1"/>
  <c r="H36" i="1" s="1"/>
  <c r="N21" i="1"/>
  <c r="N34" i="1" s="1"/>
  <c r="F21" i="1"/>
  <c r="F34" i="1" s="1"/>
  <c r="H22" i="1"/>
  <c r="H35" i="1" s="1"/>
  <c r="N24" i="1"/>
  <c r="N37" i="1" s="1"/>
  <c r="M23" i="1"/>
  <c r="M36" i="1" s="1"/>
  <c r="E23" i="1"/>
  <c r="E36" i="1" s="1"/>
  <c r="F18" i="1"/>
  <c r="F31" i="1" s="1"/>
  <c r="H21" i="1"/>
  <c r="H34" i="1" s="1"/>
  <c r="P23" i="1"/>
  <c r="P36" i="1" s="1"/>
  <c r="L20" i="1"/>
  <c r="L33" i="1" s="1"/>
  <c r="D24" i="1"/>
  <c r="D37" i="1" s="1"/>
  <c r="F19" i="1"/>
  <c r="F32" i="1" s="1"/>
  <c r="I22" i="1"/>
  <c r="I35" i="1" s="1"/>
  <c r="K24" i="1"/>
  <c r="K37" i="1" s="1"/>
  <c r="C18" i="1"/>
  <c r="C31" i="1" s="1"/>
  <c r="I21" i="1"/>
  <c r="I34" i="1" s="1"/>
  <c r="I24" i="1"/>
  <c r="I37" i="1" s="1"/>
  <c r="C19" i="1"/>
  <c r="C32" i="1" s="1"/>
  <c r="K18" i="1"/>
  <c r="K31" i="1" s="1"/>
  <c r="B18" i="1"/>
  <c r="B31" i="1" s="1"/>
  <c r="C24" i="1"/>
  <c r="C37" i="1" s="1"/>
  <c r="D23" i="1"/>
  <c r="D36" i="1" s="1"/>
  <c r="E22" i="1"/>
  <c r="E35" i="1" s="1"/>
  <c r="F22" i="1"/>
  <c r="F35" i="1" s="1"/>
  <c r="G20" i="1"/>
  <c r="G33" i="1" s="1"/>
  <c r="H19" i="1"/>
  <c r="H32" i="1" s="1"/>
  <c r="J18" i="1"/>
  <c r="J31" i="1" s="1"/>
  <c r="K23" i="1"/>
  <c r="K36" i="1" s="1"/>
  <c r="L19" i="1"/>
  <c r="L32" i="1" s="1"/>
  <c r="M22" i="1"/>
  <c r="M35" i="1" s="1"/>
  <c r="N20" i="1"/>
  <c r="N33" i="1" s="1"/>
  <c r="P19" i="1"/>
  <c r="P32" i="1" s="1"/>
  <c r="B24" i="1"/>
  <c r="B37" i="1" s="1"/>
  <c r="F20" i="1"/>
  <c r="F33" i="1" s="1"/>
  <c r="O11" i="1"/>
  <c r="B19" i="1"/>
  <c r="B32" i="1" s="1"/>
  <c r="C23" i="1"/>
  <c r="C36" i="1" s="1"/>
  <c r="D22" i="1"/>
  <c r="D35" i="1" s="1"/>
  <c r="E21" i="1"/>
  <c r="E34" i="1" s="1"/>
  <c r="G19" i="1"/>
  <c r="G32" i="1" s="1"/>
  <c r="I18" i="1"/>
  <c r="I31" i="1" s="1"/>
  <c r="J24" i="1"/>
  <c r="J37" i="1" s="1"/>
  <c r="K22" i="1"/>
  <c r="K35" i="1" s="1"/>
  <c r="L24" i="1"/>
  <c r="L37" i="1" s="1"/>
  <c r="M21" i="1"/>
  <c r="M34" i="1" s="1"/>
  <c r="N19" i="1"/>
  <c r="N32" i="1" s="1"/>
  <c r="Q18" i="1"/>
  <c r="Q31" i="1" s="1"/>
  <c r="L21" i="1"/>
  <c r="L34" i="1" s="1"/>
  <c r="D18" i="1"/>
  <c r="D31" i="1" s="1"/>
  <c r="E24" i="1"/>
  <c r="E37" i="1" s="1"/>
  <c r="O12" i="1"/>
  <c r="C22" i="1"/>
  <c r="C35" i="1" s="1"/>
  <c r="D21" i="1"/>
  <c r="D34" i="1" s="1"/>
  <c r="E20" i="1"/>
  <c r="E33" i="1" s="1"/>
  <c r="F24" i="1"/>
  <c r="F37" i="1" s="1"/>
  <c r="H18" i="1"/>
  <c r="H31" i="1" s="1"/>
  <c r="J23" i="1"/>
  <c r="J36" i="1" s="1"/>
  <c r="K21" i="1"/>
  <c r="K34" i="1" s="1"/>
  <c r="L23" i="1"/>
  <c r="L36" i="1" s="1"/>
  <c r="M20" i="1"/>
  <c r="M33" i="1" s="1"/>
  <c r="N18" i="1"/>
  <c r="N31" i="1" s="1"/>
  <c r="P18" i="1"/>
  <c r="P31" i="1" s="1"/>
  <c r="Q24" i="1"/>
  <c r="Q37" i="1" s="1"/>
  <c r="D19" i="1"/>
  <c r="D32" i="1" s="1"/>
  <c r="C21" i="1"/>
  <c r="C34" i="1" s="1"/>
  <c r="D20" i="1"/>
  <c r="D33" i="1" s="1"/>
  <c r="E19" i="1"/>
  <c r="E32" i="1" s="1"/>
  <c r="J22" i="1"/>
  <c r="J35" i="1" s="1"/>
  <c r="K20" i="1"/>
  <c r="K33" i="1" s="1"/>
  <c r="L22" i="1"/>
  <c r="L35" i="1" s="1"/>
  <c r="M19" i="1"/>
  <c r="M32" i="1" s="1"/>
  <c r="P24" i="1"/>
  <c r="P37" i="1" s="1"/>
  <c r="Q22" i="1"/>
  <c r="Q35" i="1" s="1"/>
  <c r="Q21" i="1"/>
  <c r="Q34" i="1" s="1"/>
  <c r="L18" i="1"/>
  <c r="L31" i="1" s="1"/>
  <c r="M24" i="1"/>
  <c r="M37" i="1" s="1"/>
  <c r="N22" i="1"/>
  <c r="N35" i="1" s="1"/>
  <c r="P21" i="1"/>
  <c r="P34" i="1" s="1"/>
  <c r="Q20" i="1"/>
  <c r="Q33" i="1" s="1"/>
  <c r="O21" i="1" l="1"/>
  <c r="O34" i="1" s="1"/>
  <c r="O22" i="1"/>
  <c r="O35" i="1" s="1"/>
  <c r="O23" i="1"/>
  <c r="O36" i="1" s="1"/>
  <c r="O19" i="1"/>
  <c r="O32" i="1" s="1"/>
  <c r="O20" i="1"/>
  <c r="O33" i="1" s="1"/>
  <c r="O24" i="1"/>
  <c r="O37" i="1" s="1"/>
  <c r="O18" i="1"/>
  <c r="O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<sst xmlns="http://schemas.openxmlformats.org/spreadsheetml/2006/main" count="185" uniqueCount="41">
  <si>
    <t>Data Before Normalization</t>
  </si>
  <si>
    <t>Average Results</t>
  </si>
  <si>
    <t>Dataset</t>
  </si>
  <si>
    <t>LOC</t>
  </si>
  <si>
    <t>LLOC</t>
  </si>
  <si>
    <t>SLOC</t>
  </si>
  <si>
    <t>Cyclomatic Complexity</t>
  </si>
  <si>
    <t>Maintainability Index</t>
  </si>
  <si>
    <t>h</t>
  </si>
  <si>
    <t>N</t>
  </si>
  <si>
    <t>Vocabulary</t>
  </si>
  <si>
    <t>Volume</t>
  </si>
  <si>
    <t>Difficulty</t>
  </si>
  <si>
    <t>Effort</t>
  </si>
  <si>
    <t>Bugs</t>
  </si>
  <si>
    <t>Time</t>
  </si>
  <si>
    <t>Cognitive Complexity</t>
  </si>
  <si>
    <t>Test Cases Passed</t>
  </si>
  <si>
    <t>Security Issues</t>
  </si>
  <si>
    <t>HumanEval</t>
  </si>
  <si>
    <t>GPT 3.5 Turbo Simple Prompt</t>
  </si>
  <si>
    <t>GPT 3.5 Turbo Instruction Tone Prompt</t>
  </si>
  <si>
    <t>GPT 3.5 Turbo Improved Prompt</t>
  </si>
  <si>
    <t>GPT 4 Simple Prompt</t>
  </si>
  <si>
    <t>GPT 4 Instruction Tone Prompt</t>
  </si>
  <si>
    <t>GPT 4 Improved Prompt</t>
  </si>
  <si>
    <t>Average</t>
  </si>
  <si>
    <t>Standard Deviation</t>
  </si>
  <si>
    <t>Data After Z-score Normalization</t>
  </si>
  <si>
    <t>Weights</t>
  </si>
  <si>
    <t>Weight Multiplication</t>
  </si>
  <si>
    <t>Data After Vector Normalization</t>
  </si>
  <si>
    <t>Ideal Best</t>
  </si>
  <si>
    <t>Ideal Worst</t>
  </si>
  <si>
    <t>Min,</t>
  </si>
  <si>
    <t>Max,</t>
  </si>
  <si>
    <t>Min</t>
  </si>
  <si>
    <t>D best</t>
  </si>
  <si>
    <t>D worst</t>
  </si>
  <si>
    <t>relative closeness</t>
  </si>
  <si>
    <t>this is highest so this datset and model is the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</si>
</sst>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1" fillId="0" borderId="2" xfId="0" applyFont="1" applyBorder="1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17" xfId="0" applyBorder="1"/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3" xfId="0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4" borderId="3" xfId="0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0" fontId="0" fillId="4" borderId="0" xfId="0" applyFill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ata/LUMS%203rd/MS%20Thesis/PythonCodeMetricsCalculator/Data/Human_Eval_Dataset/CSV_Reports/human_eval_complexip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uman_eval_complexipy"/>
    </sheetNames>
    <sheetDataSet>
      <sheetData sheetId="0" refreshError="1">
        <row r="2">
          <cell r="D2">
            <v>0</v>
          </cell>
        </row>
        <row r="3">
          <cell r="D3">
            <v>0</v>
          </cell>
        </row>
        <row r="4">
          <cell r="D4">
            <v>0</v>
          </cell>
        </row>
        <row r="5">
          <cell r="D5">
            <v>0</v>
          </cell>
        </row>
        <row r="6">
          <cell r="D6">
            <v>0</v>
          </cell>
        </row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  <row r="13">
          <cell r="D13">
            <v>0</v>
          </cell>
        </row>
        <row r="14">
          <cell r="D14">
            <v>0</v>
          </cell>
        </row>
        <row r="15">
          <cell r="D15">
            <v>0</v>
          </cell>
        </row>
        <row r="16">
          <cell r="D16">
            <v>0</v>
          </cell>
        </row>
        <row r="17">
          <cell r="D17">
            <v>0</v>
          </cell>
        </row>
        <row r="18">
          <cell r="D18">
            <v>0</v>
          </cell>
        </row>
        <row r="19">
          <cell r="D19">
            <v>0</v>
          </cell>
        </row>
        <row r="20">
          <cell r="D20">
            <v>0</v>
          </cell>
        </row>
        <row r="21">
          <cell r="D21">
            <v>0</v>
          </cell>
        </row>
        <row r="22">
          <cell r="D22">
            <v>0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0</v>
          </cell>
        </row>
        <row r="29">
          <cell r="D29">
            <v>0</v>
          </cell>
        </row>
        <row r="30">
          <cell r="D30">
            <v>0</v>
          </cell>
        </row>
        <row r="31">
          <cell r="D31">
            <v>0</v>
          </cell>
        </row>
        <row r="32">
          <cell r="D32">
            <v>0</v>
          </cell>
        </row>
        <row r="33">
          <cell r="D33">
            <v>0</v>
          </cell>
        </row>
        <row r="34">
          <cell r="D34">
            <v>0</v>
          </cell>
        </row>
        <row r="35">
          <cell r="D35">
            <v>0</v>
          </cell>
        </row>
        <row r="36">
          <cell r="D36">
            <v>0</v>
          </cell>
        </row>
        <row r="37">
          <cell r="D37">
            <v>0</v>
          </cell>
        </row>
        <row r="38">
          <cell r="D38">
            <v>0</v>
          </cell>
        </row>
        <row r="39">
          <cell r="D39">
            <v>0</v>
          </cell>
        </row>
        <row r="40">
          <cell r="D40">
            <v>0</v>
          </cell>
        </row>
        <row r="41">
          <cell r="D41">
            <v>0</v>
          </cell>
        </row>
        <row r="42">
          <cell r="D42">
            <v>0</v>
          </cell>
        </row>
        <row r="43">
          <cell r="D43">
            <v>0</v>
          </cell>
        </row>
        <row r="44">
          <cell r="D44">
            <v>0</v>
          </cell>
        </row>
        <row r="45">
          <cell r="D45">
            <v>0</v>
          </cell>
        </row>
        <row r="46">
          <cell r="D46">
            <v>0</v>
          </cell>
        </row>
        <row r="47">
          <cell r="D47">
            <v>0</v>
          </cell>
        </row>
        <row r="48">
          <cell r="D48">
            <v>0</v>
          </cell>
        </row>
        <row r="49">
          <cell r="D49">
            <v>0</v>
          </cell>
        </row>
        <row r="50">
          <cell r="D50">
            <v>0</v>
          </cell>
        </row>
        <row r="51">
          <cell r="D51">
            <v>0</v>
          </cell>
        </row>
        <row r="52">
          <cell r="D52">
            <v>0</v>
          </cell>
        </row>
        <row r="53">
          <cell r="D53">
            <v>0</v>
          </cell>
        </row>
        <row r="54">
          <cell r="D54">
            <v>0</v>
          </cell>
        </row>
        <row r="55">
          <cell r="D55">
            <v>0</v>
          </cell>
        </row>
        <row r="56">
          <cell r="D56">
            <v>0</v>
          </cell>
        </row>
        <row r="57">
          <cell r="D57">
            <v>0</v>
          </cell>
        </row>
        <row r="58">
          <cell r="D58">
            <v>0</v>
          </cell>
        </row>
        <row r="59">
          <cell r="D59">
            <v>1</v>
          </cell>
        </row>
        <row r="60">
          <cell r="D60">
            <v>1</v>
          </cell>
        </row>
        <row r="61">
          <cell r="D61">
            <v>1</v>
          </cell>
        </row>
        <row r="62">
          <cell r="D62">
            <v>1</v>
          </cell>
        </row>
        <row r="63">
          <cell r="D63">
            <v>1</v>
          </cell>
        </row>
        <row r="64">
          <cell r="D64">
            <v>1</v>
          </cell>
        </row>
        <row r="65">
          <cell r="D65">
            <v>1</v>
          </cell>
        </row>
        <row r="66">
          <cell r="D66">
            <v>1</v>
          </cell>
        </row>
        <row r="67">
          <cell r="D67">
            <v>1</v>
          </cell>
        </row>
        <row r="68">
          <cell r="D68">
            <v>1</v>
          </cell>
        </row>
        <row r="69">
          <cell r="D69">
            <v>1</v>
          </cell>
        </row>
        <row r="70">
          <cell r="D70">
            <v>1</v>
          </cell>
        </row>
        <row r="71">
          <cell r="D71">
            <v>1</v>
          </cell>
        </row>
        <row r="72">
          <cell r="D72">
            <v>1</v>
          </cell>
        </row>
        <row r="73">
          <cell r="D73">
            <v>1</v>
          </cell>
        </row>
        <row r="74">
          <cell r="D74">
            <v>1</v>
          </cell>
        </row>
        <row r="75">
          <cell r="D75">
            <v>1</v>
          </cell>
        </row>
        <row r="76">
          <cell r="D76">
            <v>1</v>
          </cell>
        </row>
        <row r="77">
          <cell r="D77">
            <v>1</v>
          </cell>
        </row>
        <row r="78">
          <cell r="D78">
            <v>1</v>
          </cell>
        </row>
        <row r="79">
          <cell r="D79">
            <v>2</v>
          </cell>
        </row>
        <row r="80">
          <cell r="D80">
            <v>2</v>
          </cell>
        </row>
        <row r="81">
          <cell r="D81">
            <v>2</v>
          </cell>
        </row>
        <row r="82">
          <cell r="D82">
            <v>2</v>
          </cell>
        </row>
        <row r="83">
          <cell r="D83">
            <v>2</v>
          </cell>
        </row>
        <row r="84">
          <cell r="D84">
            <v>2</v>
          </cell>
        </row>
        <row r="85">
          <cell r="D85">
            <v>2</v>
          </cell>
        </row>
        <row r="86">
          <cell r="D86">
            <v>2</v>
          </cell>
        </row>
        <row r="87">
          <cell r="D87">
            <v>2</v>
          </cell>
        </row>
        <row r="88">
          <cell r="D88">
            <v>2</v>
          </cell>
        </row>
        <row r="89">
          <cell r="D89">
            <v>2</v>
          </cell>
        </row>
        <row r="90">
          <cell r="D90">
            <v>2</v>
          </cell>
        </row>
        <row r="91">
          <cell r="D91">
            <v>2</v>
          </cell>
        </row>
        <row r="92">
          <cell r="D92">
            <v>3</v>
          </cell>
        </row>
        <row r="93">
          <cell r="D93">
            <v>3</v>
          </cell>
        </row>
        <row r="94">
          <cell r="D94">
            <v>3</v>
          </cell>
        </row>
        <row r="95">
          <cell r="D95">
            <v>3</v>
          </cell>
        </row>
        <row r="96">
          <cell r="D96">
            <v>3</v>
          </cell>
        </row>
        <row r="97">
          <cell r="D97">
            <v>3</v>
          </cell>
        </row>
        <row r="98">
          <cell r="D98">
            <v>3</v>
          </cell>
        </row>
        <row r="99">
          <cell r="D99">
            <v>3</v>
          </cell>
        </row>
        <row r="100">
          <cell r="D100">
            <v>3</v>
          </cell>
        </row>
        <row r="101">
          <cell r="D101">
            <v>3</v>
          </cell>
        </row>
        <row r="102">
          <cell r="D102">
            <v>3</v>
          </cell>
        </row>
        <row r="103">
          <cell r="D103">
            <v>3</v>
          </cell>
        </row>
        <row r="104">
          <cell r="D104">
            <v>3</v>
          </cell>
        </row>
        <row r="105">
          <cell r="D105">
            <v>3</v>
          </cell>
        </row>
        <row r="106">
          <cell r="D106">
            <v>3</v>
          </cell>
        </row>
        <row r="107">
          <cell r="D107">
            <v>3</v>
          </cell>
        </row>
        <row r="108">
          <cell r="D108">
            <v>3</v>
          </cell>
        </row>
        <row r="109">
          <cell r="D109">
            <v>3</v>
          </cell>
        </row>
        <row r="110">
          <cell r="D110">
            <v>3</v>
          </cell>
        </row>
        <row r="111">
          <cell r="D111">
            <v>3</v>
          </cell>
        </row>
        <row r="112">
          <cell r="D112">
            <v>3</v>
          </cell>
        </row>
        <row r="113">
          <cell r="D113">
            <v>3</v>
          </cell>
        </row>
        <row r="114">
          <cell r="D114">
            <v>3</v>
          </cell>
        </row>
        <row r="115">
          <cell r="D115">
            <v>3</v>
          </cell>
        </row>
        <row r="116">
          <cell r="D116">
            <v>3</v>
          </cell>
        </row>
        <row r="117">
          <cell r="D117">
            <v>3</v>
          </cell>
        </row>
        <row r="118">
          <cell r="D118">
            <v>4</v>
          </cell>
        </row>
        <row r="119">
          <cell r="D119">
            <v>4</v>
          </cell>
        </row>
        <row r="120">
          <cell r="D120">
            <v>4</v>
          </cell>
        </row>
        <row r="121">
          <cell r="D121">
            <v>4</v>
          </cell>
        </row>
        <row r="122">
          <cell r="D122">
            <v>4</v>
          </cell>
        </row>
        <row r="123">
          <cell r="D123">
            <v>4</v>
          </cell>
        </row>
        <row r="124">
          <cell r="D124">
            <v>4</v>
          </cell>
        </row>
        <row r="125">
          <cell r="D125">
            <v>4</v>
          </cell>
        </row>
        <row r="126">
          <cell r="D126">
            <v>4</v>
          </cell>
        </row>
        <row r="127">
          <cell r="D127">
            <v>4</v>
          </cell>
        </row>
        <row r="128">
          <cell r="D128">
            <v>4</v>
          </cell>
        </row>
        <row r="129">
          <cell r="D129">
            <v>4</v>
          </cell>
        </row>
        <row r="130">
          <cell r="D130">
            <v>5</v>
          </cell>
        </row>
        <row r="131">
          <cell r="D131">
            <v>5</v>
          </cell>
        </row>
        <row r="132">
          <cell r="D132">
            <v>5</v>
          </cell>
        </row>
        <row r="133">
          <cell r="D133">
            <v>5</v>
          </cell>
        </row>
        <row r="134">
          <cell r="D134">
            <v>5</v>
          </cell>
        </row>
        <row r="135">
          <cell r="D135">
            <v>5</v>
          </cell>
        </row>
        <row r="136">
          <cell r="D136">
            <v>5</v>
          </cell>
        </row>
        <row r="137">
          <cell r="D137">
            <v>5</v>
          </cell>
        </row>
        <row r="138">
          <cell r="D138">
            <v>5</v>
          </cell>
        </row>
        <row r="139">
          <cell r="D139">
            <v>6</v>
          </cell>
        </row>
        <row r="140">
          <cell r="D140">
            <v>6</v>
          </cell>
        </row>
        <row r="141">
          <cell r="D141">
            <v>6</v>
          </cell>
        </row>
        <row r="142">
          <cell r="D142">
            <v>6</v>
          </cell>
        </row>
        <row r="143">
          <cell r="D143">
            <v>6</v>
          </cell>
        </row>
        <row r="144">
          <cell r="D144">
            <v>7</v>
          </cell>
        </row>
        <row r="145">
          <cell r="D145">
            <v>7</v>
          </cell>
        </row>
        <row r="146">
          <cell r="D146">
            <v>7</v>
          </cell>
        </row>
        <row r="147">
          <cell r="D147">
            <v>7</v>
          </cell>
        </row>
        <row r="148">
          <cell r="D148">
            <v>7</v>
          </cell>
        </row>
        <row r="149">
          <cell r="D149">
            <v>7</v>
          </cell>
        </row>
        <row r="150">
          <cell r="D150">
            <v>7</v>
          </cell>
        </row>
        <row r="151">
          <cell r="D151">
            <v>8</v>
          </cell>
        </row>
        <row r="152">
          <cell r="D152">
            <v>8</v>
          </cell>
        </row>
        <row r="153">
          <cell r="D153">
            <v>8</v>
          </cell>
        </row>
        <row r="154">
          <cell r="D154">
            <v>8</v>
          </cell>
        </row>
        <row r="155">
          <cell r="D155">
            <v>9</v>
          </cell>
        </row>
        <row r="156">
          <cell r="D156">
            <v>10</v>
          </cell>
        </row>
        <row r="157">
          <cell r="D157">
            <v>10</v>
          </cell>
        </row>
        <row r="158">
          <cell r="D158">
            <v>10</v>
          </cell>
        </row>
        <row r="159">
          <cell r="D159">
            <v>10</v>
          </cell>
        </row>
        <row r="160">
          <cell r="D160">
            <v>11</v>
          </cell>
        </row>
        <row r="161">
          <cell r="D161">
            <v>11</v>
          </cell>
        </row>
        <row r="162">
          <cell r="D162">
            <v>11</v>
          </cell>
        </row>
        <row r="163">
          <cell r="D163">
            <v>12</v>
          </cell>
        </row>
        <row r="164">
          <cell r="D164">
            <v>12</v>
          </cell>
        </row>
        <row r="165">
          <cell r="D165">
            <v>14</v>
          </cell>
        </row>
        <row r="166">
          <cell r="D166">
            <v>14</v>
          </cell>
        </row>
        <row r="167">
          <cell r="D167">
            <v>16</v>
          </cell>
        </row>
        <row r="168">
          <cell r="D168">
            <v>24</v>
          </cell>
        </row>
        <row r="169">
          <cell r="D169">
            <v>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opLeftCell="A14" workbookViewId="0">
      <selection activeCell="A31" sqref="A31:A37"/>
    </sheetView>
  </sheetViews>
  <sheetFormatPr defaultRowHeight="14.4" x14ac:dyDescent="0.3"/>
  <cols>
    <col min="1" max="1" width="33.6640625" customWidth="1"/>
    <col min="2" max="4" width="9.5546875" bestFit="1" customWidth="1"/>
    <col min="5" max="5" width="19.33203125" customWidth="1"/>
    <col min="6" max="6" width="23" customWidth="1"/>
    <col min="7" max="7" width="9.5546875" bestFit="1" customWidth="1"/>
    <col min="8" max="8" width="10.5546875" bestFit="1" customWidth="1"/>
    <col min="9" max="9" width="15.5546875" customWidth="1"/>
    <col min="10" max="10" width="11.88671875" customWidth="1"/>
    <col min="11" max="11" width="9.5546875" bestFit="1" customWidth="1"/>
    <col min="12" max="12" width="11.5546875" bestFit="1" customWidth="1"/>
    <col min="13" max="14" width="9.5546875" bestFit="1" customWidth="1"/>
    <col min="15" max="15" width="23" customWidth="1"/>
    <col min="16" max="16" width="16.44140625" customWidth="1"/>
    <col min="17" max="17" width="19.44140625" customWidth="1"/>
  </cols>
  <sheetData>
    <row r="1" spans="1:18" ht="15" thickBot="1" x14ac:dyDescent="0.3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8" x14ac:dyDescent="0.3">
      <c r="A2" s="5"/>
      <c r="B2" s="38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  <c r="O2" s="41"/>
      <c r="P2" s="2"/>
      <c r="Q2" s="2"/>
    </row>
    <row r="3" spans="1:18" x14ac:dyDescent="0.3">
      <c r="A3" s="6" t="s">
        <v>2</v>
      </c>
      <c r="B3" s="8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10" t="s">
        <v>15</v>
      </c>
      <c r="O3" s="9" t="s">
        <v>16</v>
      </c>
      <c r="P3" s="11" t="s">
        <v>17</v>
      </c>
      <c r="Q3" s="4" t="s">
        <v>18</v>
      </c>
      <c r="R3" s="1"/>
    </row>
    <row r="4" spans="1:18" x14ac:dyDescent="0.3">
      <c r="A4" s="7" t="s">
        <v>19</v>
      </c>
      <c r="B4" s="12">
        <v>8.4085365853658534</v>
      </c>
      <c r="C4" s="13">
        <v>7.6646341463414638</v>
      </c>
      <c r="D4" s="13">
        <v>7.6341463414634143</v>
      </c>
      <c r="E4" s="13">
        <v>3.6707317073170733</v>
      </c>
      <c r="F4" s="13">
        <v>73.900012109767886</v>
      </c>
      <c r="G4" s="13">
        <v>9.1463414634146343</v>
      </c>
      <c r="H4" s="13">
        <v>13.085365853658537</v>
      </c>
      <c r="I4" s="13">
        <v>9.1463414634146343</v>
      </c>
      <c r="J4" s="13">
        <v>48.369927100810465</v>
      </c>
      <c r="K4" s="13">
        <v>1.9440338846252572</v>
      </c>
      <c r="L4" s="13">
        <v>161.76440557421964</v>
      </c>
      <c r="M4" s="13">
        <v>1.612330903360347E-2</v>
      </c>
      <c r="N4" s="13">
        <v>8.9869114207899887</v>
      </c>
      <c r="O4" s="17">
        <f>AVERAGE([1]human_eval_complexipy!D2:D169)</f>
        <v>3.1369047619047619</v>
      </c>
      <c r="P4" s="11">
        <v>164</v>
      </c>
      <c r="Q4" s="4">
        <v>3</v>
      </c>
    </row>
    <row r="5" spans="1:18" x14ac:dyDescent="0.3">
      <c r="A5" s="7" t="s">
        <v>20</v>
      </c>
      <c r="B5" s="12">
        <v>15.585365853658537</v>
      </c>
      <c r="C5" s="13">
        <v>10.701219512195122</v>
      </c>
      <c r="D5" s="13">
        <v>10.426829268292684</v>
      </c>
      <c r="E5" s="13">
        <v>3.8170731707317072</v>
      </c>
      <c r="F5" s="13">
        <v>88.482227197136424</v>
      </c>
      <c r="G5" s="13">
        <v>9.8353658536585371</v>
      </c>
      <c r="H5" s="13">
        <v>14.103658536585366</v>
      </c>
      <c r="I5" s="13">
        <v>9.8353658536585371</v>
      </c>
      <c r="J5" s="13">
        <v>54.143572502807409</v>
      </c>
      <c r="K5" s="13">
        <v>2.148341317844991</v>
      </c>
      <c r="L5" s="13">
        <v>202.06267739826083</v>
      </c>
      <c r="M5" s="13">
        <v>1.8047857500935804E-2</v>
      </c>
      <c r="N5" s="14">
        <v>11.2257042999034</v>
      </c>
      <c r="O5" s="18">
        <v>3.1206896551724137</v>
      </c>
      <c r="P5" s="11">
        <v>117</v>
      </c>
      <c r="Q5" s="4">
        <v>1</v>
      </c>
    </row>
    <row r="6" spans="1:18" x14ac:dyDescent="0.3">
      <c r="A6" s="7" t="s">
        <v>21</v>
      </c>
      <c r="B6" s="12">
        <v>8.9512195121951219</v>
      </c>
      <c r="C6" s="13">
        <v>7.5731707317073171</v>
      </c>
      <c r="D6" s="13">
        <v>7.5731707317073171</v>
      </c>
      <c r="E6" s="13">
        <v>3.5731707317073171</v>
      </c>
      <c r="F6" s="13">
        <v>75.245245362904797</v>
      </c>
      <c r="G6" s="13">
        <v>9</v>
      </c>
      <c r="H6" s="13">
        <v>12.615853658536585</v>
      </c>
      <c r="I6" s="13">
        <v>9</v>
      </c>
      <c r="J6" s="13">
        <v>46.334432054632579</v>
      </c>
      <c r="K6" s="13">
        <v>2.039304103441006</v>
      </c>
      <c r="L6" s="13">
        <v>162.84478618428625</v>
      </c>
      <c r="M6" s="13">
        <v>1.5444810684877517E-2</v>
      </c>
      <c r="N6" s="14">
        <v>9.0469325657936928</v>
      </c>
      <c r="O6" s="18">
        <v>2.9700598802395208</v>
      </c>
      <c r="P6" s="11">
        <v>107</v>
      </c>
      <c r="Q6" s="4">
        <v>1</v>
      </c>
    </row>
    <row r="7" spans="1:18" x14ac:dyDescent="0.3">
      <c r="A7" s="7" t="s">
        <v>22</v>
      </c>
      <c r="B7" s="12">
        <v>8.1768292682926838</v>
      </c>
      <c r="C7" s="13">
        <v>6.5060975609756095</v>
      </c>
      <c r="D7" s="13">
        <v>6.5731707317073171</v>
      </c>
      <c r="E7" s="13">
        <v>3.3353658536585367</v>
      </c>
      <c r="F7" s="13">
        <v>77.698018655188392</v>
      </c>
      <c r="G7" s="13">
        <v>7.9939024390243905</v>
      </c>
      <c r="H7" s="13">
        <v>10.634146341463415</v>
      </c>
      <c r="I7" s="13">
        <v>7.9939024390243905</v>
      </c>
      <c r="J7" s="13">
        <v>37.779025395233226</v>
      </c>
      <c r="K7" s="13">
        <v>1.7679532286640756</v>
      </c>
      <c r="L7" s="13">
        <v>127.97978122347476</v>
      </c>
      <c r="M7" s="13">
        <v>1.2593008465077729E-2</v>
      </c>
      <c r="N7" s="14">
        <v>7.1099878457486039</v>
      </c>
      <c r="O7" s="18">
        <v>1.9064327485380117</v>
      </c>
      <c r="P7" s="11">
        <v>124</v>
      </c>
      <c r="Q7" s="4">
        <v>2</v>
      </c>
    </row>
    <row r="8" spans="1:18" x14ac:dyDescent="0.3">
      <c r="A8" s="7" t="s">
        <v>23</v>
      </c>
      <c r="B8" s="12">
        <v>10.615853658536585</v>
      </c>
      <c r="C8" s="13">
        <v>7.4329268292682924</v>
      </c>
      <c r="D8" s="13">
        <v>6.9817073170731705</v>
      </c>
      <c r="E8" s="13">
        <v>3.4146341463414633</v>
      </c>
      <c r="F8" s="13">
        <v>81.061010544380736</v>
      </c>
      <c r="G8" s="13">
        <v>8.3231707317073162</v>
      </c>
      <c r="H8" s="13">
        <v>11.475609756097562</v>
      </c>
      <c r="I8" s="13">
        <v>8.3231707317073162</v>
      </c>
      <c r="J8" s="13">
        <v>42.162583172753898</v>
      </c>
      <c r="K8" s="13">
        <v>1.8519166864312278</v>
      </c>
      <c r="L8" s="13">
        <v>149.57107560232586</v>
      </c>
      <c r="M8" s="13">
        <v>1.4054194390917958E-2</v>
      </c>
      <c r="N8" s="14">
        <v>8.3095042001292221</v>
      </c>
      <c r="O8" s="18">
        <v>2.5029940119760479</v>
      </c>
      <c r="P8" s="11">
        <v>114</v>
      </c>
      <c r="Q8" s="4">
        <v>1</v>
      </c>
    </row>
    <row r="9" spans="1:18" x14ac:dyDescent="0.3">
      <c r="A9" s="7" t="s">
        <v>24</v>
      </c>
      <c r="B9" s="12">
        <v>7.2987804878048781</v>
      </c>
      <c r="C9" s="13">
        <v>6.7317073170731705</v>
      </c>
      <c r="D9" s="13">
        <v>6.5731707317073171</v>
      </c>
      <c r="E9" s="13">
        <v>3.2926829268292681</v>
      </c>
      <c r="F9" s="13">
        <v>78.460344341375219</v>
      </c>
      <c r="G9" s="13">
        <v>8.0670731707317067</v>
      </c>
      <c r="H9" s="13">
        <v>11.134146341463415</v>
      </c>
      <c r="I9" s="13">
        <v>8.0670731707317067</v>
      </c>
      <c r="J9" s="13">
        <v>39.895913853172729</v>
      </c>
      <c r="K9" s="13">
        <v>1.7950297057676903</v>
      </c>
      <c r="L9" s="13">
        <v>133.50063781928372</v>
      </c>
      <c r="M9" s="13">
        <v>1.3298637951057558E-2</v>
      </c>
      <c r="N9" s="14">
        <v>7.4167021010713192</v>
      </c>
      <c r="O9" s="18">
        <v>2.1736526946107784</v>
      </c>
      <c r="P9" s="11">
        <v>118</v>
      </c>
      <c r="Q9" s="4">
        <v>2</v>
      </c>
    </row>
    <row r="10" spans="1:18" ht="15" thickBot="1" x14ac:dyDescent="0.35">
      <c r="A10" s="19" t="s">
        <v>25</v>
      </c>
      <c r="B10" s="20">
        <v>6.4146341463414638</v>
      </c>
      <c r="C10" s="21">
        <v>5.5914634146341466</v>
      </c>
      <c r="D10" s="21">
        <v>5.4695121951219514</v>
      </c>
      <c r="E10" s="21">
        <v>3.2012195121951219</v>
      </c>
      <c r="F10" s="21">
        <v>79.500993258964215</v>
      </c>
      <c r="G10" s="21">
        <v>7.8719512195121952</v>
      </c>
      <c r="H10" s="21">
        <v>11.146341463414634</v>
      </c>
      <c r="I10" s="21">
        <v>7.8719512195121952</v>
      </c>
      <c r="J10" s="21">
        <v>40.456486414878476</v>
      </c>
      <c r="K10" s="21">
        <v>1.8599291619826044</v>
      </c>
      <c r="L10" s="21">
        <v>164.96360989144463</v>
      </c>
      <c r="M10" s="21">
        <v>1.3485495471626131E-2</v>
      </c>
      <c r="N10" s="22">
        <v>9.1646449939691479</v>
      </c>
      <c r="O10" s="23">
        <v>1.5</v>
      </c>
      <c r="P10" s="24">
        <v>143</v>
      </c>
      <c r="Q10" s="25">
        <v>1</v>
      </c>
    </row>
    <row r="11" spans="1:18" x14ac:dyDescent="0.3">
      <c r="A11" s="26" t="s">
        <v>26</v>
      </c>
      <c r="B11" s="27">
        <f>AVERAGE(B4:B10)</f>
        <v>9.3501742160278756</v>
      </c>
      <c r="C11" s="27">
        <f t="shared" ref="C11:Q11" si="0">AVERAGE(C4:C10)</f>
        <v>7.4573170731707323</v>
      </c>
      <c r="D11" s="27">
        <f t="shared" si="0"/>
        <v>7.3188153310104536</v>
      </c>
      <c r="E11" s="27">
        <f t="shared" si="0"/>
        <v>3.4721254355400695</v>
      </c>
      <c r="F11" s="27">
        <f t="shared" si="0"/>
        <v>79.192550209959663</v>
      </c>
      <c r="G11" s="27">
        <f t="shared" si="0"/>
        <v>8.6054006968641108</v>
      </c>
      <c r="H11" s="27">
        <f t="shared" si="0"/>
        <v>12.02787456445993</v>
      </c>
      <c r="I11" s="27">
        <f t="shared" si="0"/>
        <v>8.6054006968641108</v>
      </c>
      <c r="J11" s="27">
        <f t="shared" si="0"/>
        <v>44.163134356326971</v>
      </c>
      <c r="K11" s="27">
        <f t="shared" si="0"/>
        <v>1.915215441250979</v>
      </c>
      <c r="L11" s="27">
        <f t="shared" si="0"/>
        <v>157.52671052761366</v>
      </c>
      <c r="M11" s="27">
        <f t="shared" si="0"/>
        <v>1.4721044785442309E-2</v>
      </c>
      <c r="N11" s="27">
        <f t="shared" si="0"/>
        <v>8.7514839182007673</v>
      </c>
      <c r="O11" s="27">
        <f t="shared" si="0"/>
        <v>2.4729619646345049</v>
      </c>
      <c r="P11" s="27">
        <f t="shared" si="0"/>
        <v>126.71428571428571</v>
      </c>
      <c r="Q11" s="28">
        <f t="shared" si="0"/>
        <v>1.5714285714285714</v>
      </c>
    </row>
    <row r="12" spans="1:18" ht="15" thickBot="1" x14ac:dyDescent="0.35">
      <c r="A12" s="29" t="s">
        <v>27</v>
      </c>
      <c r="B12" s="30">
        <f>_xlfn.STDEV.P(B4:B10)</f>
        <v>2.8215435387557575</v>
      </c>
      <c r="C12" s="30">
        <f t="shared" ref="C12:Q12" si="1">_xlfn.STDEV.P(C4:C10)</f>
        <v>1.4876942039146832</v>
      </c>
      <c r="D12" s="30">
        <f t="shared" si="1"/>
        <v>1.4377272038466626</v>
      </c>
      <c r="E12" s="30">
        <f t="shared" si="1"/>
        <v>0.20571881221236435</v>
      </c>
      <c r="F12" s="30">
        <f t="shared" si="1"/>
        <v>4.4117749062128633</v>
      </c>
      <c r="G12" s="30">
        <f t="shared" si="1"/>
        <v>0.68059515380426794</v>
      </c>
      <c r="H12" s="30">
        <f t="shared" si="1"/>
        <v>1.1708490120840016</v>
      </c>
      <c r="I12" s="30">
        <f t="shared" si="1"/>
        <v>0.68059515380426794</v>
      </c>
      <c r="J12" s="30">
        <f t="shared" si="1"/>
        <v>5.3282032154379451</v>
      </c>
      <c r="K12" s="30">
        <f t="shared" si="1"/>
        <v>0.12748683316163323</v>
      </c>
      <c r="L12" s="30">
        <f t="shared" si="1"/>
        <v>22.673348525159671</v>
      </c>
      <c r="M12" s="30">
        <f t="shared" si="1"/>
        <v>1.7760677384793318E-3</v>
      </c>
      <c r="N12" s="30">
        <f t="shared" si="1"/>
        <v>1.2596304736199726</v>
      </c>
      <c r="O12" s="30">
        <f t="shared" si="1"/>
        <v>0.59348556814099485</v>
      </c>
      <c r="P12" s="30">
        <f t="shared" si="1"/>
        <v>18.452365591391455</v>
      </c>
      <c r="Q12" s="31">
        <f t="shared" si="1"/>
        <v>0.72843135908468359</v>
      </c>
    </row>
    <row r="15" spans="1:18" ht="15" thickBot="1" x14ac:dyDescent="0.35"/>
    <row r="16" spans="1:18" ht="15" thickBot="1" x14ac:dyDescent="0.35">
      <c r="A16" s="43" t="s">
        <v>28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5"/>
    </row>
    <row r="17" spans="1:18" x14ac:dyDescent="0.3">
      <c r="A17" s="6" t="s">
        <v>2</v>
      </c>
      <c r="B17" s="8" t="s">
        <v>3</v>
      </c>
      <c r="C17" s="4" t="s">
        <v>4</v>
      </c>
      <c r="D17" s="4" t="s">
        <v>5</v>
      </c>
      <c r="E17" s="4" t="s">
        <v>6</v>
      </c>
      <c r="F17" s="4" t="s">
        <v>7</v>
      </c>
      <c r="G17" s="4" t="s">
        <v>8</v>
      </c>
      <c r="H17" s="4" t="s">
        <v>9</v>
      </c>
      <c r="I17" s="4" t="s">
        <v>10</v>
      </c>
      <c r="J17" s="4" t="s">
        <v>11</v>
      </c>
      <c r="K17" s="4" t="s">
        <v>12</v>
      </c>
      <c r="L17" s="4" t="s">
        <v>13</v>
      </c>
      <c r="M17" s="4" t="s">
        <v>14</v>
      </c>
      <c r="N17" s="10" t="s">
        <v>15</v>
      </c>
      <c r="O17" s="4" t="s">
        <v>16</v>
      </c>
      <c r="P17" s="11" t="s">
        <v>17</v>
      </c>
      <c r="Q17" s="4" t="s">
        <v>18</v>
      </c>
    </row>
    <row r="18" spans="1:18" x14ac:dyDescent="0.3">
      <c r="A18" s="7" t="s">
        <v>19</v>
      </c>
      <c r="B18" s="12">
        <f>(B4 - $B$11) / $B$12</f>
        <v>-0.33373138416189918</v>
      </c>
      <c r="C18" s="13">
        <f>(C4 - $C$11) / $C$12</f>
        <v>0.13935462854207686</v>
      </c>
      <c r="D18" s="13">
        <f>(D4 - $D$11) / $D$12</f>
        <v>0.21932603737989201</v>
      </c>
      <c r="E18" s="13">
        <f>(E4 - $E$11) / $E$12</f>
        <v>0.96542591142312162</v>
      </c>
      <c r="F18" s="13">
        <f>(F4 - $F$11) / $F$12</f>
        <v>-1.1996391957211106</v>
      </c>
      <c r="G18" s="13">
        <f>(G4 - $G$11) / $G$12</f>
        <v>0.79480549270277701</v>
      </c>
      <c r="H18" s="13">
        <f>(H4 - $H$11) / $H$12</f>
        <v>0.90318331252325312</v>
      </c>
      <c r="I18" s="13">
        <f>(I4 - $I$11) / $I$12</f>
        <v>0.79480549270277701</v>
      </c>
      <c r="J18" s="13">
        <f>(J4 - $J$11) / $J$12</f>
        <v>0.78953308918374676</v>
      </c>
      <c r="K18" s="13">
        <f>(K4 - $K$11) / $K$12</f>
        <v>0.22605035092322784</v>
      </c>
      <c r="L18" s="13">
        <f>(L4 - $L$11) / $L$12</f>
        <v>0.18690203795454316</v>
      </c>
      <c r="M18" s="32">
        <f>(M4 - $M$11) / $M$12</f>
        <v>0.78953308918373699</v>
      </c>
      <c r="N18" s="13">
        <f>(N4 - $N$11) / $N$12</f>
        <v>0.18690203795454483</v>
      </c>
      <c r="O18" s="13">
        <f>(O4- $O$11) /$O$12</f>
        <v>1.1187176789318718</v>
      </c>
      <c r="P18" s="32">
        <f xml:space="preserve"> (P4-$P$11)/$P$12</f>
        <v>2.0206468434111842</v>
      </c>
      <c r="Q18" s="13">
        <f>(Q4-$Q$11)/$Q$12</f>
        <v>1.9611613513818402</v>
      </c>
    </row>
    <row r="19" spans="1:18" x14ac:dyDescent="0.3">
      <c r="A19" s="7" t="s">
        <v>20</v>
      </c>
      <c r="B19" s="12">
        <f t="shared" ref="B19:B24" si="2">(B5 - $B$11) / $B$12</f>
        <v>2.2098512930905376</v>
      </c>
      <c r="C19" s="13">
        <f t="shared" ref="C19:C24" si="3">(C5 - $C$11) / $C$12</f>
        <v>2.18049007012897</v>
      </c>
      <c r="D19" s="13">
        <f t="shared" ref="D19:D24" si="4">(D5 - $D$11) / $D$12</f>
        <v>2.1617549761642461</v>
      </c>
      <c r="E19" s="13">
        <f t="shared" ref="E19:E24" si="5">(E5 - $E$11) / $E$12</f>
        <v>1.6767923724717346</v>
      </c>
      <c r="F19" s="13">
        <f t="shared" ref="F19:F24" si="6">(F5 - $F$11) / $F$12</f>
        <v>2.1056552486607178</v>
      </c>
      <c r="G19" s="13">
        <f t="shared" ref="G19:G24" si="7">(G5 - $G$11) / $G$12</f>
        <v>1.8071905888829638</v>
      </c>
      <c r="H19" s="13">
        <f t="shared" ref="H19:H24" si="8">(H5 - $H$11) / $H$12</f>
        <v>1.7728878366910303</v>
      </c>
      <c r="I19" s="13">
        <f t="shared" ref="I19:I23" si="9">(I5 - $I$11) / $I$12</f>
        <v>1.8071905888829638</v>
      </c>
      <c r="J19" s="13">
        <f t="shared" ref="J19:J24" si="10">(J5 - $J$11) / $J$12</f>
        <v>1.8731339145554922</v>
      </c>
      <c r="K19" s="13">
        <f t="shared" ref="K19:K24" si="11">(K5 - $K$11) / $K$12</f>
        <v>1.8286270888731322</v>
      </c>
      <c r="L19" s="13">
        <f t="shared" ref="L19:L24" si="12">(L5 - $L$11) / $L$12</f>
        <v>1.9642430327936549</v>
      </c>
      <c r="M19" s="32">
        <f t="shared" ref="M19:M24" si="13">(M5 - $M$11) / $M$12</f>
        <v>1.8731339145554828</v>
      </c>
      <c r="N19" s="13">
        <f t="shared" ref="N19:N24" si="14">(N5 - $N$11) / $N$12</f>
        <v>1.9642430327936788</v>
      </c>
      <c r="O19" s="13">
        <f t="shared" ref="O19:O24" si="15">(O5- $O$11) /$O$12</f>
        <v>1.091395857471007</v>
      </c>
      <c r="P19" s="32">
        <f t="shared" ref="P19:P24" si="16" xml:space="preserve"> (P5-$P$11)/$P$12</f>
        <v>-0.5264520511569365</v>
      </c>
      <c r="Q19" s="13">
        <f t="shared" ref="Q19:Q24" si="17">(Q5-$Q$11)/$Q$12</f>
        <v>-0.78446454055273607</v>
      </c>
    </row>
    <row r="20" spans="1:18" x14ac:dyDescent="0.3">
      <c r="A20" s="7" t="s">
        <v>21</v>
      </c>
      <c r="B20" s="12">
        <f t="shared" si="2"/>
        <v>-0.14139590559310825</v>
      </c>
      <c r="C20" s="13">
        <f t="shared" si="3"/>
        <v>7.7874645361748554E-2</v>
      </c>
      <c r="D20" s="13">
        <f t="shared" si="4"/>
        <v>0.17691492517936055</v>
      </c>
      <c r="E20" s="13">
        <f t="shared" si="5"/>
        <v>0.4911816040573781</v>
      </c>
      <c r="F20" s="13">
        <f t="shared" si="6"/>
        <v>-0.89472036333859439</v>
      </c>
      <c r="G20" s="13">
        <f t="shared" si="7"/>
        <v>0.57978564926627707</v>
      </c>
      <c r="H20" s="13">
        <f t="shared" si="8"/>
        <v>0.50218182533212119</v>
      </c>
      <c r="I20" s="13">
        <f t="shared" si="9"/>
        <v>0.57978564926627707</v>
      </c>
      <c r="J20" s="13">
        <f t="shared" si="10"/>
        <v>0.40751030141164407</v>
      </c>
      <c r="K20" s="13">
        <f t="shared" si="11"/>
        <v>0.97334492600268863</v>
      </c>
      <c r="L20" s="13">
        <f t="shared" si="12"/>
        <v>0.23455184181424915</v>
      </c>
      <c r="M20" s="32">
        <f t="shared" si="13"/>
        <v>0.40751030141164324</v>
      </c>
      <c r="N20" s="13">
        <f t="shared" si="14"/>
        <v>0.23455184181425381</v>
      </c>
      <c r="O20" s="13">
        <f t="shared" si="15"/>
        <v>0.83759057050384744</v>
      </c>
      <c r="P20" s="32">
        <f t="shared" si="16"/>
        <v>-1.0683879861714303</v>
      </c>
      <c r="Q20" s="13">
        <f t="shared" si="17"/>
        <v>-0.78446454055273607</v>
      </c>
    </row>
    <row r="21" spans="1:18" x14ac:dyDescent="0.3">
      <c r="A21" s="7" t="s">
        <v>22</v>
      </c>
      <c r="B21" s="12">
        <f t="shared" si="2"/>
        <v>-0.41585215029239375</v>
      </c>
      <c r="C21" s="13">
        <f t="shared" si="3"/>
        <v>-0.63939182507541292</v>
      </c>
      <c r="D21" s="13">
        <f t="shared" si="4"/>
        <v>-0.51862731490935976</v>
      </c>
      <c r="E21" s="13">
        <f t="shared" si="5"/>
        <v>-0.66478889514662054</v>
      </c>
      <c r="F21" s="13">
        <f t="shared" si="6"/>
        <v>-0.33875970251034415</v>
      </c>
      <c r="G21" s="13">
        <f t="shared" si="7"/>
        <v>-0.8984757743596582</v>
      </c>
      <c r="H21" s="13">
        <f t="shared" si="8"/>
        <v>-1.1903569193057686</v>
      </c>
      <c r="I21" s="13">
        <f t="shared" si="9"/>
        <v>-0.8984757743596582</v>
      </c>
      <c r="J21" s="13">
        <f t="shared" si="10"/>
        <v>-1.1981729492967566</v>
      </c>
      <c r="K21" s="13">
        <f t="shared" si="11"/>
        <v>-1.1551170339308541</v>
      </c>
      <c r="L21" s="13">
        <f t="shared" si="12"/>
        <v>-1.3031568438756147</v>
      </c>
      <c r="M21" s="32">
        <f t="shared" si="13"/>
        <v>-1.1981729492967446</v>
      </c>
      <c r="N21" s="13">
        <f t="shared" si="14"/>
        <v>-1.303156843875626</v>
      </c>
      <c r="O21" s="13">
        <f t="shared" si="15"/>
        <v>-0.9545795997551576</v>
      </c>
      <c r="P21" s="32">
        <f t="shared" si="16"/>
        <v>-0.14709689664679082</v>
      </c>
      <c r="Q21" s="13">
        <f t="shared" si="17"/>
        <v>0.58834840541455213</v>
      </c>
    </row>
    <row r="22" spans="1:18" x14ac:dyDescent="0.3">
      <c r="A22" s="7" t="s">
        <v>23</v>
      </c>
      <c r="B22" s="12">
        <f t="shared" si="2"/>
        <v>0.44857696687071069</v>
      </c>
      <c r="C22" s="13">
        <f t="shared" si="3"/>
        <v>-1.6394662181421441E-2</v>
      </c>
      <c r="D22" s="13">
        <f t="shared" si="4"/>
        <v>-0.23447286316579743</v>
      </c>
      <c r="E22" s="13">
        <f t="shared" si="5"/>
        <v>-0.27946539541195509</v>
      </c>
      <c r="F22" s="13">
        <f t="shared" si="6"/>
        <v>0.42351669659977925</v>
      </c>
      <c r="G22" s="13">
        <f t="shared" si="7"/>
        <v>-0.41468112662753537</v>
      </c>
      <c r="H22" s="13">
        <f t="shared" si="8"/>
        <v>-0.47167892927491017</v>
      </c>
      <c r="I22" s="13">
        <f t="shared" si="9"/>
        <v>-0.41468112662753537</v>
      </c>
      <c r="J22" s="13">
        <f t="shared" si="10"/>
        <v>-0.37546450514062085</v>
      </c>
      <c r="K22" s="13">
        <f t="shared" si="11"/>
        <v>-0.49651209658254175</v>
      </c>
      <c r="L22" s="13">
        <f t="shared" si="12"/>
        <v>-0.3508804584580773</v>
      </c>
      <c r="M22" s="32">
        <f t="shared" si="13"/>
        <v>-0.37546450514061341</v>
      </c>
      <c r="N22" s="13">
        <f t="shared" si="14"/>
        <v>-0.35088045845808064</v>
      </c>
      <c r="O22" s="13">
        <f t="shared" si="15"/>
        <v>5.0602826679701549E-2</v>
      </c>
      <c r="P22" s="32">
        <f t="shared" si="16"/>
        <v>-0.68903283166128459</v>
      </c>
      <c r="Q22" s="13">
        <f t="shared" si="17"/>
        <v>-0.78446454055273607</v>
      </c>
    </row>
    <row r="23" spans="1:18" x14ac:dyDescent="0.3">
      <c r="A23" s="7" t="s">
        <v>24</v>
      </c>
      <c r="B23" s="12">
        <f t="shared" si="2"/>
        <v>-0.72704663247111179</v>
      </c>
      <c r="C23" s="13">
        <f t="shared" si="3"/>
        <v>-0.48774119989727027</v>
      </c>
      <c r="D23" s="13">
        <f t="shared" si="4"/>
        <v>-0.51862731490935976</v>
      </c>
      <c r="E23" s="13">
        <f t="shared" si="5"/>
        <v>-0.87227077961913446</v>
      </c>
      <c r="F23" s="13">
        <f t="shared" si="6"/>
        <v>-0.16596627981933487</v>
      </c>
      <c r="G23" s="13">
        <f t="shared" si="7"/>
        <v>-0.79096585264140962</v>
      </c>
      <c r="H23" s="13">
        <f t="shared" si="8"/>
        <v>-0.76331637450482392</v>
      </c>
      <c r="I23" s="13">
        <f t="shared" si="9"/>
        <v>-0.79096585264140962</v>
      </c>
      <c r="J23" s="13">
        <f t="shared" si="10"/>
        <v>-0.80087420291898592</v>
      </c>
      <c r="K23" s="13">
        <f t="shared" si="11"/>
        <v>-0.94273057462265231</v>
      </c>
      <c r="L23" s="13">
        <f t="shared" si="12"/>
        <v>-1.059661420617656</v>
      </c>
      <c r="M23" s="32">
        <f t="shared" si="13"/>
        <v>-0.8008742029189807</v>
      </c>
      <c r="N23" s="13">
        <f t="shared" si="14"/>
        <v>-1.0596614206176695</v>
      </c>
      <c r="O23" s="13">
        <f t="shared" si="15"/>
        <v>-0.50432442858091431</v>
      </c>
      <c r="P23" s="32">
        <f t="shared" si="16"/>
        <v>-0.47225845765548707</v>
      </c>
      <c r="Q23" s="13">
        <f t="shared" si="17"/>
        <v>0.58834840541455213</v>
      </c>
    </row>
    <row r="24" spans="1:18" ht="15" thickBot="1" x14ac:dyDescent="0.35">
      <c r="A24" s="19" t="s">
        <v>25</v>
      </c>
      <c r="B24" s="20">
        <f t="shared" si="2"/>
        <v>-1.0404021874427372</v>
      </c>
      <c r="C24" s="21">
        <f t="shared" si="3"/>
        <v>-1.2541916568786937</v>
      </c>
      <c r="D24" s="21">
        <f t="shared" si="4"/>
        <v>-1.2862684457389839</v>
      </c>
      <c r="E24" s="21">
        <f t="shared" si="5"/>
        <v>-1.3168748177745178</v>
      </c>
      <c r="F24" s="21">
        <f t="shared" si="6"/>
        <v>6.9913596128893238E-2</v>
      </c>
      <c r="G24" s="21">
        <f t="shared" si="7"/>
        <v>-1.0776589772234082</v>
      </c>
      <c r="H24" s="21">
        <f t="shared" si="8"/>
        <v>-0.75290075146089885</v>
      </c>
      <c r="I24" s="21">
        <f>(I10 - $I$11) / $I$12</f>
        <v>-1.0776589772234082</v>
      </c>
      <c r="J24" s="21">
        <f t="shared" si="10"/>
        <v>-0.69566564779452222</v>
      </c>
      <c r="K24" s="21">
        <f t="shared" si="11"/>
        <v>-0.43366266066300585</v>
      </c>
      <c r="L24" s="21">
        <f t="shared" si="12"/>
        <v>0.32800181038890469</v>
      </c>
      <c r="M24" s="34">
        <f t="shared" si="13"/>
        <v>-0.69566564779452345</v>
      </c>
      <c r="N24" s="21">
        <f t="shared" si="14"/>
        <v>0.32800181038890158</v>
      </c>
      <c r="O24" s="21">
        <f t="shared" si="15"/>
        <v>-1.6394029052503558</v>
      </c>
      <c r="P24" s="34">
        <f t="shared" si="16"/>
        <v>0.88258137988074725</v>
      </c>
      <c r="Q24" s="21">
        <f t="shared" si="17"/>
        <v>-0.78446454055273607</v>
      </c>
    </row>
    <row r="25" spans="1:18" ht="15" thickBot="1" x14ac:dyDescent="0.35">
      <c r="A25" s="35" t="s">
        <v>29</v>
      </c>
      <c r="B25" s="36">
        <v>2.5000000000000001E-2</v>
      </c>
      <c r="C25" s="36">
        <v>2.5000000000000001E-2</v>
      </c>
      <c r="D25" s="36">
        <v>2.5000000000000001E-2</v>
      </c>
      <c r="E25" s="36">
        <v>0.1</v>
      </c>
      <c r="F25" s="36">
        <v>0.1</v>
      </c>
      <c r="G25" s="36">
        <v>2.5000000000000001E-2</v>
      </c>
      <c r="H25" s="36">
        <v>2.5000000000000001E-2</v>
      </c>
      <c r="I25" s="36">
        <v>2.5000000000000001E-2</v>
      </c>
      <c r="J25" s="36">
        <v>0.05</v>
      </c>
      <c r="K25" s="36">
        <v>0.05</v>
      </c>
      <c r="L25" s="36">
        <v>0.05</v>
      </c>
      <c r="M25" s="36">
        <v>0.05</v>
      </c>
      <c r="N25" s="36">
        <v>0.05</v>
      </c>
      <c r="O25" s="36">
        <v>0.1</v>
      </c>
      <c r="P25" s="36">
        <v>0.25</v>
      </c>
      <c r="Q25" s="36">
        <v>0.05</v>
      </c>
      <c r="R25" s="37">
        <f>SUM(B25:Q25)</f>
        <v>1.0000000000000002</v>
      </c>
    </row>
    <row r="28" spans="1:18" ht="15" thickBot="1" x14ac:dyDescent="0.35"/>
    <row r="29" spans="1:18" ht="15" thickBot="1" x14ac:dyDescent="0.35">
      <c r="A29" s="43" t="s">
        <v>30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5"/>
    </row>
    <row r="30" spans="1:18" x14ac:dyDescent="0.3">
      <c r="A30" s="6" t="s">
        <v>2</v>
      </c>
      <c r="B30" s="8" t="s">
        <v>3</v>
      </c>
      <c r="C30" s="4" t="s">
        <v>4</v>
      </c>
      <c r="D30" s="4" t="s">
        <v>5</v>
      </c>
      <c r="E30" s="4" t="s">
        <v>6</v>
      </c>
      <c r="F30" s="4" t="s">
        <v>7</v>
      </c>
      <c r="G30" s="4" t="s">
        <v>8</v>
      </c>
      <c r="H30" s="4" t="s">
        <v>9</v>
      </c>
      <c r="I30" s="4" t="s">
        <v>10</v>
      </c>
      <c r="J30" s="4" t="s">
        <v>11</v>
      </c>
      <c r="K30" s="4" t="s">
        <v>12</v>
      </c>
      <c r="L30" s="4" t="s">
        <v>13</v>
      </c>
      <c r="M30" s="4" t="s">
        <v>14</v>
      </c>
      <c r="N30" s="10" t="s">
        <v>15</v>
      </c>
      <c r="O30" s="4" t="s">
        <v>16</v>
      </c>
      <c r="P30" s="11" t="s">
        <v>17</v>
      </c>
      <c r="Q30" s="4" t="s">
        <v>18</v>
      </c>
    </row>
    <row r="31" spans="1:18" x14ac:dyDescent="0.3">
      <c r="A31" s="7" t="s">
        <v>19</v>
      </c>
      <c r="B31" s="15">
        <f>B18 * $B$25</f>
        <v>-8.3432846040474799E-3</v>
      </c>
      <c r="C31" s="16">
        <f>C18*$C$25</f>
        <v>3.4838657135519216E-3</v>
      </c>
      <c r="D31" s="16">
        <f>D18 * $D$25</f>
        <v>5.4831509344973007E-3</v>
      </c>
      <c r="E31" s="16">
        <f>E18*$E$25</f>
        <v>9.6542591142312173E-2</v>
      </c>
      <c r="F31" s="16">
        <f>F18*$F$25</f>
        <v>-0.11996391957211106</v>
      </c>
      <c r="G31" s="16">
        <f>G18*$G$25</f>
        <v>1.9870137317569425E-2</v>
      </c>
      <c r="H31" s="16">
        <f>H18*$H$25</f>
        <v>2.2579582813081329E-2</v>
      </c>
      <c r="I31" s="16">
        <f>I18*$I$25</f>
        <v>1.9870137317569425E-2</v>
      </c>
      <c r="J31" s="16">
        <f>J18*$J$25</f>
        <v>3.9476654459187341E-2</v>
      </c>
      <c r="K31" s="16">
        <f>K18*$K$25</f>
        <v>1.1302517546161392E-2</v>
      </c>
      <c r="L31" s="16">
        <f>L18*$L$25</f>
        <v>9.345101897727158E-3</v>
      </c>
      <c r="M31" s="33">
        <f>M18*$M$25</f>
        <v>3.9476654459186855E-2</v>
      </c>
      <c r="N31" s="16">
        <f>N18*$N$25</f>
        <v>9.3451018977272413E-3</v>
      </c>
      <c r="O31" s="16">
        <f>O18*$O$25</f>
        <v>0.11187176789318719</v>
      </c>
      <c r="P31" s="33">
        <f>P18*$P$25</f>
        <v>0.50516171085279604</v>
      </c>
      <c r="Q31" s="16">
        <f>Q18*$Q$25</f>
        <v>9.8058067569092022E-2</v>
      </c>
    </row>
    <row r="32" spans="1:18" x14ac:dyDescent="0.3">
      <c r="A32" s="7" t="s">
        <v>20</v>
      </c>
      <c r="B32" s="15">
        <f t="shared" ref="B32:B37" si="18">B19 * $B$25</f>
        <v>5.5246282327263446E-2</v>
      </c>
      <c r="C32" s="16">
        <f t="shared" ref="C32:C37" si="19">C19*$C$25</f>
        <v>5.4512251753224251E-2</v>
      </c>
      <c r="D32" s="16">
        <f t="shared" ref="D32:D37" si="20">D19 * $D$25</f>
        <v>5.4043874404106157E-2</v>
      </c>
      <c r="E32" s="16">
        <f t="shared" ref="E32:E37" si="21">E19*$E$25</f>
        <v>0.16767923724717348</v>
      </c>
      <c r="F32" s="16">
        <f t="shared" ref="F32:F37" si="22">F19*$F$25</f>
        <v>0.2105655248660718</v>
      </c>
      <c r="G32" s="16">
        <f t="shared" ref="G32:G37" si="23">G19*$G$25</f>
        <v>4.5179764722074099E-2</v>
      </c>
      <c r="H32" s="16">
        <f t="shared" ref="H32:H37" si="24">H19*$H$25</f>
        <v>4.4322195917275764E-2</v>
      </c>
      <c r="I32" s="16">
        <f t="shared" ref="I32:I37" si="25">I19*$I$25</f>
        <v>4.5179764722074099E-2</v>
      </c>
      <c r="J32" s="16">
        <f t="shared" ref="J32:J37" si="26">J19*$J$25</f>
        <v>9.3656695727774616E-2</v>
      </c>
      <c r="K32" s="16">
        <f t="shared" ref="K32:K37" si="27">K19*$K$25</f>
        <v>9.1431354443656618E-2</v>
      </c>
      <c r="L32" s="16">
        <f t="shared" ref="L32:L37" si="28">L19*$L$25</f>
        <v>9.8212151639682749E-2</v>
      </c>
      <c r="M32" s="33">
        <f t="shared" ref="M32:M37" si="29">M19*$M$25</f>
        <v>9.3656695727774145E-2</v>
      </c>
      <c r="N32" s="16">
        <f t="shared" ref="N32:N37" si="30">N19*$N$25</f>
        <v>9.8212151639683942E-2</v>
      </c>
      <c r="O32" s="16">
        <f t="shared" ref="O32:O37" si="31">O19*$O$25</f>
        <v>0.1091395857471007</v>
      </c>
      <c r="P32" s="33">
        <f t="shared" ref="P32:P37" si="32">P19*$P$25</f>
        <v>-0.13161301278923412</v>
      </c>
      <c r="Q32" s="16">
        <f t="shared" ref="Q32:Q37" si="33">Q19*$Q$25</f>
        <v>-3.9223227027636809E-2</v>
      </c>
    </row>
    <row r="33" spans="1:17" x14ac:dyDescent="0.3">
      <c r="A33" s="7" t="s">
        <v>21</v>
      </c>
      <c r="B33" s="15">
        <f t="shared" si="18"/>
        <v>-3.5348976398277064E-3</v>
      </c>
      <c r="C33" s="16">
        <f t="shared" si="19"/>
        <v>1.9468661340437139E-3</v>
      </c>
      <c r="D33" s="16">
        <f t="shared" si="20"/>
        <v>4.4228731294840137E-3</v>
      </c>
      <c r="E33" s="16">
        <f t="shared" si="21"/>
        <v>4.9118160405737812E-2</v>
      </c>
      <c r="F33" s="16">
        <f t="shared" si="22"/>
        <v>-8.9472036333859445E-2</v>
      </c>
      <c r="G33" s="16">
        <f t="shared" si="23"/>
        <v>1.4494641231656927E-2</v>
      </c>
      <c r="H33" s="16">
        <f t="shared" si="24"/>
        <v>1.255454563330303E-2</v>
      </c>
      <c r="I33" s="16">
        <f t="shared" si="25"/>
        <v>1.4494641231656927E-2</v>
      </c>
      <c r="J33" s="16">
        <f t="shared" si="26"/>
        <v>2.0375515070582204E-2</v>
      </c>
      <c r="K33" s="16">
        <f t="shared" si="27"/>
        <v>4.8667246300134435E-2</v>
      </c>
      <c r="L33" s="16">
        <f t="shared" si="28"/>
        <v>1.1727592090712459E-2</v>
      </c>
      <c r="M33" s="33">
        <f t="shared" si="29"/>
        <v>2.0375515070582162E-2</v>
      </c>
      <c r="N33" s="16">
        <f t="shared" si="30"/>
        <v>1.1727592090712691E-2</v>
      </c>
      <c r="O33" s="16">
        <f t="shared" si="31"/>
        <v>8.375905705038475E-2</v>
      </c>
      <c r="P33" s="33">
        <f t="shared" si="32"/>
        <v>-0.26709699654285757</v>
      </c>
      <c r="Q33" s="16">
        <f t="shared" si="33"/>
        <v>-3.9223227027636809E-2</v>
      </c>
    </row>
    <row r="34" spans="1:17" x14ac:dyDescent="0.3">
      <c r="A34" s="7" t="s">
        <v>22</v>
      </c>
      <c r="B34" s="15">
        <f t="shared" si="18"/>
        <v>-1.0396303757309844E-2</v>
      </c>
      <c r="C34" s="16">
        <f t="shared" si="19"/>
        <v>-1.5984795626885324E-2</v>
      </c>
      <c r="D34" s="16">
        <f t="shared" si="20"/>
        <v>-1.2965682872733995E-2</v>
      </c>
      <c r="E34" s="16">
        <f t="shared" si="21"/>
        <v>-6.6478889514662062E-2</v>
      </c>
      <c r="F34" s="16">
        <f t="shared" si="22"/>
        <v>-3.3875970251034414E-2</v>
      </c>
      <c r="G34" s="16">
        <f t="shared" si="23"/>
        <v>-2.2461894358991458E-2</v>
      </c>
      <c r="H34" s="16">
        <f t="shared" si="24"/>
        <v>-2.9758922982644216E-2</v>
      </c>
      <c r="I34" s="16">
        <f t="shared" si="25"/>
        <v>-2.2461894358991458E-2</v>
      </c>
      <c r="J34" s="16">
        <f t="shared" si="26"/>
        <v>-5.990864746483783E-2</v>
      </c>
      <c r="K34" s="16">
        <f t="shared" si="27"/>
        <v>-5.7755851696542709E-2</v>
      </c>
      <c r="L34" s="16">
        <f t="shared" si="28"/>
        <v>-6.5157842193780735E-2</v>
      </c>
      <c r="M34" s="33">
        <f t="shared" si="29"/>
        <v>-5.9908647464837234E-2</v>
      </c>
      <c r="N34" s="16">
        <f t="shared" si="30"/>
        <v>-6.5157842193781304E-2</v>
      </c>
      <c r="O34" s="16">
        <f t="shared" si="31"/>
        <v>-9.545795997551576E-2</v>
      </c>
      <c r="P34" s="33">
        <f t="shared" si="32"/>
        <v>-3.6774224161697705E-2</v>
      </c>
      <c r="Q34" s="16">
        <f t="shared" si="33"/>
        <v>2.9417420270727607E-2</v>
      </c>
    </row>
    <row r="35" spans="1:17" x14ac:dyDescent="0.3">
      <c r="A35" s="7" t="s">
        <v>23</v>
      </c>
      <c r="B35" s="15">
        <f t="shared" si="18"/>
        <v>1.1214424171767767E-2</v>
      </c>
      <c r="C35" s="16">
        <f t="shared" si="19"/>
        <v>-4.0986655453553603E-4</v>
      </c>
      <c r="D35" s="16">
        <f t="shared" si="20"/>
        <v>-5.8618215791449366E-3</v>
      </c>
      <c r="E35" s="16">
        <f t="shared" si="21"/>
        <v>-2.7946539541195511E-2</v>
      </c>
      <c r="F35" s="16">
        <f t="shared" si="22"/>
        <v>4.2351669659977928E-2</v>
      </c>
      <c r="G35" s="16">
        <f t="shared" si="23"/>
        <v>-1.0367028165688385E-2</v>
      </c>
      <c r="H35" s="16">
        <f t="shared" si="24"/>
        <v>-1.1791973231872754E-2</v>
      </c>
      <c r="I35" s="16">
        <f t="shared" si="25"/>
        <v>-1.0367028165688385E-2</v>
      </c>
      <c r="J35" s="16">
        <f t="shared" si="26"/>
        <v>-1.8773225257031043E-2</v>
      </c>
      <c r="K35" s="16">
        <f t="shared" si="27"/>
        <v>-2.4825604829127088E-2</v>
      </c>
      <c r="L35" s="16">
        <f t="shared" si="28"/>
        <v>-1.7544022922903867E-2</v>
      </c>
      <c r="M35" s="33">
        <f t="shared" si="29"/>
        <v>-1.8773225257030672E-2</v>
      </c>
      <c r="N35" s="16">
        <f t="shared" si="30"/>
        <v>-1.7544022922904034E-2</v>
      </c>
      <c r="O35" s="16">
        <f t="shared" si="31"/>
        <v>5.060282667970155E-3</v>
      </c>
      <c r="P35" s="33">
        <f t="shared" si="32"/>
        <v>-0.17225820791532115</v>
      </c>
      <c r="Q35" s="16">
        <f t="shared" si="33"/>
        <v>-3.9223227027636809E-2</v>
      </c>
    </row>
    <row r="36" spans="1:17" x14ac:dyDescent="0.3">
      <c r="A36" s="7" t="s">
        <v>24</v>
      </c>
      <c r="B36" s="15">
        <f t="shared" si="18"/>
        <v>-1.8176165811777795E-2</v>
      </c>
      <c r="C36" s="16">
        <f t="shared" si="19"/>
        <v>-1.2193529997431757E-2</v>
      </c>
      <c r="D36" s="16">
        <f t="shared" si="20"/>
        <v>-1.2965682872733995E-2</v>
      </c>
      <c r="E36" s="16">
        <f t="shared" si="21"/>
        <v>-8.7227077961913452E-2</v>
      </c>
      <c r="F36" s="16">
        <f t="shared" si="22"/>
        <v>-1.6596627981933489E-2</v>
      </c>
      <c r="G36" s="16">
        <f t="shared" si="23"/>
        <v>-1.9774146316035243E-2</v>
      </c>
      <c r="H36" s="16">
        <f t="shared" si="24"/>
        <v>-1.9082909362620599E-2</v>
      </c>
      <c r="I36" s="16">
        <f t="shared" si="25"/>
        <v>-1.9774146316035243E-2</v>
      </c>
      <c r="J36" s="16">
        <f t="shared" si="26"/>
        <v>-4.0043710145949298E-2</v>
      </c>
      <c r="K36" s="16">
        <f t="shared" si="27"/>
        <v>-4.7136528731132617E-2</v>
      </c>
      <c r="L36" s="16">
        <f t="shared" si="28"/>
        <v>-5.2983071030882803E-2</v>
      </c>
      <c r="M36" s="33">
        <f t="shared" si="29"/>
        <v>-4.0043710145949041E-2</v>
      </c>
      <c r="N36" s="16">
        <f t="shared" si="30"/>
        <v>-5.2983071030883483E-2</v>
      </c>
      <c r="O36" s="16">
        <f t="shared" si="31"/>
        <v>-5.0432442858091432E-2</v>
      </c>
      <c r="P36" s="33">
        <f t="shared" si="32"/>
        <v>-0.11806461441387177</v>
      </c>
      <c r="Q36" s="16">
        <f t="shared" si="33"/>
        <v>2.9417420270727607E-2</v>
      </c>
    </row>
    <row r="37" spans="1:17" x14ac:dyDescent="0.3">
      <c r="A37" s="3" t="s">
        <v>25</v>
      </c>
      <c r="B37" s="16">
        <f t="shared" si="18"/>
        <v>-2.6010054686068429E-2</v>
      </c>
      <c r="C37" s="16">
        <f t="shared" si="19"/>
        <v>-3.1354791421967343E-2</v>
      </c>
      <c r="D37" s="16">
        <f t="shared" si="20"/>
        <v>-3.2156711143474598E-2</v>
      </c>
      <c r="E37" s="16">
        <f t="shared" si="21"/>
        <v>-0.13168748177745179</v>
      </c>
      <c r="F37" s="16">
        <f t="shared" si="22"/>
        <v>6.9913596128893243E-3</v>
      </c>
      <c r="G37" s="16">
        <f t="shared" si="23"/>
        <v>-2.6941474430585206E-2</v>
      </c>
      <c r="H37" s="16">
        <f t="shared" si="24"/>
        <v>-1.8822518786522472E-2</v>
      </c>
      <c r="I37" s="16">
        <f t="shared" si="25"/>
        <v>-2.6941474430585206E-2</v>
      </c>
      <c r="J37" s="16">
        <f t="shared" si="26"/>
        <v>-3.4783282389726111E-2</v>
      </c>
      <c r="K37" s="16">
        <f t="shared" si="27"/>
        <v>-2.1683133033150295E-2</v>
      </c>
      <c r="L37" s="16">
        <f t="shared" si="28"/>
        <v>1.6400090519445236E-2</v>
      </c>
      <c r="M37" s="33">
        <f t="shared" si="29"/>
        <v>-3.4783282389726174E-2</v>
      </c>
      <c r="N37" s="16">
        <f t="shared" si="30"/>
        <v>1.640009051944508E-2</v>
      </c>
      <c r="O37" s="16">
        <f t="shared" si="31"/>
        <v>-0.16394029052503559</v>
      </c>
      <c r="P37" s="33">
        <f t="shared" si="32"/>
        <v>0.22064534497018681</v>
      </c>
      <c r="Q37" s="16">
        <f t="shared" si="33"/>
        <v>-3.9223227027636809E-2</v>
      </c>
    </row>
  </sheetData>
  <mergeCells count="4">
    <mergeCell ref="B2:O2"/>
    <mergeCell ref="A1:Q1"/>
    <mergeCell ref="A16:Q16"/>
    <mergeCell ref="A29:Q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F0C5-0C45-42EB-9C05-AD9C77927574}">
  <dimension ref="A1:Q45"/>
  <sheetViews>
    <sheetView tabSelected="1" topLeftCell="A20" workbookViewId="0">
      <selection activeCell="E46" sqref="E46"/>
    </sheetView>
  </sheetViews>
  <sheetFormatPr defaultRowHeight="14.4" x14ac:dyDescent="0.3"/>
  <cols>
    <col min="1" max="1" width="33.21875" bestFit="1" customWidth="1"/>
    <col min="5" max="5" width="19.77734375" bestFit="1" customWidth="1"/>
    <col min="6" max="6" width="18.21875" bestFit="1" customWidth="1"/>
    <col min="15" max="15" width="18.33203125" bestFit="1" customWidth="1"/>
    <col min="16" max="16" width="15.6640625" bestFit="1" customWidth="1"/>
    <col min="17" max="17" width="12.77734375" bestFit="1" customWidth="1"/>
  </cols>
  <sheetData>
    <row r="1" spans="1:17" x14ac:dyDescent="0.3">
      <c r="A1" s="5"/>
      <c r="B1" s="38" t="s">
        <v>1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  <c r="O1" s="41"/>
    </row>
    <row r="2" spans="1:17" x14ac:dyDescent="0.3">
      <c r="A2" s="6" t="s">
        <v>2</v>
      </c>
      <c r="B2" s="8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10" t="s">
        <v>15</v>
      </c>
      <c r="O2" s="9" t="s">
        <v>16</v>
      </c>
      <c r="P2" s="11" t="s">
        <v>17</v>
      </c>
      <c r="Q2" s="4" t="s">
        <v>18</v>
      </c>
    </row>
    <row r="3" spans="1:17" x14ac:dyDescent="0.3">
      <c r="A3" s="7" t="s">
        <v>19</v>
      </c>
      <c r="B3" s="12">
        <v>8.4085365853658534</v>
      </c>
      <c r="C3" s="13">
        <v>7.6646341463414638</v>
      </c>
      <c r="D3" s="13">
        <v>7.6341463414634143</v>
      </c>
      <c r="E3" s="13">
        <v>3.6707317073170733</v>
      </c>
      <c r="F3" s="13">
        <v>73.900012109767886</v>
      </c>
      <c r="G3" s="13">
        <v>9.1463414634146343</v>
      </c>
      <c r="H3" s="13">
        <v>13.085365853658537</v>
      </c>
      <c r="I3" s="13">
        <v>9.1463414634146343</v>
      </c>
      <c r="J3" s="13">
        <v>48.369927100810465</v>
      </c>
      <c r="K3" s="13">
        <v>1.9440338846252572</v>
      </c>
      <c r="L3" s="13">
        <v>161.76440557421964</v>
      </c>
      <c r="M3" s="13">
        <v>1.612330903360347E-2</v>
      </c>
      <c r="N3" s="13">
        <v>8.9869114207899887</v>
      </c>
      <c r="O3" s="17">
        <f>AVERAGE([1]human_eval_complexipy!D2:D169)</f>
        <v>3.1369047619047619</v>
      </c>
      <c r="P3" s="11">
        <v>164</v>
      </c>
      <c r="Q3" s="4">
        <v>3</v>
      </c>
    </row>
    <row r="4" spans="1:17" x14ac:dyDescent="0.3">
      <c r="A4" s="7" t="s">
        <v>20</v>
      </c>
      <c r="B4" s="12">
        <v>15.585365853658537</v>
      </c>
      <c r="C4" s="13">
        <v>10.701219512195122</v>
      </c>
      <c r="D4" s="13">
        <v>10.426829268292684</v>
      </c>
      <c r="E4" s="13">
        <v>3.8170731707317072</v>
      </c>
      <c r="F4" s="13">
        <v>88.482227197136424</v>
      </c>
      <c r="G4" s="13">
        <v>9.8353658536585371</v>
      </c>
      <c r="H4" s="13">
        <v>14.103658536585366</v>
      </c>
      <c r="I4" s="13">
        <v>9.8353658536585371</v>
      </c>
      <c r="J4" s="13">
        <v>54.143572502807409</v>
      </c>
      <c r="K4" s="13">
        <v>2.148341317844991</v>
      </c>
      <c r="L4" s="13">
        <v>202.06267739826083</v>
      </c>
      <c r="M4" s="13">
        <v>1.8047857500935804E-2</v>
      </c>
      <c r="N4" s="14">
        <v>11.2257042999034</v>
      </c>
      <c r="O4" s="18">
        <v>3.1206896551724137</v>
      </c>
      <c r="P4" s="11">
        <v>117</v>
      </c>
      <c r="Q4" s="4">
        <v>1</v>
      </c>
    </row>
    <row r="5" spans="1:17" x14ac:dyDescent="0.3">
      <c r="A5" s="7" t="s">
        <v>21</v>
      </c>
      <c r="B5" s="12">
        <v>8.9512195121951219</v>
      </c>
      <c r="C5" s="13">
        <v>7.5731707317073171</v>
      </c>
      <c r="D5" s="13">
        <v>7.5731707317073171</v>
      </c>
      <c r="E5" s="13">
        <v>3.5731707317073171</v>
      </c>
      <c r="F5" s="13">
        <v>75.245245362904797</v>
      </c>
      <c r="G5" s="13">
        <v>9</v>
      </c>
      <c r="H5" s="13">
        <v>12.615853658536585</v>
      </c>
      <c r="I5" s="13">
        <v>9</v>
      </c>
      <c r="J5" s="13">
        <v>46.334432054632579</v>
      </c>
      <c r="K5" s="13">
        <v>2.039304103441006</v>
      </c>
      <c r="L5" s="13">
        <v>162.84478618428625</v>
      </c>
      <c r="M5" s="13">
        <v>1.5444810684877517E-2</v>
      </c>
      <c r="N5" s="14">
        <v>9.0469325657936928</v>
      </c>
      <c r="O5" s="18">
        <v>2.9700598802395208</v>
      </c>
      <c r="P5" s="11">
        <v>107</v>
      </c>
      <c r="Q5" s="4">
        <v>1</v>
      </c>
    </row>
    <row r="6" spans="1:17" x14ac:dyDescent="0.3">
      <c r="A6" s="7" t="s">
        <v>22</v>
      </c>
      <c r="B6" s="12">
        <v>8.1768292682926838</v>
      </c>
      <c r="C6" s="13">
        <v>6.5060975609756095</v>
      </c>
      <c r="D6" s="13">
        <v>6.5731707317073171</v>
      </c>
      <c r="E6" s="13">
        <v>3.3353658536585367</v>
      </c>
      <c r="F6" s="13">
        <v>77.698018655188392</v>
      </c>
      <c r="G6" s="13">
        <v>7.9939024390243905</v>
      </c>
      <c r="H6" s="13">
        <v>10.634146341463415</v>
      </c>
      <c r="I6" s="13">
        <v>7.9939024390243905</v>
      </c>
      <c r="J6" s="13">
        <v>37.779025395233226</v>
      </c>
      <c r="K6" s="13">
        <v>1.7679532286640756</v>
      </c>
      <c r="L6" s="13">
        <v>127.97978122347476</v>
      </c>
      <c r="M6" s="13">
        <v>1.2593008465077729E-2</v>
      </c>
      <c r="N6" s="14">
        <v>7.1099878457486039</v>
      </c>
      <c r="O6" s="18">
        <v>1.9064327485380117</v>
      </c>
      <c r="P6" s="11">
        <v>124</v>
      </c>
      <c r="Q6" s="4">
        <v>2</v>
      </c>
    </row>
    <row r="7" spans="1:17" x14ac:dyDescent="0.3">
      <c r="A7" s="7" t="s">
        <v>23</v>
      </c>
      <c r="B7" s="12">
        <v>10.615853658536585</v>
      </c>
      <c r="C7" s="13">
        <v>7.4329268292682924</v>
      </c>
      <c r="D7" s="13">
        <v>6.9817073170731705</v>
      </c>
      <c r="E7" s="13">
        <v>3.4146341463414633</v>
      </c>
      <c r="F7" s="13">
        <v>81.061010544380736</v>
      </c>
      <c r="G7" s="13">
        <v>8.3231707317073162</v>
      </c>
      <c r="H7" s="13">
        <v>11.475609756097562</v>
      </c>
      <c r="I7" s="13">
        <v>8.3231707317073162</v>
      </c>
      <c r="J7" s="13">
        <v>42.162583172753898</v>
      </c>
      <c r="K7" s="13">
        <v>1.8519166864312278</v>
      </c>
      <c r="L7" s="13">
        <v>149.57107560232586</v>
      </c>
      <c r="M7" s="13">
        <v>1.4054194390917958E-2</v>
      </c>
      <c r="N7" s="14">
        <v>8.3095042001292221</v>
      </c>
      <c r="O7" s="18">
        <v>2.5029940119760479</v>
      </c>
      <c r="P7" s="11">
        <v>114</v>
      </c>
      <c r="Q7" s="4">
        <v>1</v>
      </c>
    </row>
    <row r="8" spans="1:17" x14ac:dyDescent="0.3">
      <c r="A8" s="7" t="s">
        <v>24</v>
      </c>
      <c r="B8" s="12">
        <v>7.2987804878048781</v>
      </c>
      <c r="C8" s="13">
        <v>6.7317073170731705</v>
      </c>
      <c r="D8" s="13">
        <v>6.5731707317073171</v>
      </c>
      <c r="E8" s="13">
        <v>3.2926829268292681</v>
      </c>
      <c r="F8" s="13">
        <v>78.460344341375219</v>
      </c>
      <c r="G8" s="13">
        <v>8.0670731707317067</v>
      </c>
      <c r="H8" s="13">
        <v>11.134146341463415</v>
      </c>
      <c r="I8" s="13">
        <v>8.0670731707317067</v>
      </c>
      <c r="J8" s="13">
        <v>39.895913853172729</v>
      </c>
      <c r="K8" s="13">
        <v>1.7950297057676903</v>
      </c>
      <c r="L8" s="13">
        <v>133.50063781928372</v>
      </c>
      <c r="M8" s="13">
        <v>1.3298637951057558E-2</v>
      </c>
      <c r="N8" s="14">
        <v>7.4167021010713192</v>
      </c>
      <c r="O8" s="18">
        <v>2.1736526946107784</v>
      </c>
      <c r="P8" s="11">
        <v>118</v>
      </c>
      <c r="Q8" s="4">
        <v>2</v>
      </c>
    </row>
    <row r="9" spans="1:17" ht="15" thickBot="1" x14ac:dyDescent="0.35">
      <c r="A9" s="19" t="s">
        <v>25</v>
      </c>
      <c r="B9" s="20">
        <v>6.4146341463414638</v>
      </c>
      <c r="C9" s="21">
        <v>5.5914634146341466</v>
      </c>
      <c r="D9" s="21">
        <v>5.4695121951219514</v>
      </c>
      <c r="E9" s="21">
        <v>3.2012195121951219</v>
      </c>
      <c r="F9" s="21">
        <v>79.500993258964215</v>
      </c>
      <c r="G9" s="21">
        <v>7.8719512195121952</v>
      </c>
      <c r="H9" s="21">
        <v>11.146341463414634</v>
      </c>
      <c r="I9" s="21">
        <v>7.8719512195121952</v>
      </c>
      <c r="J9" s="21">
        <v>40.456486414878476</v>
      </c>
      <c r="K9" s="21">
        <v>1.8599291619826044</v>
      </c>
      <c r="L9" s="21">
        <v>164.96360989144463</v>
      </c>
      <c r="M9" s="21">
        <v>1.3485495471626131E-2</v>
      </c>
      <c r="N9" s="22">
        <v>9.1646449939691479</v>
      </c>
      <c r="O9" s="23">
        <v>1.5</v>
      </c>
      <c r="P9" s="24">
        <v>143</v>
      </c>
      <c r="Q9" s="25">
        <v>1</v>
      </c>
    </row>
    <row r="10" spans="1:17" x14ac:dyDescent="0.3">
      <c r="A10" s="46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8"/>
    </row>
    <row r="11" spans="1:17" ht="15" thickBot="1" x14ac:dyDescent="0.35">
      <c r="A11" s="49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</row>
    <row r="12" spans="1:17" ht="15" thickBot="1" x14ac:dyDescent="0.35"/>
    <row r="13" spans="1:17" ht="15" thickBot="1" x14ac:dyDescent="0.35">
      <c r="A13" s="43" t="s">
        <v>31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</row>
    <row r="14" spans="1:17" x14ac:dyDescent="0.3">
      <c r="A14" s="6" t="s">
        <v>2</v>
      </c>
      <c r="B14" s="8" t="s">
        <v>3</v>
      </c>
      <c r="C14" s="4" t="s">
        <v>4</v>
      </c>
      <c r="D14" s="4" t="s">
        <v>5</v>
      </c>
      <c r="E14" s="4" t="s">
        <v>6</v>
      </c>
      <c r="F14" s="4" t="s">
        <v>7</v>
      </c>
      <c r="G14" s="4" t="s">
        <v>8</v>
      </c>
      <c r="H14" s="4" t="s">
        <v>9</v>
      </c>
      <c r="I14" s="4" t="s">
        <v>10</v>
      </c>
      <c r="J14" s="4" t="s">
        <v>11</v>
      </c>
      <c r="K14" s="4" t="s">
        <v>12</v>
      </c>
      <c r="L14" s="4" t="s">
        <v>13</v>
      </c>
      <c r="M14" s="4" t="s">
        <v>14</v>
      </c>
      <c r="N14" s="10" t="s">
        <v>15</v>
      </c>
      <c r="O14" s="4" t="s">
        <v>16</v>
      </c>
      <c r="P14" s="11" t="s">
        <v>17</v>
      </c>
      <c r="Q14" s="4" t="s">
        <v>18</v>
      </c>
    </row>
    <row r="15" spans="1:17" x14ac:dyDescent="0.3">
      <c r="A15" s="7" t="s">
        <v>19</v>
      </c>
      <c r="B15" s="12">
        <f>B3/SQRT(SUMSQ(B$3:B$9))</f>
        <v>0.32540716298481204</v>
      </c>
      <c r="C15" s="12">
        <f>C3/SQRT(SUMSQ(C$3:C$9))</f>
        <v>0.38096519032724613</v>
      </c>
      <c r="D15" s="12">
        <f t="shared" ref="D15:Q15" si="0">D3/SQRT(SUMSQ(D$3:D$9))</f>
        <v>0.38685540234211324</v>
      </c>
      <c r="E15" s="12">
        <f t="shared" si="0"/>
        <v>0.39888460685113264</v>
      </c>
      <c r="F15" s="12">
        <f t="shared" si="0"/>
        <v>0.35215858350128326</v>
      </c>
      <c r="G15" s="12">
        <f t="shared" si="0"/>
        <v>0.40047300122278795</v>
      </c>
      <c r="H15" s="12">
        <f t="shared" si="0"/>
        <v>0.40926062682505171</v>
      </c>
      <c r="I15" s="12">
        <f t="shared" si="0"/>
        <v>0.40047300122278795</v>
      </c>
      <c r="J15" s="12">
        <f t="shared" si="0"/>
        <v>0.41098740638293024</v>
      </c>
      <c r="K15" s="12">
        <f t="shared" si="0"/>
        <v>0.38280458946067092</v>
      </c>
      <c r="L15" s="12">
        <f t="shared" si="0"/>
        <v>0.38417323801851178</v>
      </c>
      <c r="M15" s="12">
        <f t="shared" si="0"/>
        <v>0.41098740638293013</v>
      </c>
      <c r="N15" s="12">
        <f t="shared" si="0"/>
        <v>0.38417323801851178</v>
      </c>
      <c r="O15" s="12">
        <f t="shared" si="0"/>
        <v>0.46620310754096145</v>
      </c>
      <c r="P15" s="12">
        <f t="shared" si="0"/>
        <v>0.48407497277769596</v>
      </c>
      <c r="Q15" s="12">
        <f t="shared" si="0"/>
        <v>0.6546536707079772</v>
      </c>
    </row>
    <row r="16" spans="1:17" x14ac:dyDescent="0.3">
      <c r="A16" s="7" t="s">
        <v>20</v>
      </c>
      <c r="B16" s="12">
        <f t="shared" ref="B16:Q21" si="1">B4/SQRT(SUMSQ(B$3:B$9))</f>
        <v>0.60314772196459721</v>
      </c>
      <c r="C16" s="12">
        <f t="shared" si="1"/>
        <v>0.53189650678147726</v>
      </c>
      <c r="D16" s="12">
        <f t="shared" si="1"/>
        <v>0.52837279393371706</v>
      </c>
      <c r="E16" s="12">
        <f t="shared" si="1"/>
        <v>0.4147869832040017</v>
      </c>
      <c r="F16" s="12">
        <f t="shared" si="1"/>
        <v>0.42164777657274127</v>
      </c>
      <c r="G16" s="12">
        <f t="shared" si="1"/>
        <v>0.43064196731490462</v>
      </c>
      <c r="H16" s="12">
        <f t="shared" si="1"/>
        <v>0.44110896078580825</v>
      </c>
      <c r="I16" s="12">
        <f t="shared" si="1"/>
        <v>0.43064196731490462</v>
      </c>
      <c r="J16" s="12">
        <f t="shared" si="1"/>
        <v>0.46004465520193244</v>
      </c>
      <c r="K16" s="12">
        <f t="shared" si="1"/>
        <v>0.42303527870738628</v>
      </c>
      <c r="L16" s="12">
        <f t="shared" si="1"/>
        <v>0.47987734250451963</v>
      </c>
      <c r="M16" s="12">
        <f t="shared" si="1"/>
        <v>0.46004465520193283</v>
      </c>
      <c r="N16" s="12">
        <f t="shared" si="1"/>
        <v>0.47987734250452002</v>
      </c>
      <c r="O16" s="12">
        <f t="shared" si="1"/>
        <v>0.46379323739140077</v>
      </c>
      <c r="P16" s="12">
        <f t="shared" si="1"/>
        <v>0.34534616960360015</v>
      </c>
      <c r="Q16" s="12">
        <f t="shared" si="1"/>
        <v>0.21821789023599239</v>
      </c>
    </row>
    <row r="17" spans="1:17" x14ac:dyDescent="0.3">
      <c r="A17" s="7" t="s">
        <v>21</v>
      </c>
      <c r="B17" s="12">
        <f t="shared" si="1"/>
        <v>0.3464087855414823</v>
      </c>
      <c r="C17" s="12">
        <f t="shared" si="1"/>
        <v>0.37641906633766081</v>
      </c>
      <c r="D17" s="12">
        <f t="shared" si="1"/>
        <v>0.38376550296238393</v>
      </c>
      <c r="E17" s="12">
        <f t="shared" si="1"/>
        <v>0.3882830226158866</v>
      </c>
      <c r="F17" s="12">
        <f t="shared" si="1"/>
        <v>0.35856907550769662</v>
      </c>
      <c r="G17" s="12">
        <f t="shared" si="1"/>
        <v>0.39406543320322335</v>
      </c>
      <c r="H17" s="12">
        <f t="shared" si="1"/>
        <v>0.39457606565751718</v>
      </c>
      <c r="I17" s="12">
        <f t="shared" si="1"/>
        <v>0.39406543320322335</v>
      </c>
      <c r="J17" s="12">
        <f t="shared" si="1"/>
        <v>0.39369230424249441</v>
      </c>
      <c r="K17" s="12">
        <f t="shared" si="1"/>
        <v>0.40156448726390348</v>
      </c>
      <c r="L17" s="12">
        <f t="shared" si="1"/>
        <v>0.38673902692484369</v>
      </c>
      <c r="M17" s="12">
        <f t="shared" si="1"/>
        <v>0.39369230424249452</v>
      </c>
      <c r="N17" s="12">
        <f t="shared" si="1"/>
        <v>0.3867390269248438</v>
      </c>
      <c r="O17" s="12">
        <f t="shared" si="1"/>
        <v>0.44140681686160771</v>
      </c>
      <c r="P17" s="12">
        <f t="shared" si="1"/>
        <v>0.3158294029708138</v>
      </c>
      <c r="Q17" s="12">
        <f t="shared" si="1"/>
        <v>0.21821789023599239</v>
      </c>
    </row>
    <row r="18" spans="1:17" x14ac:dyDescent="0.3">
      <c r="A18" s="7" t="s">
        <v>22</v>
      </c>
      <c r="B18" s="12">
        <f t="shared" si="1"/>
        <v>0.31644017807297531</v>
      </c>
      <c r="C18" s="12">
        <f t="shared" si="1"/>
        <v>0.32338095312583259</v>
      </c>
      <c r="D18" s="12">
        <f t="shared" si="1"/>
        <v>0.33309115313482279</v>
      </c>
      <c r="E18" s="12">
        <f t="shared" si="1"/>
        <v>0.36244166104247438</v>
      </c>
      <c r="F18" s="12">
        <f t="shared" si="1"/>
        <v>0.37025737086247101</v>
      </c>
      <c r="G18" s="12">
        <f t="shared" si="1"/>
        <v>0.35001340306871664</v>
      </c>
      <c r="H18" s="12">
        <f t="shared" si="1"/>
        <v>0.33259577501532628</v>
      </c>
      <c r="I18" s="12">
        <f t="shared" si="1"/>
        <v>0.35001340306871664</v>
      </c>
      <c r="J18" s="12">
        <f t="shared" si="1"/>
        <v>0.32099911233071926</v>
      </c>
      <c r="K18" s="12">
        <f t="shared" si="1"/>
        <v>0.34813210573995684</v>
      </c>
      <c r="L18" s="12">
        <f t="shared" si="1"/>
        <v>0.30393835268640013</v>
      </c>
      <c r="M18" s="12">
        <f t="shared" si="1"/>
        <v>0.32099911233071921</v>
      </c>
      <c r="N18" s="12">
        <f t="shared" si="1"/>
        <v>0.30393835268640007</v>
      </c>
      <c r="O18" s="12">
        <f t="shared" si="1"/>
        <v>0.28333179970264633</v>
      </c>
      <c r="P18" s="12">
        <f t="shared" si="1"/>
        <v>0.36600790624655061</v>
      </c>
      <c r="Q18" s="12">
        <f t="shared" si="1"/>
        <v>0.43643578047198478</v>
      </c>
    </row>
    <row r="19" spans="1:17" x14ac:dyDescent="0.3">
      <c r="A19" s="7" t="s">
        <v>23</v>
      </c>
      <c r="B19" s="12">
        <f t="shared" si="1"/>
        <v>0.41082949293441462</v>
      </c>
      <c r="C19" s="12">
        <f t="shared" si="1"/>
        <v>0.36944834288696338</v>
      </c>
      <c r="D19" s="12">
        <f t="shared" si="1"/>
        <v>0.35379347897900931</v>
      </c>
      <c r="E19" s="12">
        <f t="shared" si="1"/>
        <v>0.37105544823361175</v>
      </c>
      <c r="F19" s="12">
        <f t="shared" si="1"/>
        <v>0.38628316607161334</v>
      </c>
      <c r="G19" s="12">
        <f t="shared" si="1"/>
        <v>0.36443043111273699</v>
      </c>
      <c r="H19" s="12">
        <f t="shared" si="1"/>
        <v>0.35891355996493352</v>
      </c>
      <c r="I19" s="12">
        <f t="shared" si="1"/>
        <v>0.36443043111273699</v>
      </c>
      <c r="J19" s="12">
        <f t="shared" si="1"/>
        <v>0.3582451275657258</v>
      </c>
      <c r="K19" s="12">
        <f t="shared" si="1"/>
        <v>0.36466556085843532</v>
      </c>
      <c r="L19" s="12">
        <f t="shared" si="1"/>
        <v>0.35521537772222206</v>
      </c>
      <c r="M19" s="12">
        <f t="shared" si="1"/>
        <v>0.35824512756572596</v>
      </c>
      <c r="N19" s="12">
        <f t="shared" si="1"/>
        <v>0.35521537772222206</v>
      </c>
      <c r="O19" s="12">
        <f t="shared" si="1"/>
        <v>0.37199203517772589</v>
      </c>
      <c r="P19" s="12">
        <f t="shared" si="1"/>
        <v>0.33649113961376426</v>
      </c>
      <c r="Q19" s="12">
        <f t="shared" si="1"/>
        <v>0.21821789023599239</v>
      </c>
    </row>
    <row r="20" spans="1:17" x14ac:dyDescent="0.3">
      <c r="A20" s="7" t="s">
        <v>24</v>
      </c>
      <c r="B20" s="12">
        <f t="shared" si="1"/>
        <v>0.28246002472285714</v>
      </c>
      <c r="C20" s="12">
        <f t="shared" si="1"/>
        <v>0.33459472563347625</v>
      </c>
      <c r="D20" s="12">
        <f t="shared" si="1"/>
        <v>0.33309115313482279</v>
      </c>
      <c r="E20" s="12">
        <f t="shared" si="1"/>
        <v>0.3578034679395542</v>
      </c>
      <c r="F20" s="12">
        <f t="shared" si="1"/>
        <v>0.3738901109141971</v>
      </c>
      <c r="G20" s="12">
        <f t="shared" si="1"/>
        <v>0.35321718707849892</v>
      </c>
      <c r="H20" s="12">
        <f t="shared" si="1"/>
        <v>0.34823387911581755</v>
      </c>
      <c r="I20" s="12">
        <f t="shared" si="1"/>
        <v>0.35321718707849892</v>
      </c>
      <c r="J20" s="12">
        <f t="shared" si="1"/>
        <v>0.33898579432668902</v>
      </c>
      <c r="K20" s="12">
        <f t="shared" si="1"/>
        <v>0.3534638027765486</v>
      </c>
      <c r="L20" s="12">
        <f t="shared" si="1"/>
        <v>0.31704979922198956</v>
      </c>
      <c r="M20" s="12">
        <f t="shared" si="1"/>
        <v>0.33898579432668885</v>
      </c>
      <c r="N20" s="12">
        <f t="shared" si="1"/>
        <v>0.31704979922198928</v>
      </c>
      <c r="O20" s="12">
        <f t="shared" si="1"/>
        <v>0.32304571475960403</v>
      </c>
      <c r="P20" s="12">
        <f t="shared" si="1"/>
        <v>0.34829784626687882</v>
      </c>
      <c r="Q20" s="12">
        <f t="shared" si="1"/>
        <v>0.43643578047198478</v>
      </c>
    </row>
    <row r="21" spans="1:17" x14ac:dyDescent="0.3">
      <c r="A21" s="19" t="s">
        <v>25</v>
      </c>
      <c r="B21" s="12">
        <f t="shared" si="1"/>
        <v>0.24824389808558542</v>
      </c>
      <c r="C21" s="12">
        <f t="shared" si="1"/>
        <v>0.27791971322997988</v>
      </c>
      <c r="D21" s="12">
        <f t="shared" si="1"/>
        <v>0.27716397436172174</v>
      </c>
      <c r="E21" s="12">
        <f t="shared" si="1"/>
        <v>0.34786448271901105</v>
      </c>
      <c r="F21" s="12">
        <f t="shared" si="1"/>
        <v>0.37884915541605646</v>
      </c>
      <c r="G21" s="12">
        <f t="shared" si="1"/>
        <v>0.34467376305241282</v>
      </c>
      <c r="H21" s="12">
        <f t="shared" si="1"/>
        <v>0.34861529628900023</v>
      </c>
      <c r="I21" s="12">
        <f t="shared" si="1"/>
        <v>0.34467376305241282</v>
      </c>
      <c r="J21" s="12">
        <f t="shared" si="1"/>
        <v>0.34374884188606852</v>
      </c>
      <c r="K21" s="12">
        <f t="shared" si="1"/>
        <v>0.36624331752114886</v>
      </c>
      <c r="L21" s="12">
        <f t="shared" si="1"/>
        <v>0.39177100760984024</v>
      </c>
      <c r="M21" s="12">
        <f t="shared" si="1"/>
        <v>0.34374884188606813</v>
      </c>
      <c r="N21" s="12">
        <f t="shared" si="1"/>
        <v>0.39177100760983991</v>
      </c>
      <c r="O21" s="12">
        <f t="shared" si="1"/>
        <v>0.22292824117708215</v>
      </c>
      <c r="P21" s="12">
        <f t="shared" si="1"/>
        <v>0.42208976284884464</v>
      </c>
      <c r="Q21" s="12">
        <f t="shared" si="1"/>
        <v>0.21821789023599239</v>
      </c>
    </row>
    <row r="22" spans="1:17" ht="15" thickBot="1" x14ac:dyDescent="0.35"/>
    <row r="23" spans="1:17" ht="15" thickBot="1" x14ac:dyDescent="0.35">
      <c r="A23" t="s">
        <v>29</v>
      </c>
      <c r="B23" s="36">
        <v>2.5000000000000001E-2</v>
      </c>
      <c r="C23" s="36">
        <v>2.5000000000000001E-2</v>
      </c>
      <c r="D23" s="36">
        <v>2.5000000000000001E-2</v>
      </c>
      <c r="E23" s="36">
        <v>0.1</v>
      </c>
      <c r="F23" s="36">
        <v>0.1</v>
      </c>
      <c r="G23" s="36">
        <v>2.5000000000000001E-2</v>
      </c>
      <c r="H23" s="36">
        <v>2.5000000000000001E-2</v>
      </c>
      <c r="I23" s="36">
        <v>2.5000000000000001E-2</v>
      </c>
      <c r="J23" s="36">
        <v>0.05</v>
      </c>
      <c r="K23" s="36">
        <v>0.05</v>
      </c>
      <c r="L23" s="36">
        <v>0.05</v>
      </c>
      <c r="M23" s="36">
        <v>0.05</v>
      </c>
      <c r="N23" s="36">
        <v>0.05</v>
      </c>
      <c r="O23" s="36">
        <v>0.1</v>
      </c>
      <c r="P23" s="36">
        <v>0.25</v>
      </c>
      <c r="Q23" s="36">
        <v>0.05</v>
      </c>
    </row>
    <row r="24" spans="1:17" ht="15" thickBot="1" x14ac:dyDescent="0.35"/>
    <row r="25" spans="1:17" ht="15" thickBot="1" x14ac:dyDescent="0.35">
      <c r="A25" s="43" t="s">
        <v>30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5"/>
    </row>
    <row r="26" spans="1:17" x14ac:dyDescent="0.3">
      <c r="A26" s="6" t="s">
        <v>2</v>
      </c>
      <c r="B26" s="8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  <c r="H26" s="4" t="s">
        <v>9</v>
      </c>
      <c r="I26" s="4" t="s">
        <v>10</v>
      </c>
      <c r="J26" s="4" t="s">
        <v>11</v>
      </c>
      <c r="K26" s="4" t="s">
        <v>12</v>
      </c>
      <c r="L26" s="4" t="s">
        <v>13</v>
      </c>
      <c r="M26" s="4" t="s">
        <v>14</v>
      </c>
      <c r="N26" s="10" t="s">
        <v>15</v>
      </c>
      <c r="O26" s="4" t="s">
        <v>16</v>
      </c>
      <c r="P26" s="11" t="s">
        <v>17</v>
      </c>
      <c r="Q26" s="4" t="s">
        <v>18</v>
      </c>
    </row>
    <row r="27" spans="1:17" x14ac:dyDescent="0.3">
      <c r="A27" s="7" t="s">
        <v>19</v>
      </c>
      <c r="B27">
        <f>B15*B23</f>
        <v>8.1351790746203006E-3</v>
      </c>
      <c r="C27">
        <f>C15*C$23</f>
        <v>9.5241297581811542E-3</v>
      </c>
      <c r="D27">
        <f>D15*D$23</f>
        <v>9.6713850585528321E-3</v>
      </c>
      <c r="E27">
        <f>E15*E$23</f>
        <v>3.9888460685113265E-2</v>
      </c>
      <c r="F27">
        <f>F15*F$23</f>
        <v>3.5215858350128325E-2</v>
      </c>
      <c r="G27">
        <f>G15*G$23</f>
        <v>1.00118250305697E-2</v>
      </c>
      <c r="H27">
        <f>H15*H$23</f>
        <v>1.0231515670626294E-2</v>
      </c>
      <c r="I27">
        <f>I15*I$23</f>
        <v>1.00118250305697E-2</v>
      </c>
      <c r="J27">
        <f>J15*J$23</f>
        <v>2.0549370319146512E-2</v>
      </c>
      <c r="K27">
        <f t="shared" ref="K27:Q27" si="2">K15*K$23</f>
        <v>1.9140229473033548E-2</v>
      </c>
      <c r="L27">
        <f t="shared" si="2"/>
        <v>1.9208661900925589E-2</v>
      </c>
      <c r="M27">
        <f t="shared" si="2"/>
        <v>2.0549370319146509E-2</v>
      </c>
      <c r="N27">
        <f t="shared" si="2"/>
        <v>1.9208661900925589E-2</v>
      </c>
      <c r="O27">
        <f t="shared" si="2"/>
        <v>4.6620310754096145E-2</v>
      </c>
      <c r="P27">
        <f t="shared" si="2"/>
        <v>0.12101874319442399</v>
      </c>
      <c r="Q27">
        <f t="shared" si="2"/>
        <v>3.2732683535398863E-2</v>
      </c>
    </row>
    <row r="28" spans="1:17" x14ac:dyDescent="0.3">
      <c r="A28" s="7" t="s">
        <v>20</v>
      </c>
      <c r="B28">
        <f>B16*B$23</f>
        <v>1.5078693049114932E-2</v>
      </c>
      <c r="C28">
        <f t="shared" ref="C28:Q33" si="3">C16*C$23</f>
        <v>1.3297412669536933E-2</v>
      </c>
      <c r="D28">
        <f t="shared" si="3"/>
        <v>1.3209319848342928E-2</v>
      </c>
      <c r="E28">
        <f t="shared" si="3"/>
        <v>4.1478698320400173E-2</v>
      </c>
      <c r="F28">
        <f t="shared" si="3"/>
        <v>4.2164777657274131E-2</v>
      </c>
      <c r="G28">
        <f t="shared" si="3"/>
        <v>1.0766049182872616E-2</v>
      </c>
      <c r="H28">
        <f t="shared" si="3"/>
        <v>1.1027724019645207E-2</v>
      </c>
      <c r="I28">
        <f t="shared" si="3"/>
        <v>1.0766049182872616E-2</v>
      </c>
      <c r="J28">
        <f t="shared" si="3"/>
        <v>2.3002232760096622E-2</v>
      </c>
      <c r="K28">
        <f t="shared" si="3"/>
        <v>2.1151763935369314E-2</v>
      </c>
      <c r="L28">
        <f t="shared" si="3"/>
        <v>2.3993867125225984E-2</v>
      </c>
      <c r="M28">
        <f t="shared" si="3"/>
        <v>2.3002232760096643E-2</v>
      </c>
      <c r="N28">
        <f t="shared" si="3"/>
        <v>2.3993867125226002E-2</v>
      </c>
      <c r="O28">
        <f t="shared" si="3"/>
        <v>4.6379323739140083E-2</v>
      </c>
      <c r="P28">
        <f t="shared" si="3"/>
        <v>8.6336542400900038E-2</v>
      </c>
      <c r="Q28">
        <f t="shared" si="3"/>
        <v>1.0910894511799621E-2</v>
      </c>
    </row>
    <row r="29" spans="1:17" x14ac:dyDescent="0.3">
      <c r="A29" s="7" t="s">
        <v>21</v>
      </c>
      <c r="B29">
        <f t="shared" ref="B29:B33" si="4">B17*B$23</f>
        <v>8.6602196385370585E-3</v>
      </c>
      <c r="C29">
        <f t="shared" si="3"/>
        <v>9.410476658441521E-3</v>
      </c>
      <c r="D29">
        <f t="shared" si="3"/>
        <v>9.5941375740595993E-3</v>
      </c>
      <c r="E29">
        <f t="shared" si="3"/>
        <v>3.8828302261588662E-2</v>
      </c>
      <c r="F29">
        <f t="shared" si="3"/>
        <v>3.5856907550769666E-2</v>
      </c>
      <c r="G29">
        <f t="shared" si="3"/>
        <v>9.8516358300805851E-3</v>
      </c>
      <c r="H29">
        <f t="shared" si="3"/>
        <v>9.8644016414379306E-3</v>
      </c>
      <c r="I29">
        <f t="shared" si="3"/>
        <v>9.8516358300805851E-3</v>
      </c>
      <c r="J29">
        <f t="shared" si="3"/>
        <v>1.9684615212124723E-2</v>
      </c>
      <c r="K29">
        <f t="shared" si="3"/>
        <v>2.0078224363195174E-2</v>
      </c>
      <c r="L29">
        <f t="shared" si="3"/>
        <v>1.9336951346242186E-2</v>
      </c>
      <c r="M29">
        <f t="shared" si="3"/>
        <v>1.9684615212124727E-2</v>
      </c>
      <c r="N29">
        <f t="shared" si="3"/>
        <v>1.9336951346242193E-2</v>
      </c>
      <c r="O29">
        <f t="shared" si="3"/>
        <v>4.4140681686160775E-2</v>
      </c>
      <c r="P29">
        <f t="shared" si="3"/>
        <v>7.895735074270345E-2</v>
      </c>
      <c r="Q29">
        <f t="shared" si="3"/>
        <v>1.0910894511799621E-2</v>
      </c>
    </row>
    <row r="30" spans="1:17" x14ac:dyDescent="0.3">
      <c r="A30" s="7" t="s">
        <v>22</v>
      </c>
      <c r="B30">
        <f t="shared" si="4"/>
        <v>7.9110044518243827E-3</v>
      </c>
      <c r="C30">
        <f t="shared" si="3"/>
        <v>8.0845238281458155E-3</v>
      </c>
      <c r="D30">
        <f t="shared" si="3"/>
        <v>8.3272788283705705E-3</v>
      </c>
      <c r="E30">
        <f t="shared" si="3"/>
        <v>3.6244166104247438E-2</v>
      </c>
      <c r="F30">
        <f t="shared" si="3"/>
        <v>3.7025737086247103E-2</v>
      </c>
      <c r="G30">
        <f t="shared" si="3"/>
        <v>8.7503350767179165E-3</v>
      </c>
      <c r="H30">
        <f t="shared" si="3"/>
        <v>8.3148943753831566E-3</v>
      </c>
      <c r="I30">
        <f t="shared" si="3"/>
        <v>8.7503350767179165E-3</v>
      </c>
      <c r="J30">
        <f t="shared" si="3"/>
        <v>1.6049955616535962E-2</v>
      </c>
      <c r="K30">
        <f t="shared" si="3"/>
        <v>1.7406605286997844E-2</v>
      </c>
      <c r="L30">
        <f t="shared" si="3"/>
        <v>1.5196917634320007E-2</v>
      </c>
      <c r="M30">
        <f t="shared" si="3"/>
        <v>1.6049955616535962E-2</v>
      </c>
      <c r="N30">
        <f t="shared" si="3"/>
        <v>1.5196917634320004E-2</v>
      </c>
      <c r="O30">
        <f t="shared" si="3"/>
        <v>2.8333179970264633E-2</v>
      </c>
      <c r="P30">
        <f t="shared" si="3"/>
        <v>9.1501976561637652E-2</v>
      </c>
      <c r="Q30">
        <f t="shared" si="3"/>
        <v>2.1821789023599242E-2</v>
      </c>
    </row>
    <row r="31" spans="1:17" x14ac:dyDescent="0.3">
      <c r="A31" s="7" t="s">
        <v>23</v>
      </c>
      <c r="B31">
        <f t="shared" si="4"/>
        <v>1.0270737323360367E-2</v>
      </c>
      <c r="C31">
        <f t="shared" si="3"/>
        <v>9.2362085721740851E-3</v>
      </c>
      <c r="D31">
        <f t="shared" si="3"/>
        <v>8.8448369744752332E-3</v>
      </c>
      <c r="E31">
        <f t="shared" si="3"/>
        <v>3.7105544823361175E-2</v>
      </c>
      <c r="F31">
        <f t="shared" si="3"/>
        <v>3.8628316607161338E-2</v>
      </c>
      <c r="G31">
        <f t="shared" si="3"/>
        <v>9.110760777818425E-3</v>
      </c>
      <c r="H31">
        <f t="shared" si="3"/>
        <v>8.9728389991233382E-3</v>
      </c>
      <c r="I31">
        <f t="shared" si="3"/>
        <v>9.110760777818425E-3</v>
      </c>
      <c r="J31">
        <f t="shared" si="3"/>
        <v>1.7912256378286289E-2</v>
      </c>
      <c r="K31">
        <f t="shared" si="3"/>
        <v>1.8233278042921765E-2</v>
      </c>
      <c r="L31">
        <f t="shared" si="3"/>
        <v>1.7760768886111104E-2</v>
      </c>
      <c r="M31">
        <f t="shared" si="3"/>
        <v>1.79122563782863E-2</v>
      </c>
      <c r="N31">
        <f t="shared" si="3"/>
        <v>1.7760768886111104E-2</v>
      </c>
      <c r="O31">
        <f t="shared" si="3"/>
        <v>3.7199203517772589E-2</v>
      </c>
      <c r="P31">
        <f t="shared" si="3"/>
        <v>8.4122784903441064E-2</v>
      </c>
      <c r="Q31">
        <f t="shared" si="3"/>
        <v>1.0910894511799621E-2</v>
      </c>
    </row>
    <row r="32" spans="1:17" x14ac:dyDescent="0.3">
      <c r="A32" s="7" t="s">
        <v>24</v>
      </c>
      <c r="B32">
        <f t="shared" si="4"/>
        <v>7.0615006180714292E-3</v>
      </c>
      <c r="C32">
        <f t="shared" si="3"/>
        <v>8.3648681408369074E-3</v>
      </c>
      <c r="D32">
        <f t="shared" si="3"/>
        <v>8.3272788283705705E-3</v>
      </c>
      <c r="E32">
        <f t="shared" si="3"/>
        <v>3.578034679395542E-2</v>
      </c>
      <c r="F32">
        <f t="shared" si="3"/>
        <v>3.7389011091419712E-2</v>
      </c>
      <c r="G32">
        <f t="shared" si="3"/>
        <v>8.8304296769624729E-3</v>
      </c>
      <c r="H32">
        <f t="shared" si="3"/>
        <v>8.7058469778954397E-3</v>
      </c>
      <c r="I32">
        <f t="shared" si="3"/>
        <v>8.8304296769624729E-3</v>
      </c>
      <c r="J32">
        <f t="shared" si="3"/>
        <v>1.6949289716334453E-2</v>
      </c>
      <c r="K32">
        <f t="shared" si="3"/>
        <v>1.7673190138827431E-2</v>
      </c>
      <c r="L32">
        <f t="shared" si="3"/>
        <v>1.5852489961099479E-2</v>
      </c>
      <c r="M32">
        <f t="shared" si="3"/>
        <v>1.6949289716334442E-2</v>
      </c>
      <c r="N32">
        <f t="shared" si="3"/>
        <v>1.5852489961099465E-2</v>
      </c>
      <c r="O32">
        <f t="shared" si="3"/>
        <v>3.2304571475960407E-2</v>
      </c>
      <c r="P32">
        <f t="shared" si="3"/>
        <v>8.7074461566719705E-2</v>
      </c>
      <c r="Q32">
        <f t="shared" si="3"/>
        <v>2.1821789023599242E-2</v>
      </c>
    </row>
    <row r="33" spans="1:17" x14ac:dyDescent="0.3">
      <c r="A33" s="3" t="s">
        <v>25</v>
      </c>
      <c r="B33">
        <f t="shared" si="4"/>
        <v>6.2060974521396355E-3</v>
      </c>
      <c r="C33">
        <f t="shared" si="3"/>
        <v>6.947992830749497E-3</v>
      </c>
      <c r="D33">
        <f t="shared" si="3"/>
        <v>6.9290993590430438E-3</v>
      </c>
      <c r="E33">
        <f t="shared" si="3"/>
        <v>3.4786448271901103E-2</v>
      </c>
      <c r="F33">
        <f t="shared" si="3"/>
        <v>3.7884915541605647E-2</v>
      </c>
      <c r="G33">
        <f t="shared" si="3"/>
        <v>8.6168440763103211E-3</v>
      </c>
      <c r="H33">
        <f t="shared" si="3"/>
        <v>8.7153824072250061E-3</v>
      </c>
      <c r="I33">
        <f t="shared" si="3"/>
        <v>8.6168440763103211E-3</v>
      </c>
      <c r="J33">
        <f t="shared" si="3"/>
        <v>1.7187442094303427E-2</v>
      </c>
      <c r="K33">
        <f t="shared" si="3"/>
        <v>1.8312165876057444E-2</v>
      </c>
      <c r="L33">
        <f t="shared" si="3"/>
        <v>1.9588550380492013E-2</v>
      </c>
      <c r="M33">
        <f t="shared" si="3"/>
        <v>1.7187442094303406E-2</v>
      </c>
      <c r="N33">
        <f t="shared" si="3"/>
        <v>1.9588550380491995E-2</v>
      </c>
      <c r="O33">
        <f t="shared" si="3"/>
        <v>2.2292824117708217E-2</v>
      </c>
      <c r="P33">
        <f t="shared" si="3"/>
        <v>0.10552244071221116</v>
      </c>
      <c r="Q33">
        <f t="shared" si="3"/>
        <v>1.0910894511799621E-2</v>
      </c>
    </row>
    <row r="34" spans="1:17" x14ac:dyDescent="0.3">
      <c r="B34" t="s">
        <v>34</v>
      </c>
      <c r="C34" t="s">
        <v>34</v>
      </c>
      <c r="D34" t="s">
        <v>34</v>
      </c>
      <c r="E34" t="s">
        <v>34</v>
      </c>
      <c r="F34" t="s">
        <v>35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35</v>
      </c>
      <c r="Q34" t="s">
        <v>36</v>
      </c>
    </row>
    <row r="35" spans="1:17" x14ac:dyDescent="0.3">
      <c r="A35" t="s">
        <v>32</v>
      </c>
      <c r="B35">
        <f>MIN(B27:B33)</f>
        <v>6.2060974521396355E-3</v>
      </c>
      <c r="C35">
        <f>MIN(C27:C33)</f>
        <v>6.947992830749497E-3</v>
      </c>
      <c r="D35">
        <f>MIN(D27:D33)</f>
        <v>6.9290993590430438E-3</v>
      </c>
      <c r="E35">
        <f>MIN(E27:E33)</f>
        <v>3.4786448271901103E-2</v>
      </c>
      <c r="F35">
        <f>MAX(F27:F33)</f>
        <v>4.2164777657274131E-2</v>
      </c>
      <c r="G35">
        <f t="shared" ref="F35:Q35" si="5">MIN(G27:G33)</f>
        <v>8.6168440763103211E-3</v>
      </c>
      <c r="H35">
        <f t="shared" si="5"/>
        <v>8.3148943753831566E-3</v>
      </c>
      <c r="I35">
        <f t="shared" si="5"/>
        <v>8.6168440763103211E-3</v>
      </c>
      <c r="J35">
        <f t="shared" si="5"/>
        <v>1.6049955616535962E-2</v>
      </c>
      <c r="K35">
        <f t="shared" si="5"/>
        <v>1.7406605286997844E-2</v>
      </c>
      <c r="L35">
        <f t="shared" si="5"/>
        <v>1.5196917634320007E-2</v>
      </c>
      <c r="M35">
        <f t="shared" si="5"/>
        <v>1.6049955616535962E-2</v>
      </c>
      <c r="N35">
        <f t="shared" si="5"/>
        <v>1.5196917634320004E-2</v>
      </c>
      <c r="O35">
        <f t="shared" si="5"/>
        <v>2.2292824117708217E-2</v>
      </c>
      <c r="P35">
        <f>MAX(P27:P33)</f>
        <v>0.12101874319442399</v>
      </c>
      <c r="Q35">
        <f t="shared" si="5"/>
        <v>1.0910894511799621E-2</v>
      </c>
    </row>
    <row r="36" spans="1:17" x14ac:dyDescent="0.3">
      <c r="A36" t="s">
        <v>33</v>
      </c>
      <c r="B36">
        <f>MAX(B27:B33)</f>
        <v>1.5078693049114932E-2</v>
      </c>
      <c r="C36">
        <f t="shared" ref="C36:Q36" si="6">MAX(C27:C33)</f>
        <v>1.3297412669536933E-2</v>
      </c>
      <c r="D36">
        <f t="shared" si="6"/>
        <v>1.3209319848342928E-2</v>
      </c>
      <c r="E36">
        <f t="shared" si="6"/>
        <v>4.1478698320400173E-2</v>
      </c>
      <c r="F36">
        <f>MIN(F27:F33)</f>
        <v>3.5215858350128325E-2</v>
      </c>
      <c r="G36">
        <f t="shared" si="6"/>
        <v>1.0766049182872616E-2</v>
      </c>
      <c r="H36">
        <f t="shared" si="6"/>
        <v>1.1027724019645207E-2</v>
      </c>
      <c r="I36">
        <f t="shared" si="6"/>
        <v>1.0766049182872616E-2</v>
      </c>
      <c r="J36">
        <f t="shared" si="6"/>
        <v>2.3002232760096622E-2</v>
      </c>
      <c r="K36">
        <f t="shared" si="6"/>
        <v>2.1151763935369314E-2</v>
      </c>
      <c r="L36">
        <f t="shared" si="6"/>
        <v>2.3993867125225984E-2</v>
      </c>
      <c r="M36">
        <f t="shared" si="6"/>
        <v>2.3002232760096643E-2</v>
      </c>
      <c r="N36">
        <f t="shared" si="6"/>
        <v>2.3993867125226002E-2</v>
      </c>
      <c r="O36">
        <f t="shared" si="6"/>
        <v>4.6620310754096145E-2</v>
      </c>
      <c r="P36">
        <f>MIN(P27:P33)</f>
        <v>7.895735074270345E-2</v>
      </c>
      <c r="Q36">
        <f t="shared" si="6"/>
        <v>3.2732683535398863E-2</v>
      </c>
    </row>
    <row r="38" spans="1:17" x14ac:dyDescent="0.3">
      <c r="A38" s="6" t="s">
        <v>2</v>
      </c>
      <c r="B38" t="s">
        <v>37</v>
      </c>
      <c r="C38" t="s">
        <v>38</v>
      </c>
      <c r="D38" t="s">
        <v>39</v>
      </c>
    </row>
    <row r="39" spans="1:17" x14ac:dyDescent="0.3">
      <c r="A39" s="7" t="s">
        <v>19</v>
      </c>
      <c r="B39" cm="1">
        <f t="array" ref="B39">SQRT(SUM((B27:Q27 - B$35:Q$35)^2))</f>
        <v>3.5262750089228884E-2</v>
      </c>
      <c r="C39" cm="1">
        <f t="array" ref="C39">SQRT(SUM((B27:Q27 - B$36:Q$36)^2))</f>
        <v>4.3707024569193821E-2</v>
      </c>
      <c r="D39">
        <f>C39/(B39+C39)</f>
        <v>0.55346523094747302</v>
      </c>
    </row>
    <row r="40" spans="1:17" x14ac:dyDescent="0.3">
      <c r="A40" s="7" t="s">
        <v>20</v>
      </c>
      <c r="B40" cm="1">
        <f t="array" ref="B40">SQRT(SUM((B28:Q28 - B$35:Q$35)^2))</f>
        <v>4.7627143098566402E-2</v>
      </c>
      <c r="C40" cm="1">
        <f t="array" ref="C40">SQRT(SUM((B28:Q28 - B$36:Q$36)^2))</f>
        <v>2.4062179867947866E-2</v>
      </c>
      <c r="D40">
        <f t="shared" ref="D40:D45" si="7">C40/(B40+C40)</f>
        <v>0.33564523798316787</v>
      </c>
    </row>
    <row r="41" spans="1:17" x14ac:dyDescent="0.3">
      <c r="A41" s="7" t="s">
        <v>21</v>
      </c>
      <c r="B41" cm="1">
        <f t="array" ref="B41">SQRT(SUM((B29:Q29 - B$35:Q$35)^2))</f>
        <v>4.8939693469493367E-2</v>
      </c>
      <c r="C41" cm="1">
        <f t="array" ref="C41">SQRT(SUM((B29:Q29 - B$36:Q$36)^2))</f>
        <v>2.5074174093410936E-2</v>
      </c>
      <c r="D41">
        <f t="shared" si="7"/>
        <v>0.33877670386702091</v>
      </c>
    </row>
    <row r="42" spans="1:17" x14ac:dyDescent="0.3">
      <c r="A42" s="7" t="s">
        <v>22</v>
      </c>
      <c r="B42" cm="1">
        <f t="array" ref="B42">SQRT(SUM((B30:Q30 - B$35:Q$35)^2))</f>
        <v>3.258061794541884E-2</v>
      </c>
      <c r="C42" cm="1">
        <f t="array" ref="C42">SQRT(SUM((B30:Q30 - B$36:Q$36)^2))</f>
        <v>3.2013239630202694E-2</v>
      </c>
      <c r="D42">
        <f t="shared" si="7"/>
        <v>0.49560810937362043</v>
      </c>
    </row>
    <row r="43" spans="1:17" x14ac:dyDescent="0.3">
      <c r="A43" s="7" t="s">
        <v>23</v>
      </c>
      <c r="B43" cm="1">
        <f t="array" ref="B43">SQRT(SUM((B31:Q31 - B$35:Q$35)^2))</f>
        <v>4.0601860929053268E-2</v>
      </c>
      <c r="C43" cm="1">
        <f t="array" ref="C43">SQRT(SUM((B31:Q31 - B$36:Q$36)^2))</f>
        <v>2.8788819646372733E-2</v>
      </c>
      <c r="D43">
        <f t="shared" si="7"/>
        <v>0.41488020304225121</v>
      </c>
    </row>
    <row r="44" spans="1:17" x14ac:dyDescent="0.3">
      <c r="A44" s="7" t="s">
        <v>24</v>
      </c>
      <c r="B44" cm="1">
        <f t="array" ref="B44">SQRT(SUM((B32:Q32 - B$35:Q$35)^2))</f>
        <v>3.7453694061899731E-2</v>
      </c>
      <c r="C44" cm="1">
        <f t="array" ref="C44">SQRT(SUM((B32:Q32 - B$36:Q$36)^2))</f>
        <v>2.7754893503211846E-2</v>
      </c>
      <c r="D44">
        <f t="shared" si="7"/>
        <v>0.42563249013020321</v>
      </c>
    </row>
    <row r="45" spans="1:17" x14ac:dyDescent="0.3">
      <c r="A45" s="3" t="s">
        <v>25</v>
      </c>
      <c r="B45" cm="1">
        <f t="array" ref="B45">SQRT(SUM((B33:Q33 - B$35:Q$35)^2))</f>
        <v>1.733763733390984E-2</v>
      </c>
      <c r="C45" cm="1">
        <f t="array" ref="C45">SQRT(SUM((B33:Q33 - B$36:Q$36)^2))</f>
        <v>4.5969512036827413E-2</v>
      </c>
      <c r="D45" s="51">
        <f t="shared" si="7"/>
        <v>0.72613460712979294</v>
      </c>
      <c r="E45" t="s">
        <v>40</v>
      </c>
    </row>
  </sheetData>
  <mergeCells count="3">
    <mergeCell ref="B1:O1"/>
    <mergeCell ref="A13:Q13"/>
    <mergeCell ref="A25:Q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Shamsa Edits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 a</cp:lastModifiedBy>
  <cp:revision/>
  <dcterms:created xsi:type="dcterms:W3CDTF">2024-10-23T18:36:11Z</dcterms:created>
  <dcterms:modified xsi:type="dcterms:W3CDTF">2024-10-24T12:10:16Z</dcterms:modified>
  <cp:category/>
  <cp:contentStatus/>
</cp:coreProperties>
</file>