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06827E46-5508-4816-ABF2-FC6ED8BA7634}" xr6:coauthVersionLast="47" xr6:coauthVersionMax="47" xr10:uidLastSave="{00000000-0000-0000-0000-000000000000}"/>
  <bookViews>
    <workbookView xWindow="1515" yWindow="1260" windowWidth="36135" windowHeight="19395" activeTab="2" xr2:uid="{E56C55A8-A958-4CE0-BCE8-622E48D30F85}"/>
  </bookViews>
  <sheets>
    <sheet name="!사용 설명" sheetId="6" r:id="rId1"/>
    <sheet name="!참조_ENUM" sheetId="3" r:id="rId2"/>
    <sheet name="reward_set_v2" sheetId="5" r:id="rId3"/>
  </sheets>
  <externalReferences>
    <externalReference r:id="rId4"/>
    <externalReference r:id="rId5"/>
    <externalReference r:id="rId6"/>
  </externalReferences>
  <definedNames>
    <definedName name="_xlnm._FilterDatabase" localSheetId="2" hidden="1">reward_set_v2!$A$4:$O$214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4" i="5" l="1"/>
  <c r="D254" i="5"/>
  <c r="C254" i="5"/>
  <c r="M253" i="5"/>
  <c r="D253" i="5"/>
  <c r="C253" i="5"/>
  <c r="M252" i="5"/>
  <c r="D252" i="5"/>
  <c r="C252" i="5"/>
  <c r="M251" i="5"/>
  <c r="D251" i="5"/>
  <c r="C251" i="5"/>
  <c r="M250" i="5"/>
  <c r="D250" i="5"/>
  <c r="C250" i="5"/>
  <c r="M249" i="5"/>
  <c r="D249" i="5"/>
  <c r="C249" i="5"/>
  <c r="M248" i="5"/>
  <c r="D248" i="5"/>
  <c r="C248" i="5"/>
  <c r="M247" i="5"/>
  <c r="D247" i="5"/>
  <c r="C247" i="5"/>
  <c r="M246" i="5"/>
  <c r="D246" i="5"/>
  <c r="C246" i="5"/>
  <c r="M245" i="5"/>
  <c r="D245" i="5"/>
  <c r="C245" i="5"/>
  <c r="M244" i="5"/>
  <c r="D244" i="5"/>
  <c r="C244" i="5"/>
  <c r="M243" i="5"/>
  <c r="D243" i="5"/>
  <c r="C243" i="5"/>
  <c r="M242" i="5"/>
  <c r="D242" i="5"/>
  <c r="C242" i="5"/>
  <c r="M241" i="5"/>
  <c r="D241" i="5"/>
  <c r="C241" i="5"/>
  <c r="M240" i="5"/>
  <c r="D240" i="5"/>
  <c r="C240" i="5"/>
  <c r="M239" i="5"/>
  <c r="D239" i="5"/>
  <c r="C239" i="5"/>
  <c r="M238" i="5"/>
  <c r="D238" i="5"/>
  <c r="C238" i="5"/>
  <c r="M237" i="5"/>
  <c r="D237" i="5"/>
  <c r="C237" i="5"/>
  <c r="M236" i="5"/>
  <c r="D236" i="5"/>
  <c r="C236" i="5"/>
  <c r="M235" i="5"/>
  <c r="D235" i="5"/>
  <c r="C235" i="5"/>
  <c r="M234" i="5"/>
  <c r="D234" i="5"/>
  <c r="C234" i="5"/>
  <c r="M233" i="5"/>
  <c r="D233" i="5"/>
  <c r="C233" i="5"/>
  <c r="M232" i="5"/>
  <c r="D232" i="5"/>
  <c r="C232" i="5"/>
  <c r="M231" i="5"/>
  <c r="D231" i="5"/>
  <c r="C231" i="5"/>
  <c r="M230" i="5"/>
  <c r="D230" i="5"/>
  <c r="C230" i="5"/>
  <c r="M229" i="5"/>
  <c r="D229" i="5"/>
  <c r="C229" i="5"/>
  <c r="M228" i="5"/>
  <c r="D228" i="5"/>
  <c r="C228" i="5"/>
  <c r="M227" i="5"/>
  <c r="D227" i="5"/>
  <c r="C227" i="5"/>
  <c r="M226" i="5"/>
  <c r="D226" i="5"/>
  <c r="C226" i="5"/>
  <c r="M225" i="5"/>
  <c r="D225" i="5"/>
  <c r="C225" i="5"/>
  <c r="M224" i="5"/>
  <c r="D224" i="5"/>
  <c r="C224" i="5"/>
  <c r="M223" i="5"/>
  <c r="D223" i="5"/>
  <c r="C223" i="5"/>
  <c r="M222" i="5"/>
  <c r="D222" i="5"/>
  <c r="C222" i="5"/>
  <c r="M221" i="5"/>
  <c r="D221" i="5"/>
  <c r="C221" i="5"/>
  <c r="M220" i="5"/>
  <c r="D220" i="5"/>
  <c r="C220" i="5"/>
  <c r="M219" i="5"/>
  <c r="D219" i="5"/>
  <c r="C219" i="5"/>
  <c r="M218" i="5"/>
  <c r="D218" i="5"/>
  <c r="C218" i="5"/>
  <c r="M217" i="5"/>
  <c r="D217" i="5"/>
  <c r="C217" i="5"/>
  <c r="M216" i="5"/>
  <c r="D216" i="5"/>
  <c r="C216" i="5"/>
  <c r="M215" i="5"/>
  <c r="D215" i="5"/>
  <c r="C215" i="5"/>
  <c r="M206" i="5"/>
  <c r="D206" i="5"/>
  <c r="C206" i="5"/>
  <c r="M205" i="5"/>
  <c r="D205" i="5"/>
  <c r="C205" i="5"/>
  <c r="M204" i="5"/>
  <c r="D204" i="5"/>
  <c r="C204" i="5"/>
  <c r="M203" i="5"/>
  <c r="D203" i="5"/>
  <c r="C203" i="5"/>
  <c r="M192" i="5"/>
  <c r="D192" i="5"/>
  <c r="C192" i="5"/>
  <c r="M191" i="5"/>
  <c r="D191" i="5"/>
  <c r="C191" i="5"/>
  <c r="M190" i="5"/>
  <c r="D190" i="5"/>
  <c r="C190" i="5"/>
  <c r="M189" i="5"/>
  <c r="D189" i="5"/>
  <c r="C189" i="5"/>
  <c r="M178" i="5"/>
  <c r="D178" i="5"/>
  <c r="C178" i="5"/>
  <c r="M177" i="5"/>
  <c r="D177" i="5"/>
  <c r="C177" i="5"/>
  <c r="M176" i="5"/>
  <c r="D176" i="5"/>
  <c r="C176" i="5"/>
  <c r="M175" i="5"/>
  <c r="D175" i="5"/>
  <c r="C175" i="5"/>
  <c r="M164" i="5"/>
  <c r="D164" i="5"/>
  <c r="C164" i="5"/>
  <c r="M163" i="5"/>
  <c r="D163" i="5"/>
  <c r="C163" i="5"/>
  <c r="M162" i="5"/>
  <c r="D162" i="5"/>
  <c r="C162" i="5"/>
  <c r="M161" i="5"/>
  <c r="D161" i="5"/>
  <c r="C161" i="5"/>
  <c r="M150" i="5"/>
  <c r="D150" i="5"/>
  <c r="C150" i="5"/>
  <c r="M149" i="5"/>
  <c r="D149" i="5"/>
  <c r="C149" i="5"/>
  <c r="M148" i="5"/>
  <c r="D148" i="5"/>
  <c r="C148" i="5"/>
  <c r="M147" i="5"/>
  <c r="D147" i="5"/>
  <c r="C147" i="5"/>
  <c r="M136" i="5"/>
  <c r="D136" i="5"/>
  <c r="C136" i="5"/>
  <c r="M135" i="5"/>
  <c r="D135" i="5"/>
  <c r="C135" i="5"/>
  <c r="M134" i="5"/>
  <c r="D134" i="5"/>
  <c r="C134" i="5"/>
  <c r="M133" i="5"/>
  <c r="D133" i="5"/>
  <c r="C133" i="5"/>
  <c r="M122" i="5"/>
  <c r="D122" i="5"/>
  <c r="C122" i="5"/>
  <c r="M121" i="5"/>
  <c r="D121" i="5"/>
  <c r="C121" i="5"/>
  <c r="M120" i="5"/>
  <c r="D120" i="5"/>
  <c r="C120" i="5"/>
  <c r="M119" i="5"/>
  <c r="D119" i="5"/>
  <c r="C119" i="5"/>
  <c r="M108" i="5"/>
  <c r="D108" i="5"/>
  <c r="C108" i="5"/>
  <c r="M107" i="5"/>
  <c r="D107" i="5"/>
  <c r="C107" i="5"/>
  <c r="M106" i="5"/>
  <c r="D106" i="5"/>
  <c r="C106" i="5"/>
  <c r="M105" i="5"/>
  <c r="D105" i="5"/>
  <c r="C105" i="5"/>
  <c r="M94" i="5"/>
  <c r="D94" i="5"/>
  <c r="C94" i="5"/>
  <c r="M93" i="5"/>
  <c r="D93" i="5"/>
  <c r="C93" i="5"/>
  <c r="M92" i="5"/>
  <c r="D92" i="5"/>
  <c r="C92" i="5"/>
  <c r="M91" i="5"/>
  <c r="D91" i="5"/>
  <c r="C91" i="5"/>
  <c r="M80" i="5"/>
  <c r="D80" i="5"/>
  <c r="C80" i="5"/>
  <c r="M79" i="5"/>
  <c r="D79" i="5"/>
  <c r="C79" i="5"/>
  <c r="M78" i="5"/>
  <c r="D78" i="5"/>
  <c r="C78" i="5"/>
  <c r="M77" i="5"/>
  <c r="D77" i="5"/>
  <c r="C77" i="5"/>
  <c r="M66" i="5"/>
  <c r="D66" i="5"/>
  <c r="C66" i="5"/>
  <c r="M65" i="5"/>
  <c r="D65" i="5"/>
  <c r="C65" i="5"/>
  <c r="M64" i="5"/>
  <c r="D64" i="5"/>
  <c r="C64" i="5"/>
  <c r="M63" i="5"/>
  <c r="D63" i="5"/>
  <c r="C63" i="5"/>
  <c r="M52" i="5"/>
  <c r="D52" i="5"/>
  <c r="C52" i="5"/>
  <c r="M51" i="5"/>
  <c r="D51" i="5"/>
  <c r="C51" i="5"/>
  <c r="M50" i="5"/>
  <c r="D50" i="5"/>
  <c r="C50" i="5"/>
  <c r="M49" i="5"/>
  <c r="D49" i="5"/>
  <c r="C49" i="5"/>
  <c r="M38" i="5"/>
  <c r="D38" i="5"/>
  <c r="C38" i="5"/>
  <c r="M37" i="5"/>
  <c r="D37" i="5"/>
  <c r="C37" i="5"/>
  <c r="M36" i="5"/>
  <c r="D36" i="5"/>
  <c r="C36" i="5"/>
  <c r="M35" i="5"/>
  <c r="D35" i="5"/>
  <c r="C35" i="5"/>
  <c r="M24" i="5"/>
  <c r="D24" i="5"/>
  <c r="C24" i="5"/>
  <c r="M23" i="5"/>
  <c r="D23" i="5"/>
  <c r="C23" i="5"/>
  <c r="M22" i="5"/>
  <c r="D22" i="5"/>
  <c r="C22" i="5"/>
  <c r="M21" i="5"/>
  <c r="D21" i="5"/>
  <c r="C21" i="5"/>
  <c r="M10" i="5"/>
  <c r="D10" i="5"/>
  <c r="C10" i="5"/>
  <c r="M9" i="5"/>
  <c r="D9" i="5"/>
  <c r="C9" i="5"/>
  <c r="M8" i="5"/>
  <c r="D8" i="5"/>
  <c r="C8" i="5"/>
  <c r="M7" i="5"/>
  <c r="D7" i="5"/>
  <c r="C7" i="5"/>
  <c r="M171" i="5"/>
  <c r="D171" i="5"/>
  <c r="C171" i="5"/>
  <c r="M157" i="5"/>
  <c r="D157" i="5"/>
  <c r="C157" i="5"/>
  <c r="M143" i="5"/>
  <c r="D143" i="5"/>
  <c r="C143" i="5"/>
  <c r="M129" i="5"/>
  <c r="D129" i="5"/>
  <c r="C129" i="5"/>
  <c r="M115" i="5"/>
  <c r="D115" i="5"/>
  <c r="C115" i="5"/>
  <c r="M101" i="5"/>
  <c r="D101" i="5"/>
  <c r="C101" i="5"/>
  <c r="M87" i="5"/>
  <c r="D87" i="5"/>
  <c r="C87" i="5"/>
  <c r="M73" i="5"/>
  <c r="D73" i="5"/>
  <c r="C73" i="5"/>
  <c r="M17" i="5"/>
  <c r="D17" i="5"/>
  <c r="C17" i="5"/>
  <c r="M31" i="5"/>
  <c r="D31" i="5"/>
  <c r="C31" i="5"/>
  <c r="M45" i="5"/>
  <c r="D45" i="5"/>
  <c r="C45" i="5"/>
  <c r="M59" i="5"/>
  <c r="D59" i="5"/>
  <c r="C59" i="5"/>
  <c r="M214" i="5"/>
  <c r="D214" i="5"/>
  <c r="C214" i="5"/>
  <c r="M213" i="5"/>
  <c r="D213" i="5"/>
  <c r="C213" i="5"/>
  <c r="M212" i="5"/>
  <c r="M211" i="5"/>
  <c r="M199" i="5"/>
  <c r="M198" i="5"/>
  <c r="M197" i="5"/>
  <c r="M185" i="5"/>
  <c r="M44" i="5"/>
  <c r="M43" i="5"/>
  <c r="M30" i="5"/>
  <c r="M29" i="5"/>
  <c r="K5" i="3" l="1"/>
  <c r="J5" i="3"/>
  <c r="I5" i="3"/>
  <c r="K4" i="3"/>
  <c r="J4" i="3"/>
  <c r="I4" i="3"/>
  <c r="K3" i="3"/>
  <c r="J3" i="3"/>
  <c r="I3" i="3"/>
  <c r="K2" i="3"/>
  <c r="J2" i="3"/>
  <c r="I2" i="3"/>
  <c r="I1" i="3"/>
  <c r="J230" i="5" l="1"/>
  <c r="J222" i="5"/>
  <c r="J216" i="5"/>
  <c r="J227" i="5"/>
  <c r="J223" i="5"/>
  <c r="J254" i="5"/>
  <c r="J250" i="5"/>
  <c r="J246" i="5"/>
  <c r="J234" i="5"/>
  <c r="J252" i="5"/>
  <c r="J244" i="5"/>
  <c r="J239" i="5"/>
  <c r="J219" i="5"/>
  <c r="J242" i="5"/>
  <c r="J238" i="5"/>
  <c r="J226" i="5"/>
  <c r="J218" i="5"/>
  <c r="J232" i="5"/>
  <c r="J224" i="5"/>
  <c r="J251" i="5"/>
  <c r="J243" i="5"/>
  <c r="J235" i="5"/>
  <c r="J253" i="5"/>
  <c r="J249" i="5"/>
  <c r="J229" i="5"/>
  <c r="J225" i="5"/>
  <c r="J236" i="5"/>
  <c r="J228" i="5"/>
  <c r="J220" i="5"/>
  <c r="J247" i="5"/>
  <c r="J231" i="5"/>
  <c r="J215" i="5"/>
  <c r="J245" i="5"/>
  <c r="J241" i="5"/>
  <c r="J237" i="5"/>
  <c r="J233" i="5"/>
  <c r="J221" i="5"/>
  <c r="J217" i="5"/>
  <c r="J248" i="5"/>
  <c r="J240" i="5"/>
  <c r="J205" i="5"/>
  <c r="J177" i="5"/>
  <c r="J163" i="5"/>
  <c r="J149" i="5"/>
  <c r="J135" i="5"/>
  <c r="J121" i="5"/>
  <c r="J107" i="5"/>
  <c r="J93" i="5"/>
  <c r="J65" i="5"/>
  <c r="J51" i="5"/>
  <c r="J37" i="5"/>
  <c r="J23" i="5"/>
  <c r="J203" i="5"/>
  <c r="J119" i="5"/>
  <c r="J35" i="5"/>
  <c r="J192" i="5"/>
  <c r="J136" i="5"/>
  <c r="J52" i="5"/>
  <c r="J191" i="5"/>
  <c r="J79" i="5"/>
  <c r="J9" i="5"/>
  <c r="J175" i="5"/>
  <c r="J105" i="5"/>
  <c r="J21" i="5"/>
  <c r="J150" i="5"/>
  <c r="J94" i="5"/>
  <c r="J24" i="5"/>
  <c r="J161" i="5"/>
  <c r="J91" i="5"/>
  <c r="J49" i="5"/>
  <c r="J7" i="5"/>
  <c r="J164" i="5"/>
  <c r="J122" i="5"/>
  <c r="J66" i="5"/>
  <c r="J10" i="5"/>
  <c r="J92" i="5"/>
  <c r="J147" i="5"/>
  <c r="J63" i="5"/>
  <c r="J178" i="5"/>
  <c r="J80" i="5"/>
  <c r="J204" i="5"/>
  <c r="J190" i="5"/>
  <c r="J176" i="5"/>
  <c r="J162" i="5"/>
  <c r="J148" i="5"/>
  <c r="J134" i="5"/>
  <c r="J120" i="5"/>
  <c r="J106" i="5"/>
  <c r="J78" i="5"/>
  <c r="J64" i="5"/>
  <c r="J50" i="5"/>
  <c r="J36" i="5"/>
  <c r="J22" i="5"/>
  <c r="J8" i="5"/>
  <c r="J189" i="5"/>
  <c r="J133" i="5"/>
  <c r="J77" i="5"/>
  <c r="J206" i="5"/>
  <c r="J108" i="5"/>
  <c r="J38" i="5"/>
  <c r="J171" i="5"/>
  <c r="J115" i="5"/>
  <c r="J157" i="5"/>
  <c r="J101" i="5"/>
  <c r="J31" i="5"/>
  <c r="J143" i="5"/>
  <c r="J87" i="5"/>
  <c r="J45" i="5"/>
  <c r="J129" i="5"/>
  <c r="J73" i="5"/>
  <c r="J59" i="5"/>
  <c r="J17" i="5"/>
  <c r="J168" i="5"/>
  <c r="J198" i="5"/>
  <c r="J214" i="5"/>
  <c r="J197" i="5"/>
  <c r="J213" i="5"/>
  <c r="J184" i="5"/>
  <c r="J127" i="5"/>
  <c r="J57" i="5"/>
  <c r="J114" i="5"/>
  <c r="J44" i="5"/>
  <c r="J113" i="5"/>
  <c r="J185" i="5"/>
  <c r="J183" i="5"/>
  <c r="J212" i="5"/>
  <c r="J99" i="5"/>
  <c r="J85" i="5"/>
  <c r="J15" i="5"/>
  <c r="J170" i="5"/>
  <c r="J100" i="5"/>
  <c r="J43" i="5"/>
  <c r="J169" i="5"/>
  <c r="J199" i="5"/>
  <c r="J72" i="5"/>
  <c r="J71" i="5"/>
  <c r="J128" i="5"/>
  <c r="J211" i="5"/>
  <c r="J30" i="5"/>
  <c r="J156" i="5"/>
  <c r="J86" i="5"/>
  <c r="J155" i="5"/>
  <c r="J29" i="5"/>
  <c r="J142" i="5"/>
  <c r="J16" i="5"/>
  <c r="J141" i="5"/>
  <c r="J58" i="5"/>
  <c r="J40" i="5"/>
  <c r="J96" i="5"/>
  <c r="J95" i="5"/>
  <c r="J20" i="5"/>
  <c r="J41" i="5"/>
  <c r="J97" i="5"/>
  <c r="J151" i="5"/>
  <c r="J167" i="5"/>
  <c r="J172" i="5"/>
  <c r="J193" i="5"/>
  <c r="J124" i="5"/>
  <c r="J116" i="5"/>
  <c r="J46" i="5"/>
  <c r="J123" i="5"/>
  <c r="J68" i="5"/>
  <c r="J196" i="5"/>
  <c r="J195" i="5"/>
  <c r="J69" i="5"/>
  <c r="J125" i="5"/>
  <c r="J14" i="5"/>
  <c r="J70" i="5"/>
  <c r="J117" i="5"/>
  <c r="J62" i="5"/>
  <c r="J67" i="5"/>
  <c r="J42" i="5"/>
  <c r="J98" i="5"/>
  <c r="J118" i="5"/>
  <c r="J145" i="5"/>
  <c r="J194" i="5"/>
  <c r="J88" i="5"/>
  <c r="J144" i="5"/>
  <c r="J18" i="5"/>
  <c r="J89" i="5"/>
  <c r="J19" i="5"/>
  <c r="J90" i="5"/>
  <c r="J146" i="5"/>
  <c r="J25" i="5"/>
  <c r="J152" i="5"/>
  <c r="J48" i="5"/>
  <c r="J153" i="5"/>
  <c r="J201" i="5"/>
  <c r="J27" i="5"/>
  <c r="J75" i="5"/>
  <c r="J154" i="5"/>
  <c r="J202" i="5"/>
  <c r="J28" i="5"/>
  <c r="J102" i="5"/>
  <c r="J207" i="5"/>
  <c r="J173" i="5"/>
  <c r="J47" i="5"/>
  <c r="J126" i="5"/>
  <c r="J174" i="5"/>
  <c r="J26" i="5"/>
  <c r="J74" i="5"/>
  <c r="J179" i="5"/>
  <c r="J53" i="5"/>
  <c r="J180" i="5"/>
  <c r="J54" i="5"/>
  <c r="J76" i="5"/>
  <c r="J181" i="5"/>
  <c r="J55" i="5"/>
  <c r="J81" i="5"/>
  <c r="J103" i="5"/>
  <c r="J182" i="5"/>
  <c r="J208" i="5"/>
  <c r="J200" i="5"/>
  <c r="J83" i="5"/>
  <c r="J210" i="5"/>
  <c r="J5" i="5"/>
  <c r="J84" i="5"/>
  <c r="J132" i="5"/>
  <c r="J6" i="5"/>
  <c r="J32" i="5"/>
  <c r="J111" i="5"/>
  <c r="J137" i="5"/>
  <c r="J159" i="5"/>
  <c r="J11" i="5"/>
  <c r="J33" i="5"/>
  <c r="J112" i="5"/>
  <c r="J138" i="5"/>
  <c r="J160" i="5"/>
  <c r="J186" i="5"/>
  <c r="J56" i="5"/>
  <c r="J82" i="5"/>
  <c r="J104" i="5"/>
  <c r="J130" i="5"/>
  <c r="J209" i="5"/>
  <c r="J109" i="5"/>
  <c r="J131" i="5"/>
  <c r="J110" i="5"/>
  <c r="J158" i="5"/>
  <c r="J12" i="5"/>
  <c r="J34" i="5"/>
  <c r="J60" i="5"/>
  <c r="J139" i="5"/>
  <c r="J165" i="5"/>
  <c r="J187" i="5"/>
  <c r="J13" i="5"/>
  <c r="J39" i="5"/>
  <c r="J61" i="5"/>
  <c r="J140" i="5"/>
  <c r="J166" i="5"/>
  <c r="J188" i="5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0" i="3"/>
  <c r="F10" i="3"/>
  <c r="G10" i="3"/>
  <c r="E11" i="3"/>
  <c r="F11" i="3"/>
  <c r="G11" i="3"/>
  <c r="E12" i="3"/>
  <c r="F12" i="3"/>
  <c r="G12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M200" i="5"/>
  <c r="D200" i="5"/>
  <c r="C200" i="5"/>
  <c r="D199" i="5"/>
  <c r="C199" i="5"/>
  <c r="D198" i="5"/>
  <c r="C198" i="5"/>
  <c r="D197" i="5"/>
  <c r="C197" i="5"/>
  <c r="M196" i="5"/>
  <c r="D196" i="5"/>
  <c r="C196" i="5"/>
  <c r="M195" i="5"/>
  <c r="D195" i="5"/>
  <c r="C195" i="5"/>
  <c r="M194" i="5"/>
  <c r="D194" i="5"/>
  <c r="C194" i="5"/>
  <c r="M193" i="5"/>
  <c r="D193" i="5"/>
  <c r="C193" i="5"/>
  <c r="M188" i="5"/>
  <c r="D188" i="5"/>
  <c r="C188" i="5"/>
  <c r="M187" i="5"/>
  <c r="D187" i="5"/>
  <c r="C187" i="5"/>
  <c r="M186" i="5"/>
  <c r="D186" i="5"/>
  <c r="C186" i="5"/>
  <c r="D185" i="5"/>
  <c r="C185" i="5"/>
  <c r="M184" i="5"/>
  <c r="D184" i="5"/>
  <c r="C184" i="5"/>
  <c r="M183" i="5"/>
  <c r="D183" i="5"/>
  <c r="C183" i="5"/>
  <c r="M182" i="5"/>
  <c r="D182" i="5"/>
  <c r="C182" i="5"/>
  <c r="M181" i="5"/>
  <c r="D181" i="5"/>
  <c r="C181" i="5"/>
  <c r="M180" i="5"/>
  <c r="D180" i="5"/>
  <c r="C180" i="5"/>
  <c r="M179" i="5"/>
  <c r="D179" i="5"/>
  <c r="C179" i="5"/>
  <c r="M174" i="5"/>
  <c r="D174" i="5"/>
  <c r="C174" i="5"/>
  <c r="M173" i="5"/>
  <c r="D173" i="5"/>
  <c r="C173" i="5"/>
  <c r="M172" i="5"/>
  <c r="D172" i="5"/>
  <c r="C172" i="5"/>
  <c r="M170" i="5"/>
  <c r="D170" i="5"/>
  <c r="C170" i="5"/>
  <c r="M169" i="5"/>
  <c r="D169" i="5"/>
  <c r="C169" i="5"/>
  <c r="M168" i="5"/>
  <c r="D168" i="5"/>
  <c r="C168" i="5"/>
  <c r="M167" i="5"/>
  <c r="D167" i="5"/>
  <c r="C167" i="5"/>
  <c r="M166" i="5"/>
  <c r="D166" i="5"/>
  <c r="C166" i="5"/>
  <c r="M165" i="5"/>
  <c r="D165" i="5"/>
  <c r="C165" i="5"/>
  <c r="M160" i="5"/>
  <c r="D160" i="5"/>
  <c r="C160" i="5"/>
  <c r="M159" i="5"/>
  <c r="D159" i="5"/>
  <c r="C159" i="5"/>
  <c r="D212" i="5"/>
  <c r="C212" i="5"/>
  <c r="D211" i="5"/>
  <c r="C211" i="5"/>
  <c r="M210" i="5"/>
  <c r="D210" i="5"/>
  <c r="C210" i="5"/>
  <c r="M209" i="5"/>
  <c r="D209" i="5"/>
  <c r="C209" i="5"/>
  <c r="M208" i="5"/>
  <c r="D208" i="5"/>
  <c r="C208" i="5"/>
  <c r="M207" i="5"/>
  <c r="D207" i="5"/>
  <c r="C207" i="5"/>
  <c r="M202" i="5"/>
  <c r="D202" i="5"/>
  <c r="C202" i="5"/>
  <c r="M201" i="5"/>
  <c r="D201" i="5"/>
  <c r="C201" i="5"/>
  <c r="M158" i="5"/>
  <c r="D158" i="5"/>
  <c r="C158" i="5"/>
  <c r="M156" i="5"/>
  <c r="D156" i="5"/>
  <c r="C156" i="5"/>
  <c r="M155" i="5"/>
  <c r="D155" i="5"/>
  <c r="C155" i="5"/>
  <c r="M154" i="5"/>
  <c r="D154" i="5"/>
  <c r="C154" i="5"/>
  <c r="M153" i="5"/>
  <c r="D153" i="5"/>
  <c r="C153" i="5"/>
  <c r="M152" i="5"/>
  <c r="D152" i="5"/>
  <c r="C152" i="5"/>
  <c r="M151" i="5"/>
  <c r="D151" i="5"/>
  <c r="C151" i="5"/>
  <c r="M146" i="5"/>
  <c r="D146" i="5"/>
  <c r="C146" i="5"/>
  <c r="M145" i="5"/>
  <c r="D145" i="5"/>
  <c r="C145" i="5"/>
  <c r="M144" i="5"/>
  <c r="D144" i="5"/>
  <c r="C144" i="5"/>
  <c r="M142" i="5"/>
  <c r="D142" i="5"/>
  <c r="C142" i="5"/>
  <c r="M141" i="5"/>
  <c r="D141" i="5"/>
  <c r="C141" i="5"/>
  <c r="M140" i="5"/>
  <c r="D140" i="5"/>
  <c r="C140" i="5"/>
  <c r="M139" i="5"/>
  <c r="D139" i="5"/>
  <c r="C139" i="5"/>
  <c r="M138" i="5"/>
  <c r="D138" i="5"/>
  <c r="C138" i="5"/>
  <c r="M137" i="5"/>
  <c r="D137" i="5"/>
  <c r="C137" i="5"/>
  <c r="M132" i="5"/>
  <c r="D132" i="5"/>
  <c r="C132" i="5"/>
  <c r="M131" i="5"/>
  <c r="D131" i="5"/>
  <c r="C131" i="5"/>
  <c r="M130" i="5"/>
  <c r="D130" i="5"/>
  <c r="C130" i="5"/>
  <c r="M128" i="5"/>
  <c r="D128" i="5"/>
  <c r="C128" i="5"/>
  <c r="M127" i="5"/>
  <c r="D127" i="5"/>
  <c r="C127" i="5"/>
  <c r="M126" i="5"/>
  <c r="D126" i="5"/>
  <c r="C126" i="5"/>
  <c r="M125" i="5"/>
  <c r="D125" i="5"/>
  <c r="C125" i="5"/>
  <c r="M124" i="5"/>
  <c r="D124" i="5"/>
  <c r="C124" i="5"/>
  <c r="M123" i="5"/>
  <c r="D123" i="5"/>
  <c r="C123" i="5"/>
  <c r="M118" i="5"/>
  <c r="D118" i="5"/>
  <c r="C118" i="5"/>
  <c r="M117" i="5"/>
  <c r="D117" i="5"/>
  <c r="C117" i="5"/>
  <c r="M116" i="5"/>
  <c r="D116" i="5"/>
  <c r="C116" i="5"/>
  <c r="M114" i="5"/>
  <c r="D114" i="5"/>
  <c r="C114" i="5"/>
  <c r="M113" i="5"/>
  <c r="D113" i="5"/>
  <c r="C113" i="5"/>
  <c r="M112" i="5"/>
  <c r="D112" i="5"/>
  <c r="C112" i="5"/>
  <c r="M111" i="5"/>
  <c r="D111" i="5"/>
  <c r="C111" i="5"/>
  <c r="M110" i="5"/>
  <c r="D110" i="5"/>
  <c r="C110" i="5"/>
  <c r="M109" i="5"/>
  <c r="D109" i="5"/>
  <c r="C109" i="5"/>
  <c r="M104" i="5"/>
  <c r="D104" i="5"/>
  <c r="C104" i="5"/>
  <c r="M103" i="5"/>
  <c r="D103" i="5"/>
  <c r="C103" i="5"/>
  <c r="M102" i="5"/>
  <c r="D102" i="5"/>
  <c r="C102" i="5"/>
  <c r="M100" i="5"/>
  <c r="D100" i="5"/>
  <c r="C100" i="5"/>
  <c r="M99" i="5"/>
  <c r="D99" i="5"/>
  <c r="C99" i="5"/>
  <c r="M98" i="5"/>
  <c r="D98" i="5"/>
  <c r="C98" i="5"/>
  <c r="M97" i="5"/>
  <c r="D97" i="5"/>
  <c r="C97" i="5"/>
  <c r="M96" i="5"/>
  <c r="D96" i="5"/>
  <c r="C96" i="5"/>
  <c r="M95" i="5"/>
  <c r="D95" i="5"/>
  <c r="C95" i="5"/>
  <c r="M90" i="5"/>
  <c r="D90" i="5"/>
  <c r="C90" i="5"/>
  <c r="M89" i="5"/>
  <c r="D89" i="5"/>
  <c r="C89" i="5"/>
  <c r="M88" i="5"/>
  <c r="D88" i="5"/>
  <c r="C88" i="5"/>
  <c r="M86" i="5"/>
  <c r="D86" i="5"/>
  <c r="C86" i="5"/>
  <c r="M85" i="5"/>
  <c r="D85" i="5"/>
  <c r="C85" i="5"/>
  <c r="M84" i="5"/>
  <c r="D84" i="5"/>
  <c r="C84" i="5"/>
  <c r="M83" i="5"/>
  <c r="D83" i="5"/>
  <c r="C83" i="5"/>
  <c r="M82" i="5"/>
  <c r="D82" i="5"/>
  <c r="C82" i="5"/>
  <c r="M81" i="5"/>
  <c r="D81" i="5"/>
  <c r="C81" i="5"/>
  <c r="M76" i="5"/>
  <c r="D76" i="5"/>
  <c r="C76" i="5"/>
  <c r="M75" i="5"/>
  <c r="D75" i="5"/>
  <c r="C75" i="5"/>
  <c r="M74" i="5"/>
  <c r="D74" i="5"/>
  <c r="C74" i="5"/>
  <c r="M72" i="5"/>
  <c r="D72" i="5"/>
  <c r="C72" i="5"/>
  <c r="M71" i="5"/>
  <c r="D71" i="5"/>
  <c r="C71" i="5"/>
  <c r="M70" i="5"/>
  <c r="D70" i="5"/>
  <c r="C70" i="5"/>
  <c r="M69" i="5"/>
  <c r="D69" i="5"/>
  <c r="C69" i="5"/>
  <c r="M68" i="5"/>
  <c r="D68" i="5"/>
  <c r="C68" i="5"/>
  <c r="M67" i="5"/>
  <c r="D67" i="5"/>
  <c r="C67" i="5"/>
  <c r="M62" i="5"/>
  <c r="D62" i="5"/>
  <c r="C62" i="5"/>
  <c r="M61" i="5"/>
  <c r="D61" i="5"/>
  <c r="C61" i="5"/>
  <c r="M60" i="5"/>
  <c r="D60" i="5"/>
  <c r="C60" i="5"/>
  <c r="M58" i="5"/>
  <c r="D58" i="5"/>
  <c r="C58" i="5"/>
  <c r="M57" i="5"/>
  <c r="D57" i="5"/>
  <c r="C57" i="5"/>
  <c r="M56" i="5"/>
  <c r="D56" i="5"/>
  <c r="C56" i="5"/>
  <c r="M55" i="5"/>
  <c r="D55" i="5"/>
  <c r="C55" i="5"/>
  <c r="M54" i="5"/>
  <c r="D54" i="5"/>
  <c r="C54" i="5"/>
  <c r="M53" i="5"/>
  <c r="D53" i="5"/>
  <c r="C53" i="5"/>
  <c r="M48" i="5"/>
  <c r="D48" i="5"/>
  <c r="C48" i="5"/>
  <c r="M47" i="5"/>
  <c r="D47" i="5"/>
  <c r="C47" i="5"/>
  <c r="M46" i="5"/>
  <c r="D46" i="5"/>
  <c r="C46" i="5"/>
  <c r="D44" i="5"/>
  <c r="C44" i="5"/>
  <c r="D43" i="5"/>
  <c r="C43" i="5"/>
  <c r="M42" i="5"/>
  <c r="D42" i="5"/>
  <c r="C42" i="5"/>
  <c r="M41" i="5"/>
  <c r="D41" i="5"/>
  <c r="C41" i="5"/>
  <c r="M40" i="5"/>
  <c r="D40" i="5"/>
  <c r="C40" i="5"/>
  <c r="M39" i="5"/>
  <c r="D39" i="5"/>
  <c r="C39" i="5"/>
  <c r="M34" i="5"/>
  <c r="D34" i="5"/>
  <c r="C34" i="5"/>
  <c r="M33" i="5"/>
  <c r="D33" i="5"/>
  <c r="C33" i="5"/>
  <c r="M32" i="5"/>
  <c r="D32" i="5"/>
  <c r="C32" i="5"/>
  <c r="D30" i="5"/>
  <c r="C30" i="5"/>
  <c r="D29" i="5"/>
  <c r="C29" i="5"/>
  <c r="M28" i="5"/>
  <c r="D28" i="5"/>
  <c r="C28" i="5"/>
  <c r="M27" i="5"/>
  <c r="D27" i="5"/>
  <c r="C27" i="5"/>
  <c r="M26" i="5"/>
  <c r="D26" i="5"/>
  <c r="C26" i="5"/>
  <c r="M25" i="5"/>
  <c r="D25" i="5"/>
  <c r="C25" i="5"/>
  <c r="M20" i="5"/>
  <c r="D20" i="5"/>
  <c r="C20" i="5"/>
  <c r="M19" i="5"/>
  <c r="D19" i="5"/>
  <c r="C19" i="5"/>
  <c r="M18" i="5"/>
  <c r="M16" i="5"/>
  <c r="D16" i="5" l="1"/>
  <c r="C16" i="5"/>
  <c r="C5" i="5"/>
  <c r="C6" i="5"/>
  <c r="C11" i="5"/>
  <c r="C12" i="5"/>
  <c r="C13" i="5"/>
  <c r="C14" i="5"/>
  <c r="C15" i="5"/>
  <c r="C18" i="5"/>
  <c r="D5" i="5"/>
  <c r="D6" i="5"/>
  <c r="D11" i="5"/>
  <c r="D12" i="5"/>
  <c r="D13" i="5"/>
  <c r="D14" i="5"/>
  <c r="D15" i="5"/>
  <c r="D18" i="5"/>
  <c r="M15" i="5" l="1"/>
  <c r="M14" i="5"/>
  <c r="M13" i="5"/>
  <c r="M12" i="5"/>
  <c r="E3" i="3" l="1"/>
  <c r="A3" i="6" s="1"/>
  <c r="F3" i="3"/>
  <c r="B3" i="6" s="1"/>
  <c r="G3" i="3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F2" i="3"/>
  <c r="B2" i="6" s="1"/>
  <c r="G2" i="3"/>
  <c r="C2" i="6" s="1"/>
  <c r="E2" i="3"/>
  <c r="A2" i="6" s="1"/>
  <c r="E1" i="3"/>
  <c r="A1" i="6" s="1"/>
  <c r="M5" i="5"/>
  <c r="M6" i="5"/>
  <c r="M11" i="5"/>
  <c r="J42" i="6"/>
  <c r="J41" i="6"/>
  <c r="J40" i="6"/>
  <c r="J39" i="6"/>
  <c r="K38" i="6"/>
  <c r="J38" i="6"/>
  <c r="J37" i="6"/>
  <c r="I37" i="6"/>
  <c r="J36" i="6"/>
  <c r="I36" i="6"/>
  <c r="J35" i="6"/>
  <c r="I35" i="6"/>
  <c r="J34" i="6"/>
  <c r="I34" i="6"/>
  <c r="J33" i="6"/>
  <c r="I33" i="6"/>
  <c r="J32" i="6"/>
  <c r="I32" i="6"/>
  <c r="K31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223" i="5" l="1"/>
  <c r="H223" i="5" s="1"/>
  <c r="E219" i="5"/>
  <c r="H219" i="5" s="1"/>
  <c r="E215" i="5"/>
  <c r="H215" i="5" s="1"/>
  <c r="E242" i="5"/>
  <c r="H242" i="5" s="1"/>
  <c r="E234" i="5"/>
  <c r="H234" i="5" s="1"/>
  <c r="E222" i="5"/>
  <c r="H222" i="5" s="1"/>
  <c r="E221" i="5"/>
  <c r="H221" i="5" s="1"/>
  <c r="E252" i="5"/>
  <c r="H252" i="5" s="1"/>
  <c r="E240" i="5"/>
  <c r="H240" i="5" s="1"/>
  <c r="E232" i="5"/>
  <c r="H232" i="5" s="1"/>
  <c r="E224" i="5"/>
  <c r="H224" i="5" s="1"/>
  <c r="E251" i="5"/>
  <c r="H251" i="5" s="1"/>
  <c r="E243" i="5"/>
  <c r="H243" i="5" s="1"/>
  <c r="E246" i="5"/>
  <c r="H246" i="5" s="1"/>
  <c r="E218" i="5"/>
  <c r="H218" i="5" s="1"/>
  <c r="E236" i="5"/>
  <c r="H236" i="5" s="1"/>
  <c r="E220" i="5"/>
  <c r="H220" i="5" s="1"/>
  <c r="E247" i="5"/>
  <c r="H247" i="5" s="1"/>
  <c r="E239" i="5"/>
  <c r="H239" i="5" s="1"/>
  <c r="E231" i="5"/>
  <c r="H231" i="5" s="1"/>
  <c r="E254" i="5"/>
  <c r="H254" i="5" s="1"/>
  <c r="E250" i="5"/>
  <c r="H250" i="5" s="1"/>
  <c r="E238" i="5"/>
  <c r="H238" i="5" s="1"/>
  <c r="E230" i="5"/>
  <c r="H230" i="5" s="1"/>
  <c r="E226" i="5"/>
  <c r="H226" i="5" s="1"/>
  <c r="E217" i="5"/>
  <c r="H217" i="5" s="1"/>
  <c r="E248" i="5"/>
  <c r="H248" i="5" s="1"/>
  <c r="E235" i="5"/>
  <c r="H235" i="5" s="1"/>
  <c r="E227" i="5"/>
  <c r="H227" i="5" s="1"/>
  <c r="E241" i="5"/>
  <c r="H241" i="5" s="1"/>
  <c r="E253" i="5"/>
  <c r="H253" i="5" s="1"/>
  <c r="E249" i="5"/>
  <c r="H249" i="5" s="1"/>
  <c r="E245" i="5"/>
  <c r="H245" i="5" s="1"/>
  <c r="E237" i="5"/>
  <c r="H237" i="5" s="1"/>
  <c r="E233" i="5"/>
  <c r="H233" i="5" s="1"/>
  <c r="E229" i="5"/>
  <c r="H229" i="5" s="1"/>
  <c r="E225" i="5"/>
  <c r="H225" i="5" s="1"/>
  <c r="E244" i="5"/>
  <c r="H244" i="5" s="1"/>
  <c r="E228" i="5"/>
  <c r="H228" i="5" s="1"/>
  <c r="E216" i="5"/>
  <c r="H216" i="5" s="1"/>
  <c r="E120" i="5"/>
  <c r="H120" i="5" s="1"/>
  <c r="E22" i="5"/>
  <c r="H22" i="5" s="1"/>
  <c r="E189" i="5"/>
  <c r="H189" i="5" s="1"/>
  <c r="E133" i="5"/>
  <c r="H133" i="5" s="1"/>
  <c r="E77" i="5"/>
  <c r="H77" i="5" s="1"/>
  <c r="E7" i="5"/>
  <c r="H7" i="5" s="1"/>
  <c r="E206" i="5"/>
  <c r="H206" i="5" s="1"/>
  <c r="E108" i="5"/>
  <c r="H108" i="5" s="1"/>
  <c r="E38" i="5"/>
  <c r="H38" i="5" s="1"/>
  <c r="E8" i="5"/>
  <c r="H8" i="5" s="1"/>
  <c r="E161" i="5"/>
  <c r="H161" i="5" s="1"/>
  <c r="E105" i="5"/>
  <c r="H105" i="5" s="1"/>
  <c r="E35" i="5"/>
  <c r="H35" i="5" s="1"/>
  <c r="E178" i="5"/>
  <c r="H178" i="5" s="1"/>
  <c r="E94" i="5"/>
  <c r="H94" i="5" s="1"/>
  <c r="E24" i="5"/>
  <c r="H24" i="5" s="1"/>
  <c r="E205" i="5"/>
  <c r="H205" i="5" s="1"/>
  <c r="E191" i="5"/>
  <c r="H191" i="5" s="1"/>
  <c r="E177" i="5"/>
  <c r="H177" i="5" s="1"/>
  <c r="E163" i="5"/>
  <c r="H163" i="5" s="1"/>
  <c r="E149" i="5"/>
  <c r="H149" i="5" s="1"/>
  <c r="E135" i="5"/>
  <c r="H135" i="5" s="1"/>
  <c r="E121" i="5"/>
  <c r="H121" i="5" s="1"/>
  <c r="E107" i="5"/>
  <c r="H107" i="5" s="1"/>
  <c r="E93" i="5"/>
  <c r="H93" i="5" s="1"/>
  <c r="E79" i="5"/>
  <c r="H79" i="5" s="1"/>
  <c r="E65" i="5"/>
  <c r="H65" i="5" s="1"/>
  <c r="E51" i="5"/>
  <c r="H51" i="5" s="1"/>
  <c r="E37" i="5"/>
  <c r="H37" i="5" s="1"/>
  <c r="E23" i="5"/>
  <c r="H23" i="5" s="1"/>
  <c r="E9" i="5"/>
  <c r="H9" i="5" s="1"/>
  <c r="E204" i="5"/>
  <c r="H204" i="5" s="1"/>
  <c r="E134" i="5"/>
  <c r="H134" i="5" s="1"/>
  <c r="E92" i="5"/>
  <c r="H92" i="5" s="1"/>
  <c r="E78" i="5"/>
  <c r="H78" i="5" s="1"/>
  <c r="E36" i="5"/>
  <c r="H36" i="5" s="1"/>
  <c r="E175" i="5"/>
  <c r="H175" i="5" s="1"/>
  <c r="E63" i="5"/>
  <c r="H63" i="5" s="1"/>
  <c r="E164" i="5"/>
  <c r="H164" i="5" s="1"/>
  <c r="E136" i="5"/>
  <c r="H136" i="5" s="1"/>
  <c r="E66" i="5"/>
  <c r="H66" i="5" s="1"/>
  <c r="E50" i="5"/>
  <c r="H50" i="5" s="1"/>
  <c r="E147" i="5"/>
  <c r="H147" i="5" s="1"/>
  <c r="E91" i="5"/>
  <c r="H91" i="5" s="1"/>
  <c r="E21" i="5"/>
  <c r="H21" i="5" s="1"/>
  <c r="E150" i="5"/>
  <c r="H150" i="5" s="1"/>
  <c r="E80" i="5"/>
  <c r="H80" i="5" s="1"/>
  <c r="E10" i="5"/>
  <c r="H10" i="5" s="1"/>
  <c r="E190" i="5"/>
  <c r="H190" i="5" s="1"/>
  <c r="E176" i="5"/>
  <c r="H176" i="5" s="1"/>
  <c r="E162" i="5"/>
  <c r="H162" i="5" s="1"/>
  <c r="E148" i="5"/>
  <c r="H148" i="5" s="1"/>
  <c r="E106" i="5"/>
  <c r="H106" i="5" s="1"/>
  <c r="E64" i="5"/>
  <c r="H64" i="5" s="1"/>
  <c r="E203" i="5"/>
  <c r="H203" i="5" s="1"/>
  <c r="E119" i="5"/>
  <c r="H119" i="5" s="1"/>
  <c r="E49" i="5"/>
  <c r="H49" i="5" s="1"/>
  <c r="E192" i="5"/>
  <c r="H192" i="5" s="1"/>
  <c r="E122" i="5"/>
  <c r="H122" i="5" s="1"/>
  <c r="E52" i="5"/>
  <c r="H52" i="5" s="1"/>
  <c r="E171" i="5"/>
  <c r="H171" i="5" s="1"/>
  <c r="E115" i="5"/>
  <c r="H115" i="5" s="1"/>
  <c r="E17" i="5"/>
  <c r="H17" i="5" s="1"/>
  <c r="E157" i="5"/>
  <c r="H157" i="5" s="1"/>
  <c r="E101" i="5"/>
  <c r="H101" i="5" s="1"/>
  <c r="E31" i="5"/>
  <c r="H31" i="5" s="1"/>
  <c r="E143" i="5"/>
  <c r="H143" i="5" s="1"/>
  <c r="E87" i="5"/>
  <c r="H87" i="5" s="1"/>
  <c r="E45" i="5"/>
  <c r="H45" i="5" s="1"/>
  <c r="E129" i="5"/>
  <c r="H129" i="5" s="1"/>
  <c r="E73" i="5"/>
  <c r="H73" i="5" s="1"/>
  <c r="E59" i="5"/>
  <c r="H59" i="5" s="1"/>
  <c r="E214" i="5"/>
  <c r="H214" i="5" s="1"/>
  <c r="E184" i="5"/>
  <c r="H184" i="5" s="1"/>
  <c r="E127" i="5"/>
  <c r="H127" i="5" s="1"/>
  <c r="E57" i="5"/>
  <c r="H57" i="5" s="1"/>
  <c r="E114" i="5"/>
  <c r="H114" i="5" s="1"/>
  <c r="E44" i="5"/>
  <c r="H44" i="5" s="1"/>
  <c r="E213" i="5"/>
  <c r="H213" i="5" s="1"/>
  <c r="E185" i="5"/>
  <c r="H185" i="5" s="1"/>
  <c r="E183" i="5"/>
  <c r="H183" i="5" s="1"/>
  <c r="E113" i="5"/>
  <c r="H113" i="5" s="1"/>
  <c r="E100" i="5"/>
  <c r="H100" i="5" s="1"/>
  <c r="E30" i="5"/>
  <c r="H30" i="5" s="1"/>
  <c r="E86" i="5"/>
  <c r="H86" i="5" s="1"/>
  <c r="E85" i="5"/>
  <c r="H85" i="5" s="1"/>
  <c r="E198" i="5"/>
  <c r="H198" i="5" s="1"/>
  <c r="E141" i="5"/>
  <c r="H141" i="5" s="1"/>
  <c r="E197" i="5"/>
  <c r="H197" i="5" s="1"/>
  <c r="E212" i="5"/>
  <c r="H212" i="5" s="1"/>
  <c r="E43" i="5"/>
  <c r="H43" i="5" s="1"/>
  <c r="E199" i="5"/>
  <c r="H199" i="5" s="1"/>
  <c r="E155" i="5"/>
  <c r="H155" i="5" s="1"/>
  <c r="E72" i="5"/>
  <c r="H72" i="5" s="1"/>
  <c r="E71" i="5"/>
  <c r="H71" i="5" s="1"/>
  <c r="E58" i="5"/>
  <c r="H58" i="5" s="1"/>
  <c r="E170" i="5"/>
  <c r="H170" i="5" s="1"/>
  <c r="E211" i="5"/>
  <c r="H211" i="5" s="1"/>
  <c r="E169" i="5"/>
  <c r="H169" i="5" s="1"/>
  <c r="E99" i="5"/>
  <c r="H99" i="5" s="1"/>
  <c r="E156" i="5"/>
  <c r="H156" i="5" s="1"/>
  <c r="E29" i="5"/>
  <c r="H29" i="5" s="1"/>
  <c r="E142" i="5"/>
  <c r="H142" i="5" s="1"/>
  <c r="E128" i="5"/>
  <c r="H128" i="5" s="1"/>
  <c r="E181" i="5"/>
  <c r="H181" i="5" s="1"/>
  <c r="E111" i="5"/>
  <c r="H111" i="5" s="1"/>
  <c r="E41" i="5"/>
  <c r="H41" i="5" s="1"/>
  <c r="E180" i="5"/>
  <c r="H180" i="5" s="1"/>
  <c r="E110" i="5"/>
  <c r="H110" i="5" s="1"/>
  <c r="E40" i="5"/>
  <c r="H40" i="5" s="1"/>
  <c r="E28" i="5"/>
  <c r="H28" i="5" s="1"/>
  <c r="E179" i="5"/>
  <c r="H179" i="5" s="1"/>
  <c r="E109" i="5"/>
  <c r="H109" i="5" s="1"/>
  <c r="E39" i="5"/>
  <c r="H39" i="5" s="1"/>
  <c r="E98" i="5"/>
  <c r="H98" i="5" s="1"/>
  <c r="E210" i="5"/>
  <c r="H210" i="5" s="1"/>
  <c r="E140" i="5"/>
  <c r="H140" i="5" s="1"/>
  <c r="E70" i="5"/>
  <c r="H70" i="5" s="1"/>
  <c r="E139" i="5"/>
  <c r="H139" i="5" s="1"/>
  <c r="E69" i="5"/>
  <c r="H69" i="5" s="1"/>
  <c r="E67" i="5"/>
  <c r="H67" i="5" s="1"/>
  <c r="E167" i="5"/>
  <c r="H167" i="5" s="1"/>
  <c r="E209" i="5"/>
  <c r="H209" i="5" s="1"/>
  <c r="E208" i="5"/>
  <c r="H208" i="5" s="1"/>
  <c r="E138" i="5"/>
  <c r="H138" i="5" s="1"/>
  <c r="E68" i="5"/>
  <c r="H68" i="5" s="1"/>
  <c r="E137" i="5"/>
  <c r="H137" i="5" s="1"/>
  <c r="E168" i="5"/>
  <c r="H168" i="5" s="1"/>
  <c r="E97" i="5"/>
  <c r="H97" i="5" s="1"/>
  <c r="E207" i="5"/>
  <c r="H207" i="5" s="1"/>
  <c r="E166" i="5"/>
  <c r="H166" i="5" s="1"/>
  <c r="E96" i="5"/>
  <c r="H96" i="5" s="1"/>
  <c r="E26" i="5"/>
  <c r="H26" i="5" s="1"/>
  <c r="E126" i="5"/>
  <c r="H126" i="5" s="1"/>
  <c r="E56" i="5"/>
  <c r="H56" i="5" s="1"/>
  <c r="E125" i="5"/>
  <c r="H125" i="5" s="1"/>
  <c r="E55" i="5"/>
  <c r="H55" i="5" s="1"/>
  <c r="E27" i="5"/>
  <c r="H27" i="5" s="1"/>
  <c r="E165" i="5"/>
  <c r="H165" i="5" s="1"/>
  <c r="E95" i="5"/>
  <c r="H95" i="5" s="1"/>
  <c r="E25" i="5"/>
  <c r="H25" i="5" s="1"/>
  <c r="E196" i="5"/>
  <c r="H196" i="5" s="1"/>
  <c r="E42" i="5"/>
  <c r="H42" i="5" s="1"/>
  <c r="E195" i="5"/>
  <c r="H195" i="5" s="1"/>
  <c r="E194" i="5"/>
  <c r="H194" i="5" s="1"/>
  <c r="E124" i="5"/>
  <c r="H124" i="5" s="1"/>
  <c r="E54" i="5"/>
  <c r="H54" i="5" s="1"/>
  <c r="E83" i="5"/>
  <c r="H83" i="5" s="1"/>
  <c r="E82" i="5"/>
  <c r="H82" i="5" s="1"/>
  <c r="E182" i="5"/>
  <c r="H182" i="5" s="1"/>
  <c r="E112" i="5"/>
  <c r="H112" i="5" s="1"/>
  <c r="E193" i="5"/>
  <c r="H193" i="5" s="1"/>
  <c r="E123" i="5"/>
  <c r="H123" i="5" s="1"/>
  <c r="E53" i="5"/>
  <c r="H53" i="5" s="1"/>
  <c r="E152" i="5"/>
  <c r="H152" i="5" s="1"/>
  <c r="E81" i="5"/>
  <c r="H81" i="5" s="1"/>
  <c r="E154" i="5"/>
  <c r="H154" i="5" s="1"/>
  <c r="E84" i="5"/>
  <c r="H84" i="5" s="1"/>
  <c r="E153" i="5"/>
  <c r="H153" i="5" s="1"/>
  <c r="E151" i="5"/>
  <c r="H151" i="5" s="1"/>
  <c r="E174" i="5"/>
  <c r="H174" i="5" s="1"/>
  <c r="E131" i="5"/>
  <c r="H131" i="5" s="1"/>
  <c r="E118" i="5"/>
  <c r="H118" i="5" s="1"/>
  <c r="E74" i="5"/>
  <c r="H74" i="5" s="1"/>
  <c r="E61" i="5"/>
  <c r="H61" i="5" s="1"/>
  <c r="E48" i="5"/>
  <c r="H48" i="5" s="1"/>
  <c r="E88" i="5"/>
  <c r="H88" i="5" s="1"/>
  <c r="E200" i="5"/>
  <c r="H200" i="5" s="1"/>
  <c r="E187" i="5"/>
  <c r="H187" i="5" s="1"/>
  <c r="E144" i="5"/>
  <c r="H144" i="5" s="1"/>
  <c r="E158" i="5"/>
  <c r="H158" i="5" s="1"/>
  <c r="E130" i="5"/>
  <c r="H130" i="5" s="1"/>
  <c r="E104" i="5"/>
  <c r="H104" i="5" s="1"/>
  <c r="E47" i="5"/>
  <c r="H47" i="5" s="1"/>
  <c r="E186" i="5"/>
  <c r="H186" i="5" s="1"/>
  <c r="E132" i="5"/>
  <c r="H132" i="5" s="1"/>
  <c r="E62" i="5"/>
  <c r="H62" i="5" s="1"/>
  <c r="E173" i="5"/>
  <c r="H173" i="5" s="1"/>
  <c r="E146" i="5"/>
  <c r="H146" i="5" s="1"/>
  <c r="E160" i="5"/>
  <c r="H160" i="5" s="1"/>
  <c r="E117" i="5"/>
  <c r="H117" i="5" s="1"/>
  <c r="E60" i="5"/>
  <c r="H60" i="5" s="1"/>
  <c r="E34" i="5"/>
  <c r="H34" i="5" s="1"/>
  <c r="E172" i="5"/>
  <c r="H172" i="5" s="1"/>
  <c r="E159" i="5"/>
  <c r="H159" i="5" s="1"/>
  <c r="E202" i="5"/>
  <c r="H202" i="5" s="1"/>
  <c r="E33" i="5"/>
  <c r="H33" i="5" s="1"/>
  <c r="E76" i="5"/>
  <c r="H76" i="5" s="1"/>
  <c r="E75" i="5"/>
  <c r="H75" i="5" s="1"/>
  <c r="E116" i="5"/>
  <c r="H116" i="5" s="1"/>
  <c r="E103" i="5"/>
  <c r="H103" i="5" s="1"/>
  <c r="E90" i="5"/>
  <c r="H90" i="5" s="1"/>
  <c r="E46" i="5"/>
  <c r="H46" i="5" s="1"/>
  <c r="E20" i="5"/>
  <c r="H20" i="5" s="1"/>
  <c r="E102" i="5"/>
  <c r="H102" i="5" s="1"/>
  <c r="E89" i="5"/>
  <c r="H89" i="5" s="1"/>
  <c r="E188" i="5"/>
  <c r="H188" i="5" s="1"/>
  <c r="E145" i="5"/>
  <c r="H145" i="5" s="1"/>
  <c r="E201" i="5"/>
  <c r="H201" i="5" s="1"/>
  <c r="E19" i="5"/>
  <c r="H19" i="5" s="1"/>
  <c r="E32" i="5"/>
  <c r="H32" i="5" s="1"/>
  <c r="E18" i="5"/>
  <c r="H18" i="5" s="1"/>
  <c r="E16" i="5"/>
  <c r="H16" i="5" s="1"/>
  <c r="C3" i="6"/>
  <c r="E13" i="5"/>
  <c r="H13" i="5" s="1"/>
  <c r="E15" i="5"/>
  <c r="H15" i="5" s="1"/>
  <c r="E14" i="5"/>
  <c r="H14" i="5" s="1"/>
  <c r="E12" i="5"/>
  <c r="H12" i="5" s="1"/>
  <c r="E6" i="5"/>
  <c r="H6" i="5" s="1"/>
  <c r="E11" i="5"/>
  <c r="H11" i="5" s="1"/>
  <c r="E5" i="5"/>
  <c r="H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tc={F20F80B3-29AC-4B35-89A9-7770528F2CE2}</author>
    <author/>
  </authors>
  <commentList>
    <comment ref="C7" authorId="0" shapeId="0" xr:uid="{F20F80B3-29AC-4B35-89A9-7770528F2CE2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서버에서만 적용하는 데이터 (4번)
운영툴에서 지급 시에만 동작합니다.
클라이언트는 무시하는 데이터입니다.
</t>
      </text>
    </comment>
    <comment ref="E22" authorId="1" shapeId="0" xr:uid="{59C7BC66-5081-4F53-BFD4-1CDBE0F41E39}">
      <text>
        <r>
          <rPr>
            <sz val="10"/>
            <color rgb="FF000000"/>
            <rFont val="맑은 고딕"/>
            <family val="2"/>
            <scheme val="minor"/>
          </rPr>
          <t>0: drop_per 칼럼을 해당 행의 보상 출현 성공률로 사용
1: drop_per 칼럼을 같은 reward_id 내에서 출현 비중으로 사용</t>
        </r>
      </text>
    </comment>
    <comment ref="F23" authorId="1" shapeId="0" xr:uid="{C1C1C3C0-7AC2-4125-90DF-F97A74C91689}">
      <text>
        <r>
          <rPr>
            <sz val="10"/>
            <color rgb="FF000000"/>
            <rFont val="맑은 고딕"/>
            <family val="2"/>
            <scheme val="minor"/>
          </rPr>
          <t>100만 분률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tc={E653A725-FF22-4016-B316-63AE3A695378}</author>
    <author>Rown</author>
  </authors>
  <commentList>
    <comment ref="B2" authorId="0" shapeId="0" xr:uid="{E653A725-FF22-4016-B316-63AE3A69537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1010010 으로 사용
컨텐츠 : 1 (스테이지 : 1, 이벤트 2, 보스 3 등)
보상 타입 : 10 (0 : 통상, 1 : 초회, 2 : 별 달성)
존 : 10001 (001번~999번)
난이도 : 100010 ( 0: 노말/ 1 : 하드/ 2 : 베리하드)
스테이지 번호 : 10001001(01~99)</t>
      </text>
    </comment>
    <comment ref="J4" authorId="1" shapeId="0" xr:uid="{2863E19D-DF4D-4B12-ADEA-11734CCFD3FF}">
      <text>
        <r>
          <rPr>
            <b/>
            <sz val="9"/>
            <color indexed="81"/>
            <rFont val="Tahoma"/>
            <family val="2"/>
          </rPr>
          <t xml:space="preserve">1: drop_per </t>
        </r>
        <r>
          <rPr>
            <b/>
            <sz val="9"/>
            <color indexed="81"/>
            <rFont val="돋움"/>
            <family val="3"/>
            <charset val="129"/>
          </rPr>
          <t>칼럼을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성공률로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 xml:space="preserve">2: drop_per </t>
        </r>
        <r>
          <rPr>
            <b/>
            <sz val="9"/>
            <color indexed="81"/>
            <rFont val="돋움"/>
            <family val="3"/>
            <charset val="129"/>
          </rPr>
          <t>칼럼을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같은</t>
        </r>
        <r>
          <rPr>
            <b/>
            <sz val="9"/>
            <color indexed="81"/>
            <rFont val="Tahoma"/>
            <family val="2"/>
          </rPr>
          <t xml:space="preserve"> reward_id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sharedStrings.xml><?xml version="1.0" encoding="utf-8"?>
<sst xmlns="http://schemas.openxmlformats.org/spreadsheetml/2006/main" count="626" uniqueCount="83">
  <si>
    <t>Reward_Set_Data</t>
    <phoneticPr fontId="1" type="noConversion"/>
  </si>
  <si>
    <t>아이템 ID</t>
  </si>
  <si>
    <t>보상 타입</t>
  </si>
  <si>
    <t>변수1</t>
  </si>
  <si>
    <t>변수2</t>
  </si>
  <si>
    <t>출현 타입</t>
  </si>
  <si>
    <t>출현확률</t>
  </si>
  <si>
    <t>노출 여부</t>
  </si>
  <si>
    <t>보상 노출 순서</t>
  </si>
  <si>
    <t>보상 노출 순서 규칙</t>
  </si>
  <si>
    <t>int</t>
  </si>
  <si>
    <t>string</t>
  </si>
  <si>
    <t>bool</t>
  </si>
  <si>
    <t>reward_id</t>
  </si>
  <si>
    <t>goods_type</t>
  </si>
  <si>
    <t>#goods_type</t>
  </si>
  <si>
    <t>var1</t>
  </si>
  <si>
    <t>var2</t>
  </si>
  <si>
    <t>drop_type</t>
  </si>
  <si>
    <t>drop_per</t>
  </si>
  <si>
    <t>is_use</t>
  </si>
  <si>
    <t>sort_order</t>
  </si>
  <si>
    <t>#info</t>
  </si>
  <si>
    <t>reward_set 테이블에서 변수 사용 설정</t>
  </si>
  <si>
    <t>재화 지급 최소 수량</t>
  </si>
  <si>
    <t>재화 지급 최대 수량</t>
  </si>
  <si>
    <t>비사용</t>
  </si>
  <si>
    <t>장비 지급수량</t>
  </si>
  <si>
    <t>아이템 지급 수량</t>
  </si>
  <si>
    <t>조각 지급 수량</t>
  </si>
  <si>
    <t>reward_set</t>
  </si>
  <si>
    <t>reward info</t>
  </si>
  <si>
    <t>지급 보상</t>
  </si>
  <si>
    <t>지급 수량</t>
  </si>
  <si>
    <t>지급 확률</t>
  </si>
  <si>
    <t>id내 출현 확률 합산</t>
  </si>
  <si>
    <t>골드</t>
  </si>
  <si>
    <t>츄러스</t>
  </si>
  <si>
    <t>단검 조각</t>
  </si>
  <si>
    <t>장검 조각</t>
  </si>
  <si>
    <t>창 조각</t>
  </si>
  <si>
    <t>지팡이 조각</t>
  </si>
  <si>
    <t>활 조각</t>
  </si>
  <si>
    <t>다이아</t>
  </si>
  <si>
    <t>출현 타입이 1이므로, 같은 reward_id 내에서 출현 비중으로 지급 확률이 적용</t>
  </si>
  <si>
    <t>루시아</t>
  </si>
  <si>
    <t>루시아 이격</t>
  </si>
  <si>
    <t>루시아 2</t>
  </si>
  <si>
    <t>ENUM:REWARD_TYPE:NONE</t>
    <phoneticPr fontId="1" type="noConversion"/>
  </si>
  <si>
    <t>reward_type</t>
    <phoneticPr fontId="1" type="noConversion"/>
  </si>
  <si>
    <t>&lt;&lt; 장비 ID를 보상으로 지급. 만약, 장비 보유 수치가  max(9999)라면 조각으로 변환하여 지급</t>
    <phoneticPr fontId="1" type="noConversion"/>
  </si>
  <si>
    <t>장비 ID(Equipment Table)</t>
    <phoneticPr fontId="1" type="noConversion"/>
  </si>
  <si>
    <t>캐릭터 ID (PC Table)</t>
    <phoneticPr fontId="1" type="noConversion"/>
  </si>
  <si>
    <t>아이템 ID (Item Table)</t>
    <phoneticPr fontId="1" type="noConversion"/>
  </si>
  <si>
    <t>114 아이템 조각</t>
    <phoneticPr fontId="1" type="noConversion"/>
  </si>
  <si>
    <t>PIECE_ITEM</t>
    <phoneticPr fontId="1" type="noConversion"/>
  </si>
  <si>
    <t>아이템 조각 ID(Item_Piece Table)</t>
    <phoneticPr fontId="1" type="noConversion"/>
  </si>
  <si>
    <t>&gt;&gt; 최소 ~ 최대 사이의 랜덤 수량</t>
    <phoneticPr fontId="1" type="noConversion"/>
  </si>
  <si>
    <t>&lt;&lt; 캐릭터 ID를 보상으로 지급. 만약, 이미 보유한 캐릭터일 경우 1개의 캐릭터를 만들기 위한 캐릭터 조각 수량으로 치환하여 지급</t>
    <phoneticPr fontId="1" type="noConversion"/>
  </si>
  <si>
    <t>2 보석(게임내 사용되는 유료 재화)</t>
  </si>
  <si>
    <t>#</t>
    <phoneticPr fontId="1" type="noConversion"/>
  </si>
  <si>
    <t>보상 타입(기획)</t>
    <phoneticPr fontId="1" type="noConversion"/>
  </si>
  <si>
    <t>보상 지급 위치(기획)</t>
    <phoneticPr fontId="1" type="noConversion"/>
  </si>
  <si>
    <t>보상 타입 요약(기획)</t>
    <phoneticPr fontId="1" type="noConversion"/>
  </si>
  <si>
    <t>112 캐릭터 조각</t>
  </si>
  <si>
    <t>key_1:int</t>
    <phoneticPr fontId="1" type="noConversion"/>
  </si>
  <si>
    <t>reward_group_id</t>
    <phoneticPr fontId="1" type="noConversion"/>
  </si>
  <si>
    <t>int</t>
    <phoneticPr fontId="1" type="noConversion"/>
  </si>
  <si>
    <t>아이템 그룹 ID</t>
    <phoneticPr fontId="1" type="noConversion"/>
  </si>
  <si>
    <t>1000 아이템</t>
  </si>
  <si>
    <t>1000 아이템</t>
    <phoneticPr fontId="1" type="noConversion"/>
  </si>
  <si>
    <t>출현 타입(기획)</t>
    <phoneticPr fontId="1" type="noConversion"/>
  </si>
  <si>
    <t>string</t>
    <phoneticPr fontId="1" type="noConversion"/>
  </si>
  <si>
    <t>#drop_type</t>
    <phoneticPr fontId="1" type="noConversion"/>
  </si>
  <si>
    <t>ENUM:DROP_TYPE:NONE</t>
    <phoneticPr fontId="1" type="noConversion"/>
  </si>
  <si>
    <t>1 개별 드랍 확률로 체크</t>
  </si>
  <si>
    <t>보상 추적</t>
    <phoneticPr fontId="1" type="noConversion"/>
  </si>
  <si>
    <t>#reward_name</t>
    <phoneticPr fontId="1" type="noConversion"/>
  </si>
  <si>
    <t>1 금화(게임내 사용되는 재화)</t>
  </si>
  <si>
    <t>5 플레이어 경험치</t>
  </si>
  <si>
    <t>6 캐릭터 경험치</t>
  </si>
  <si>
    <t>4 호감도</t>
  </si>
  <si>
    <t>7 캐릭터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</si>
</sst>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b/>
      <sz val="11"/>
      <color theme="1"/>
      <name val="&quot;Malgun Gothic&quot;"/>
    </font>
    <font>
      <sz val="10"/>
      <name val="Arial"/>
      <family val="2"/>
    </font>
    <font>
      <sz val="11"/>
      <color theme="1"/>
      <name val="&quot;Malgun Gothic&quot;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맑은 고딕"/>
      <family val="2"/>
      <scheme val="minor"/>
    </font>
    <font>
      <sz val="11"/>
      <color theme="1"/>
      <name val="Arial"/>
      <family val="2"/>
    </font>
    <font>
      <b/>
      <sz val="10"/>
      <color rgb="FFFF0000"/>
      <name val="맑은 고딕"/>
      <family val="2"/>
      <scheme val="minor"/>
    </font>
    <font>
      <sz val="10"/>
      <color rgb="FFFFFFFF"/>
      <name val="Arial"/>
      <family val="2"/>
    </font>
    <font>
      <sz val="10"/>
      <color rgb="FF000000"/>
      <name val="맑은 고딕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/>
    <xf numFmtId="0" fontId="8" fillId="0" borderId="7" xfId="0" applyFont="1" applyBorder="1" applyAlignment="1"/>
    <xf numFmtId="0" fontId="9" fillId="0" borderId="7" xfId="0" applyFont="1" applyBorder="1" applyAlignment="1"/>
    <xf numFmtId="0" fontId="13" fillId="10" borderId="5" xfId="0" applyFont="1" applyFill="1" applyBorder="1" applyAlignment="1"/>
    <xf numFmtId="0" fontId="13" fillId="10" borderId="6" xfId="0" applyFont="1" applyFill="1" applyBorder="1" applyAlignment="1"/>
    <xf numFmtId="0" fontId="9" fillId="11" borderId="5" xfId="0" applyFont="1" applyFill="1" applyBorder="1" applyAlignment="1">
      <alignment wrapText="1"/>
    </xf>
    <xf numFmtId="0" fontId="9" fillId="11" borderId="6" xfId="0" applyFont="1" applyFill="1" applyBorder="1" applyAlignment="1">
      <alignment wrapText="1"/>
    </xf>
    <xf numFmtId="0" fontId="9" fillId="9" borderId="5" xfId="0" applyFont="1" applyFill="1" applyBorder="1" applyAlignment="1"/>
    <xf numFmtId="0" fontId="9" fillId="9" borderId="6" xfId="0" applyFont="1" applyFill="1" applyBorder="1" applyAlignment="1"/>
    <xf numFmtId="0" fontId="4" fillId="13" borderId="2" xfId="0" applyFont="1" applyFill="1" applyBorder="1" applyAlignment="1"/>
    <xf numFmtId="0" fontId="4" fillId="9" borderId="2" xfId="0" applyFont="1" applyFill="1" applyBorder="1" applyAlignment="1"/>
    <xf numFmtId="0" fontId="9" fillId="0" borderId="5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10" fillId="11" borderId="2" xfId="0" applyFont="1" applyFill="1" applyBorder="1" applyAlignment="1"/>
    <xf numFmtId="9" fontId="10" fillId="11" borderId="2" xfId="0" applyNumberFormat="1" applyFont="1" applyFill="1" applyBorder="1" applyAlignment="1">
      <alignment horizontal="center"/>
    </xf>
    <xf numFmtId="0" fontId="10" fillId="0" borderId="2" xfId="0" applyFont="1" applyBorder="1" applyAlignment="1"/>
    <xf numFmtId="0" fontId="10" fillId="14" borderId="2" xfId="0" applyFont="1" applyFill="1" applyBorder="1" applyAlignment="1"/>
    <xf numFmtId="9" fontId="10" fillId="14" borderId="2" xfId="0" applyNumberFormat="1" applyFont="1" applyFill="1" applyBorder="1" applyAlignment="1">
      <alignment horizontal="center"/>
    </xf>
    <xf numFmtId="0" fontId="10" fillId="15" borderId="2" xfId="0" applyFont="1" applyFill="1" applyBorder="1" applyAlignment="1"/>
    <xf numFmtId="9" fontId="10" fillId="15" borderId="2" xfId="0" applyNumberFormat="1" applyFont="1" applyFill="1" applyBorder="1" applyAlignment="1">
      <alignment horizontal="center"/>
    </xf>
    <xf numFmtId="9" fontId="10" fillId="0" borderId="0" xfId="0" applyNumberFormat="1" applyFont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11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0" fillId="16" borderId="0" xfId="0" applyFill="1" applyAlignment="1"/>
    <xf numFmtId="0" fontId="10" fillId="16" borderId="0" xfId="0" applyFont="1" applyFill="1" applyAlignment="1"/>
    <xf numFmtId="0" fontId="9" fillId="16" borderId="0" xfId="0" applyFont="1" applyFill="1" applyAlignment="1"/>
    <xf numFmtId="0" fontId="4" fillId="16" borderId="0" xfId="0" applyFont="1" applyFill="1" applyAlignment="1"/>
    <xf numFmtId="0" fontId="0" fillId="17" borderId="1" xfId="0" applyFill="1" applyBorder="1">
      <alignment vertical="center"/>
    </xf>
    <xf numFmtId="0" fontId="0" fillId="17" borderId="0" xfId="0" applyFill="1">
      <alignment vertical="center"/>
    </xf>
    <xf numFmtId="0" fontId="0" fillId="18" borderId="1" xfId="0" applyFill="1" applyBorder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2" fillId="19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0" fillId="19" borderId="1" xfId="0" applyFill="1" applyBorder="1">
      <alignment vertical="center"/>
    </xf>
    <xf numFmtId="0" fontId="0" fillId="20" borderId="0" xfId="0" applyFill="1">
      <alignment vertical="center"/>
    </xf>
    <xf numFmtId="0" fontId="2" fillId="20" borderId="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0" fillId="20" borderId="1" xfId="0" applyFill="1" applyBorder="1">
      <alignment vertical="center"/>
    </xf>
    <xf numFmtId="0" fontId="0" fillId="17" borderId="14" xfId="0" applyFill="1" applyBorder="1">
      <alignment vertical="center"/>
    </xf>
    <xf numFmtId="0" fontId="0" fillId="19" borderId="14" xfId="0" applyFill="1" applyBorder="1">
      <alignment vertical="center"/>
    </xf>
    <xf numFmtId="0" fontId="0" fillId="17" borderId="13" xfId="0" applyFill="1" applyBorder="1">
      <alignment vertical="center"/>
    </xf>
    <xf numFmtId="0" fontId="0" fillId="18" borderId="13" xfId="0" applyFill="1" applyBorder="1">
      <alignment vertical="center"/>
    </xf>
    <xf numFmtId="0" fontId="0" fillId="19" borderId="13" xfId="0" applyFill="1" applyBorder="1">
      <alignment vertical="center"/>
    </xf>
    <xf numFmtId="0" fontId="0" fillId="0" borderId="13" xfId="0" applyBorder="1">
      <alignment vertical="center"/>
    </xf>
    <xf numFmtId="0" fontId="4" fillId="8" borderId="12" xfId="0" applyFont="1" applyFill="1" applyBorder="1" applyAlignment="1">
      <alignment horizontal="center"/>
    </xf>
    <xf numFmtId="0" fontId="6" fillId="0" borderId="11" xfId="0" applyFont="1" applyBorder="1" applyAlignment="1"/>
    <xf numFmtId="0" fontId="4" fillId="12" borderId="4" xfId="0" applyFont="1" applyFill="1" applyBorder="1" applyAlignment="1">
      <alignment horizontal="center" vertical="center"/>
    </xf>
    <xf numFmtId="0" fontId="6" fillId="0" borderId="8" xfId="0" applyFont="1" applyBorder="1" applyAlignment="1"/>
    <xf numFmtId="0" fontId="6" fillId="0" borderId="3" xfId="0" applyFont="1" applyBorder="1" applyAlignment="1"/>
    <xf numFmtId="0" fontId="10" fillId="14" borderId="9" xfId="0" applyFont="1" applyFill="1" applyBorder="1" applyAlignment="1">
      <alignment horizontal="center" vertical="center"/>
    </xf>
    <xf numFmtId="0" fontId="6" fillId="0" borderId="10" xfId="0" applyFont="1" applyBorder="1" applyAlignment="1"/>
    <xf numFmtId="0" fontId="6" fillId="0" borderId="5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/>
    <xf numFmtId="0" fontId="10" fillId="15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microsoft.com/office/2017/10/relationships/person" Target="persons/perso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ItemTable_ver2.xlsx" TargetMode="External"/><Relationship Id="rId1" Type="http://schemas.openxmlformats.org/officeDocument/2006/relationships/externalLinkPath" Target="ItemTable_ver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PCTable.xlsx" TargetMode="External"/><Relationship Id="rId1" Type="http://schemas.openxmlformats.org/officeDocument/2006/relationships/externalLinkPath" Target="PC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  <sheetName val="@reward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A4" t="str">
            <v>NONE</v>
          </cell>
        </row>
      </sheetData>
      <sheetData sheetId="12">
        <row r="4">
          <cell r="A4" t="str">
            <v>NONE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>
        <row r="1">
          <cell r="A1" t="str">
            <v>DROP_TYPE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DROP_EACH</v>
          </cell>
          <cell r="B5">
            <v>1</v>
          </cell>
          <cell r="C5" t="str">
            <v>1 개별 드랍 확률로 체크</v>
          </cell>
        </row>
        <row r="6">
          <cell r="A6" t="str">
            <v>DROP_WEIGHT</v>
          </cell>
          <cell r="B6">
            <v>2</v>
          </cell>
          <cell r="C6" t="str">
            <v>2 ID내에서의 드랍 비중으로 체크</v>
          </cell>
        </row>
      </sheetData>
      <sheetData sheetId="27"/>
      <sheetData sheetId="28"/>
      <sheetData sheetId="29">
        <row r="1">
          <cell r="A1" t="str">
            <v>REWARD_TYPE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8 장비</v>
          </cell>
        </row>
        <row r="13">
          <cell r="A13" t="str">
            <v>SEND_ESSENCE</v>
          </cell>
          <cell r="B13">
            <v>9</v>
          </cell>
          <cell r="C13" t="str">
            <v>9 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10 근원 받을 수 있는 횟수(캐릭터 공용 설정)</v>
          </cell>
        </row>
        <row r="15">
          <cell r="A15" t="str">
            <v>BOSS_DUNGEON_TICKET</v>
          </cell>
          <cell r="B15">
            <v>106</v>
          </cell>
          <cell r="C15" t="str">
            <v>106 보스전 입장 횟수</v>
          </cell>
        </row>
        <row r="16">
          <cell r="A16" t="str">
            <v>PIECE_EQUIPMENT</v>
          </cell>
          <cell r="B16">
            <v>111</v>
          </cell>
          <cell r="C16" t="str">
            <v>111 장비 조각</v>
          </cell>
        </row>
        <row r="17">
          <cell r="A17" t="str">
            <v>PIECE_CHARACTER</v>
          </cell>
          <cell r="B17">
            <v>112</v>
          </cell>
          <cell r="C17" t="str">
            <v>112 캐릭터 조각</v>
          </cell>
        </row>
        <row r="18">
          <cell r="A18" t="str">
            <v>PIECE_ITEM</v>
          </cell>
          <cell r="B18">
            <v>113</v>
          </cell>
          <cell r="C18" t="str">
            <v>113 아이템 조각</v>
          </cell>
        </row>
        <row r="19">
          <cell r="A19" t="str">
            <v>ITEM</v>
          </cell>
          <cell r="B19">
            <v>1000</v>
          </cell>
          <cell r="C19" t="str">
            <v>1000 아이템</v>
          </cell>
        </row>
      </sheetData>
      <sheetData sheetId="30"/>
      <sheetData sheetId="31">
        <row r="4">
          <cell r="A4" t="str">
            <v>NONE</v>
          </cell>
        </row>
      </sheetData>
      <sheetData sheetId="32"/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goods"/>
      <sheetName val="item"/>
      <sheetName val="item_piece"/>
      <sheetName val="equipment"/>
    </sheetNames>
    <sheetDataSet>
      <sheetData sheetId="0"/>
      <sheetData sheetId="1"/>
      <sheetData sheetId="2">
        <row r="5">
          <cell r="A5">
            <v>1</v>
          </cell>
          <cell r="B5" t="str">
            <v>item_name_p_exp_potion_0001</v>
          </cell>
          <cell r="C5" t="str">
            <v>경험치 물약_P(소)</v>
          </cell>
        </row>
        <row r="6">
          <cell r="A6">
            <v>2</v>
          </cell>
          <cell r="B6" t="str">
            <v>item_name_p_exp_potion_0002</v>
          </cell>
          <cell r="C6" t="str">
            <v>경험치 물약_P(중)</v>
          </cell>
        </row>
        <row r="7">
          <cell r="A7">
            <v>3</v>
          </cell>
          <cell r="B7" t="str">
            <v>item_name_p_exp_potion_0003</v>
          </cell>
          <cell r="C7" t="str">
            <v>경험치 물약_P(대)</v>
          </cell>
        </row>
        <row r="8">
          <cell r="A8">
            <v>4</v>
          </cell>
          <cell r="B8" t="str">
            <v>item_name_p_exp_potion_0004</v>
          </cell>
          <cell r="C8" t="str">
            <v>경험치 물약_P(특대)</v>
          </cell>
        </row>
        <row r="9">
          <cell r="A9">
            <v>5</v>
          </cell>
          <cell r="B9" t="str">
            <v>item_name_p_exp_potion_0005</v>
          </cell>
          <cell r="C9" t="str">
            <v>경험치 물약_P(극대)</v>
          </cell>
        </row>
        <row r="10">
          <cell r="A10">
            <v>6</v>
          </cell>
          <cell r="B10" t="str">
            <v>item_name_c_exp_potion_0001</v>
          </cell>
          <cell r="C10" t="str">
            <v>경험치 물약_C(소)</v>
          </cell>
        </row>
        <row r="11">
          <cell r="A11">
            <v>7</v>
          </cell>
          <cell r="B11" t="str">
            <v>item_name_c_exp_potion_0002</v>
          </cell>
          <cell r="C11" t="str">
            <v>경험치 물약_C(중)</v>
          </cell>
        </row>
        <row r="12">
          <cell r="A12">
            <v>8</v>
          </cell>
          <cell r="B12" t="str">
            <v>item_name_c_exp_potion_0003</v>
          </cell>
          <cell r="C12" t="str">
            <v>경험치 물약_C(대)</v>
          </cell>
        </row>
        <row r="13">
          <cell r="A13">
            <v>9</v>
          </cell>
          <cell r="B13" t="str">
            <v>item_name_c_exp_potion_0004</v>
          </cell>
          <cell r="C13" t="str">
            <v>경험치 물약_C(특대)</v>
          </cell>
        </row>
        <row r="14">
          <cell r="A14">
            <v>10</v>
          </cell>
          <cell r="B14" t="str">
            <v>item_name_c_exp_potion_0005</v>
          </cell>
          <cell r="C14" t="str">
            <v>경험치 물약_C(극대)</v>
          </cell>
        </row>
        <row r="15">
          <cell r="A15">
            <v>11</v>
          </cell>
          <cell r="B15" t="str">
            <v>item_name_sta_potion_0001</v>
          </cell>
          <cell r="C15" t="str">
            <v>스테미너 물약(소)</v>
          </cell>
        </row>
        <row r="16">
          <cell r="A16">
            <v>12</v>
          </cell>
          <cell r="B16" t="str">
            <v>item_name_sta_potion_0002</v>
          </cell>
          <cell r="C16" t="str">
            <v>스테미너 물약(중)</v>
          </cell>
        </row>
        <row r="17">
          <cell r="A17">
            <v>13</v>
          </cell>
          <cell r="B17" t="str">
            <v>item_name_sta_potion_0003</v>
          </cell>
          <cell r="C17" t="str">
            <v>스테미너 물약(대)</v>
          </cell>
        </row>
        <row r="18">
          <cell r="A18">
            <v>14</v>
          </cell>
          <cell r="B18" t="str">
            <v>item_name_sta_potion_0004</v>
          </cell>
          <cell r="C18" t="str">
            <v>스테미너 물약(특대)</v>
          </cell>
        </row>
        <row r="19">
          <cell r="A19">
            <v>15</v>
          </cell>
          <cell r="B19" t="str">
            <v>item_name_sta_potion_0005</v>
          </cell>
          <cell r="C19" t="str">
            <v>스테미너 물약(극대)</v>
          </cell>
        </row>
        <row r="20">
          <cell r="A20">
            <v>16</v>
          </cell>
          <cell r="B20" t="str">
            <v>item_name_skill_exp_potion_0001</v>
          </cell>
          <cell r="C20" t="str">
            <v>전투 보고서(소)</v>
          </cell>
        </row>
        <row r="21">
          <cell r="A21">
            <v>17</v>
          </cell>
          <cell r="B21" t="str">
            <v>item_name_skill_exp_potion_0002</v>
          </cell>
          <cell r="C21" t="str">
            <v>전투 보고서(중)</v>
          </cell>
        </row>
        <row r="22">
          <cell r="A22">
            <v>18</v>
          </cell>
          <cell r="B22" t="str">
            <v>item_name_skill_exp_potion_0003</v>
          </cell>
          <cell r="C22" t="str">
            <v>전투 보고서(대)</v>
          </cell>
        </row>
        <row r="23">
          <cell r="A23">
            <v>19</v>
          </cell>
          <cell r="B23" t="str">
            <v>item_name_skill_exp_potion_0004</v>
          </cell>
          <cell r="C23" t="str">
            <v>전투 보고서(특대)</v>
          </cell>
        </row>
        <row r="24">
          <cell r="A24">
            <v>20</v>
          </cell>
          <cell r="B24" t="str">
            <v>item_name_skill_exp_potion_0005</v>
          </cell>
          <cell r="C24" t="str">
            <v>전투 보고서(극대)</v>
          </cell>
        </row>
        <row r="25">
          <cell r="A25">
            <v>21</v>
          </cell>
          <cell r="B25" t="str">
            <v>item_name_love_item_0001</v>
          </cell>
          <cell r="C25" t="str">
            <v>츄러스</v>
          </cell>
        </row>
        <row r="26">
          <cell r="A26">
            <v>22</v>
          </cell>
          <cell r="B26" t="str">
            <v>item_name_love_item_0002</v>
          </cell>
          <cell r="C26" t="str">
            <v>와플</v>
          </cell>
        </row>
        <row r="27">
          <cell r="A27">
            <v>23</v>
          </cell>
          <cell r="B27" t="str">
            <v>item_name_love_item_0003</v>
          </cell>
          <cell r="C27" t="str">
            <v>베리 케이크</v>
          </cell>
        </row>
        <row r="28">
          <cell r="A28">
            <v>24</v>
          </cell>
          <cell r="B28" t="str">
            <v>item_name_love_item_0004</v>
          </cell>
          <cell r="C28" t="str">
            <v>시나리오 스킵 티켓</v>
          </cell>
        </row>
        <row r="29">
          <cell r="A29">
            <v>25</v>
          </cell>
          <cell r="B29" t="str">
            <v>item_name_etcitem_0020</v>
          </cell>
          <cell r="C29" t="str">
            <v>하급 정령석</v>
          </cell>
        </row>
        <row r="30">
          <cell r="A30">
            <v>26</v>
          </cell>
          <cell r="B30" t="str">
            <v>item_name_etcitem_0021</v>
          </cell>
          <cell r="C30" t="str">
            <v>중급 정련석</v>
          </cell>
        </row>
        <row r="31">
          <cell r="A31">
            <v>27</v>
          </cell>
          <cell r="B31" t="str">
            <v>item_name_etcitem_0022</v>
          </cell>
          <cell r="C31" t="str">
            <v>상급 정련석</v>
          </cell>
        </row>
      </sheetData>
      <sheetData sheetId="3">
        <row r="5">
          <cell r="A5">
            <v>1</v>
          </cell>
          <cell r="B5" t="str">
            <v>item_name_itemPiece_0001</v>
          </cell>
          <cell r="C5" t="str">
            <v>하급 정령석 조각</v>
          </cell>
        </row>
        <row r="6">
          <cell r="A6">
            <v>2</v>
          </cell>
          <cell r="B6" t="str">
            <v>item_name_itemPiece_0002</v>
          </cell>
          <cell r="C6" t="str">
            <v>중급 정련석 조각</v>
          </cell>
        </row>
        <row r="7">
          <cell r="A7">
            <v>3</v>
          </cell>
          <cell r="B7" t="str">
            <v>item_name_itemPiece_0003</v>
          </cell>
          <cell r="C7" t="str">
            <v>상급 정련석 조각</v>
          </cell>
        </row>
      </sheetData>
      <sheetData sheetId="4">
        <row r="5">
          <cell r="A5">
            <v>1</v>
          </cell>
          <cell r="B5" t="str">
            <v>item_name_equipment_0001</v>
          </cell>
          <cell r="C5" t="str">
            <v>나무 단검</v>
          </cell>
          <cell r="D5" t="str">
            <v>1 무기</v>
          </cell>
        </row>
        <row r="6">
          <cell r="A6">
            <v>2</v>
          </cell>
          <cell r="B6" t="str">
            <v>item_name_equipment_0002</v>
          </cell>
          <cell r="C6" t="str">
            <v>나무 한손검</v>
          </cell>
          <cell r="D6" t="str">
            <v>1 무기</v>
          </cell>
        </row>
        <row r="7">
          <cell r="A7">
            <v>3</v>
          </cell>
          <cell r="B7" t="str">
            <v>item_name_equipment_0003</v>
          </cell>
          <cell r="C7" t="str">
            <v>나무 양손검</v>
          </cell>
          <cell r="D7" t="str">
            <v>1 무기</v>
          </cell>
        </row>
        <row r="8">
          <cell r="A8">
            <v>4</v>
          </cell>
          <cell r="B8" t="str">
            <v>item_name_equipment_0004</v>
          </cell>
          <cell r="C8" t="str">
            <v>나무 장창</v>
          </cell>
          <cell r="D8" t="str">
            <v>1 무기</v>
          </cell>
        </row>
        <row r="9">
          <cell r="A9">
            <v>5</v>
          </cell>
          <cell r="B9" t="str">
            <v>item_name_equipment_0005</v>
          </cell>
          <cell r="C9" t="str">
            <v>나무 글러브</v>
          </cell>
          <cell r="D9" t="str">
            <v>1 무기</v>
          </cell>
        </row>
        <row r="10">
          <cell r="A10">
            <v>6</v>
          </cell>
          <cell r="B10" t="str">
            <v>item_name_equipment_0006</v>
          </cell>
          <cell r="C10" t="str">
            <v>나무 도끼</v>
          </cell>
          <cell r="D10" t="str">
            <v>1 무기</v>
          </cell>
        </row>
        <row r="11">
          <cell r="A11">
            <v>7</v>
          </cell>
          <cell r="B11" t="str">
            <v>item_name_equipment_0007</v>
          </cell>
          <cell r="C11" t="str">
            <v>나무 활</v>
          </cell>
          <cell r="D11" t="str">
            <v>1 무기</v>
          </cell>
        </row>
        <row r="12">
          <cell r="A12">
            <v>8</v>
          </cell>
          <cell r="B12" t="str">
            <v>item_name_equipment_0008</v>
          </cell>
          <cell r="C12" t="str">
            <v>나무 지팡이</v>
          </cell>
          <cell r="D12" t="str">
            <v>1 무기</v>
          </cell>
        </row>
        <row r="13">
          <cell r="A13">
            <v>9</v>
          </cell>
          <cell r="B13" t="str">
            <v>item_name_equipment_0009</v>
          </cell>
          <cell r="C13" t="str">
            <v>나무 완드</v>
          </cell>
          <cell r="D13" t="str">
            <v>1 무기</v>
          </cell>
        </row>
        <row r="14">
          <cell r="A14">
            <v>10</v>
          </cell>
          <cell r="B14" t="str">
            <v>item_name_equipment_0010</v>
          </cell>
          <cell r="C14" t="str">
            <v>낡은 책</v>
          </cell>
          <cell r="D14" t="str">
            <v>1 무기</v>
          </cell>
        </row>
        <row r="15">
          <cell r="A15">
            <v>11</v>
          </cell>
          <cell r="B15" t="str">
            <v>item_name_equipment_0011</v>
          </cell>
          <cell r="C15" t="str">
            <v>낡은 로브</v>
          </cell>
          <cell r="D15" t="str">
            <v>2 방어구</v>
          </cell>
        </row>
        <row r="16">
          <cell r="A16">
            <v>12</v>
          </cell>
          <cell r="B16" t="str">
            <v>item_name_equipment_0012</v>
          </cell>
          <cell r="C16" t="str">
            <v>낡은 가죽 갑옷</v>
          </cell>
          <cell r="D16" t="str">
            <v>2 방어구</v>
          </cell>
        </row>
        <row r="17">
          <cell r="A17">
            <v>13</v>
          </cell>
          <cell r="B17" t="str">
            <v>item_name_equipment_0013</v>
          </cell>
          <cell r="C17" t="str">
            <v>낡은 사슬 갑옷</v>
          </cell>
          <cell r="D17" t="str">
            <v>2 방어구</v>
          </cell>
        </row>
        <row r="18">
          <cell r="A18">
            <v>14</v>
          </cell>
          <cell r="B18" t="str">
            <v>item_name_equipment_0014</v>
          </cell>
          <cell r="C18" t="str">
            <v>낡은 판금 갑옷</v>
          </cell>
          <cell r="D18" t="str">
            <v>2 방어구</v>
          </cell>
        </row>
        <row r="19">
          <cell r="A19">
            <v>15</v>
          </cell>
          <cell r="B19" t="str">
            <v>item_name_equipment_0015</v>
          </cell>
          <cell r="C19" t="str">
            <v>낡은 천 신발</v>
          </cell>
          <cell r="D19" t="str">
            <v>3 신발</v>
          </cell>
        </row>
        <row r="20">
          <cell r="A20">
            <v>16</v>
          </cell>
          <cell r="B20" t="str">
            <v>item_name_equipment_0016</v>
          </cell>
          <cell r="C20" t="str">
            <v>낡은 가죽 신발</v>
          </cell>
          <cell r="D20" t="str">
            <v>3 신발</v>
          </cell>
        </row>
        <row r="21">
          <cell r="A21">
            <v>17</v>
          </cell>
          <cell r="B21" t="str">
            <v>item_name_equipment_0017</v>
          </cell>
          <cell r="C21" t="str">
            <v>낡은 사슬 신발</v>
          </cell>
          <cell r="D21" t="str">
            <v>3 신발</v>
          </cell>
        </row>
        <row r="22">
          <cell r="A22">
            <v>18</v>
          </cell>
          <cell r="B22" t="str">
            <v>item_name_equipment_0018</v>
          </cell>
          <cell r="C22" t="str">
            <v>낡은 판금 신발</v>
          </cell>
          <cell r="D22" t="str">
            <v>3 신발</v>
          </cell>
        </row>
        <row r="23">
          <cell r="A23">
            <v>19</v>
          </cell>
          <cell r="B23" t="str">
            <v>item_name_equipment_0019</v>
          </cell>
          <cell r="C23" t="str">
            <v>구리 반지</v>
          </cell>
          <cell r="D23" t="str">
            <v>4 반지</v>
          </cell>
        </row>
        <row r="24">
          <cell r="A24">
            <v>20</v>
          </cell>
          <cell r="B24" t="str">
            <v>item_name_equipment_0020</v>
          </cell>
          <cell r="C24" t="str">
            <v>엉성한 반지</v>
          </cell>
          <cell r="D24" t="str">
            <v>4 반지</v>
          </cell>
        </row>
        <row r="25">
          <cell r="A25">
            <v>21</v>
          </cell>
          <cell r="B25" t="str">
            <v>item_name_equipment_0021</v>
          </cell>
          <cell r="C25" t="str">
            <v>나무 반지</v>
          </cell>
          <cell r="D25" t="str">
            <v>4 반지</v>
          </cell>
        </row>
        <row r="26">
          <cell r="A26">
            <v>22</v>
          </cell>
          <cell r="B26" t="str">
            <v>item_name_equipment_0022</v>
          </cell>
          <cell r="C26" t="str">
            <v>구리 목걸이</v>
          </cell>
          <cell r="D26" t="str">
            <v>5 목걸이</v>
          </cell>
        </row>
        <row r="27">
          <cell r="A27">
            <v>23</v>
          </cell>
          <cell r="B27" t="str">
            <v>item_name_equipment_0023</v>
          </cell>
          <cell r="C27" t="str">
            <v>엉성한 목걸이</v>
          </cell>
          <cell r="D27" t="str">
            <v>5 목걸이</v>
          </cell>
        </row>
        <row r="28">
          <cell r="A28">
            <v>24</v>
          </cell>
          <cell r="B28" t="str">
            <v>item_name_equipment_0024</v>
          </cell>
          <cell r="C28" t="str">
            <v>나무 목걸이</v>
          </cell>
          <cell r="D28" t="str">
            <v>5 목걸이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Usable"/>
      <sheetName val="!Desc"/>
      <sheetName val="!참조_ENUM"/>
      <sheetName val="pc_data"/>
      <sheetName val="pc_battle_data"/>
      <sheetName val="position_icon_data"/>
      <sheetName val="role_icon_data"/>
      <sheetName val="attribute_icon_data"/>
    </sheetNames>
    <sheetDataSet>
      <sheetData sheetId="0"/>
      <sheetData sheetId="1"/>
      <sheetData sheetId="2"/>
      <sheetData sheetId="3">
        <row r="5">
          <cell r="A5">
            <v>100001</v>
          </cell>
          <cell r="B5" t="str">
            <v>character_name_0001</v>
          </cell>
          <cell r="C5" t="str">
            <v>루시아</v>
          </cell>
        </row>
        <row r="6">
          <cell r="A6">
            <v>100002</v>
          </cell>
          <cell r="B6" t="str">
            <v>character_name_0002</v>
          </cell>
          <cell r="C6" t="str">
            <v>라일라</v>
          </cell>
        </row>
        <row r="7">
          <cell r="A7">
            <v>100003</v>
          </cell>
          <cell r="B7" t="str">
            <v>character_name_0003</v>
          </cell>
          <cell r="C7" t="str">
            <v>바이올렛</v>
          </cell>
        </row>
        <row r="8">
          <cell r="A8">
            <v>100004</v>
          </cell>
          <cell r="B8" t="str">
            <v>character_name_0004</v>
          </cell>
          <cell r="C8" t="str">
            <v>데이지</v>
          </cell>
        </row>
        <row r="9">
          <cell r="A9">
            <v>100005</v>
          </cell>
          <cell r="B9" t="str">
            <v>character_name_0005</v>
          </cell>
          <cell r="C9" t="str">
            <v>클레어</v>
          </cell>
        </row>
        <row r="10">
          <cell r="A10">
            <v>100006</v>
          </cell>
          <cell r="B10" t="str">
            <v>character_name_0006</v>
          </cell>
          <cell r="C10" t="str">
            <v>에일린</v>
          </cell>
        </row>
        <row r="11">
          <cell r="A11">
            <v>100007</v>
          </cell>
          <cell r="B11" t="str">
            <v>character_name_0007</v>
          </cell>
          <cell r="C11" t="str">
            <v>마네</v>
          </cell>
        </row>
        <row r="12">
          <cell r="A12">
            <v>100008</v>
          </cell>
          <cell r="B12" t="str">
            <v>character_name_0008</v>
          </cell>
          <cell r="C12" t="str">
            <v>츠키</v>
          </cell>
        </row>
        <row r="13">
          <cell r="A13">
            <v>100009</v>
          </cell>
          <cell r="B13" t="str">
            <v>character_name_0009</v>
          </cell>
          <cell r="C13" t="str">
            <v>엘리자베스</v>
          </cell>
        </row>
      </sheetData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A4FEC70C-EDE5-4E2F-9C4C-FEA4AEB32830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4-01-18T09:58:49.46" personId="{A4FEC70C-EDE5-4E2F-9C4C-FEA4AEB32830}" id="{F20F80B3-29AC-4B35-89A9-7770528F2CE2}">
    <text xml:space="preserve">서버에서만 적용하는 데이터 (4번)
운영툴에서 지급 시에만 동작합니다.
클라이언트는 무시하는 데이터입니다.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4-01-18T05:32:16.49" personId="{A4FEC70C-EDE5-4E2F-9C4C-FEA4AEB32830}" id="{E653A725-FF22-4016-B316-63AE3A695378}">
    <text>1010010 으로 사용
컨텐츠 : 1 (스테이지 : 1, 이벤트 2, 보스 3 등)
보상 타입 : 10 (0 : 통상, 1 : 초회, 2 : 별 달성)
존 : 10001 (001번~999번)
난이도 : 100010 ( 0: 노말/ 1 : 하드/ 2 : 베리하드)
스테이지 번호 : 10001001(01~99)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C6356-D67F-4E24-8961-CC2F6C806F55}">
  <dimension ref="A1:O42"/>
  <sheetViews>
    <sheetView workbookViewId="0">
      <selection activeCell="B44" sqref="B44"/>
    </sheetView>
  </sheetViews>
  <sheetFormatPr defaultColWidth="11" defaultRowHeight="16.5"/>
  <cols>
    <col min="1" max="1" width="24.875" style="6" bestFit="1" customWidth="1"/>
    <col min="2" max="2" width="11" style="6"/>
    <col min="3" max="3" width="31.625" style="6" bestFit="1" customWidth="1"/>
    <col min="4" max="4" width="28.25" style="6" bestFit="1" customWidth="1"/>
    <col min="5" max="5" width="16.875" style="6" bestFit="1" customWidth="1"/>
    <col min="6" max="6" width="10.875" style="6" customWidth="1"/>
    <col min="7" max="7" width="6.75" style="6" customWidth="1"/>
    <col min="8" max="9" width="11" style="6"/>
    <col min="10" max="10" width="8.125" style="6" customWidth="1"/>
    <col min="11" max="11" width="13.5" style="6" customWidth="1"/>
    <col min="12" max="13" width="11" style="6"/>
    <col min="14" max="14" width="15.875" style="6" customWidth="1"/>
    <col min="15" max="15" width="15.375" style="6" customWidth="1"/>
    <col min="16" max="16384" width="11" style="6"/>
  </cols>
  <sheetData>
    <row r="1" spans="1:15">
      <c r="A1" s="41" t="str">
        <f>'!참조_ENUM'!E1</f>
        <v>REWARD_TYPE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>
      <c r="A2" s="30" t="str">
        <f>'!참조_ENUM'!E2</f>
        <v>type</v>
      </c>
      <c r="B2" s="31" t="str">
        <f>'!참조_ENUM'!F2</f>
        <v>value</v>
      </c>
      <c r="C2" s="32" t="str">
        <f>'!참조_ENUM'!G2</f>
        <v>comment</v>
      </c>
      <c r="D2" s="60" t="s">
        <v>23</v>
      </c>
      <c r="E2" s="61"/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5">
      <c r="A3" s="27" t="str">
        <f>'!참조_ENUM'!E3</f>
        <v>NONE</v>
      </c>
      <c r="B3" s="28">
        <f>'!참조_ENUM'!F3</f>
        <v>0</v>
      </c>
      <c r="C3" s="27" t="str">
        <f>'!참조_ENUM'!G3</f>
        <v>NONE</v>
      </c>
      <c r="D3" s="33" t="s">
        <v>16</v>
      </c>
      <c r="E3" s="33" t="s">
        <v>17</v>
      </c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5">
      <c r="A4" s="27" t="str">
        <f>'!참조_ENUM'!E4</f>
        <v>GOLD</v>
      </c>
      <c r="B4" s="28">
        <f>'!참조_ENUM'!F4</f>
        <v>1</v>
      </c>
      <c r="C4" s="27" t="str">
        <f>'!참조_ENUM'!G4</f>
        <v>1 금화(게임내 사용되는 재화)</v>
      </c>
      <c r="D4" s="34" t="s">
        <v>24</v>
      </c>
      <c r="E4" s="34" t="s">
        <v>25</v>
      </c>
      <c r="F4" s="39" t="s">
        <v>57</v>
      </c>
      <c r="G4" s="38"/>
      <c r="H4" s="38"/>
      <c r="I4" s="38"/>
      <c r="J4" s="38"/>
      <c r="K4" s="38"/>
      <c r="L4" s="38"/>
      <c r="M4" s="38"/>
      <c r="N4" s="38"/>
      <c r="O4" s="38"/>
    </row>
    <row r="5" spans="1:15">
      <c r="A5" s="27" t="str">
        <f>'!참조_ENUM'!E5</f>
        <v>DIA</v>
      </c>
      <c r="B5" s="28">
        <f>'!참조_ENUM'!F5</f>
        <v>2</v>
      </c>
      <c r="C5" s="27" t="str">
        <f>'!참조_ENUM'!G5</f>
        <v>2 보석(게임내 사용되는 유료 재화)</v>
      </c>
      <c r="D5" s="34" t="s">
        <v>24</v>
      </c>
      <c r="E5" s="34" t="s">
        <v>25</v>
      </c>
      <c r="F5" s="39"/>
      <c r="G5" s="38"/>
      <c r="H5" s="38"/>
      <c r="I5" s="38"/>
      <c r="J5" s="38"/>
      <c r="K5" s="38"/>
      <c r="L5" s="38"/>
      <c r="M5" s="38"/>
      <c r="N5" s="38"/>
      <c r="O5" s="38"/>
    </row>
    <row r="6" spans="1:15">
      <c r="A6" s="27" t="str">
        <f>'!참조_ENUM'!E6</f>
        <v>STAMINA</v>
      </c>
      <c r="B6" s="28">
        <f>'!참조_ENUM'!F6</f>
        <v>3</v>
      </c>
      <c r="C6" s="27" t="str">
        <f>'!참조_ENUM'!G6</f>
        <v>3 스태미나</v>
      </c>
      <c r="D6" s="34" t="s">
        <v>24</v>
      </c>
      <c r="E6" s="34" t="s">
        <v>25</v>
      </c>
      <c r="F6" s="39"/>
      <c r="G6" s="38"/>
      <c r="H6" s="38"/>
      <c r="I6" s="38"/>
      <c r="J6" s="38"/>
      <c r="K6" s="38"/>
      <c r="L6" s="38"/>
      <c r="M6" s="38"/>
      <c r="N6" s="38"/>
      <c r="O6" s="38"/>
    </row>
    <row r="7" spans="1:15">
      <c r="A7" s="27" t="str">
        <f>'!참조_ENUM'!E7</f>
        <v>FAVORITE</v>
      </c>
      <c r="B7" s="28">
        <f>'!참조_ENUM'!F7</f>
        <v>4</v>
      </c>
      <c r="C7" s="27" t="str">
        <f>'!참조_ENUM'!G7</f>
        <v>4 호감도</v>
      </c>
      <c r="D7" s="34" t="s">
        <v>24</v>
      </c>
      <c r="E7" s="34" t="s">
        <v>25</v>
      </c>
      <c r="F7" s="39"/>
      <c r="G7" s="38"/>
      <c r="H7" s="38"/>
      <c r="I7" s="38"/>
      <c r="J7" s="38"/>
      <c r="K7" s="38"/>
      <c r="L7" s="38"/>
      <c r="M7" s="38"/>
      <c r="N7" s="38"/>
      <c r="O7" s="38"/>
    </row>
    <row r="8" spans="1:15">
      <c r="A8" s="27" t="str">
        <f>'!참조_ENUM'!E8</f>
        <v>EXP_PLAYER</v>
      </c>
      <c r="B8" s="28">
        <f>'!참조_ENUM'!F8</f>
        <v>5</v>
      </c>
      <c r="C8" s="27" t="str">
        <f>'!참조_ENUM'!G8</f>
        <v>5 플레이어 경험치</v>
      </c>
      <c r="D8" s="34" t="s">
        <v>24</v>
      </c>
      <c r="E8" s="34" t="s">
        <v>25</v>
      </c>
      <c r="F8" s="39"/>
      <c r="G8" s="38"/>
      <c r="H8" s="38"/>
      <c r="I8" s="38"/>
      <c r="J8" s="38"/>
      <c r="K8" s="38"/>
      <c r="L8" s="38"/>
      <c r="M8" s="38"/>
      <c r="N8" s="38"/>
      <c r="O8" s="38"/>
    </row>
    <row r="9" spans="1:15">
      <c r="A9" s="27" t="str">
        <f>'!참조_ENUM'!E9</f>
        <v>EXP_CHARACTER</v>
      </c>
      <c r="B9" s="28">
        <f>'!참조_ENUM'!F9</f>
        <v>6</v>
      </c>
      <c r="C9" s="27" t="str">
        <f>'!참조_ENUM'!G9</f>
        <v>6 캐릭터 경험치</v>
      </c>
      <c r="D9" s="34" t="s">
        <v>24</v>
      </c>
      <c r="E9" s="34" t="s">
        <v>25</v>
      </c>
      <c r="F9" s="39"/>
      <c r="G9" s="38"/>
      <c r="H9" s="38"/>
      <c r="I9" s="38"/>
      <c r="J9" s="38"/>
      <c r="K9" s="38"/>
      <c r="L9" s="38"/>
      <c r="M9" s="38"/>
      <c r="N9" s="38"/>
      <c r="O9" s="38"/>
    </row>
    <row r="10" spans="1:15">
      <c r="A10" s="35" t="str">
        <f>'!참조_ENUM'!E10</f>
        <v>CHARACTER</v>
      </c>
      <c r="B10" s="36">
        <f>'!참조_ENUM'!F10</f>
        <v>7</v>
      </c>
      <c r="C10" s="35" t="str">
        <f>'!참조_ENUM'!G10</f>
        <v>7 캐릭터</v>
      </c>
      <c r="D10" s="29" t="s">
        <v>52</v>
      </c>
      <c r="E10" s="37" t="s">
        <v>26</v>
      </c>
      <c r="F10" s="39" t="s">
        <v>58</v>
      </c>
      <c r="G10" s="38"/>
      <c r="H10" s="38"/>
      <c r="I10" s="38"/>
      <c r="J10" s="38"/>
      <c r="K10" s="38"/>
      <c r="L10" s="38"/>
      <c r="M10" s="38"/>
      <c r="N10" s="38"/>
      <c r="O10" s="38"/>
    </row>
    <row r="11" spans="1:15">
      <c r="A11" s="35" t="str">
        <f>'!참조_ENUM'!E11</f>
        <v>EQUIPMENT</v>
      </c>
      <c r="B11" s="36">
        <f>'!참조_ENUM'!F11</f>
        <v>8</v>
      </c>
      <c r="C11" s="35" t="str">
        <f>'!참조_ENUM'!G11</f>
        <v>8 장비</v>
      </c>
      <c r="D11" s="29" t="s">
        <v>51</v>
      </c>
      <c r="E11" s="29" t="s">
        <v>27</v>
      </c>
      <c r="F11" s="39" t="s">
        <v>50</v>
      </c>
      <c r="G11" s="38"/>
      <c r="H11" s="38"/>
      <c r="I11" s="38"/>
      <c r="J11" s="38"/>
      <c r="K11" s="38"/>
      <c r="L11" s="38"/>
      <c r="M11" s="38"/>
      <c r="N11" s="38"/>
      <c r="O11" s="38"/>
    </row>
    <row r="12" spans="1:15">
      <c r="A12" s="27" t="str">
        <f>'!참조_ENUM'!E12</f>
        <v>SEND_ESSENCE</v>
      </c>
      <c r="B12" s="28">
        <f>'!참조_ENUM'!F12</f>
        <v>9</v>
      </c>
      <c r="C12" s="27" t="str">
        <f>'!참조_ENUM'!G12</f>
        <v>9 근원 전달 횟수(플레이어 보유)</v>
      </c>
      <c r="D12" s="34" t="s">
        <v>24</v>
      </c>
      <c r="E12" s="34" t="s">
        <v>25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</row>
    <row r="13" spans="1:15">
      <c r="A13" s="27" t="str">
        <f>'!참조_ENUM'!E13</f>
        <v>GET_ESSENCE</v>
      </c>
      <c r="B13" s="28">
        <f>'!참조_ENUM'!F13</f>
        <v>10</v>
      </c>
      <c r="C13" s="27" t="str">
        <f>'!참조_ENUM'!G13</f>
        <v>10 근원 받을 수 있는 횟수(캐릭터 공용 설정)</v>
      </c>
      <c r="D13" s="34" t="s">
        <v>24</v>
      </c>
      <c r="E13" s="34" t="s">
        <v>25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</row>
    <row r="14" spans="1:15">
      <c r="A14" s="27" t="str">
        <f>'!참조_ENUM'!E14</f>
        <v>BOSS_DUNGEON_TICKET</v>
      </c>
      <c r="B14" s="28">
        <f>'!참조_ENUM'!F14</f>
        <v>106</v>
      </c>
      <c r="C14" s="27" t="str">
        <f>'!참조_ENUM'!G14</f>
        <v>106 보스전 입장 횟수</v>
      </c>
      <c r="D14" s="34" t="s">
        <v>24</v>
      </c>
      <c r="E14" s="34" t="s">
        <v>25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</row>
    <row r="15" spans="1:15">
      <c r="A15" s="27" t="str">
        <f>'!참조_ENUM'!E15</f>
        <v>PIECE_EQUIPMENT</v>
      </c>
      <c r="B15" s="28">
        <f>'!참조_ENUM'!F15</f>
        <v>111</v>
      </c>
      <c r="C15" s="27" t="str">
        <f>'!참조_ENUM'!G15</f>
        <v>111 장비 조각</v>
      </c>
      <c r="D15" s="29" t="s">
        <v>53</v>
      </c>
      <c r="E15" s="29" t="s">
        <v>28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</row>
    <row r="16" spans="1:15">
      <c r="A16" s="27" t="str">
        <f>'!참조_ENUM'!E16</f>
        <v>PIECE_CHARACTER</v>
      </c>
      <c r="B16" s="28">
        <f>'!참조_ENUM'!F16</f>
        <v>112</v>
      </c>
      <c r="C16" s="27" t="str">
        <f>'!참조_ENUM'!G16</f>
        <v>112 캐릭터 조각</v>
      </c>
      <c r="D16" s="29" t="s">
        <v>53</v>
      </c>
      <c r="E16" s="29" t="s">
        <v>28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 spans="1:15">
      <c r="A17" s="27" t="str">
        <f>'!참조_ENUM'!E18</f>
        <v>ITEM</v>
      </c>
      <c r="B17" s="28">
        <f>'!참조_ENUM'!F18</f>
        <v>1000</v>
      </c>
      <c r="C17" s="27" t="str">
        <f>'!참조_ENUM'!G18</f>
        <v>1000 아이템</v>
      </c>
      <c r="D17" s="29" t="s">
        <v>53</v>
      </c>
      <c r="E17" s="29" t="s">
        <v>28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>
      <c r="A18" s="27" t="s">
        <v>55</v>
      </c>
      <c r="B18" s="28"/>
      <c r="C18" s="27" t="s">
        <v>54</v>
      </c>
      <c r="D18" s="29" t="s">
        <v>56</v>
      </c>
      <c r="E18" s="29" t="s">
        <v>29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>
      <c r="A19" s="40"/>
      <c r="B19" s="40"/>
      <c r="C19" s="40"/>
      <c r="D19" s="40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>
      <c r="A20" s="7" t="s">
        <v>30</v>
      </c>
      <c r="B20" s="8"/>
      <c r="C20" s="8"/>
      <c r="D20" s="8"/>
    </row>
    <row r="21" spans="1:15">
      <c r="A21" s="9" t="s">
        <v>10</v>
      </c>
      <c r="B21" s="10" t="s">
        <v>10</v>
      </c>
      <c r="C21" s="10" t="s">
        <v>10</v>
      </c>
      <c r="D21" s="10" t="s">
        <v>10</v>
      </c>
      <c r="E21" s="10" t="s">
        <v>10</v>
      </c>
      <c r="F21" s="10" t="s">
        <v>10</v>
      </c>
    </row>
    <row r="22" spans="1:15">
      <c r="A22" s="11" t="s">
        <v>1</v>
      </c>
      <c r="B22" s="12" t="s">
        <v>2</v>
      </c>
      <c r="C22" s="12" t="s">
        <v>3</v>
      </c>
      <c r="D22" s="12" t="s">
        <v>4</v>
      </c>
      <c r="E22" s="12" t="s">
        <v>5</v>
      </c>
      <c r="F22" s="12" t="s">
        <v>6</v>
      </c>
      <c r="H22" s="62" t="s">
        <v>31</v>
      </c>
      <c r="I22" s="63"/>
      <c r="J22" s="63"/>
      <c r="K22" s="64"/>
    </row>
    <row r="23" spans="1:15">
      <c r="A23" s="13" t="s">
        <v>13</v>
      </c>
      <c r="B23" s="14" t="s">
        <v>14</v>
      </c>
      <c r="C23" s="14" t="s">
        <v>16</v>
      </c>
      <c r="D23" s="14" t="s">
        <v>17</v>
      </c>
      <c r="E23" s="14" t="s">
        <v>18</v>
      </c>
      <c r="F23" s="14" t="s">
        <v>19</v>
      </c>
      <c r="H23" s="15" t="s">
        <v>32</v>
      </c>
      <c r="I23" s="15" t="s">
        <v>33</v>
      </c>
      <c r="J23" s="16" t="s">
        <v>34</v>
      </c>
      <c r="K23" s="16" t="s">
        <v>35</v>
      </c>
    </row>
    <row r="24" spans="1:15">
      <c r="A24" s="17">
        <v>1</v>
      </c>
      <c r="B24" s="18">
        <v>1</v>
      </c>
      <c r="C24" s="18">
        <v>1000</v>
      </c>
      <c r="D24" s="18">
        <v>1000</v>
      </c>
      <c r="E24" s="18">
        <v>0</v>
      </c>
      <c r="F24" s="18">
        <v>1000000</v>
      </c>
      <c r="H24" s="19" t="s">
        <v>36</v>
      </c>
      <c r="I24" s="19">
        <f t="shared" ref="I24:I37" si="0">D24</f>
        <v>1000</v>
      </c>
      <c r="J24" s="20" t="str">
        <f t="shared" ref="J24:J42" si="1">IF(A24=0,0,F24/10000&amp;"%")</f>
        <v>100%</v>
      </c>
      <c r="K24" s="19"/>
    </row>
    <row r="25" spans="1:15">
      <c r="A25" s="21">
        <v>1</v>
      </c>
      <c r="B25" s="21">
        <v>103</v>
      </c>
      <c r="C25" s="21">
        <v>17</v>
      </c>
      <c r="D25" s="21">
        <v>5</v>
      </c>
      <c r="E25" s="21">
        <v>0</v>
      </c>
      <c r="F25" s="18">
        <v>1000000</v>
      </c>
      <c r="H25" s="19" t="s">
        <v>37</v>
      </c>
      <c r="I25" s="19">
        <f t="shared" si="0"/>
        <v>5</v>
      </c>
      <c r="J25" s="20" t="str">
        <f t="shared" si="1"/>
        <v>100%</v>
      </c>
      <c r="K25" s="19"/>
    </row>
    <row r="26" spans="1:15">
      <c r="A26" s="21">
        <v>1</v>
      </c>
      <c r="B26" s="21">
        <v>110</v>
      </c>
      <c r="C26" s="21">
        <v>10001</v>
      </c>
      <c r="D26" s="21">
        <v>2</v>
      </c>
      <c r="E26" s="21">
        <v>0</v>
      </c>
      <c r="F26" s="21">
        <v>200000</v>
      </c>
      <c r="H26" s="19" t="s">
        <v>38</v>
      </c>
      <c r="I26" s="19">
        <f t="shared" si="0"/>
        <v>2</v>
      </c>
      <c r="J26" s="20" t="str">
        <f t="shared" si="1"/>
        <v>20%</v>
      </c>
      <c r="K26" s="19"/>
    </row>
    <row r="27" spans="1:15">
      <c r="A27" s="21">
        <v>1</v>
      </c>
      <c r="B27" s="21">
        <v>110</v>
      </c>
      <c r="C27" s="21">
        <v>11001</v>
      </c>
      <c r="D27" s="21">
        <v>2</v>
      </c>
      <c r="E27" s="21">
        <v>0</v>
      </c>
      <c r="F27" s="21">
        <v>200000</v>
      </c>
      <c r="H27" s="19" t="s">
        <v>39</v>
      </c>
      <c r="I27" s="19">
        <f t="shared" si="0"/>
        <v>2</v>
      </c>
      <c r="J27" s="20" t="str">
        <f t="shared" si="1"/>
        <v>20%</v>
      </c>
      <c r="K27" s="19"/>
    </row>
    <row r="28" spans="1:15">
      <c r="A28" s="21">
        <v>1</v>
      </c>
      <c r="B28" s="21">
        <v>110</v>
      </c>
      <c r="C28" s="21">
        <v>12001</v>
      </c>
      <c r="D28" s="21">
        <v>2</v>
      </c>
      <c r="E28" s="21">
        <v>0</v>
      </c>
      <c r="F28" s="21">
        <v>200000</v>
      </c>
      <c r="H28" s="19" t="s">
        <v>40</v>
      </c>
      <c r="I28" s="19">
        <f t="shared" si="0"/>
        <v>2</v>
      </c>
      <c r="J28" s="20" t="str">
        <f t="shared" si="1"/>
        <v>20%</v>
      </c>
      <c r="K28" s="19"/>
    </row>
    <row r="29" spans="1:15">
      <c r="A29" s="21">
        <v>1</v>
      </c>
      <c r="B29" s="21">
        <v>110</v>
      </c>
      <c r="C29" s="21">
        <v>13001</v>
      </c>
      <c r="D29" s="21">
        <v>2</v>
      </c>
      <c r="E29" s="21">
        <v>0</v>
      </c>
      <c r="F29" s="21">
        <v>200000</v>
      </c>
      <c r="H29" s="19" t="s">
        <v>41</v>
      </c>
      <c r="I29" s="19">
        <f t="shared" si="0"/>
        <v>2</v>
      </c>
      <c r="J29" s="20" t="str">
        <f t="shared" si="1"/>
        <v>20%</v>
      </c>
      <c r="K29" s="19"/>
    </row>
    <row r="30" spans="1:15">
      <c r="A30" s="21">
        <v>1</v>
      </c>
      <c r="B30" s="21">
        <v>110</v>
      </c>
      <c r="C30" s="21">
        <v>14001</v>
      </c>
      <c r="D30" s="21">
        <v>2</v>
      </c>
      <c r="E30" s="21">
        <v>0</v>
      </c>
      <c r="F30" s="21">
        <v>200000</v>
      </c>
      <c r="H30" s="19" t="s">
        <v>42</v>
      </c>
      <c r="I30" s="19">
        <f t="shared" si="0"/>
        <v>2</v>
      </c>
      <c r="J30" s="20" t="str">
        <f t="shared" si="1"/>
        <v>20%</v>
      </c>
      <c r="K30" s="19"/>
    </row>
    <row r="31" spans="1:15">
      <c r="A31" s="21">
        <v>2</v>
      </c>
      <c r="B31" s="18">
        <v>2</v>
      </c>
      <c r="C31" s="18">
        <v>40</v>
      </c>
      <c r="D31" s="18">
        <v>40</v>
      </c>
      <c r="E31" s="18">
        <v>1</v>
      </c>
      <c r="F31" s="21">
        <v>50000</v>
      </c>
      <c r="H31" s="22" t="s">
        <v>43</v>
      </c>
      <c r="I31" s="22">
        <f t="shared" si="0"/>
        <v>40</v>
      </c>
      <c r="J31" s="23" t="str">
        <f t="shared" si="1"/>
        <v>5%</v>
      </c>
      <c r="K31" s="65" t="str">
        <f>SUM(F31:F37)/10000&amp;"%"</f>
        <v>100%</v>
      </c>
      <c r="L31" s="68" t="s">
        <v>44</v>
      </c>
    </row>
    <row r="32" spans="1:15">
      <c r="A32" s="21">
        <v>2</v>
      </c>
      <c r="B32" s="21">
        <v>103</v>
      </c>
      <c r="C32" s="21">
        <v>17</v>
      </c>
      <c r="D32" s="21">
        <v>5</v>
      </c>
      <c r="E32" s="21">
        <v>1</v>
      </c>
      <c r="F32" s="21">
        <v>200000</v>
      </c>
      <c r="H32" s="22" t="s">
        <v>37</v>
      </c>
      <c r="I32" s="22">
        <f t="shared" si="0"/>
        <v>5</v>
      </c>
      <c r="J32" s="23" t="str">
        <f t="shared" si="1"/>
        <v>20%</v>
      </c>
      <c r="K32" s="66"/>
      <c r="L32" s="69"/>
    </row>
    <row r="33" spans="1:12">
      <c r="A33" s="21">
        <v>2</v>
      </c>
      <c r="B33" s="21">
        <v>110</v>
      </c>
      <c r="C33" s="21">
        <v>10001</v>
      </c>
      <c r="D33" s="21">
        <v>2</v>
      </c>
      <c r="E33" s="21">
        <v>1</v>
      </c>
      <c r="F33" s="21">
        <v>150000</v>
      </c>
      <c r="H33" s="22" t="s">
        <v>38</v>
      </c>
      <c r="I33" s="22">
        <f t="shared" si="0"/>
        <v>2</v>
      </c>
      <c r="J33" s="23" t="str">
        <f t="shared" si="1"/>
        <v>15%</v>
      </c>
      <c r="K33" s="66"/>
      <c r="L33" s="69"/>
    </row>
    <row r="34" spans="1:12">
      <c r="A34" s="21">
        <v>2</v>
      </c>
      <c r="B34" s="21">
        <v>110</v>
      </c>
      <c r="C34" s="21">
        <v>11001</v>
      </c>
      <c r="D34" s="21">
        <v>2</v>
      </c>
      <c r="E34" s="21">
        <v>1</v>
      </c>
      <c r="F34" s="21">
        <v>150000</v>
      </c>
      <c r="H34" s="22" t="s">
        <v>39</v>
      </c>
      <c r="I34" s="22">
        <f t="shared" si="0"/>
        <v>2</v>
      </c>
      <c r="J34" s="23" t="str">
        <f t="shared" si="1"/>
        <v>15%</v>
      </c>
      <c r="K34" s="66"/>
      <c r="L34" s="69"/>
    </row>
    <row r="35" spans="1:12">
      <c r="A35" s="21">
        <v>2</v>
      </c>
      <c r="B35" s="21">
        <v>110</v>
      </c>
      <c r="C35" s="21">
        <v>12001</v>
      </c>
      <c r="D35" s="21">
        <v>2</v>
      </c>
      <c r="E35" s="21">
        <v>1</v>
      </c>
      <c r="F35" s="21">
        <v>150000</v>
      </c>
      <c r="H35" s="22" t="s">
        <v>40</v>
      </c>
      <c r="I35" s="22">
        <f t="shared" si="0"/>
        <v>2</v>
      </c>
      <c r="J35" s="23" t="str">
        <f t="shared" si="1"/>
        <v>15%</v>
      </c>
      <c r="K35" s="66"/>
      <c r="L35" s="69"/>
    </row>
    <row r="36" spans="1:12">
      <c r="A36" s="21">
        <v>2</v>
      </c>
      <c r="B36" s="21">
        <v>110</v>
      </c>
      <c r="C36" s="21">
        <v>13001</v>
      </c>
      <c r="D36" s="21">
        <v>2</v>
      </c>
      <c r="E36" s="21">
        <v>1</v>
      </c>
      <c r="F36" s="21">
        <v>150000</v>
      </c>
      <c r="H36" s="22" t="s">
        <v>41</v>
      </c>
      <c r="I36" s="22">
        <f t="shared" si="0"/>
        <v>2</v>
      </c>
      <c r="J36" s="23" t="str">
        <f t="shared" si="1"/>
        <v>15%</v>
      </c>
      <c r="K36" s="66"/>
      <c r="L36" s="69"/>
    </row>
    <row r="37" spans="1:12">
      <c r="A37" s="21">
        <v>2</v>
      </c>
      <c r="B37" s="21">
        <v>110</v>
      </c>
      <c r="C37" s="21">
        <v>14001</v>
      </c>
      <c r="D37" s="21">
        <v>2</v>
      </c>
      <c r="E37" s="21">
        <v>1</v>
      </c>
      <c r="F37" s="21">
        <v>150000</v>
      </c>
      <c r="H37" s="22" t="s">
        <v>42</v>
      </c>
      <c r="I37" s="22">
        <f t="shared" si="0"/>
        <v>2</v>
      </c>
      <c r="J37" s="23" t="str">
        <f t="shared" si="1"/>
        <v>15%</v>
      </c>
      <c r="K37" s="67"/>
      <c r="L37" s="69"/>
    </row>
    <row r="38" spans="1:12">
      <c r="A38" s="21">
        <v>3</v>
      </c>
      <c r="B38" s="21">
        <v>7</v>
      </c>
      <c r="C38" s="21">
        <v>1</v>
      </c>
      <c r="D38" s="21">
        <v>1</v>
      </c>
      <c r="E38" s="21">
        <v>1</v>
      </c>
      <c r="F38" s="21">
        <v>330000</v>
      </c>
      <c r="H38" s="24" t="s">
        <v>45</v>
      </c>
      <c r="I38" s="24">
        <v>1</v>
      </c>
      <c r="J38" s="25" t="str">
        <f t="shared" si="1"/>
        <v>33%</v>
      </c>
      <c r="K38" s="70" t="str">
        <f>SUM(F38:F40)/10000&amp;"%"</f>
        <v>100%</v>
      </c>
    </row>
    <row r="39" spans="1:12">
      <c r="A39" s="21">
        <v>3</v>
      </c>
      <c r="B39" s="21">
        <v>7</v>
      </c>
      <c r="C39" s="21">
        <v>2</v>
      </c>
      <c r="D39" s="21">
        <v>1</v>
      </c>
      <c r="E39" s="21">
        <v>1</v>
      </c>
      <c r="F39" s="21">
        <v>330000</v>
      </c>
      <c r="H39" s="24" t="s">
        <v>46</v>
      </c>
      <c r="I39" s="24">
        <v>1</v>
      </c>
      <c r="J39" s="25" t="str">
        <f t="shared" si="1"/>
        <v>33%</v>
      </c>
      <c r="K39" s="66"/>
    </row>
    <row r="40" spans="1:12">
      <c r="A40" s="21">
        <v>3</v>
      </c>
      <c r="B40" s="21">
        <v>7</v>
      </c>
      <c r="C40" s="21">
        <v>3</v>
      </c>
      <c r="D40" s="21">
        <v>1</v>
      </c>
      <c r="E40" s="21">
        <v>1</v>
      </c>
      <c r="F40" s="21">
        <v>340000</v>
      </c>
      <c r="H40" s="24" t="s">
        <v>47</v>
      </c>
      <c r="I40" s="24">
        <v>1</v>
      </c>
      <c r="J40" s="25" t="str">
        <f t="shared" si="1"/>
        <v>34%</v>
      </c>
      <c r="K40" s="67"/>
    </row>
    <row r="41" spans="1:12">
      <c r="A41" s="21"/>
      <c r="B41" s="21"/>
      <c r="C41" s="21"/>
      <c r="D41" s="21"/>
      <c r="E41" s="21"/>
      <c r="F41" s="21"/>
      <c r="H41" s="21"/>
      <c r="I41" s="21"/>
      <c r="J41" s="26">
        <f t="shared" si="1"/>
        <v>0</v>
      </c>
    </row>
    <row r="42" spans="1:12">
      <c r="A42" s="21"/>
      <c r="B42" s="21"/>
      <c r="C42" s="21"/>
      <c r="D42" s="21"/>
      <c r="E42" s="21"/>
      <c r="F42" s="21"/>
      <c r="H42" s="21"/>
      <c r="I42" s="21"/>
      <c r="J42" s="26">
        <f t="shared" si="1"/>
        <v>0</v>
      </c>
    </row>
  </sheetData>
  <mergeCells count="5">
    <mergeCell ref="D2:E2"/>
    <mergeCell ref="H22:K22"/>
    <mergeCell ref="K31:K37"/>
    <mergeCell ref="L31:L37"/>
    <mergeCell ref="K38:K40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2121-343E-422E-B3FA-27D4313C268C}">
  <dimension ref="A1:K18"/>
  <sheetViews>
    <sheetView workbookViewId="0">
      <selection activeCell="E22" sqref="E22"/>
    </sheetView>
  </sheetViews>
  <sheetFormatPr defaultRowHeight="16.5"/>
  <cols>
    <col min="1" max="1" width="18.625" bestFit="1" customWidth="1"/>
    <col min="2" max="2" width="6.375" bestFit="1" customWidth="1"/>
    <col min="3" max="3" width="31.125" bestFit="1" customWidth="1"/>
    <col min="5" max="5" width="26.5" bestFit="1" customWidth="1"/>
    <col min="7" max="7" width="35.75" bestFit="1" customWidth="1"/>
    <col min="9" max="9" width="14.875" bestFit="1" customWidth="1"/>
    <col min="10" max="10" width="6.375" bestFit="1" customWidth="1"/>
    <col min="11" max="11" width="31.5" bestFit="1" customWidth="1"/>
  </cols>
  <sheetData>
    <row r="1" spans="1:11">
      <c r="A1" t="str">
        <f>'[1]@tribe'!$A$1</f>
        <v>TRIBE_TYPE</v>
      </c>
      <c r="E1" t="str">
        <f>'[1]@reward_type'!$A$1</f>
        <v>REWARD_TYPE</v>
      </c>
      <c r="I1" t="str">
        <f>'[1]@drop_type'!$A$1</f>
        <v>DROP_TYPE</v>
      </c>
    </row>
    <row r="2" spans="1:11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'[1]@reward_type'!A3</f>
        <v>type</v>
      </c>
      <c r="F2" s="5" t="str">
        <f>'[1]@reward_type'!B3</f>
        <v>value</v>
      </c>
      <c r="G2" s="1" t="str">
        <f>'[1]@reward_type'!C3</f>
        <v>comment</v>
      </c>
      <c r="I2" s="5" t="str">
        <f>'[1]@drop_type'!$A3</f>
        <v>type</v>
      </c>
      <c r="J2" s="5" t="str">
        <f>'[1]@drop_type'!$B3</f>
        <v>value</v>
      </c>
      <c r="K2" s="1" t="str">
        <f>'[1]@drop_type'!$C3</f>
        <v>comment</v>
      </c>
    </row>
    <row r="3" spans="1:11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'[1]@reward_type'!A4</f>
        <v>NONE</v>
      </c>
      <c r="F3" s="4">
        <f>'[1]@reward_type'!B4</f>
        <v>0</v>
      </c>
      <c r="G3" s="4" t="str">
        <f>'[1]@reward_type'!C4</f>
        <v>NONE</v>
      </c>
      <c r="I3" s="4" t="str">
        <f>'[1]@drop_type'!$A4</f>
        <v>NONE</v>
      </c>
      <c r="J3" s="4">
        <f>'[1]@drop_type'!$B4</f>
        <v>0</v>
      </c>
      <c r="K3" s="4" t="str">
        <f>'[1]@drop_type'!$C4</f>
        <v>NONE</v>
      </c>
    </row>
    <row r="4" spans="1:11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'[1]@reward_type'!A5</f>
        <v>GOLD</v>
      </c>
      <c r="F4" s="4">
        <f>'[1]@reward_type'!B5</f>
        <v>1</v>
      </c>
      <c r="G4" s="4" t="str">
        <f>'[1]@reward_type'!C5</f>
        <v>1 금화(게임내 사용되는 재화)</v>
      </c>
      <c r="I4" s="4" t="str">
        <f>'[1]@drop_type'!$A5</f>
        <v>DROP_EACH</v>
      </c>
      <c r="J4" s="4">
        <f>'[1]@drop_type'!$B5</f>
        <v>1</v>
      </c>
      <c r="K4" s="4" t="str">
        <f>'[1]@drop_type'!$C5</f>
        <v>1 개별 드랍 확률로 체크</v>
      </c>
    </row>
    <row r="5" spans="1:11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'[1]@reward_type'!A6</f>
        <v>DIA</v>
      </c>
      <c r="F5" s="4">
        <f>'[1]@reward_type'!B6</f>
        <v>2</v>
      </c>
      <c r="G5" s="4" t="str">
        <f>'[1]@reward_type'!C6</f>
        <v>2 보석(게임내 사용되는 유료 재화)</v>
      </c>
      <c r="I5" s="4" t="str">
        <f>'[1]@drop_type'!$A6</f>
        <v>DROP_WEIGHT</v>
      </c>
      <c r="J5" s="4">
        <f>'[1]@drop_type'!$B6</f>
        <v>2</v>
      </c>
      <c r="K5" s="4" t="str">
        <f>'[1]@drop_type'!$C6</f>
        <v>2 ID내에서의 드랍 비중으로 체크</v>
      </c>
    </row>
    <row r="6" spans="1:11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'[1]@reward_type'!A7</f>
        <v>STAMINA</v>
      </c>
      <c r="F6" s="4">
        <f>'[1]@reward_type'!B7</f>
        <v>3</v>
      </c>
      <c r="G6" s="4" t="str">
        <f>'[1]@reward_type'!C7</f>
        <v>3 스태미나</v>
      </c>
    </row>
    <row r="7" spans="1:11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E7" s="4" t="str">
        <f>'[1]@reward_type'!A8</f>
        <v>FAVORITE</v>
      </c>
      <c r="F7" s="4">
        <f>'[1]@reward_type'!B8</f>
        <v>4</v>
      </c>
      <c r="G7" s="4" t="str">
        <f>'[1]@reward_type'!C8</f>
        <v>4 호감도</v>
      </c>
    </row>
    <row r="8" spans="1:11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  <c r="E8" s="4" t="str">
        <f>'[1]@reward_type'!A9</f>
        <v>EXP_PLAYER</v>
      </c>
      <c r="F8" s="4">
        <f>'[1]@reward_type'!B9</f>
        <v>5</v>
      </c>
      <c r="G8" s="4" t="str">
        <f>'[1]@reward_type'!C9</f>
        <v>5 플레이어 경험치</v>
      </c>
    </row>
    <row r="9" spans="1:11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  <c r="E9" s="4" t="str">
        <f>'[1]@reward_type'!A10</f>
        <v>EXP_CHARACTER</v>
      </c>
      <c r="F9" s="4">
        <f>'[1]@reward_type'!B10</f>
        <v>6</v>
      </c>
      <c r="G9" s="4" t="str">
        <f>'[1]@reward_type'!C10</f>
        <v>6 캐릭터 경험치</v>
      </c>
    </row>
    <row r="10" spans="1:11">
      <c r="A10" s="4">
        <f>'[1]@tribe'!$A11</f>
        <v>0</v>
      </c>
      <c r="B10" s="4">
        <f>'[1]@tribe'!$B11</f>
        <v>0</v>
      </c>
      <c r="C10" s="4">
        <f>'[1]@tribe'!$C11</f>
        <v>0</v>
      </c>
      <c r="E10" s="4" t="str">
        <f>'[1]@reward_type'!A11</f>
        <v>CHARACTER</v>
      </c>
      <c r="F10" s="4">
        <f>'[1]@reward_type'!B11</f>
        <v>7</v>
      </c>
      <c r="G10" s="4" t="str">
        <f>'[1]@reward_type'!C11</f>
        <v>7 캐릭터</v>
      </c>
    </row>
    <row r="11" spans="1:11">
      <c r="A11" s="4">
        <f>'[1]@tribe'!$A12</f>
        <v>0</v>
      </c>
      <c r="B11" s="4">
        <f>'[1]@tribe'!$B12</f>
        <v>0</v>
      </c>
      <c r="C11" s="4">
        <f>'[1]@tribe'!$C12</f>
        <v>0</v>
      </c>
      <c r="E11" s="4" t="str">
        <f>'[1]@reward_type'!A12</f>
        <v>EQUIPMENT</v>
      </c>
      <c r="F11" s="4">
        <f>'[1]@reward_type'!B12</f>
        <v>8</v>
      </c>
      <c r="G11" s="4" t="str">
        <f>'[1]@reward_type'!C12</f>
        <v>8 장비</v>
      </c>
    </row>
    <row r="12" spans="1:11">
      <c r="A12" s="4">
        <f>'[1]@tribe'!$A13</f>
        <v>0</v>
      </c>
      <c r="B12" s="4">
        <f>'[1]@tribe'!$B13</f>
        <v>0</v>
      </c>
      <c r="C12" s="4">
        <f>'[1]@tribe'!$C13</f>
        <v>0</v>
      </c>
      <c r="E12" s="4" t="str">
        <f>'[1]@reward_type'!A13</f>
        <v>SEND_ESSENCE</v>
      </c>
      <c r="F12" s="4">
        <f>'[1]@reward_type'!B13</f>
        <v>9</v>
      </c>
      <c r="G12" s="4" t="str">
        <f>'[1]@reward_type'!C13</f>
        <v>9 근원 전달 횟수(플레이어 보유)</v>
      </c>
    </row>
    <row r="13" spans="1:11">
      <c r="A13" s="4">
        <f>'[1]@tribe'!$A14</f>
        <v>0</v>
      </c>
      <c r="B13" s="4">
        <f>'[1]@tribe'!$B14</f>
        <v>0</v>
      </c>
      <c r="C13" s="4">
        <f>'[1]@tribe'!$C14</f>
        <v>0</v>
      </c>
      <c r="E13" s="4" t="str">
        <f>'[1]@reward_type'!A14</f>
        <v>GET_ESSENCE</v>
      </c>
      <c r="F13" s="4">
        <f>'[1]@reward_type'!B14</f>
        <v>10</v>
      </c>
      <c r="G13" s="4" t="str">
        <f>'[1]@reward_type'!C14</f>
        <v>10 근원 받을 수 있는 횟수(캐릭터 공용 설정)</v>
      </c>
    </row>
    <row r="14" spans="1:11">
      <c r="A14" s="4">
        <f>'[1]@tribe'!$A15</f>
        <v>0</v>
      </c>
      <c r="B14" s="4">
        <f>'[1]@tribe'!$B15</f>
        <v>0</v>
      </c>
      <c r="C14" s="4">
        <f>'[1]@tribe'!$C15</f>
        <v>0</v>
      </c>
      <c r="E14" s="4" t="str">
        <f>'[1]@reward_type'!A15</f>
        <v>BOSS_DUNGEON_TICKET</v>
      </c>
      <c r="F14" s="4">
        <f>'[1]@reward_type'!B15</f>
        <v>106</v>
      </c>
      <c r="G14" s="4" t="str">
        <f>'[1]@reward_type'!C15</f>
        <v>106 보스전 입장 횟수</v>
      </c>
    </row>
    <row r="15" spans="1:11">
      <c r="A15" s="4">
        <f>'[1]@tribe'!$A16</f>
        <v>0</v>
      </c>
      <c r="B15" s="4">
        <f>'[1]@tribe'!$B16</f>
        <v>0</v>
      </c>
      <c r="C15" s="4">
        <f>'[1]@tribe'!$C16</f>
        <v>0</v>
      </c>
      <c r="E15" s="4" t="str">
        <f>'[1]@reward_type'!A16</f>
        <v>PIECE_EQUIPMENT</v>
      </c>
      <c r="F15" s="4">
        <f>'[1]@reward_type'!B16</f>
        <v>111</v>
      </c>
      <c r="G15" s="4" t="str">
        <f>'[1]@reward_type'!C16</f>
        <v>111 장비 조각</v>
      </c>
    </row>
    <row r="16" spans="1:11">
      <c r="E16" s="4" t="str">
        <f>'[1]@reward_type'!A17</f>
        <v>PIECE_CHARACTER</v>
      </c>
      <c r="F16" s="4">
        <f>'[1]@reward_type'!B17</f>
        <v>112</v>
      </c>
      <c r="G16" s="4" t="str">
        <f>'[1]@reward_type'!C17</f>
        <v>112 캐릭터 조각</v>
      </c>
    </row>
    <row r="17" spans="5:7">
      <c r="E17" s="4" t="str">
        <f>'[1]@reward_type'!A18</f>
        <v>PIECE_ITEM</v>
      </c>
      <c r="F17" s="4">
        <f>'[1]@reward_type'!B18</f>
        <v>113</v>
      </c>
      <c r="G17" s="4" t="str">
        <f>'[1]@reward_type'!C18</f>
        <v>113 아이템 조각</v>
      </c>
    </row>
    <row r="18" spans="5:7">
      <c r="E18" s="4" t="str">
        <f>'[1]@reward_type'!A19</f>
        <v>ITEM</v>
      </c>
      <c r="F18" s="4">
        <f>'[1]@reward_type'!B19</f>
        <v>1000</v>
      </c>
      <c r="G18" s="4" t="str">
        <f>'[1]@reward_type'!C19</f>
        <v>1000 아이템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BF33-0599-44CF-8176-19546E225369}">
  <dimension ref="A1:O254"/>
  <sheetViews>
    <sheetView tabSelected="1" zoomScaleNormal="100" workbookViewId="0">
      <pane xSplit="6" ySplit="4" topLeftCell="G80" activePane="bottomRight" state="frozen"/>
      <selection pane="topRight" activeCell="F1" sqref="F1"/>
      <selection pane="bottomLeft" activeCell="A5" sqref="A5"/>
      <selection pane="bottomRight" activeCell="I91" sqref="I91"/>
    </sheetView>
  </sheetViews>
  <sheetFormatPr defaultRowHeight="16.5"/>
  <cols>
    <col min="1" max="1" width="16.5" bestFit="1" customWidth="1"/>
    <col min="2" max="2" width="17.25" bestFit="1" customWidth="1"/>
    <col min="3" max="4" width="20.25" bestFit="1" customWidth="1"/>
    <col min="5" max="5" width="19" customWidth="1"/>
    <col min="6" max="6" width="32.125" style="46" customWidth="1"/>
    <col min="7" max="7" width="13.25" customWidth="1"/>
    <col min="8" max="8" width="18.375" style="50" customWidth="1"/>
    <col min="9" max="9" width="13.25" customWidth="1"/>
    <col min="10" max="10" width="13.125" customWidth="1"/>
    <col min="11" max="11" width="29" style="46" customWidth="1"/>
    <col min="12" max="14" width="13.25" customWidth="1"/>
    <col min="15" max="15" width="49.5" bestFit="1" customWidth="1"/>
  </cols>
  <sheetData>
    <row r="1" spans="1:15">
      <c r="A1" t="s">
        <v>0</v>
      </c>
    </row>
    <row r="2" spans="1:15">
      <c r="A2" s="1" t="s">
        <v>1</v>
      </c>
      <c r="B2" s="1" t="s">
        <v>68</v>
      </c>
      <c r="C2" s="1" t="s">
        <v>62</v>
      </c>
      <c r="D2" s="1" t="s">
        <v>63</v>
      </c>
      <c r="E2" s="1" t="s">
        <v>2</v>
      </c>
      <c r="F2" s="47" t="s">
        <v>61</v>
      </c>
      <c r="G2" s="1" t="s">
        <v>3</v>
      </c>
      <c r="H2" s="51" t="s">
        <v>76</v>
      </c>
      <c r="I2" s="1" t="s">
        <v>4</v>
      </c>
      <c r="J2" s="1" t="s">
        <v>5</v>
      </c>
      <c r="K2" s="47" t="s">
        <v>71</v>
      </c>
      <c r="L2" s="1" t="s">
        <v>6</v>
      </c>
      <c r="M2" s="1" t="s">
        <v>7</v>
      </c>
      <c r="N2" s="1" t="s">
        <v>8</v>
      </c>
      <c r="O2" s="1" t="s">
        <v>9</v>
      </c>
    </row>
    <row r="3" spans="1:15">
      <c r="A3" s="2" t="s">
        <v>65</v>
      </c>
      <c r="B3" s="2" t="s">
        <v>67</v>
      </c>
      <c r="C3" s="2" t="s">
        <v>11</v>
      </c>
      <c r="D3" s="2" t="s">
        <v>11</v>
      </c>
      <c r="E3" s="2" t="s">
        <v>48</v>
      </c>
      <c r="F3" s="47" t="s">
        <v>11</v>
      </c>
      <c r="G3" s="2" t="s">
        <v>10</v>
      </c>
      <c r="H3" s="51" t="s">
        <v>72</v>
      </c>
      <c r="I3" s="2" t="s">
        <v>10</v>
      </c>
      <c r="J3" s="2" t="s">
        <v>74</v>
      </c>
      <c r="K3" s="47" t="s">
        <v>72</v>
      </c>
      <c r="L3" s="2" t="s">
        <v>10</v>
      </c>
      <c r="M3" s="2" t="s">
        <v>12</v>
      </c>
      <c r="N3" s="2" t="s">
        <v>10</v>
      </c>
      <c r="O3" s="2" t="s">
        <v>11</v>
      </c>
    </row>
    <row r="4" spans="1:15">
      <c r="A4" s="3" t="s">
        <v>13</v>
      </c>
      <c r="B4" s="3" t="s">
        <v>66</v>
      </c>
      <c r="C4" s="3" t="s">
        <v>60</v>
      </c>
      <c r="D4" s="3" t="s">
        <v>60</v>
      </c>
      <c r="E4" s="3" t="s">
        <v>49</v>
      </c>
      <c r="F4" s="48" t="s">
        <v>15</v>
      </c>
      <c r="G4" s="3" t="s">
        <v>16</v>
      </c>
      <c r="H4" s="52" t="s">
        <v>77</v>
      </c>
      <c r="I4" s="3" t="s">
        <v>17</v>
      </c>
      <c r="J4" s="3" t="s">
        <v>18</v>
      </c>
      <c r="K4" s="48" t="s">
        <v>73</v>
      </c>
      <c r="L4" s="3" t="s">
        <v>19</v>
      </c>
      <c r="M4" s="3" t="s">
        <v>20</v>
      </c>
      <c r="N4" s="3" t="s">
        <v>21</v>
      </c>
      <c r="O4" s="3" t="s">
        <v>22</v>
      </c>
    </row>
    <row r="5" spans="1:15" s="43" customFormat="1">
      <c r="A5" s="42">
        <v>10001</v>
      </c>
      <c r="B5" s="42">
        <v>10001001</v>
      </c>
      <c r="C5" s="42" t="str">
        <f t="shared" ref="C5:C87" si="0">IF(MID(B5, 1, 1) = "1", "메인 스테이지", IF(MID(B5, 1, 1) = "2", "일일던전", IF(MID(B5, 1, 1) = "3", "보스전", "다른 경우")))</f>
        <v>메인 스테이지</v>
      </c>
      <c r="D5" s="42" t="str">
        <f t="shared" ref="D5:D87" si="1">IF(MID(B5, 2, 1) = "0", "통상", IF(MID(B5, 2, 1) = "1", "초회", IF(MID(B5, 2, 1) = "2", "별 보상", "다른 경우")))</f>
        <v>통상</v>
      </c>
      <c r="E5" s="42">
        <f>INDEX('!참조_ENUM'!$F$3:$F$42,MATCH(F5,'!참조_ENUM'!$G$3:$G$42,0))</f>
        <v>1000</v>
      </c>
      <c r="F5" s="49" t="s">
        <v>69</v>
      </c>
      <c r="G5" s="42">
        <v>16</v>
      </c>
      <c r="H5" s="53" t="str">
        <f>IF(E5=1000,VLOOKUP(G5,[2]item!$A$5:$C$10000,3,FALSE),IF(E5=112,VLOOKUP(G5,[3]pc_data!$A$5:$C$10000,3,FALSE)&amp;" 조각",IF(E5=1,"골드",IF(E5=2,"보석",IF(E5=3,"스테미나",IF(E5=4,"호감도",IF(E5=5,"플레이어 경험치",IF(E5=6,"캐릭터 경험치",IF(E5=7,VLOOKUP(G5,[3]pc_data!$A$5:$C$10000,3,FALSE),IF(E5=8,VLOOKUP(G5,[2]equipment!$A$5:$D$10000,3,FALSE),IF(E5=111,VLOOKUP(G5,[2]equipment!$A$5:$D$10000,3,FALSE)&amp;" 조각",IF(E5=113,VLOOKUP(G5,[2]item_piece!$A$5:$C$10000,3,FALSE),"기타"))))))))))))</f>
        <v>전투 보고서(소)</v>
      </c>
      <c r="I5" s="42">
        <v>5</v>
      </c>
      <c r="J5" s="42">
        <f>INDEX('!참조_ENUM'!$J$3:$J$5,MATCH(K5,'!참조_ENUM'!$K$3:$K$5,0))</f>
        <v>1</v>
      </c>
      <c r="K5" s="49" t="s">
        <v>75</v>
      </c>
      <c r="L5" s="42">
        <v>1000000</v>
      </c>
      <c r="M5" s="42" t="b">
        <f t="shared" ref="M5:M11" si="2">IF(N5&gt;0,TRUE,FALSE)</f>
        <v>1</v>
      </c>
      <c r="N5" s="42">
        <v>1</v>
      </c>
      <c r="O5" s="42"/>
    </row>
    <row r="6" spans="1:15" s="43" customFormat="1">
      <c r="A6" s="42">
        <v>10002</v>
      </c>
      <c r="B6" s="42">
        <v>10001001</v>
      </c>
      <c r="C6" s="42" t="str">
        <f t="shared" si="0"/>
        <v>메인 스테이지</v>
      </c>
      <c r="D6" s="42" t="str">
        <f t="shared" si="1"/>
        <v>통상</v>
      </c>
      <c r="E6" s="42">
        <f>INDEX('!참조_ENUM'!$F$3:$F$42,MATCH(F6,'!참조_ENUM'!$G$3:$G$42,0))</f>
        <v>1000</v>
      </c>
      <c r="F6" s="49" t="s">
        <v>69</v>
      </c>
      <c r="G6" s="42">
        <v>6</v>
      </c>
      <c r="H6" s="53" t="str">
        <f>IF(E6=1000,VLOOKUP(G6,[2]item!$A$5:$C$10000,3,FALSE),IF(E6=112,VLOOKUP(G6,[3]pc_data!$A$5:$C$10000,3,FALSE)&amp;" 조각",IF(E6=1,"골드",IF(E6=2,"보석",IF(E6=3,"스테미나",IF(E6=4,"호감도",IF(E6=5,"플레이어 경험치",IF(E6=6,"캐릭터 경험치",IF(E6=7,VLOOKUP(G6,[3]pc_data!$A$5:$C$10000,3,FALSE),IF(E6=8,VLOOKUP(G6,[2]equipment!$A$5:$D$10000,3,FALSE),IF(E6=111,VLOOKUP(G6,[2]equipment!$A$5:$D$10000,3,FALSE)&amp;" 조각",IF(E6=113,VLOOKUP(G6,[2]item_piece!$A$5:$C$10000,3,FALSE),"기타"))))))))))))</f>
        <v>경험치 물약_C(소)</v>
      </c>
      <c r="I6" s="42">
        <v>5</v>
      </c>
      <c r="J6" s="42">
        <f>INDEX('!참조_ENUM'!$J$3:$J$5,MATCH(K6,'!참조_ENUM'!$K$3:$K$5,0))</f>
        <v>1</v>
      </c>
      <c r="K6" s="49" t="s">
        <v>75</v>
      </c>
      <c r="L6" s="42">
        <v>1000000</v>
      </c>
      <c r="M6" s="42" t="b">
        <f t="shared" si="2"/>
        <v>1</v>
      </c>
      <c r="N6" s="42">
        <v>2</v>
      </c>
      <c r="O6" s="42"/>
    </row>
    <row r="7" spans="1:15" s="43" customFormat="1">
      <c r="A7" s="42">
        <v>10003</v>
      </c>
      <c r="B7" s="42">
        <v>10001001</v>
      </c>
      <c r="C7" s="42" t="str">
        <f t="shared" ref="C7:C10" si="3">IF(MID(B7, 1, 1) = "1", "메인 스테이지", IF(MID(B7, 1, 1) = "2", "일일던전", IF(MID(B7, 1, 1) = "3", "보스전", "다른 경우")))</f>
        <v>메인 스테이지</v>
      </c>
      <c r="D7" s="42" t="str">
        <f t="shared" ref="D7:D10" si="4">IF(MID(B7, 2, 1) = "0", "통상", IF(MID(B7, 2, 1) = "1", "초회", IF(MID(B7, 2, 1) = "2", "별 보상", "다른 경우")))</f>
        <v>통상</v>
      </c>
      <c r="E7" s="42">
        <f>INDEX('!참조_ENUM'!$F$3:$F$42,MATCH(F7,'!참조_ENUM'!$G$3:$G$42,0))</f>
        <v>5</v>
      </c>
      <c r="F7" s="49" t="s">
        <v>79</v>
      </c>
      <c r="G7" s="42">
        <v>10</v>
      </c>
      <c r="H7" s="53" t="str">
        <f>IF(E7=1000,VLOOKUP(G7,[2]item!$A$5:$C$10000,3,FALSE),IF(E7=112,VLOOKUP(G7,[3]pc_data!$A$5:$C$10000,3,FALSE)&amp;" 조각",IF(E7=1,"골드",IF(E7=2,"보석",IF(E7=3,"스테미나",IF(E7=4,"호감도",IF(E7=5,"플레이어 경험치",IF(E7=6,"캐릭터 경험치",IF(E7=7,VLOOKUP(G7,[3]pc_data!$A$5:$C$10000,3,FALSE),IF(E7=8,VLOOKUP(G7,[2]equipment!$A$5:$D$10000,3,FALSE),IF(E7=111,VLOOKUP(G7,[2]equipment!$A$5:$D$10000,3,FALSE)&amp;" 조각",IF(E7=113,VLOOKUP(G7,[2]item_piece!$A$5:$C$10000,3,FALSE),"기타"))))))))))))</f>
        <v>플레이어 경험치</v>
      </c>
      <c r="I7" s="42">
        <v>10</v>
      </c>
      <c r="J7" s="42">
        <f>INDEX('!참조_ENUM'!$J$3:$J$5,MATCH(K7,'!참조_ENUM'!$K$3:$K$5,0))</f>
        <v>1</v>
      </c>
      <c r="K7" s="49" t="s">
        <v>75</v>
      </c>
      <c r="L7" s="42">
        <v>1000000</v>
      </c>
      <c r="M7" s="42" t="b">
        <f t="shared" ref="M7:M10" si="5">IF(N7&gt;0,TRUE,FALSE)</f>
        <v>0</v>
      </c>
      <c r="N7" s="42">
        <v>0</v>
      </c>
      <c r="O7" s="42"/>
    </row>
    <row r="8" spans="1:15" s="43" customFormat="1">
      <c r="A8" s="42">
        <v>10004</v>
      </c>
      <c r="B8" s="42">
        <v>10001001</v>
      </c>
      <c r="C8" s="42" t="str">
        <f t="shared" si="3"/>
        <v>메인 스테이지</v>
      </c>
      <c r="D8" s="42" t="str">
        <f t="shared" si="4"/>
        <v>통상</v>
      </c>
      <c r="E8" s="42">
        <f>INDEX('!참조_ENUM'!$F$3:$F$42,MATCH(F8,'!참조_ENUM'!$G$3:$G$42,0))</f>
        <v>6</v>
      </c>
      <c r="F8" s="49" t="s">
        <v>80</v>
      </c>
      <c r="G8" s="42">
        <v>12</v>
      </c>
      <c r="H8" s="53" t="str">
        <f>IF(E8=1000,VLOOKUP(G8,[2]item!$A$5:$C$10000,3,FALSE),IF(E8=112,VLOOKUP(G8,[3]pc_data!$A$5:$C$10000,3,FALSE)&amp;" 조각",IF(E8=1,"골드",IF(E8=2,"보석",IF(E8=3,"스테미나",IF(E8=4,"호감도",IF(E8=5,"플레이어 경험치",IF(E8=6,"캐릭터 경험치",IF(E8=7,VLOOKUP(G8,[3]pc_data!$A$5:$C$10000,3,FALSE),IF(E8=8,VLOOKUP(G8,[2]equipment!$A$5:$D$10000,3,FALSE),IF(E8=111,VLOOKUP(G8,[2]equipment!$A$5:$D$10000,3,FALSE)&amp;" 조각",IF(E8=113,VLOOKUP(G8,[2]item_piece!$A$5:$C$10000,3,FALSE),"기타"))))))))))))</f>
        <v>캐릭터 경험치</v>
      </c>
      <c r="I8" s="42">
        <v>12</v>
      </c>
      <c r="J8" s="42">
        <f>INDEX('!참조_ENUM'!$J$3:$J$5,MATCH(K8,'!참조_ENUM'!$K$3:$K$5,0))</f>
        <v>1</v>
      </c>
      <c r="K8" s="49" t="s">
        <v>75</v>
      </c>
      <c r="L8" s="42">
        <v>1000000</v>
      </c>
      <c r="M8" s="42" t="b">
        <f t="shared" si="5"/>
        <v>0</v>
      </c>
      <c r="N8" s="42">
        <v>0</v>
      </c>
      <c r="O8" s="42"/>
    </row>
    <row r="9" spans="1:15" s="43" customFormat="1">
      <c r="A9" s="42">
        <v>10005</v>
      </c>
      <c r="B9" s="42">
        <v>10001001</v>
      </c>
      <c r="C9" s="42" t="str">
        <f t="shared" si="3"/>
        <v>메인 스테이지</v>
      </c>
      <c r="D9" s="42" t="str">
        <f t="shared" si="4"/>
        <v>통상</v>
      </c>
      <c r="E9" s="42">
        <f>INDEX('!참조_ENUM'!$F$3:$F$42,MATCH(F9,'!참조_ENUM'!$G$3:$G$42,0))</f>
        <v>1</v>
      </c>
      <c r="F9" s="49" t="s">
        <v>78</v>
      </c>
      <c r="G9" s="42">
        <v>100</v>
      </c>
      <c r="H9" s="53" t="str">
        <f>IF(E9=1000,VLOOKUP(G9,[2]item!$A$5:$C$10000,3,FALSE),IF(E9=112,VLOOKUP(G9,[3]pc_data!$A$5:$C$10000,3,FALSE)&amp;" 조각",IF(E9=1,"골드",IF(E9=2,"보석",IF(E9=3,"스테미나",IF(E9=4,"호감도",IF(E9=5,"플레이어 경험치",IF(E9=6,"캐릭터 경험치",IF(E9=7,VLOOKUP(G9,[3]pc_data!$A$5:$C$10000,3,FALSE),IF(E9=8,VLOOKUP(G9,[2]equipment!$A$5:$D$10000,3,FALSE),IF(E9=111,VLOOKUP(G9,[2]equipment!$A$5:$D$10000,3,FALSE)&amp;" 조각",IF(E9=113,VLOOKUP(G9,[2]item_piece!$A$5:$C$10000,3,FALSE),"기타"))))))))))))</f>
        <v>골드</v>
      </c>
      <c r="I9" s="42">
        <v>100</v>
      </c>
      <c r="J9" s="42">
        <f>INDEX('!참조_ENUM'!$J$3:$J$5,MATCH(K9,'!참조_ENUM'!$K$3:$K$5,0))</f>
        <v>1</v>
      </c>
      <c r="K9" s="49" t="s">
        <v>75</v>
      </c>
      <c r="L9" s="42">
        <v>1000000</v>
      </c>
      <c r="M9" s="42" t="b">
        <f t="shared" si="5"/>
        <v>0</v>
      </c>
      <c r="N9" s="42">
        <v>0</v>
      </c>
      <c r="O9" s="42"/>
    </row>
    <row r="10" spans="1:15" s="43" customFormat="1">
      <c r="A10" s="42">
        <v>10006</v>
      </c>
      <c r="B10" s="42">
        <v>10001001</v>
      </c>
      <c r="C10" s="42" t="str">
        <f t="shared" si="3"/>
        <v>메인 스테이지</v>
      </c>
      <c r="D10" s="42" t="str">
        <f t="shared" si="4"/>
        <v>통상</v>
      </c>
      <c r="E10" s="42">
        <f>INDEX('!참조_ENUM'!$F$3:$F$42,MATCH(F10,'!참조_ENUM'!$G$3:$G$42,0))</f>
        <v>4</v>
      </c>
      <c r="F10" s="49" t="s">
        <v>81</v>
      </c>
      <c r="G10" s="42">
        <v>1</v>
      </c>
      <c r="H10" s="53" t="str">
        <f>IF(E10=1000,VLOOKUP(G10,[2]item!$A$5:$C$10000,3,FALSE),IF(E10=112,VLOOKUP(G10,[3]pc_data!$A$5:$C$10000,3,FALSE)&amp;" 조각",IF(E10=1,"골드",IF(E10=2,"보석",IF(E10=3,"스테미나",IF(E10=4,"호감도",IF(E10=5,"플레이어 경험치",IF(E10=6,"캐릭터 경험치",IF(E10=7,VLOOKUP(G10,[3]pc_data!$A$5:$C$10000,3,FALSE),IF(E10=8,VLOOKUP(G10,[2]equipment!$A$5:$D$10000,3,FALSE),IF(E10=111,VLOOKUP(G10,[2]equipment!$A$5:$D$10000,3,FALSE)&amp;" 조각",IF(E10=113,VLOOKUP(G10,[2]item_piece!$A$5:$C$10000,3,FALSE),"기타"))))))))))))</f>
        <v>호감도</v>
      </c>
      <c r="I10" s="42">
        <v>1</v>
      </c>
      <c r="J10" s="42">
        <f>INDEX('!참조_ENUM'!$J$3:$J$5,MATCH(K10,'!참조_ENUM'!$K$3:$K$5,0))</f>
        <v>1</v>
      </c>
      <c r="K10" s="49" t="s">
        <v>75</v>
      </c>
      <c r="L10" s="42">
        <v>1000000</v>
      </c>
      <c r="M10" s="42" t="b">
        <f t="shared" si="5"/>
        <v>0</v>
      </c>
      <c r="N10" s="42">
        <v>0</v>
      </c>
      <c r="O10" s="42"/>
    </row>
    <row r="11" spans="1:15" s="43" customFormat="1">
      <c r="A11" s="42">
        <v>10007</v>
      </c>
      <c r="B11" s="42">
        <v>10001001</v>
      </c>
      <c r="C11" s="42" t="str">
        <f t="shared" si="0"/>
        <v>메인 스테이지</v>
      </c>
      <c r="D11" s="42" t="str">
        <f t="shared" si="1"/>
        <v>통상</v>
      </c>
      <c r="E11" s="42">
        <f>INDEX('!참조_ENUM'!$F$3:$F$42,MATCH(F11,'!참조_ENUM'!$G$3:$G$42,0))</f>
        <v>112</v>
      </c>
      <c r="F11" s="49" t="s">
        <v>64</v>
      </c>
      <c r="G11" s="42">
        <v>100005</v>
      </c>
      <c r="H11" s="53" t="str">
        <f>IF(E11=1000,VLOOKUP(G11,[2]item!$A$5:$C$10000,3,FALSE),IF(E11=112,VLOOKUP(G11,[3]pc_data!$A$5:$C$10000,3,FALSE)&amp;" 조각",IF(E11=1,"골드",IF(E11=2,"보석",IF(E11=3,"스테미나",IF(E11=4,"호감도",IF(E11=5,"플레이어 경험치",IF(E11=6,"캐릭터 경험치",IF(E11=7,VLOOKUP(G11,[3]pc_data!$A$5:$C$10000,3,FALSE),IF(E11=8,VLOOKUP(G11,[2]equipment!$A$5:$D$10000,3,FALSE),IF(E11=111,VLOOKUP(G11,[2]equipment!$A$5:$D$10000,3,FALSE)&amp;" 조각",IF(E11=113,VLOOKUP(G11,[2]item_piece!$A$5:$C$10000,3,FALSE),"기타"))))))))))))</f>
        <v>클레어 조각</v>
      </c>
      <c r="I11" s="42">
        <v>1</v>
      </c>
      <c r="J11" s="42">
        <f>INDEX('!참조_ENUM'!$J$3:$J$5,MATCH(K11,'!참조_ENUM'!$K$3:$K$5,0))</f>
        <v>1</v>
      </c>
      <c r="K11" s="49" t="s">
        <v>75</v>
      </c>
      <c r="L11" s="42">
        <v>250000</v>
      </c>
      <c r="M11" s="42" t="b">
        <f t="shared" si="2"/>
        <v>1</v>
      </c>
      <c r="N11" s="42">
        <v>3</v>
      </c>
      <c r="O11" s="42"/>
    </row>
    <row r="12" spans="1:15" s="43" customFormat="1">
      <c r="A12" s="42">
        <v>10008</v>
      </c>
      <c r="B12" s="42">
        <v>10001001</v>
      </c>
      <c r="C12" s="42" t="str">
        <f t="shared" si="0"/>
        <v>메인 스테이지</v>
      </c>
      <c r="D12" s="42" t="str">
        <f t="shared" si="1"/>
        <v>통상</v>
      </c>
      <c r="E12" s="42">
        <f>INDEX('!참조_ENUM'!$F$3:$F$42,MATCH(F12,'!참조_ENUM'!$G$3:$G$42,0))</f>
        <v>112</v>
      </c>
      <c r="F12" s="49" t="s">
        <v>64</v>
      </c>
      <c r="G12" s="42">
        <v>100002</v>
      </c>
      <c r="H12" s="53" t="str">
        <f>IF(E12=1000,VLOOKUP(G12,[2]item!$A$5:$C$10000,3,FALSE),IF(E12=112,VLOOKUP(G12,[3]pc_data!$A$5:$C$10000,3,FALSE)&amp;" 조각",IF(E12=1,"골드",IF(E12=2,"보석",IF(E12=3,"스테미나",IF(E12=4,"호감도",IF(E12=5,"플레이어 경험치",IF(E12=6,"캐릭터 경험치",IF(E12=7,VLOOKUP(G12,[3]pc_data!$A$5:$C$10000,3,FALSE),IF(E12=8,VLOOKUP(G12,[2]equipment!$A$5:$D$10000,3,FALSE),IF(E12=111,VLOOKUP(G12,[2]equipment!$A$5:$D$10000,3,FALSE)&amp;" 조각",IF(E12=113,VLOOKUP(G12,[2]item_piece!$A$5:$C$10000,3,FALSE),"기타"))))))))))))</f>
        <v>라일라 조각</v>
      </c>
      <c r="I12" s="42">
        <v>1</v>
      </c>
      <c r="J12" s="42">
        <f>INDEX('!참조_ENUM'!$J$3:$J$5,MATCH(K12,'!참조_ENUM'!$K$3:$K$5,0))</f>
        <v>1</v>
      </c>
      <c r="K12" s="49" t="s">
        <v>75</v>
      </c>
      <c r="L12" s="42">
        <v>250000</v>
      </c>
      <c r="M12" s="42" t="b">
        <f>IF(N12&gt;0,TRUE,FALSE)</f>
        <v>1</v>
      </c>
      <c r="N12" s="42">
        <v>4</v>
      </c>
      <c r="O12" s="42"/>
    </row>
    <row r="13" spans="1:15" s="43" customFormat="1">
      <c r="A13" s="42">
        <v>10009</v>
      </c>
      <c r="B13" s="42">
        <v>10001001</v>
      </c>
      <c r="C13" s="42" t="str">
        <f t="shared" si="0"/>
        <v>메인 스테이지</v>
      </c>
      <c r="D13" s="42" t="str">
        <f t="shared" si="1"/>
        <v>통상</v>
      </c>
      <c r="E13" s="42">
        <f>INDEX('!참조_ENUM'!$F$3:$F$42,MATCH(F13,'!참조_ENUM'!$G$3:$G$42,0))</f>
        <v>112</v>
      </c>
      <c r="F13" s="49" t="s">
        <v>64</v>
      </c>
      <c r="G13" s="42">
        <v>100003</v>
      </c>
      <c r="H13" s="53" t="str">
        <f>IF(E13=1000,VLOOKUP(G13,[2]item!$A$5:$C$10000,3,FALSE),IF(E13=112,VLOOKUP(G13,[3]pc_data!$A$5:$C$10000,3,FALSE)&amp;" 조각",IF(E13=1,"골드",IF(E13=2,"보석",IF(E13=3,"스테미나",IF(E13=4,"호감도",IF(E13=5,"플레이어 경험치",IF(E13=6,"캐릭터 경험치",IF(E13=7,VLOOKUP(G13,[3]pc_data!$A$5:$C$10000,3,FALSE),IF(E13=8,VLOOKUP(G13,[2]equipment!$A$5:$D$10000,3,FALSE),IF(E13=111,VLOOKUP(G13,[2]equipment!$A$5:$D$10000,3,FALSE)&amp;" 조각",IF(E13=113,VLOOKUP(G13,[2]item_piece!$A$5:$C$10000,3,FALSE),"기타"))))))))))))</f>
        <v>바이올렛 조각</v>
      </c>
      <c r="I13" s="42">
        <v>1</v>
      </c>
      <c r="J13" s="42">
        <f>INDEX('!참조_ENUM'!$J$3:$J$5,MATCH(K13,'!참조_ENUM'!$K$3:$K$5,0))</f>
        <v>1</v>
      </c>
      <c r="K13" s="49" t="s">
        <v>75</v>
      </c>
      <c r="L13" s="42">
        <v>250000</v>
      </c>
      <c r="M13" s="42" t="b">
        <f t="shared" ref="M13:M25" si="6">IF(N13&gt;0,TRUE,FALSE)</f>
        <v>1</v>
      </c>
      <c r="N13" s="42">
        <v>5</v>
      </c>
      <c r="O13" s="42"/>
    </row>
    <row r="14" spans="1:15" s="43" customFormat="1">
      <c r="A14" s="42">
        <v>10010</v>
      </c>
      <c r="B14" s="42">
        <v>10001001</v>
      </c>
      <c r="C14" s="42" t="str">
        <f t="shared" si="0"/>
        <v>메인 스테이지</v>
      </c>
      <c r="D14" s="42" t="str">
        <f t="shared" si="1"/>
        <v>통상</v>
      </c>
      <c r="E14" s="42">
        <f>INDEX('!참조_ENUM'!$F$3:$F$42,MATCH(F14,'!참조_ENUM'!$G$3:$G$42,0))</f>
        <v>112</v>
      </c>
      <c r="F14" s="49" t="s">
        <v>64</v>
      </c>
      <c r="G14" s="42">
        <v>100004</v>
      </c>
      <c r="H14" s="53" t="str">
        <f>IF(E14=1000,VLOOKUP(G14,[2]item!$A$5:$C$10000,3,FALSE),IF(E14=112,VLOOKUP(G14,[3]pc_data!$A$5:$C$10000,3,FALSE)&amp;" 조각",IF(E14=1,"골드",IF(E14=2,"보석",IF(E14=3,"스테미나",IF(E14=4,"호감도",IF(E14=5,"플레이어 경험치",IF(E14=6,"캐릭터 경험치",IF(E14=7,VLOOKUP(G14,[3]pc_data!$A$5:$C$10000,3,FALSE),IF(E14=8,VLOOKUP(G14,[2]equipment!$A$5:$D$10000,3,FALSE),IF(E14=111,VLOOKUP(G14,[2]equipment!$A$5:$D$10000,3,FALSE)&amp;" 조각",IF(E14=113,VLOOKUP(G14,[2]item_piece!$A$5:$C$10000,3,FALSE),"기타"))))))))))))</f>
        <v>데이지 조각</v>
      </c>
      <c r="I14" s="42">
        <v>1</v>
      </c>
      <c r="J14" s="42">
        <f>INDEX('!참조_ENUM'!$J$3:$J$5,MATCH(K14,'!참조_ENUM'!$K$3:$K$5,0))</f>
        <v>1</v>
      </c>
      <c r="K14" s="49" t="s">
        <v>75</v>
      </c>
      <c r="L14" s="42">
        <v>250000</v>
      </c>
      <c r="M14" s="42" t="b">
        <f t="shared" si="6"/>
        <v>1</v>
      </c>
      <c r="N14" s="42">
        <v>6</v>
      </c>
      <c r="O14" s="42"/>
    </row>
    <row r="15" spans="1:15">
      <c r="A15" s="42">
        <v>10011</v>
      </c>
      <c r="B15" s="4">
        <v>11001001</v>
      </c>
      <c r="C15" s="4" t="str">
        <f t="shared" si="0"/>
        <v>메인 스테이지</v>
      </c>
      <c r="D15" s="4" t="str">
        <f t="shared" si="1"/>
        <v>초회</v>
      </c>
      <c r="E15" s="4">
        <f>INDEX('!참조_ENUM'!$F$3:$F$42,MATCH(F15,'!참조_ENUM'!$G$3:$G$42,0))</f>
        <v>112</v>
      </c>
      <c r="F15" s="49" t="s">
        <v>64</v>
      </c>
      <c r="G15" s="4">
        <v>100005</v>
      </c>
      <c r="H15" s="53" t="str">
        <f>IF(E15=1000,VLOOKUP(G15,[2]item!$A$5:$C$10000,3,FALSE),IF(E15=112,VLOOKUP(G15,[3]pc_data!$A$5:$C$10000,3,FALSE)&amp;" 조각",IF(E15=1,"골드",IF(E15=2,"보석",IF(E15=3,"스테미나",IF(E15=4,"호감도",IF(E15=5,"플레이어 경험치",IF(E15=6,"캐릭터 경험치",IF(E15=7,VLOOKUP(G15,[3]pc_data!$A$5:$C$10000,3,FALSE),IF(E15=8,VLOOKUP(G15,[2]equipment!$A$5:$D$10000,3,FALSE),IF(E15=111,VLOOKUP(G15,[2]equipment!$A$5:$D$10000,3,FALSE)&amp;" 조각",IF(E15=113,VLOOKUP(G15,[2]item_piece!$A$5:$C$10000,3,FALSE),"기타"))))))))))))</f>
        <v>클레어 조각</v>
      </c>
      <c r="I15" s="4">
        <v>5</v>
      </c>
      <c r="J15" s="4">
        <f>INDEX('!참조_ENUM'!$J$3:$J$5,MATCH(K15,'!참조_ENUM'!$K$3:$K$5,0))</f>
        <v>1</v>
      </c>
      <c r="K15" s="49" t="s">
        <v>75</v>
      </c>
      <c r="L15" s="4">
        <v>1000000</v>
      </c>
      <c r="M15" s="4" t="b">
        <f t="shared" si="6"/>
        <v>1</v>
      </c>
      <c r="N15" s="4">
        <v>1</v>
      </c>
      <c r="O15" s="4"/>
    </row>
    <row r="16" spans="1:15">
      <c r="A16" s="42">
        <v>10012</v>
      </c>
      <c r="B16" s="4">
        <v>11001001</v>
      </c>
      <c r="C16" s="4" t="str">
        <f t="shared" si="0"/>
        <v>메인 스테이지</v>
      </c>
      <c r="D16" s="4" t="str">
        <f t="shared" si="1"/>
        <v>초회</v>
      </c>
      <c r="E16" s="4">
        <f>INDEX('!참조_ENUM'!$F$3:$F$42,MATCH(F16,'!참조_ENUM'!$G$3:$G$42,0))</f>
        <v>1</v>
      </c>
      <c r="F16" s="49" t="s">
        <v>78</v>
      </c>
      <c r="G16" s="4">
        <v>8000</v>
      </c>
      <c r="H16" s="53" t="str">
        <f>IF(E16=1000,VLOOKUP(G16,[2]item!$A$5:$C$10000,3,FALSE),IF(E16=112,VLOOKUP(G16,[3]pc_data!$A$5:$C$10000,3,FALSE)&amp;" 조각",IF(E16=1,"골드",IF(E16=2,"보석",IF(E16=3,"스테미나",IF(E16=4,"호감도",IF(E16=5,"플레이어 경험치",IF(E16=6,"캐릭터 경험치",IF(E16=7,VLOOKUP(G16,[3]pc_data!$A$5:$C$10000,3,FALSE),IF(E16=8,VLOOKUP(G16,[2]equipment!$A$5:$D$10000,3,FALSE),IF(E16=111,VLOOKUP(G16,[2]equipment!$A$5:$D$10000,3,FALSE)&amp;" 조각",IF(E16=113,VLOOKUP(G16,[2]item_piece!$A$5:$C$10000,3,FALSE),"기타"))))))))))))</f>
        <v>골드</v>
      </c>
      <c r="I16" s="4">
        <v>8000</v>
      </c>
      <c r="J16" s="4">
        <f>INDEX('!참조_ENUM'!$J$3:$J$5,MATCH(K16,'!참조_ENUM'!$K$3:$K$5,0))</f>
        <v>1</v>
      </c>
      <c r="K16" s="49" t="s">
        <v>75</v>
      </c>
      <c r="L16" s="4">
        <v>1000000</v>
      </c>
      <c r="M16" s="4" t="b">
        <f t="shared" si="6"/>
        <v>1</v>
      </c>
      <c r="N16" s="4">
        <v>2</v>
      </c>
      <c r="O16" s="4"/>
    </row>
    <row r="17" spans="1:15">
      <c r="A17" s="42">
        <v>10013</v>
      </c>
      <c r="B17" s="4">
        <v>11001001</v>
      </c>
      <c r="C17" s="4" t="str">
        <f t="shared" si="0"/>
        <v>메인 스테이지</v>
      </c>
      <c r="D17" s="4" t="str">
        <f t="shared" si="1"/>
        <v>초회</v>
      </c>
      <c r="E17" s="4">
        <f>INDEX('!참조_ENUM'!$F$3:$F$42,MATCH(F17,'!참조_ENUM'!$G$3:$G$42,0))</f>
        <v>1000</v>
      </c>
      <c r="F17" s="49" t="s">
        <v>69</v>
      </c>
      <c r="G17" s="4">
        <v>16</v>
      </c>
      <c r="H17" s="53" t="str">
        <f>IF(E17=1000,VLOOKUP(G17,[2]item!$A$5:$C$10000,3,FALSE),IF(E17=112,VLOOKUP(G17,[3]pc_data!$A$5:$C$10000,3,FALSE)&amp;" 조각",IF(E17=1,"골드",IF(E17=2,"보석",IF(E17=3,"스테미나",IF(E17=4,"호감도",IF(E17=5,"플레이어 경험치",IF(E17=6,"캐릭터 경험치",IF(E17=7,VLOOKUP(G17,[3]pc_data!$A$5:$C$10000,3,FALSE),IF(E17=8,VLOOKUP(G17,[2]equipment!$A$5:$D$10000,3,FALSE),IF(E17=111,VLOOKUP(G17,[2]equipment!$A$5:$D$10000,3,FALSE)&amp;" 조각",IF(E17=113,VLOOKUP(G17,[2]item_piece!$A$5:$C$10000,3,FALSE),"기타"))))))))))))</f>
        <v>전투 보고서(소)</v>
      </c>
      <c r="I17" s="4">
        <v>150</v>
      </c>
      <c r="J17" s="4">
        <f>INDEX('!참조_ENUM'!$J$3:$J$5,MATCH(K17,'!참조_ENUM'!$K$3:$K$5,0))</f>
        <v>1</v>
      </c>
      <c r="K17" s="49" t="s">
        <v>75</v>
      </c>
      <c r="L17" s="4">
        <v>1000000</v>
      </c>
      <c r="M17" s="4" t="b">
        <f t="shared" si="6"/>
        <v>1</v>
      </c>
      <c r="N17" s="4">
        <v>3</v>
      </c>
      <c r="O17" s="4"/>
    </row>
    <row r="18" spans="1:15" s="45" customFormat="1">
      <c r="A18" s="42">
        <v>10014</v>
      </c>
      <c r="B18" s="44">
        <v>12001001</v>
      </c>
      <c r="C18" s="44" t="str">
        <f t="shared" si="0"/>
        <v>메인 스테이지</v>
      </c>
      <c r="D18" s="44" t="str">
        <f t="shared" si="1"/>
        <v>별 보상</v>
      </c>
      <c r="E18" s="44">
        <f>INDEX('!참조_ENUM'!$F$3:$F$42,MATCH(F18,'!참조_ENUM'!$G$3:$G$42,0))</f>
        <v>2</v>
      </c>
      <c r="F18" s="49" t="s">
        <v>59</v>
      </c>
      <c r="G18" s="44">
        <v>30</v>
      </c>
      <c r="H18" s="53" t="str">
        <f>IF(E18=1000,VLOOKUP(G18,[2]item!$A$5:$C$10000,3,FALSE),IF(E18=112,VLOOKUP(G18,[3]pc_data!$A$5:$C$10000,3,FALSE)&amp;" 조각",IF(E18=1,"골드",IF(E18=2,"보석",IF(E18=3,"스테미나",IF(E18=4,"호감도",IF(E18=5,"플레이어 경험치",IF(E18=6,"캐릭터 경험치",IF(E18=7,VLOOKUP(G18,[3]pc_data!$A$5:$C$10000,3,FALSE),IF(E18=8,VLOOKUP(G18,[2]equipment!$A$5:$D$10000,3,FALSE),IF(E18=111,VLOOKUP(G18,[2]equipment!$A$5:$D$10000,3,FALSE)&amp;" 조각",IF(E18=113,VLOOKUP(G18,[2]item_piece!$A$5:$C$10000,3,FALSE),"기타"))))))))))))</f>
        <v>보석</v>
      </c>
      <c r="I18" s="44">
        <v>30</v>
      </c>
      <c r="J18" s="44">
        <f>INDEX('!참조_ENUM'!$J$3:$J$5,MATCH(K18,'!참조_ENUM'!$K$3:$K$5,0))</f>
        <v>1</v>
      </c>
      <c r="K18" s="49" t="s">
        <v>75</v>
      </c>
      <c r="L18" s="44">
        <v>1000000</v>
      </c>
      <c r="M18" s="44" t="b">
        <f t="shared" si="6"/>
        <v>1</v>
      </c>
      <c r="N18" s="44">
        <v>1</v>
      </c>
      <c r="O18" s="44"/>
    </row>
    <row r="19" spans="1:15" s="43" customFormat="1">
      <c r="A19" s="42">
        <v>10015</v>
      </c>
      <c r="B19" s="42">
        <v>10001002</v>
      </c>
      <c r="C19" s="42" t="str">
        <f t="shared" si="0"/>
        <v>메인 스테이지</v>
      </c>
      <c r="D19" s="42" t="str">
        <f t="shared" si="1"/>
        <v>통상</v>
      </c>
      <c r="E19" s="42">
        <f>INDEX('!참조_ENUM'!$F$3:$F$42,MATCH(F19,'!참조_ENUM'!$G$3:$G$42,0))</f>
        <v>1000</v>
      </c>
      <c r="F19" s="49" t="s">
        <v>69</v>
      </c>
      <c r="G19" s="42">
        <v>16</v>
      </c>
      <c r="H19" s="53" t="str">
        <f>IF(E19=1000,VLOOKUP(G19,[2]item!$A$5:$C$10000,3,FALSE),IF(E19=112,VLOOKUP(G19,[3]pc_data!$A$5:$C$10000,3,FALSE)&amp;" 조각",IF(E19=1,"골드",IF(E19=2,"보석",IF(E19=3,"스테미나",IF(E19=4,"호감도",IF(E19=5,"플레이어 경험치",IF(E19=6,"캐릭터 경험치",IF(E19=7,VLOOKUP(G19,[3]pc_data!$A$5:$C$10000,3,FALSE),IF(E19=8,VLOOKUP(G19,[2]equipment!$A$5:$D$10000,3,FALSE),IF(E19=111,VLOOKUP(G19,[2]equipment!$A$5:$D$10000,3,FALSE)&amp;" 조각",IF(E19=113,VLOOKUP(G19,[2]item_piece!$A$5:$C$10000,3,FALSE),"기타"))))))))))))</f>
        <v>전투 보고서(소)</v>
      </c>
      <c r="I19" s="42">
        <v>5</v>
      </c>
      <c r="J19" s="42">
        <f>INDEX('!참조_ENUM'!$J$3:$J$5,MATCH(K19,'!참조_ENUM'!$K$3:$K$5,0))</f>
        <v>1</v>
      </c>
      <c r="K19" s="49" t="s">
        <v>75</v>
      </c>
      <c r="L19" s="42">
        <v>1000000</v>
      </c>
      <c r="M19" s="42" t="b">
        <f t="shared" si="6"/>
        <v>1</v>
      </c>
      <c r="N19" s="42">
        <v>1</v>
      </c>
      <c r="O19" s="42"/>
    </row>
    <row r="20" spans="1:15" s="43" customFormat="1">
      <c r="A20" s="42">
        <v>10016</v>
      </c>
      <c r="B20" s="42">
        <v>10001002</v>
      </c>
      <c r="C20" s="42" t="str">
        <f t="shared" si="0"/>
        <v>메인 스테이지</v>
      </c>
      <c r="D20" s="42" t="str">
        <f t="shared" si="1"/>
        <v>통상</v>
      </c>
      <c r="E20" s="42">
        <f>INDEX('!참조_ENUM'!$F$3:$F$42,MATCH(F20,'!참조_ENUM'!$G$3:$G$42,0))</f>
        <v>1000</v>
      </c>
      <c r="F20" s="49" t="s">
        <v>69</v>
      </c>
      <c r="G20" s="42">
        <v>6</v>
      </c>
      <c r="H20" s="53" t="str">
        <f>IF(E20=1000,VLOOKUP(G20,[2]item!$A$5:$C$10000,3,FALSE),IF(E20=112,VLOOKUP(G20,[3]pc_data!$A$5:$C$10000,3,FALSE)&amp;" 조각",IF(E20=1,"골드",IF(E20=2,"보석",IF(E20=3,"스테미나",IF(E20=4,"호감도",IF(E20=5,"플레이어 경험치",IF(E20=6,"캐릭터 경험치",IF(E20=7,VLOOKUP(G20,[3]pc_data!$A$5:$C$10000,3,FALSE),IF(E20=8,VLOOKUP(G20,[2]equipment!$A$5:$D$10000,3,FALSE),IF(E20=111,VLOOKUP(G20,[2]equipment!$A$5:$D$10000,3,FALSE)&amp;" 조각",IF(E20=113,VLOOKUP(G20,[2]item_piece!$A$5:$C$10000,3,FALSE),"기타"))))))))))))</f>
        <v>경험치 물약_C(소)</v>
      </c>
      <c r="I20" s="42">
        <v>5</v>
      </c>
      <c r="J20" s="42">
        <f>INDEX('!참조_ENUM'!$J$3:$J$5,MATCH(K20,'!참조_ENUM'!$K$3:$K$5,0))</f>
        <v>1</v>
      </c>
      <c r="K20" s="49" t="s">
        <v>75</v>
      </c>
      <c r="L20" s="42">
        <v>1000000</v>
      </c>
      <c r="M20" s="42" t="b">
        <f t="shared" si="6"/>
        <v>1</v>
      </c>
      <c r="N20" s="42">
        <v>2</v>
      </c>
      <c r="O20" s="42"/>
    </row>
    <row r="21" spans="1:15" s="43" customFormat="1">
      <c r="A21" s="42">
        <v>10017</v>
      </c>
      <c r="B21" s="42">
        <v>10001002</v>
      </c>
      <c r="C21" s="42" t="str">
        <f t="shared" si="0"/>
        <v>메인 스테이지</v>
      </c>
      <c r="D21" s="42" t="str">
        <f t="shared" si="1"/>
        <v>통상</v>
      </c>
      <c r="E21" s="42">
        <f>INDEX('!참조_ENUM'!$F$3:$F$42,MATCH(F21,'!참조_ENUM'!$G$3:$G$42,0))</f>
        <v>5</v>
      </c>
      <c r="F21" s="49" t="s">
        <v>79</v>
      </c>
      <c r="G21" s="42">
        <v>10</v>
      </c>
      <c r="H21" s="53" t="str">
        <f>IF(E21=1000,VLOOKUP(G21,[2]item!$A$5:$C$10000,3,FALSE),IF(E21=112,VLOOKUP(G21,[3]pc_data!$A$5:$C$10000,3,FALSE)&amp;" 조각",IF(E21=1,"골드",IF(E21=2,"보석",IF(E21=3,"스테미나",IF(E21=4,"호감도",IF(E21=5,"플레이어 경험치",IF(E21=6,"캐릭터 경험치",IF(E21=7,VLOOKUP(G21,[3]pc_data!$A$5:$C$10000,3,FALSE),IF(E21=8,VLOOKUP(G21,[2]equipment!$A$5:$D$10000,3,FALSE),IF(E21=111,VLOOKUP(G21,[2]equipment!$A$5:$D$10000,3,FALSE)&amp;" 조각",IF(E21=113,VLOOKUP(G21,[2]item_piece!$A$5:$C$10000,3,FALSE),"기타"))))))))))))</f>
        <v>플레이어 경험치</v>
      </c>
      <c r="I21" s="42">
        <v>10</v>
      </c>
      <c r="J21" s="42">
        <f>INDEX('!참조_ENUM'!$J$3:$J$5,MATCH(K21,'!참조_ENUM'!$K$3:$K$5,0))</f>
        <v>1</v>
      </c>
      <c r="K21" s="49" t="s">
        <v>75</v>
      </c>
      <c r="L21" s="42">
        <v>1000000</v>
      </c>
      <c r="M21" s="42" t="b">
        <f t="shared" si="6"/>
        <v>0</v>
      </c>
      <c r="N21" s="42">
        <v>0</v>
      </c>
      <c r="O21" s="42"/>
    </row>
    <row r="22" spans="1:15" s="43" customFormat="1">
      <c r="A22" s="42">
        <v>10018</v>
      </c>
      <c r="B22" s="42">
        <v>10001002</v>
      </c>
      <c r="C22" s="42" t="str">
        <f t="shared" si="0"/>
        <v>메인 스테이지</v>
      </c>
      <c r="D22" s="42" t="str">
        <f t="shared" si="1"/>
        <v>통상</v>
      </c>
      <c r="E22" s="42">
        <f>INDEX('!참조_ENUM'!$F$3:$F$42,MATCH(F22,'!참조_ENUM'!$G$3:$G$42,0))</f>
        <v>6</v>
      </c>
      <c r="F22" s="49" t="s">
        <v>80</v>
      </c>
      <c r="G22" s="42">
        <v>12</v>
      </c>
      <c r="H22" s="53" t="str">
        <f>IF(E22=1000,VLOOKUP(G22,[2]item!$A$5:$C$10000,3,FALSE),IF(E22=112,VLOOKUP(G22,[3]pc_data!$A$5:$C$10000,3,FALSE)&amp;" 조각",IF(E22=1,"골드",IF(E22=2,"보석",IF(E22=3,"스테미나",IF(E22=4,"호감도",IF(E22=5,"플레이어 경험치",IF(E22=6,"캐릭터 경험치",IF(E22=7,VLOOKUP(G22,[3]pc_data!$A$5:$C$10000,3,FALSE),IF(E22=8,VLOOKUP(G22,[2]equipment!$A$5:$D$10000,3,FALSE),IF(E22=111,VLOOKUP(G22,[2]equipment!$A$5:$D$10000,3,FALSE)&amp;" 조각",IF(E22=113,VLOOKUP(G22,[2]item_piece!$A$5:$C$10000,3,FALSE),"기타"))))))))))))</f>
        <v>캐릭터 경험치</v>
      </c>
      <c r="I22" s="42">
        <v>12</v>
      </c>
      <c r="J22" s="42">
        <f>INDEX('!참조_ENUM'!$J$3:$J$5,MATCH(K22,'!참조_ENUM'!$K$3:$K$5,0))</f>
        <v>1</v>
      </c>
      <c r="K22" s="49" t="s">
        <v>75</v>
      </c>
      <c r="L22" s="42">
        <v>1000000</v>
      </c>
      <c r="M22" s="42" t="b">
        <f t="shared" si="6"/>
        <v>0</v>
      </c>
      <c r="N22" s="42">
        <v>0</v>
      </c>
      <c r="O22" s="42"/>
    </row>
    <row r="23" spans="1:15" s="43" customFormat="1">
      <c r="A23" s="42">
        <v>10019</v>
      </c>
      <c r="B23" s="42">
        <v>10001002</v>
      </c>
      <c r="C23" s="42" t="str">
        <f t="shared" si="0"/>
        <v>메인 스테이지</v>
      </c>
      <c r="D23" s="42" t="str">
        <f t="shared" si="1"/>
        <v>통상</v>
      </c>
      <c r="E23" s="42">
        <f>INDEX('!참조_ENUM'!$F$3:$F$42,MATCH(F23,'!참조_ENUM'!$G$3:$G$42,0))</f>
        <v>1</v>
      </c>
      <c r="F23" s="49" t="s">
        <v>78</v>
      </c>
      <c r="G23" s="42">
        <v>100</v>
      </c>
      <c r="H23" s="53" t="str">
        <f>IF(E23=1000,VLOOKUP(G23,[2]item!$A$5:$C$10000,3,FALSE),IF(E23=112,VLOOKUP(G23,[3]pc_data!$A$5:$C$10000,3,FALSE)&amp;" 조각",IF(E23=1,"골드",IF(E23=2,"보석",IF(E23=3,"스테미나",IF(E23=4,"호감도",IF(E23=5,"플레이어 경험치",IF(E23=6,"캐릭터 경험치",IF(E23=7,VLOOKUP(G23,[3]pc_data!$A$5:$C$10000,3,FALSE),IF(E23=8,VLOOKUP(G23,[2]equipment!$A$5:$D$10000,3,FALSE),IF(E23=111,VLOOKUP(G23,[2]equipment!$A$5:$D$10000,3,FALSE)&amp;" 조각",IF(E23=113,VLOOKUP(G23,[2]item_piece!$A$5:$C$10000,3,FALSE),"기타"))))))))))))</f>
        <v>골드</v>
      </c>
      <c r="I23" s="42">
        <v>100</v>
      </c>
      <c r="J23" s="42">
        <f>INDEX('!참조_ENUM'!$J$3:$J$5,MATCH(K23,'!참조_ENUM'!$K$3:$K$5,0))</f>
        <v>1</v>
      </c>
      <c r="K23" s="49" t="s">
        <v>75</v>
      </c>
      <c r="L23" s="42">
        <v>1000000</v>
      </c>
      <c r="M23" s="42" t="b">
        <f t="shared" si="6"/>
        <v>0</v>
      </c>
      <c r="N23" s="42">
        <v>0</v>
      </c>
      <c r="O23" s="42"/>
    </row>
    <row r="24" spans="1:15" s="43" customFormat="1">
      <c r="A24" s="42">
        <v>10020</v>
      </c>
      <c r="B24" s="42">
        <v>10001002</v>
      </c>
      <c r="C24" s="42" t="str">
        <f t="shared" si="0"/>
        <v>메인 스테이지</v>
      </c>
      <c r="D24" s="42" t="str">
        <f t="shared" si="1"/>
        <v>통상</v>
      </c>
      <c r="E24" s="42">
        <f>INDEX('!참조_ENUM'!$F$3:$F$42,MATCH(F24,'!참조_ENUM'!$G$3:$G$42,0))</f>
        <v>4</v>
      </c>
      <c r="F24" s="49" t="s">
        <v>81</v>
      </c>
      <c r="G24" s="42">
        <v>1</v>
      </c>
      <c r="H24" s="53" t="str">
        <f>IF(E24=1000,VLOOKUP(G24,[2]item!$A$5:$C$10000,3,FALSE),IF(E24=112,VLOOKUP(G24,[3]pc_data!$A$5:$C$10000,3,FALSE)&amp;" 조각",IF(E24=1,"골드",IF(E24=2,"보석",IF(E24=3,"스테미나",IF(E24=4,"호감도",IF(E24=5,"플레이어 경험치",IF(E24=6,"캐릭터 경험치",IF(E24=7,VLOOKUP(G24,[3]pc_data!$A$5:$C$10000,3,FALSE),IF(E24=8,VLOOKUP(G24,[2]equipment!$A$5:$D$10000,3,FALSE),IF(E24=111,VLOOKUP(G24,[2]equipment!$A$5:$D$10000,3,FALSE)&amp;" 조각",IF(E24=113,VLOOKUP(G24,[2]item_piece!$A$5:$C$10000,3,FALSE),"기타"))))))))))))</f>
        <v>호감도</v>
      </c>
      <c r="I24" s="42">
        <v>1</v>
      </c>
      <c r="J24" s="42">
        <f>INDEX('!참조_ENUM'!$J$3:$J$5,MATCH(K24,'!참조_ENUM'!$K$3:$K$5,0))</f>
        <v>1</v>
      </c>
      <c r="K24" s="49" t="s">
        <v>75</v>
      </c>
      <c r="L24" s="42">
        <v>1000000</v>
      </c>
      <c r="M24" s="42" t="b">
        <f t="shared" si="6"/>
        <v>0</v>
      </c>
      <c r="N24" s="42">
        <v>0</v>
      </c>
      <c r="O24" s="42"/>
    </row>
    <row r="25" spans="1:15" s="43" customFormat="1">
      <c r="A25" s="42">
        <v>10021</v>
      </c>
      <c r="B25" s="42">
        <v>10001002</v>
      </c>
      <c r="C25" s="42" t="str">
        <f t="shared" si="0"/>
        <v>메인 스테이지</v>
      </c>
      <c r="D25" s="42" t="str">
        <f t="shared" si="1"/>
        <v>통상</v>
      </c>
      <c r="E25" s="42">
        <f>INDEX('!참조_ENUM'!$F$3:$F$42,MATCH(F25,'!참조_ENUM'!$G$3:$G$42,0))</f>
        <v>112</v>
      </c>
      <c r="F25" s="49" t="s">
        <v>64</v>
      </c>
      <c r="G25" s="42">
        <v>100001</v>
      </c>
      <c r="H25" s="53" t="str">
        <f>IF(E25=1000,VLOOKUP(G25,[2]item!$A$5:$C$10000,3,FALSE),IF(E25=112,VLOOKUP(G25,[3]pc_data!$A$5:$C$10000,3,FALSE)&amp;" 조각",IF(E25=1,"골드",IF(E25=2,"보석",IF(E25=3,"스테미나",IF(E25=4,"호감도",IF(E25=5,"플레이어 경험치",IF(E25=6,"캐릭터 경험치",IF(E25=7,VLOOKUP(G25,[3]pc_data!$A$5:$C$10000,3,FALSE),IF(E25=8,VLOOKUP(G25,[2]equipment!$A$5:$D$10000,3,FALSE),IF(E25=111,VLOOKUP(G25,[2]equipment!$A$5:$D$10000,3,FALSE)&amp;" 조각",IF(E25=113,VLOOKUP(G25,[2]item_piece!$A$5:$C$10000,3,FALSE),"기타"))))))))))))</f>
        <v>루시아 조각</v>
      </c>
      <c r="I25" s="42">
        <v>1</v>
      </c>
      <c r="J25" s="42">
        <f>INDEX('!참조_ENUM'!$J$3:$J$5,MATCH(K25,'!참조_ENUM'!$K$3:$K$5,0))</f>
        <v>1</v>
      </c>
      <c r="K25" s="49" t="s">
        <v>75</v>
      </c>
      <c r="L25" s="42">
        <v>250000</v>
      </c>
      <c r="M25" s="42" t="b">
        <f t="shared" si="6"/>
        <v>1</v>
      </c>
      <c r="N25" s="42">
        <v>3</v>
      </c>
      <c r="O25" s="42"/>
    </row>
    <row r="26" spans="1:15" s="43" customFormat="1">
      <c r="A26" s="42">
        <v>10022</v>
      </c>
      <c r="B26" s="42">
        <v>10001002</v>
      </c>
      <c r="C26" s="42" t="str">
        <f t="shared" si="0"/>
        <v>메인 스테이지</v>
      </c>
      <c r="D26" s="42" t="str">
        <f t="shared" si="1"/>
        <v>통상</v>
      </c>
      <c r="E26" s="42">
        <f>INDEX('!참조_ENUM'!$F$3:$F$42,MATCH(F26,'!참조_ENUM'!$G$3:$G$42,0))</f>
        <v>112</v>
      </c>
      <c r="F26" s="49" t="s">
        <v>64</v>
      </c>
      <c r="G26" s="42">
        <v>100002</v>
      </c>
      <c r="H26" s="53" t="str">
        <f>IF(E26=1000,VLOOKUP(G26,[2]item!$A$5:$C$10000,3,FALSE),IF(E26=112,VLOOKUP(G26,[3]pc_data!$A$5:$C$10000,3,FALSE)&amp;" 조각",IF(E26=1,"골드",IF(E26=2,"보석",IF(E26=3,"스테미나",IF(E26=4,"호감도",IF(E26=5,"플레이어 경험치",IF(E26=6,"캐릭터 경험치",IF(E26=7,VLOOKUP(G26,[3]pc_data!$A$5:$C$10000,3,FALSE),IF(E26=8,VLOOKUP(G26,[2]equipment!$A$5:$D$10000,3,FALSE),IF(E26=111,VLOOKUP(G26,[2]equipment!$A$5:$D$10000,3,FALSE)&amp;" 조각",IF(E26=113,VLOOKUP(G26,[2]item_piece!$A$5:$C$10000,3,FALSE),"기타"))))))))))))</f>
        <v>라일라 조각</v>
      </c>
      <c r="I26" s="42">
        <v>1</v>
      </c>
      <c r="J26" s="42">
        <f>INDEX('!참조_ENUM'!$J$3:$J$5,MATCH(K26,'!참조_ENUM'!$K$3:$K$5,0))</f>
        <v>1</v>
      </c>
      <c r="K26" s="49" t="s">
        <v>75</v>
      </c>
      <c r="L26" s="42">
        <v>250000</v>
      </c>
      <c r="M26" s="42" t="b">
        <f>IF(N26&gt;0,TRUE,FALSE)</f>
        <v>1</v>
      </c>
      <c r="N26" s="42">
        <v>4</v>
      </c>
      <c r="O26" s="42"/>
    </row>
    <row r="27" spans="1:15" s="43" customFormat="1">
      <c r="A27" s="42">
        <v>10023</v>
      </c>
      <c r="B27" s="42">
        <v>10001002</v>
      </c>
      <c r="C27" s="42" t="str">
        <f t="shared" si="0"/>
        <v>메인 스테이지</v>
      </c>
      <c r="D27" s="42" t="str">
        <f t="shared" si="1"/>
        <v>통상</v>
      </c>
      <c r="E27" s="42">
        <f>INDEX('!참조_ENUM'!$F$3:$F$42,MATCH(F27,'!참조_ENUM'!$G$3:$G$42,0))</f>
        <v>112</v>
      </c>
      <c r="F27" s="49" t="s">
        <v>64</v>
      </c>
      <c r="G27" s="42">
        <v>100003</v>
      </c>
      <c r="H27" s="53" t="str">
        <f>IF(E27=1000,VLOOKUP(G27,[2]item!$A$5:$C$10000,3,FALSE),IF(E27=112,VLOOKUP(G27,[3]pc_data!$A$5:$C$10000,3,FALSE)&amp;" 조각",IF(E27=1,"골드",IF(E27=2,"보석",IF(E27=3,"스테미나",IF(E27=4,"호감도",IF(E27=5,"플레이어 경험치",IF(E27=6,"캐릭터 경험치",IF(E27=7,VLOOKUP(G27,[3]pc_data!$A$5:$C$10000,3,FALSE),IF(E27=8,VLOOKUP(G27,[2]equipment!$A$5:$D$10000,3,FALSE),IF(E27=111,VLOOKUP(G27,[2]equipment!$A$5:$D$10000,3,FALSE)&amp;" 조각",IF(E27=113,VLOOKUP(G27,[2]item_piece!$A$5:$C$10000,3,FALSE),"기타"))))))))))))</f>
        <v>바이올렛 조각</v>
      </c>
      <c r="I27" s="42">
        <v>1</v>
      </c>
      <c r="J27" s="42">
        <f>INDEX('!참조_ENUM'!$J$3:$J$5,MATCH(K27,'!참조_ENUM'!$K$3:$K$5,0))</f>
        <v>1</v>
      </c>
      <c r="K27" s="49" t="s">
        <v>75</v>
      </c>
      <c r="L27" s="42">
        <v>250000</v>
      </c>
      <c r="M27" s="42" t="b">
        <f t="shared" ref="M27:M39" si="7">IF(N27&gt;0,TRUE,FALSE)</f>
        <v>1</v>
      </c>
      <c r="N27" s="42">
        <v>5</v>
      </c>
      <c r="O27" s="42"/>
    </row>
    <row r="28" spans="1:15" s="43" customFormat="1">
      <c r="A28" s="42">
        <v>10024</v>
      </c>
      <c r="B28" s="42">
        <v>10001002</v>
      </c>
      <c r="C28" s="42" t="str">
        <f t="shared" si="0"/>
        <v>메인 스테이지</v>
      </c>
      <c r="D28" s="42" t="str">
        <f t="shared" si="1"/>
        <v>통상</v>
      </c>
      <c r="E28" s="42">
        <f>INDEX('!참조_ENUM'!$F$3:$F$42,MATCH(F28,'!참조_ENUM'!$G$3:$G$42,0))</f>
        <v>112</v>
      </c>
      <c r="F28" s="49" t="s">
        <v>64</v>
      </c>
      <c r="G28" s="42">
        <v>100004</v>
      </c>
      <c r="H28" s="53" t="str">
        <f>IF(E28=1000,VLOOKUP(G28,[2]item!$A$5:$C$10000,3,FALSE),IF(E28=112,VLOOKUP(G28,[3]pc_data!$A$5:$C$10000,3,FALSE)&amp;" 조각",IF(E28=1,"골드",IF(E28=2,"보석",IF(E28=3,"스테미나",IF(E28=4,"호감도",IF(E28=5,"플레이어 경험치",IF(E28=6,"캐릭터 경험치",IF(E28=7,VLOOKUP(G28,[3]pc_data!$A$5:$C$10000,3,FALSE),IF(E28=8,VLOOKUP(G28,[2]equipment!$A$5:$D$10000,3,FALSE),IF(E28=111,VLOOKUP(G28,[2]equipment!$A$5:$D$10000,3,FALSE)&amp;" 조각",IF(E28=113,VLOOKUP(G28,[2]item_piece!$A$5:$C$10000,3,FALSE),"기타"))))))))))))</f>
        <v>데이지 조각</v>
      </c>
      <c r="I28" s="42">
        <v>1</v>
      </c>
      <c r="J28" s="42">
        <f>INDEX('!참조_ENUM'!$J$3:$J$5,MATCH(K28,'!참조_ENUM'!$K$3:$K$5,0))</f>
        <v>1</v>
      </c>
      <c r="K28" s="49" t="s">
        <v>75</v>
      </c>
      <c r="L28" s="42">
        <v>250000</v>
      </c>
      <c r="M28" s="42" t="b">
        <f t="shared" si="7"/>
        <v>1</v>
      </c>
      <c r="N28" s="42">
        <v>6</v>
      </c>
      <c r="O28" s="42"/>
    </row>
    <row r="29" spans="1:15">
      <c r="A29" s="42">
        <v>10025</v>
      </c>
      <c r="B29" s="4">
        <v>11001002</v>
      </c>
      <c r="C29" s="4" t="str">
        <f t="shared" si="0"/>
        <v>메인 스테이지</v>
      </c>
      <c r="D29" s="4" t="str">
        <f t="shared" si="1"/>
        <v>초회</v>
      </c>
      <c r="E29" s="4">
        <f>INDEX('!참조_ENUM'!$F$3:$F$42,MATCH(F29,'!참조_ENUM'!$G$3:$G$42,0))</f>
        <v>112</v>
      </c>
      <c r="F29" s="49" t="s">
        <v>64</v>
      </c>
      <c r="G29" s="4">
        <v>100003</v>
      </c>
      <c r="H29" s="53" t="str">
        <f>IF(E29=1000,VLOOKUP(G29,[2]item!$A$5:$C$10000,3,FALSE),IF(E29=112,VLOOKUP(G29,[3]pc_data!$A$5:$C$10000,3,FALSE)&amp;" 조각",IF(E29=1,"골드",IF(E29=2,"보석",IF(E29=3,"스테미나",IF(E29=4,"호감도",IF(E29=5,"플레이어 경험치",IF(E29=6,"캐릭터 경험치",IF(E29=7,VLOOKUP(G29,[3]pc_data!$A$5:$C$10000,3,FALSE),IF(E29=8,VLOOKUP(G29,[2]equipment!$A$5:$D$10000,3,FALSE),IF(E29=111,VLOOKUP(G29,[2]equipment!$A$5:$D$10000,3,FALSE)&amp;" 조각",IF(E29=113,VLOOKUP(G29,[2]item_piece!$A$5:$C$10000,3,FALSE),"기타"))))))))))))</f>
        <v>바이올렛 조각</v>
      </c>
      <c r="I29" s="4">
        <v>5</v>
      </c>
      <c r="J29" s="4">
        <f>INDEX('!참조_ENUM'!$J$3:$J$5,MATCH(K29,'!참조_ENUM'!$K$3:$K$5,0))</f>
        <v>1</v>
      </c>
      <c r="K29" s="49" t="s">
        <v>75</v>
      </c>
      <c r="L29" s="4">
        <v>1000000</v>
      </c>
      <c r="M29" s="4" t="b">
        <f t="shared" si="7"/>
        <v>1</v>
      </c>
      <c r="N29" s="4">
        <v>1</v>
      </c>
      <c r="O29" s="4"/>
    </row>
    <row r="30" spans="1:15">
      <c r="A30" s="42">
        <v>10026</v>
      </c>
      <c r="B30" s="4">
        <v>11001002</v>
      </c>
      <c r="C30" s="4" t="str">
        <f t="shared" si="0"/>
        <v>메인 스테이지</v>
      </c>
      <c r="D30" s="4" t="str">
        <f t="shared" si="1"/>
        <v>초회</v>
      </c>
      <c r="E30" s="4">
        <f>INDEX('!참조_ENUM'!$F$3:$F$42,MATCH(F30,'!참조_ENUM'!$G$3:$G$42,0))</f>
        <v>1</v>
      </c>
      <c r="F30" s="49" t="s">
        <v>78</v>
      </c>
      <c r="G30" s="4">
        <v>8000</v>
      </c>
      <c r="H30" s="53" t="str">
        <f>IF(E30=1000,VLOOKUP(G30,[2]item!$A$5:$C$10000,3,FALSE),IF(E30=112,VLOOKUP(G30,[3]pc_data!$A$5:$C$10000,3,FALSE)&amp;" 조각",IF(E30=1,"골드",IF(E30=2,"보석",IF(E30=3,"스테미나",IF(E30=4,"호감도",IF(E30=5,"플레이어 경험치",IF(E30=6,"캐릭터 경험치",IF(E30=7,VLOOKUP(G30,[3]pc_data!$A$5:$C$10000,3,FALSE),IF(E30=8,VLOOKUP(G30,[2]equipment!$A$5:$D$10000,3,FALSE),IF(E30=111,VLOOKUP(G30,[2]equipment!$A$5:$D$10000,3,FALSE)&amp;" 조각",IF(E30=113,VLOOKUP(G30,[2]item_piece!$A$5:$C$10000,3,FALSE),"기타"))))))))))))</f>
        <v>골드</v>
      </c>
      <c r="I30" s="4">
        <v>8000</v>
      </c>
      <c r="J30" s="4">
        <f>INDEX('!참조_ENUM'!$J$3:$J$5,MATCH(K30,'!참조_ENUM'!$K$3:$K$5,0))</f>
        <v>1</v>
      </c>
      <c r="K30" s="49" t="s">
        <v>75</v>
      </c>
      <c r="L30" s="4">
        <v>1000000</v>
      </c>
      <c r="M30" s="4" t="b">
        <f t="shared" si="7"/>
        <v>1</v>
      </c>
      <c r="N30" s="4">
        <v>2</v>
      </c>
      <c r="O30" s="4"/>
    </row>
    <row r="31" spans="1:15">
      <c r="A31" s="42">
        <v>10027</v>
      </c>
      <c r="B31" s="4">
        <v>11001002</v>
      </c>
      <c r="C31" s="4" t="str">
        <f t="shared" si="0"/>
        <v>메인 스테이지</v>
      </c>
      <c r="D31" s="4" t="str">
        <f t="shared" si="1"/>
        <v>초회</v>
      </c>
      <c r="E31" s="4">
        <f>INDEX('!참조_ENUM'!$F$3:$F$42,MATCH(F31,'!참조_ENUM'!$G$3:$G$42,0))</f>
        <v>1000</v>
      </c>
      <c r="F31" s="49" t="s">
        <v>69</v>
      </c>
      <c r="G31" s="4">
        <v>16</v>
      </c>
      <c r="H31" s="53" t="str">
        <f>IF(E31=1000,VLOOKUP(G31,[2]item!$A$5:$C$10000,3,FALSE),IF(E31=112,VLOOKUP(G31,[3]pc_data!$A$5:$C$10000,3,FALSE)&amp;" 조각",IF(E31=1,"골드",IF(E31=2,"보석",IF(E31=3,"스테미나",IF(E31=4,"호감도",IF(E31=5,"플레이어 경험치",IF(E31=6,"캐릭터 경험치",IF(E31=7,VLOOKUP(G31,[3]pc_data!$A$5:$C$10000,3,FALSE),IF(E31=8,VLOOKUP(G31,[2]equipment!$A$5:$D$10000,3,FALSE),IF(E31=111,VLOOKUP(G31,[2]equipment!$A$5:$D$10000,3,FALSE)&amp;" 조각",IF(E31=113,VLOOKUP(G31,[2]item_piece!$A$5:$C$10000,3,FALSE),"기타"))))))))))))</f>
        <v>전투 보고서(소)</v>
      </c>
      <c r="I31" s="4">
        <v>150</v>
      </c>
      <c r="J31" s="4">
        <f>INDEX('!참조_ENUM'!$J$3:$J$5,MATCH(K31,'!참조_ENUM'!$K$3:$K$5,0))</f>
        <v>1</v>
      </c>
      <c r="K31" s="49" t="s">
        <v>75</v>
      </c>
      <c r="L31" s="4">
        <v>1000000</v>
      </c>
      <c r="M31" s="4" t="b">
        <f t="shared" si="7"/>
        <v>1</v>
      </c>
      <c r="N31" s="4">
        <v>3</v>
      </c>
      <c r="O31" s="4"/>
    </row>
    <row r="32" spans="1:15" s="45" customFormat="1">
      <c r="A32" s="42">
        <v>10028</v>
      </c>
      <c r="B32" s="44">
        <v>12001002</v>
      </c>
      <c r="C32" s="44" t="str">
        <f t="shared" si="0"/>
        <v>메인 스테이지</v>
      </c>
      <c r="D32" s="44" t="str">
        <f t="shared" si="1"/>
        <v>별 보상</v>
      </c>
      <c r="E32" s="44">
        <f>INDEX('!참조_ENUM'!$F$3:$F$42,MATCH(F32,'!참조_ENUM'!$G$3:$G$42,0))</f>
        <v>2</v>
      </c>
      <c r="F32" s="49" t="s">
        <v>59</v>
      </c>
      <c r="G32" s="44">
        <v>30</v>
      </c>
      <c r="H32" s="53" t="str">
        <f>IF(E32=1000,VLOOKUP(G32,[2]item!$A$5:$C$10000,3,FALSE),IF(E32=112,VLOOKUP(G32,[3]pc_data!$A$5:$C$10000,3,FALSE)&amp;" 조각",IF(E32=1,"골드",IF(E32=2,"보석",IF(E32=3,"스테미나",IF(E32=4,"호감도",IF(E32=5,"플레이어 경험치",IF(E32=6,"캐릭터 경험치",IF(E32=7,VLOOKUP(G32,[3]pc_data!$A$5:$C$10000,3,FALSE),IF(E32=8,VLOOKUP(G32,[2]equipment!$A$5:$D$10000,3,FALSE),IF(E32=111,VLOOKUP(G32,[2]equipment!$A$5:$D$10000,3,FALSE)&amp;" 조각",IF(E32=113,VLOOKUP(G32,[2]item_piece!$A$5:$C$10000,3,FALSE),"기타"))))))))))))</f>
        <v>보석</v>
      </c>
      <c r="I32" s="44">
        <v>30</v>
      </c>
      <c r="J32" s="44">
        <f>INDEX('!참조_ENUM'!$J$3:$J$5,MATCH(K32,'!참조_ENUM'!$K$3:$K$5,0))</f>
        <v>1</v>
      </c>
      <c r="K32" s="49" t="s">
        <v>75</v>
      </c>
      <c r="L32" s="44">
        <v>1000000</v>
      </c>
      <c r="M32" s="44" t="b">
        <f t="shared" si="7"/>
        <v>1</v>
      </c>
      <c r="N32" s="44">
        <v>1</v>
      </c>
      <c r="O32" s="44"/>
    </row>
    <row r="33" spans="1:15" s="43" customFormat="1">
      <c r="A33" s="42">
        <v>10029</v>
      </c>
      <c r="B33" s="42">
        <v>10001003</v>
      </c>
      <c r="C33" s="42" t="str">
        <f t="shared" si="0"/>
        <v>메인 스테이지</v>
      </c>
      <c r="D33" s="42" t="str">
        <f t="shared" si="1"/>
        <v>통상</v>
      </c>
      <c r="E33" s="42">
        <f>INDEX('!참조_ENUM'!$F$3:$F$42,MATCH(F33,'!참조_ENUM'!$G$3:$G$42,0))</f>
        <v>1000</v>
      </c>
      <c r="F33" s="49" t="s">
        <v>69</v>
      </c>
      <c r="G33" s="42">
        <v>16</v>
      </c>
      <c r="H33" s="53" t="str">
        <f>IF(E33=1000,VLOOKUP(G33,[2]item!$A$5:$C$10000,3,FALSE),IF(E33=112,VLOOKUP(G33,[3]pc_data!$A$5:$C$10000,3,FALSE)&amp;" 조각",IF(E33=1,"골드",IF(E33=2,"보석",IF(E33=3,"스테미나",IF(E33=4,"호감도",IF(E33=5,"플레이어 경험치",IF(E33=6,"캐릭터 경험치",IF(E33=7,VLOOKUP(G33,[3]pc_data!$A$5:$C$10000,3,FALSE),IF(E33=8,VLOOKUP(G33,[2]equipment!$A$5:$D$10000,3,FALSE),IF(E33=111,VLOOKUP(G33,[2]equipment!$A$5:$D$10000,3,FALSE)&amp;" 조각",IF(E33=113,VLOOKUP(G33,[2]item_piece!$A$5:$C$10000,3,FALSE),"기타"))))))))))))</f>
        <v>전투 보고서(소)</v>
      </c>
      <c r="I33" s="42">
        <v>5</v>
      </c>
      <c r="J33" s="42">
        <f>INDEX('!참조_ENUM'!$J$3:$J$5,MATCH(K33,'!참조_ENUM'!$K$3:$K$5,0))</f>
        <v>1</v>
      </c>
      <c r="K33" s="49" t="s">
        <v>75</v>
      </c>
      <c r="L33" s="42">
        <v>1000000</v>
      </c>
      <c r="M33" s="42" t="b">
        <f t="shared" si="7"/>
        <v>1</v>
      </c>
      <c r="N33" s="42">
        <v>1</v>
      </c>
      <c r="O33" s="42"/>
    </row>
    <row r="34" spans="1:15" s="43" customFormat="1">
      <c r="A34" s="42">
        <v>10030</v>
      </c>
      <c r="B34" s="42">
        <v>10001003</v>
      </c>
      <c r="C34" s="42" t="str">
        <f t="shared" si="0"/>
        <v>메인 스테이지</v>
      </c>
      <c r="D34" s="42" t="str">
        <f t="shared" si="1"/>
        <v>통상</v>
      </c>
      <c r="E34" s="42">
        <f>INDEX('!참조_ENUM'!$F$3:$F$42,MATCH(F34,'!참조_ENUM'!$G$3:$G$42,0))</f>
        <v>1000</v>
      </c>
      <c r="F34" s="49" t="s">
        <v>69</v>
      </c>
      <c r="G34" s="42">
        <v>6</v>
      </c>
      <c r="H34" s="53" t="str">
        <f>IF(E34=1000,VLOOKUP(G34,[2]item!$A$5:$C$10000,3,FALSE),IF(E34=112,VLOOKUP(G34,[3]pc_data!$A$5:$C$10000,3,FALSE)&amp;" 조각",IF(E34=1,"골드",IF(E34=2,"보석",IF(E34=3,"스테미나",IF(E34=4,"호감도",IF(E34=5,"플레이어 경험치",IF(E34=6,"캐릭터 경험치",IF(E34=7,VLOOKUP(G34,[3]pc_data!$A$5:$C$10000,3,FALSE),IF(E34=8,VLOOKUP(G34,[2]equipment!$A$5:$D$10000,3,FALSE),IF(E34=111,VLOOKUP(G34,[2]equipment!$A$5:$D$10000,3,FALSE)&amp;" 조각",IF(E34=113,VLOOKUP(G34,[2]item_piece!$A$5:$C$10000,3,FALSE),"기타"))))))))))))</f>
        <v>경험치 물약_C(소)</v>
      </c>
      <c r="I34" s="42">
        <v>5</v>
      </c>
      <c r="J34" s="42">
        <f>INDEX('!참조_ENUM'!$J$3:$J$5,MATCH(K34,'!참조_ENUM'!$K$3:$K$5,0))</f>
        <v>1</v>
      </c>
      <c r="K34" s="49" t="s">
        <v>75</v>
      </c>
      <c r="L34" s="42">
        <v>1000000</v>
      </c>
      <c r="M34" s="42" t="b">
        <f t="shared" si="7"/>
        <v>1</v>
      </c>
      <c r="N34" s="42">
        <v>2</v>
      </c>
      <c r="O34" s="42"/>
    </row>
    <row r="35" spans="1:15" s="43" customFormat="1">
      <c r="A35" s="42">
        <v>10031</v>
      </c>
      <c r="B35" s="42">
        <v>10001003</v>
      </c>
      <c r="C35" s="42" t="str">
        <f t="shared" si="0"/>
        <v>메인 스테이지</v>
      </c>
      <c r="D35" s="42" t="str">
        <f t="shared" si="1"/>
        <v>통상</v>
      </c>
      <c r="E35" s="42">
        <f>INDEX('!참조_ENUM'!$F$3:$F$42,MATCH(F35,'!참조_ENUM'!$G$3:$G$42,0))</f>
        <v>5</v>
      </c>
      <c r="F35" s="49" t="s">
        <v>79</v>
      </c>
      <c r="G35" s="42">
        <v>10</v>
      </c>
      <c r="H35" s="53" t="str">
        <f>IF(E35=1000,VLOOKUP(G35,[2]item!$A$5:$C$10000,3,FALSE),IF(E35=112,VLOOKUP(G35,[3]pc_data!$A$5:$C$10000,3,FALSE)&amp;" 조각",IF(E35=1,"골드",IF(E35=2,"보석",IF(E35=3,"스테미나",IF(E35=4,"호감도",IF(E35=5,"플레이어 경험치",IF(E35=6,"캐릭터 경험치",IF(E35=7,VLOOKUP(G35,[3]pc_data!$A$5:$C$10000,3,FALSE),IF(E35=8,VLOOKUP(G35,[2]equipment!$A$5:$D$10000,3,FALSE),IF(E35=111,VLOOKUP(G35,[2]equipment!$A$5:$D$10000,3,FALSE)&amp;" 조각",IF(E35=113,VLOOKUP(G35,[2]item_piece!$A$5:$C$10000,3,FALSE),"기타"))))))))))))</f>
        <v>플레이어 경험치</v>
      </c>
      <c r="I35" s="42">
        <v>10</v>
      </c>
      <c r="J35" s="42">
        <f>INDEX('!참조_ENUM'!$J$3:$J$5,MATCH(K35,'!참조_ENUM'!$K$3:$K$5,0))</f>
        <v>1</v>
      </c>
      <c r="K35" s="49" t="s">
        <v>75</v>
      </c>
      <c r="L35" s="42">
        <v>1000000</v>
      </c>
      <c r="M35" s="42" t="b">
        <f t="shared" si="7"/>
        <v>0</v>
      </c>
      <c r="N35" s="42">
        <v>0</v>
      </c>
      <c r="O35" s="42"/>
    </row>
    <row r="36" spans="1:15" s="43" customFormat="1">
      <c r="A36" s="42">
        <v>10032</v>
      </c>
      <c r="B36" s="42">
        <v>10001003</v>
      </c>
      <c r="C36" s="42" t="str">
        <f t="shared" si="0"/>
        <v>메인 스테이지</v>
      </c>
      <c r="D36" s="42" t="str">
        <f t="shared" si="1"/>
        <v>통상</v>
      </c>
      <c r="E36" s="42">
        <f>INDEX('!참조_ENUM'!$F$3:$F$42,MATCH(F36,'!참조_ENUM'!$G$3:$G$42,0))</f>
        <v>6</v>
      </c>
      <c r="F36" s="49" t="s">
        <v>80</v>
      </c>
      <c r="G36" s="42">
        <v>12</v>
      </c>
      <c r="H36" s="53" t="str">
        <f>IF(E36=1000,VLOOKUP(G36,[2]item!$A$5:$C$10000,3,FALSE),IF(E36=112,VLOOKUP(G36,[3]pc_data!$A$5:$C$10000,3,FALSE)&amp;" 조각",IF(E36=1,"골드",IF(E36=2,"보석",IF(E36=3,"스테미나",IF(E36=4,"호감도",IF(E36=5,"플레이어 경험치",IF(E36=6,"캐릭터 경험치",IF(E36=7,VLOOKUP(G36,[3]pc_data!$A$5:$C$10000,3,FALSE),IF(E36=8,VLOOKUP(G36,[2]equipment!$A$5:$D$10000,3,FALSE),IF(E36=111,VLOOKUP(G36,[2]equipment!$A$5:$D$10000,3,FALSE)&amp;" 조각",IF(E36=113,VLOOKUP(G36,[2]item_piece!$A$5:$C$10000,3,FALSE),"기타"))))))))))))</f>
        <v>캐릭터 경험치</v>
      </c>
      <c r="I36" s="42">
        <v>12</v>
      </c>
      <c r="J36" s="42">
        <f>INDEX('!참조_ENUM'!$J$3:$J$5,MATCH(K36,'!참조_ENUM'!$K$3:$K$5,0))</f>
        <v>1</v>
      </c>
      <c r="K36" s="49" t="s">
        <v>75</v>
      </c>
      <c r="L36" s="42">
        <v>1000000</v>
      </c>
      <c r="M36" s="42" t="b">
        <f t="shared" si="7"/>
        <v>0</v>
      </c>
      <c r="N36" s="42">
        <v>0</v>
      </c>
      <c r="O36" s="42"/>
    </row>
    <row r="37" spans="1:15" s="43" customFormat="1">
      <c r="A37" s="42">
        <v>10033</v>
      </c>
      <c r="B37" s="42">
        <v>10001003</v>
      </c>
      <c r="C37" s="42" t="str">
        <f t="shared" si="0"/>
        <v>메인 스테이지</v>
      </c>
      <c r="D37" s="42" t="str">
        <f t="shared" si="1"/>
        <v>통상</v>
      </c>
      <c r="E37" s="42">
        <f>INDEX('!참조_ENUM'!$F$3:$F$42,MATCH(F37,'!참조_ENUM'!$G$3:$G$42,0))</f>
        <v>1</v>
      </c>
      <c r="F37" s="49" t="s">
        <v>78</v>
      </c>
      <c r="G37" s="42">
        <v>100</v>
      </c>
      <c r="H37" s="53" t="str">
        <f>IF(E37=1000,VLOOKUP(G37,[2]item!$A$5:$C$10000,3,FALSE),IF(E37=112,VLOOKUP(G37,[3]pc_data!$A$5:$C$10000,3,FALSE)&amp;" 조각",IF(E37=1,"골드",IF(E37=2,"보석",IF(E37=3,"스테미나",IF(E37=4,"호감도",IF(E37=5,"플레이어 경험치",IF(E37=6,"캐릭터 경험치",IF(E37=7,VLOOKUP(G37,[3]pc_data!$A$5:$C$10000,3,FALSE),IF(E37=8,VLOOKUP(G37,[2]equipment!$A$5:$D$10000,3,FALSE),IF(E37=111,VLOOKUP(G37,[2]equipment!$A$5:$D$10000,3,FALSE)&amp;" 조각",IF(E37=113,VLOOKUP(G37,[2]item_piece!$A$5:$C$10000,3,FALSE),"기타"))))))))))))</f>
        <v>골드</v>
      </c>
      <c r="I37" s="42">
        <v>100</v>
      </c>
      <c r="J37" s="42">
        <f>INDEX('!참조_ENUM'!$J$3:$J$5,MATCH(K37,'!참조_ENUM'!$K$3:$K$5,0))</f>
        <v>1</v>
      </c>
      <c r="K37" s="49" t="s">
        <v>75</v>
      </c>
      <c r="L37" s="42">
        <v>1000000</v>
      </c>
      <c r="M37" s="42" t="b">
        <f t="shared" si="7"/>
        <v>0</v>
      </c>
      <c r="N37" s="42">
        <v>0</v>
      </c>
      <c r="O37" s="42"/>
    </row>
    <row r="38" spans="1:15" s="43" customFormat="1">
      <c r="A38" s="42">
        <v>10034</v>
      </c>
      <c r="B38" s="42">
        <v>10001003</v>
      </c>
      <c r="C38" s="42" t="str">
        <f t="shared" si="0"/>
        <v>메인 스테이지</v>
      </c>
      <c r="D38" s="42" t="str">
        <f t="shared" si="1"/>
        <v>통상</v>
      </c>
      <c r="E38" s="42">
        <f>INDEX('!참조_ENUM'!$F$3:$F$42,MATCH(F38,'!참조_ENUM'!$G$3:$G$42,0))</f>
        <v>4</v>
      </c>
      <c r="F38" s="49" t="s">
        <v>81</v>
      </c>
      <c r="G38" s="42">
        <v>1</v>
      </c>
      <c r="H38" s="53" t="str">
        <f>IF(E38=1000,VLOOKUP(G38,[2]item!$A$5:$C$10000,3,FALSE),IF(E38=112,VLOOKUP(G38,[3]pc_data!$A$5:$C$10000,3,FALSE)&amp;" 조각",IF(E38=1,"골드",IF(E38=2,"보석",IF(E38=3,"스테미나",IF(E38=4,"호감도",IF(E38=5,"플레이어 경험치",IF(E38=6,"캐릭터 경험치",IF(E38=7,VLOOKUP(G38,[3]pc_data!$A$5:$C$10000,3,FALSE),IF(E38=8,VLOOKUP(G38,[2]equipment!$A$5:$D$10000,3,FALSE),IF(E38=111,VLOOKUP(G38,[2]equipment!$A$5:$D$10000,3,FALSE)&amp;" 조각",IF(E38=113,VLOOKUP(G38,[2]item_piece!$A$5:$C$10000,3,FALSE),"기타"))))))))))))</f>
        <v>호감도</v>
      </c>
      <c r="I38" s="42">
        <v>1</v>
      </c>
      <c r="J38" s="42">
        <f>INDEX('!참조_ENUM'!$J$3:$J$5,MATCH(K38,'!참조_ENUM'!$K$3:$K$5,0))</f>
        <v>1</v>
      </c>
      <c r="K38" s="49" t="s">
        <v>75</v>
      </c>
      <c r="L38" s="42">
        <v>1000000</v>
      </c>
      <c r="M38" s="42" t="b">
        <f t="shared" si="7"/>
        <v>0</v>
      </c>
      <c r="N38" s="42">
        <v>0</v>
      </c>
      <c r="O38" s="42"/>
    </row>
    <row r="39" spans="1:15" s="43" customFormat="1">
      <c r="A39" s="42">
        <v>10035</v>
      </c>
      <c r="B39" s="42">
        <v>10001003</v>
      </c>
      <c r="C39" s="42" t="str">
        <f t="shared" si="0"/>
        <v>메인 스테이지</v>
      </c>
      <c r="D39" s="42" t="str">
        <f t="shared" si="1"/>
        <v>통상</v>
      </c>
      <c r="E39" s="42">
        <f>INDEX('!참조_ENUM'!$F$3:$F$42,MATCH(F39,'!참조_ENUM'!$G$3:$G$42,0))</f>
        <v>112</v>
      </c>
      <c r="F39" s="49" t="s">
        <v>64</v>
      </c>
      <c r="G39" s="42">
        <v>100001</v>
      </c>
      <c r="H39" s="53" t="str">
        <f>IF(E39=1000,VLOOKUP(G39,[2]item!$A$5:$C$10000,3,FALSE),IF(E39=112,VLOOKUP(G39,[3]pc_data!$A$5:$C$10000,3,FALSE)&amp;" 조각",IF(E39=1,"골드",IF(E39=2,"보석",IF(E39=3,"스테미나",IF(E39=4,"호감도",IF(E39=5,"플레이어 경험치",IF(E39=6,"캐릭터 경험치",IF(E39=7,VLOOKUP(G39,[3]pc_data!$A$5:$C$10000,3,FALSE),IF(E39=8,VLOOKUP(G39,[2]equipment!$A$5:$D$10000,3,FALSE),IF(E39=111,VLOOKUP(G39,[2]equipment!$A$5:$D$10000,3,FALSE)&amp;" 조각",IF(E39=113,VLOOKUP(G39,[2]item_piece!$A$5:$C$10000,3,FALSE),"기타"))))))))))))</f>
        <v>루시아 조각</v>
      </c>
      <c r="I39" s="42">
        <v>1</v>
      </c>
      <c r="J39" s="42">
        <f>INDEX('!참조_ENUM'!$J$3:$J$5,MATCH(K39,'!참조_ENUM'!$K$3:$K$5,0))</f>
        <v>1</v>
      </c>
      <c r="K39" s="49" t="s">
        <v>75</v>
      </c>
      <c r="L39" s="42">
        <v>250000</v>
      </c>
      <c r="M39" s="42" t="b">
        <f t="shared" si="7"/>
        <v>1</v>
      </c>
      <c r="N39" s="42">
        <v>3</v>
      </c>
      <c r="O39" s="42"/>
    </row>
    <row r="40" spans="1:15" s="43" customFormat="1">
      <c r="A40" s="42">
        <v>10036</v>
      </c>
      <c r="B40" s="42">
        <v>10001003</v>
      </c>
      <c r="C40" s="42" t="str">
        <f t="shared" si="0"/>
        <v>메인 스테이지</v>
      </c>
      <c r="D40" s="42" t="str">
        <f t="shared" si="1"/>
        <v>통상</v>
      </c>
      <c r="E40" s="42">
        <f>INDEX('!참조_ENUM'!$F$3:$F$42,MATCH(F40,'!참조_ENUM'!$G$3:$G$42,0))</f>
        <v>112</v>
      </c>
      <c r="F40" s="49" t="s">
        <v>64</v>
      </c>
      <c r="G40" s="42">
        <v>100002</v>
      </c>
      <c r="H40" s="53" t="str">
        <f>IF(E40=1000,VLOOKUP(G40,[2]item!$A$5:$C$10000,3,FALSE),IF(E40=112,VLOOKUP(G40,[3]pc_data!$A$5:$C$10000,3,FALSE)&amp;" 조각",IF(E40=1,"골드",IF(E40=2,"보석",IF(E40=3,"스테미나",IF(E40=4,"호감도",IF(E40=5,"플레이어 경험치",IF(E40=6,"캐릭터 경험치",IF(E40=7,VLOOKUP(G40,[3]pc_data!$A$5:$C$10000,3,FALSE),IF(E40=8,VLOOKUP(G40,[2]equipment!$A$5:$D$10000,3,FALSE),IF(E40=111,VLOOKUP(G40,[2]equipment!$A$5:$D$10000,3,FALSE)&amp;" 조각",IF(E40=113,VLOOKUP(G40,[2]item_piece!$A$5:$C$10000,3,FALSE),"기타"))))))))))))</f>
        <v>라일라 조각</v>
      </c>
      <c r="I40" s="42">
        <v>1</v>
      </c>
      <c r="J40" s="42">
        <f>INDEX('!참조_ENUM'!$J$3:$J$5,MATCH(K40,'!참조_ENUM'!$K$3:$K$5,0))</f>
        <v>1</v>
      </c>
      <c r="K40" s="49" t="s">
        <v>75</v>
      </c>
      <c r="L40" s="42">
        <v>250000</v>
      </c>
      <c r="M40" s="42" t="b">
        <f>IF(N40&gt;0,TRUE,FALSE)</f>
        <v>1</v>
      </c>
      <c r="N40" s="42">
        <v>4</v>
      </c>
      <c r="O40" s="42"/>
    </row>
    <row r="41" spans="1:15" s="43" customFormat="1">
      <c r="A41" s="42">
        <v>10037</v>
      </c>
      <c r="B41" s="42">
        <v>10001003</v>
      </c>
      <c r="C41" s="42" t="str">
        <f t="shared" si="0"/>
        <v>메인 스테이지</v>
      </c>
      <c r="D41" s="42" t="str">
        <f t="shared" si="1"/>
        <v>통상</v>
      </c>
      <c r="E41" s="42">
        <f>INDEX('!참조_ENUM'!$F$3:$F$42,MATCH(F41,'!참조_ENUM'!$G$3:$G$42,0))</f>
        <v>112</v>
      </c>
      <c r="F41" s="49" t="s">
        <v>64</v>
      </c>
      <c r="G41" s="42">
        <v>100003</v>
      </c>
      <c r="H41" s="53" t="str">
        <f>IF(E41=1000,VLOOKUP(G41,[2]item!$A$5:$C$10000,3,FALSE),IF(E41=112,VLOOKUP(G41,[3]pc_data!$A$5:$C$10000,3,FALSE)&amp;" 조각",IF(E41=1,"골드",IF(E41=2,"보석",IF(E41=3,"스테미나",IF(E41=4,"호감도",IF(E41=5,"플레이어 경험치",IF(E41=6,"캐릭터 경험치",IF(E41=7,VLOOKUP(G41,[3]pc_data!$A$5:$C$10000,3,FALSE),IF(E41=8,VLOOKUP(G41,[2]equipment!$A$5:$D$10000,3,FALSE),IF(E41=111,VLOOKUP(G41,[2]equipment!$A$5:$D$10000,3,FALSE)&amp;" 조각",IF(E41=113,VLOOKUP(G41,[2]item_piece!$A$5:$C$10000,3,FALSE),"기타"))))))))))))</f>
        <v>바이올렛 조각</v>
      </c>
      <c r="I41" s="42">
        <v>1</v>
      </c>
      <c r="J41" s="42">
        <f>INDEX('!참조_ENUM'!$J$3:$J$5,MATCH(K41,'!참조_ENUM'!$K$3:$K$5,0))</f>
        <v>1</v>
      </c>
      <c r="K41" s="49" t="s">
        <v>75</v>
      </c>
      <c r="L41" s="42">
        <v>250000</v>
      </c>
      <c r="M41" s="42" t="b">
        <f t="shared" ref="M41:M53" si="8">IF(N41&gt;0,TRUE,FALSE)</f>
        <v>1</v>
      </c>
      <c r="N41" s="42">
        <v>5</v>
      </c>
      <c r="O41" s="42"/>
    </row>
    <row r="42" spans="1:15" s="43" customFormat="1">
      <c r="A42" s="42">
        <v>10038</v>
      </c>
      <c r="B42" s="42">
        <v>10001003</v>
      </c>
      <c r="C42" s="42" t="str">
        <f t="shared" si="0"/>
        <v>메인 스테이지</v>
      </c>
      <c r="D42" s="42" t="str">
        <f t="shared" si="1"/>
        <v>통상</v>
      </c>
      <c r="E42" s="42">
        <f>INDEX('!참조_ENUM'!$F$3:$F$42,MATCH(F42,'!참조_ENUM'!$G$3:$G$42,0))</f>
        <v>112</v>
      </c>
      <c r="F42" s="49" t="s">
        <v>64</v>
      </c>
      <c r="G42" s="42">
        <v>100004</v>
      </c>
      <c r="H42" s="53" t="str">
        <f>IF(E42=1000,VLOOKUP(G42,[2]item!$A$5:$C$10000,3,FALSE),IF(E42=112,VLOOKUP(G42,[3]pc_data!$A$5:$C$10000,3,FALSE)&amp;" 조각",IF(E42=1,"골드",IF(E42=2,"보석",IF(E42=3,"스테미나",IF(E42=4,"호감도",IF(E42=5,"플레이어 경험치",IF(E42=6,"캐릭터 경험치",IF(E42=7,VLOOKUP(G42,[3]pc_data!$A$5:$C$10000,3,FALSE),IF(E42=8,VLOOKUP(G42,[2]equipment!$A$5:$D$10000,3,FALSE),IF(E42=111,VLOOKUP(G42,[2]equipment!$A$5:$D$10000,3,FALSE)&amp;" 조각",IF(E42=113,VLOOKUP(G42,[2]item_piece!$A$5:$C$10000,3,FALSE),"기타"))))))))))))</f>
        <v>데이지 조각</v>
      </c>
      <c r="I42" s="42">
        <v>1</v>
      </c>
      <c r="J42" s="42">
        <f>INDEX('!참조_ENUM'!$J$3:$J$5,MATCH(K42,'!참조_ENUM'!$K$3:$K$5,0))</f>
        <v>1</v>
      </c>
      <c r="K42" s="49" t="s">
        <v>75</v>
      </c>
      <c r="L42" s="42">
        <v>250000</v>
      </c>
      <c r="M42" s="42" t="b">
        <f t="shared" si="8"/>
        <v>1</v>
      </c>
      <c r="N42" s="42">
        <v>6</v>
      </c>
      <c r="O42" s="42"/>
    </row>
    <row r="43" spans="1:15">
      <c r="A43" s="42">
        <v>10039</v>
      </c>
      <c r="B43" s="4">
        <v>11001003</v>
      </c>
      <c r="C43" s="4" t="str">
        <f t="shared" si="0"/>
        <v>메인 스테이지</v>
      </c>
      <c r="D43" s="4" t="str">
        <f t="shared" si="1"/>
        <v>초회</v>
      </c>
      <c r="E43" s="4">
        <f>INDEX('!참조_ENUM'!$F$3:$F$42,MATCH(F43,'!참조_ENUM'!$G$3:$G$42,0))</f>
        <v>112</v>
      </c>
      <c r="F43" s="49" t="s">
        <v>64</v>
      </c>
      <c r="G43" s="4">
        <v>100004</v>
      </c>
      <c r="H43" s="53" t="str">
        <f>IF(E43=1000,VLOOKUP(G43,[2]item!$A$5:$C$10000,3,FALSE),IF(E43=112,VLOOKUP(G43,[3]pc_data!$A$5:$C$10000,3,FALSE)&amp;" 조각",IF(E43=1,"골드",IF(E43=2,"보석",IF(E43=3,"스테미나",IF(E43=4,"호감도",IF(E43=5,"플레이어 경험치",IF(E43=6,"캐릭터 경험치",IF(E43=7,VLOOKUP(G43,[3]pc_data!$A$5:$C$10000,3,FALSE),IF(E43=8,VLOOKUP(G43,[2]equipment!$A$5:$D$10000,3,FALSE),IF(E43=111,VLOOKUP(G43,[2]equipment!$A$5:$D$10000,3,FALSE)&amp;" 조각",IF(E43=113,VLOOKUP(G43,[2]item_piece!$A$5:$C$10000,3,FALSE),"기타"))))))))))))</f>
        <v>데이지 조각</v>
      </c>
      <c r="I43" s="4">
        <v>5</v>
      </c>
      <c r="J43" s="4">
        <f>INDEX('!참조_ENUM'!$J$3:$J$5,MATCH(K43,'!참조_ENUM'!$K$3:$K$5,0))</f>
        <v>1</v>
      </c>
      <c r="K43" s="49" t="s">
        <v>75</v>
      </c>
      <c r="L43" s="4">
        <v>1000000</v>
      </c>
      <c r="M43" s="4" t="b">
        <f t="shared" si="8"/>
        <v>1</v>
      </c>
      <c r="N43" s="4">
        <v>1</v>
      </c>
      <c r="O43" s="4"/>
    </row>
    <row r="44" spans="1:15">
      <c r="A44" s="42">
        <v>10040</v>
      </c>
      <c r="B44" s="4">
        <v>11001003</v>
      </c>
      <c r="C44" s="4" t="str">
        <f t="shared" si="0"/>
        <v>메인 스테이지</v>
      </c>
      <c r="D44" s="4" t="str">
        <f t="shared" si="1"/>
        <v>초회</v>
      </c>
      <c r="E44" s="4">
        <f>INDEX('!참조_ENUM'!$F$3:$F$42,MATCH(F44,'!참조_ENUM'!$G$3:$G$42,0))</f>
        <v>1</v>
      </c>
      <c r="F44" s="49" t="s">
        <v>78</v>
      </c>
      <c r="G44" s="4">
        <v>8000</v>
      </c>
      <c r="H44" s="53" t="str">
        <f>IF(E44=1000,VLOOKUP(G44,[2]item!$A$5:$C$10000,3,FALSE),IF(E44=112,VLOOKUP(G44,[3]pc_data!$A$5:$C$10000,3,FALSE)&amp;" 조각",IF(E44=1,"골드",IF(E44=2,"보석",IF(E44=3,"스테미나",IF(E44=4,"호감도",IF(E44=5,"플레이어 경험치",IF(E44=6,"캐릭터 경험치",IF(E44=7,VLOOKUP(G44,[3]pc_data!$A$5:$C$10000,3,FALSE),IF(E44=8,VLOOKUP(G44,[2]equipment!$A$5:$D$10000,3,FALSE),IF(E44=111,VLOOKUP(G44,[2]equipment!$A$5:$D$10000,3,FALSE)&amp;" 조각",IF(E44=113,VLOOKUP(G44,[2]item_piece!$A$5:$C$10000,3,FALSE),"기타"))))))))))))</f>
        <v>골드</v>
      </c>
      <c r="I44" s="4">
        <v>8000</v>
      </c>
      <c r="J44" s="4">
        <f>INDEX('!참조_ENUM'!$J$3:$J$5,MATCH(K44,'!참조_ENUM'!$K$3:$K$5,0))</f>
        <v>1</v>
      </c>
      <c r="K44" s="49" t="s">
        <v>75</v>
      </c>
      <c r="L44" s="4">
        <v>1000000</v>
      </c>
      <c r="M44" s="4" t="b">
        <f t="shared" si="8"/>
        <v>1</v>
      </c>
      <c r="N44" s="4">
        <v>2</v>
      </c>
      <c r="O44" s="4"/>
    </row>
    <row r="45" spans="1:15">
      <c r="A45" s="42">
        <v>10041</v>
      </c>
      <c r="B45" s="4">
        <v>11001003</v>
      </c>
      <c r="C45" s="4" t="str">
        <f t="shared" si="0"/>
        <v>메인 스테이지</v>
      </c>
      <c r="D45" s="4" t="str">
        <f t="shared" si="1"/>
        <v>초회</v>
      </c>
      <c r="E45" s="4">
        <f>INDEX('!참조_ENUM'!$F$3:$F$42,MATCH(F45,'!참조_ENUM'!$G$3:$G$42,0))</f>
        <v>1000</v>
      </c>
      <c r="F45" s="49" t="s">
        <v>69</v>
      </c>
      <c r="G45" s="4">
        <v>16</v>
      </c>
      <c r="H45" s="53" t="str">
        <f>IF(E45=1000,VLOOKUP(G45,[2]item!$A$5:$C$10000,3,FALSE),IF(E45=112,VLOOKUP(G45,[3]pc_data!$A$5:$C$10000,3,FALSE)&amp;" 조각",IF(E45=1,"골드",IF(E45=2,"보석",IF(E45=3,"스테미나",IF(E45=4,"호감도",IF(E45=5,"플레이어 경험치",IF(E45=6,"캐릭터 경험치",IF(E45=7,VLOOKUP(G45,[3]pc_data!$A$5:$C$10000,3,FALSE),IF(E45=8,VLOOKUP(G45,[2]equipment!$A$5:$D$10000,3,FALSE),IF(E45=111,VLOOKUP(G45,[2]equipment!$A$5:$D$10000,3,FALSE)&amp;" 조각",IF(E45=113,VLOOKUP(G45,[2]item_piece!$A$5:$C$10000,3,FALSE),"기타"))))))))))))</f>
        <v>전투 보고서(소)</v>
      </c>
      <c r="I45" s="4">
        <v>150</v>
      </c>
      <c r="J45" s="4">
        <f>INDEX('!참조_ENUM'!$J$3:$J$5,MATCH(K45,'!참조_ENUM'!$K$3:$K$5,0))</f>
        <v>1</v>
      </c>
      <c r="K45" s="49" t="s">
        <v>75</v>
      </c>
      <c r="L45" s="4">
        <v>1000000</v>
      </c>
      <c r="M45" s="4" t="b">
        <f t="shared" si="8"/>
        <v>1</v>
      </c>
      <c r="N45" s="4">
        <v>3</v>
      </c>
      <c r="O45" s="4"/>
    </row>
    <row r="46" spans="1:15" s="45" customFormat="1">
      <c r="A46" s="42">
        <v>10042</v>
      </c>
      <c r="B46" s="44">
        <v>12001003</v>
      </c>
      <c r="C46" s="44" t="str">
        <f t="shared" si="0"/>
        <v>메인 스테이지</v>
      </c>
      <c r="D46" s="44" t="str">
        <f t="shared" si="1"/>
        <v>별 보상</v>
      </c>
      <c r="E46" s="44">
        <f>INDEX('!참조_ENUM'!$F$3:$F$42,MATCH(F46,'!참조_ENUM'!$G$3:$G$42,0))</f>
        <v>2</v>
      </c>
      <c r="F46" s="49" t="s">
        <v>59</v>
      </c>
      <c r="G46" s="44">
        <v>30</v>
      </c>
      <c r="H46" s="53" t="str">
        <f>IF(E46=1000,VLOOKUP(G46,[2]item!$A$5:$C$10000,3,FALSE),IF(E46=112,VLOOKUP(G46,[3]pc_data!$A$5:$C$10000,3,FALSE)&amp;" 조각",IF(E46=1,"골드",IF(E46=2,"보석",IF(E46=3,"스테미나",IF(E46=4,"호감도",IF(E46=5,"플레이어 경험치",IF(E46=6,"캐릭터 경험치",IF(E46=7,VLOOKUP(G46,[3]pc_data!$A$5:$C$10000,3,FALSE),IF(E46=8,VLOOKUP(G46,[2]equipment!$A$5:$D$10000,3,FALSE),IF(E46=111,VLOOKUP(G46,[2]equipment!$A$5:$D$10000,3,FALSE)&amp;" 조각",IF(E46=113,VLOOKUP(G46,[2]item_piece!$A$5:$C$10000,3,FALSE),"기타"))))))))))))</f>
        <v>보석</v>
      </c>
      <c r="I46" s="44">
        <v>30</v>
      </c>
      <c r="J46" s="44">
        <f>INDEX('!참조_ENUM'!$J$3:$J$5,MATCH(K46,'!참조_ENUM'!$K$3:$K$5,0))</f>
        <v>1</v>
      </c>
      <c r="K46" s="49" t="s">
        <v>75</v>
      </c>
      <c r="L46" s="44">
        <v>1000000</v>
      </c>
      <c r="M46" s="44" t="b">
        <f t="shared" si="8"/>
        <v>1</v>
      </c>
      <c r="N46" s="44">
        <v>1</v>
      </c>
      <c r="O46" s="44"/>
    </row>
    <row r="47" spans="1:15" s="43" customFormat="1">
      <c r="A47" s="42">
        <v>10043</v>
      </c>
      <c r="B47" s="42">
        <v>10001004</v>
      </c>
      <c r="C47" s="42" t="str">
        <f t="shared" si="0"/>
        <v>메인 스테이지</v>
      </c>
      <c r="D47" s="42" t="str">
        <f t="shared" si="1"/>
        <v>통상</v>
      </c>
      <c r="E47" s="42">
        <f>INDEX('!참조_ENUM'!$F$3:$F$42,MATCH(F47,'!참조_ENUM'!$G$3:$G$42,0))</f>
        <v>1000</v>
      </c>
      <c r="F47" s="49" t="s">
        <v>69</v>
      </c>
      <c r="G47" s="42">
        <v>16</v>
      </c>
      <c r="H47" s="53" t="str">
        <f>IF(E47=1000,VLOOKUP(G47,[2]item!$A$5:$C$10000,3,FALSE),IF(E47=112,VLOOKUP(G47,[3]pc_data!$A$5:$C$10000,3,FALSE)&amp;" 조각",IF(E47=1,"골드",IF(E47=2,"보석",IF(E47=3,"스테미나",IF(E47=4,"호감도",IF(E47=5,"플레이어 경험치",IF(E47=6,"캐릭터 경험치",IF(E47=7,VLOOKUP(G47,[3]pc_data!$A$5:$C$10000,3,FALSE),IF(E47=8,VLOOKUP(G47,[2]equipment!$A$5:$D$10000,3,FALSE),IF(E47=111,VLOOKUP(G47,[2]equipment!$A$5:$D$10000,3,FALSE)&amp;" 조각",IF(E47=113,VLOOKUP(G47,[2]item_piece!$A$5:$C$10000,3,FALSE),"기타"))))))))))))</f>
        <v>전투 보고서(소)</v>
      </c>
      <c r="I47" s="42">
        <v>5</v>
      </c>
      <c r="J47" s="42">
        <f>INDEX('!참조_ENUM'!$J$3:$J$5,MATCH(K47,'!참조_ENUM'!$K$3:$K$5,0))</f>
        <v>1</v>
      </c>
      <c r="K47" s="49" t="s">
        <v>75</v>
      </c>
      <c r="L47" s="42">
        <v>1000000</v>
      </c>
      <c r="M47" s="42" t="b">
        <f t="shared" si="8"/>
        <v>1</v>
      </c>
      <c r="N47" s="42">
        <v>1</v>
      </c>
      <c r="O47" s="42"/>
    </row>
    <row r="48" spans="1:15" s="43" customFormat="1">
      <c r="A48" s="42">
        <v>10044</v>
      </c>
      <c r="B48" s="42">
        <v>10001004</v>
      </c>
      <c r="C48" s="42" t="str">
        <f t="shared" si="0"/>
        <v>메인 스테이지</v>
      </c>
      <c r="D48" s="42" t="str">
        <f t="shared" si="1"/>
        <v>통상</v>
      </c>
      <c r="E48" s="42">
        <f>INDEX('!참조_ENUM'!$F$3:$F$42,MATCH(F48,'!참조_ENUM'!$G$3:$G$42,0))</f>
        <v>1000</v>
      </c>
      <c r="F48" s="49" t="s">
        <v>69</v>
      </c>
      <c r="G48" s="42">
        <v>6</v>
      </c>
      <c r="H48" s="53" t="str">
        <f>IF(E48=1000,VLOOKUP(G48,[2]item!$A$5:$C$10000,3,FALSE),IF(E48=112,VLOOKUP(G48,[3]pc_data!$A$5:$C$10000,3,FALSE)&amp;" 조각",IF(E48=1,"골드",IF(E48=2,"보석",IF(E48=3,"스테미나",IF(E48=4,"호감도",IF(E48=5,"플레이어 경험치",IF(E48=6,"캐릭터 경험치",IF(E48=7,VLOOKUP(G48,[3]pc_data!$A$5:$C$10000,3,FALSE),IF(E48=8,VLOOKUP(G48,[2]equipment!$A$5:$D$10000,3,FALSE),IF(E48=111,VLOOKUP(G48,[2]equipment!$A$5:$D$10000,3,FALSE)&amp;" 조각",IF(E48=113,VLOOKUP(G48,[2]item_piece!$A$5:$C$10000,3,FALSE),"기타"))))))))))))</f>
        <v>경험치 물약_C(소)</v>
      </c>
      <c r="I48" s="42">
        <v>5</v>
      </c>
      <c r="J48" s="42">
        <f>INDEX('!참조_ENUM'!$J$3:$J$5,MATCH(K48,'!참조_ENUM'!$K$3:$K$5,0))</f>
        <v>1</v>
      </c>
      <c r="K48" s="49" t="s">
        <v>75</v>
      </c>
      <c r="L48" s="42">
        <v>1000000</v>
      </c>
      <c r="M48" s="42" t="b">
        <f t="shared" si="8"/>
        <v>1</v>
      </c>
      <c r="N48" s="42">
        <v>2</v>
      </c>
      <c r="O48" s="42"/>
    </row>
    <row r="49" spans="1:15" s="43" customFormat="1">
      <c r="A49" s="42">
        <v>10045</v>
      </c>
      <c r="B49" s="42">
        <v>10001004</v>
      </c>
      <c r="C49" s="42" t="str">
        <f t="shared" si="0"/>
        <v>메인 스테이지</v>
      </c>
      <c r="D49" s="42" t="str">
        <f t="shared" si="1"/>
        <v>통상</v>
      </c>
      <c r="E49" s="42">
        <f>INDEX('!참조_ENUM'!$F$3:$F$42,MATCH(F49,'!참조_ENUM'!$G$3:$G$42,0))</f>
        <v>5</v>
      </c>
      <c r="F49" s="49" t="s">
        <v>79</v>
      </c>
      <c r="G49" s="42">
        <v>10</v>
      </c>
      <c r="H49" s="53" t="str">
        <f>IF(E49=1000,VLOOKUP(G49,[2]item!$A$5:$C$10000,3,FALSE),IF(E49=112,VLOOKUP(G49,[3]pc_data!$A$5:$C$10000,3,FALSE)&amp;" 조각",IF(E49=1,"골드",IF(E49=2,"보석",IF(E49=3,"스테미나",IF(E49=4,"호감도",IF(E49=5,"플레이어 경험치",IF(E49=6,"캐릭터 경험치",IF(E49=7,VLOOKUP(G49,[3]pc_data!$A$5:$C$10000,3,FALSE),IF(E49=8,VLOOKUP(G49,[2]equipment!$A$5:$D$10000,3,FALSE),IF(E49=111,VLOOKUP(G49,[2]equipment!$A$5:$D$10000,3,FALSE)&amp;" 조각",IF(E49=113,VLOOKUP(G49,[2]item_piece!$A$5:$C$10000,3,FALSE),"기타"))))))))))))</f>
        <v>플레이어 경험치</v>
      </c>
      <c r="I49" s="42">
        <v>10</v>
      </c>
      <c r="J49" s="42">
        <f>INDEX('!참조_ENUM'!$J$3:$J$5,MATCH(K49,'!참조_ENUM'!$K$3:$K$5,0))</f>
        <v>1</v>
      </c>
      <c r="K49" s="49" t="s">
        <v>75</v>
      </c>
      <c r="L49" s="42">
        <v>1000000</v>
      </c>
      <c r="M49" s="42" t="b">
        <f t="shared" si="8"/>
        <v>0</v>
      </c>
      <c r="N49" s="42">
        <v>0</v>
      </c>
      <c r="O49" s="42"/>
    </row>
    <row r="50" spans="1:15" s="43" customFormat="1">
      <c r="A50" s="42">
        <v>10046</v>
      </c>
      <c r="B50" s="42">
        <v>10001004</v>
      </c>
      <c r="C50" s="42" t="str">
        <f t="shared" si="0"/>
        <v>메인 스테이지</v>
      </c>
      <c r="D50" s="42" t="str">
        <f t="shared" si="1"/>
        <v>통상</v>
      </c>
      <c r="E50" s="42">
        <f>INDEX('!참조_ENUM'!$F$3:$F$42,MATCH(F50,'!참조_ENUM'!$G$3:$G$42,0))</f>
        <v>6</v>
      </c>
      <c r="F50" s="49" t="s">
        <v>80</v>
      </c>
      <c r="G50" s="42">
        <v>12</v>
      </c>
      <c r="H50" s="53" t="str">
        <f>IF(E50=1000,VLOOKUP(G50,[2]item!$A$5:$C$10000,3,FALSE),IF(E50=112,VLOOKUP(G50,[3]pc_data!$A$5:$C$10000,3,FALSE)&amp;" 조각",IF(E50=1,"골드",IF(E50=2,"보석",IF(E50=3,"스테미나",IF(E50=4,"호감도",IF(E50=5,"플레이어 경험치",IF(E50=6,"캐릭터 경험치",IF(E50=7,VLOOKUP(G50,[3]pc_data!$A$5:$C$10000,3,FALSE),IF(E50=8,VLOOKUP(G50,[2]equipment!$A$5:$D$10000,3,FALSE),IF(E50=111,VLOOKUP(G50,[2]equipment!$A$5:$D$10000,3,FALSE)&amp;" 조각",IF(E50=113,VLOOKUP(G50,[2]item_piece!$A$5:$C$10000,3,FALSE),"기타"))))))))))))</f>
        <v>캐릭터 경험치</v>
      </c>
      <c r="I50" s="42">
        <v>12</v>
      </c>
      <c r="J50" s="42">
        <f>INDEX('!참조_ENUM'!$J$3:$J$5,MATCH(K50,'!참조_ENUM'!$K$3:$K$5,0))</f>
        <v>1</v>
      </c>
      <c r="K50" s="49" t="s">
        <v>75</v>
      </c>
      <c r="L50" s="42">
        <v>1000000</v>
      </c>
      <c r="M50" s="42" t="b">
        <f t="shared" si="8"/>
        <v>0</v>
      </c>
      <c r="N50" s="42">
        <v>0</v>
      </c>
      <c r="O50" s="42"/>
    </row>
    <row r="51" spans="1:15" s="43" customFormat="1">
      <c r="A51" s="42">
        <v>10047</v>
      </c>
      <c r="B51" s="42">
        <v>10001004</v>
      </c>
      <c r="C51" s="42" t="str">
        <f t="shared" si="0"/>
        <v>메인 스테이지</v>
      </c>
      <c r="D51" s="42" t="str">
        <f t="shared" si="1"/>
        <v>통상</v>
      </c>
      <c r="E51" s="42">
        <f>INDEX('!참조_ENUM'!$F$3:$F$42,MATCH(F51,'!참조_ENUM'!$G$3:$G$42,0))</f>
        <v>1</v>
      </c>
      <c r="F51" s="49" t="s">
        <v>78</v>
      </c>
      <c r="G51" s="42">
        <v>100</v>
      </c>
      <c r="H51" s="53" t="str">
        <f>IF(E51=1000,VLOOKUP(G51,[2]item!$A$5:$C$10000,3,FALSE),IF(E51=112,VLOOKUP(G51,[3]pc_data!$A$5:$C$10000,3,FALSE)&amp;" 조각",IF(E51=1,"골드",IF(E51=2,"보석",IF(E51=3,"스테미나",IF(E51=4,"호감도",IF(E51=5,"플레이어 경험치",IF(E51=6,"캐릭터 경험치",IF(E51=7,VLOOKUP(G51,[3]pc_data!$A$5:$C$10000,3,FALSE),IF(E51=8,VLOOKUP(G51,[2]equipment!$A$5:$D$10000,3,FALSE),IF(E51=111,VLOOKUP(G51,[2]equipment!$A$5:$D$10000,3,FALSE)&amp;" 조각",IF(E51=113,VLOOKUP(G51,[2]item_piece!$A$5:$C$10000,3,FALSE),"기타"))))))))))))</f>
        <v>골드</v>
      </c>
      <c r="I51" s="42">
        <v>100</v>
      </c>
      <c r="J51" s="42">
        <f>INDEX('!참조_ENUM'!$J$3:$J$5,MATCH(K51,'!참조_ENUM'!$K$3:$K$5,0))</f>
        <v>1</v>
      </c>
      <c r="K51" s="49" t="s">
        <v>75</v>
      </c>
      <c r="L51" s="42">
        <v>1000000</v>
      </c>
      <c r="M51" s="42" t="b">
        <f t="shared" si="8"/>
        <v>0</v>
      </c>
      <c r="N51" s="42">
        <v>0</v>
      </c>
      <c r="O51" s="42"/>
    </row>
    <row r="52" spans="1:15" s="43" customFormat="1">
      <c r="A52" s="42">
        <v>10048</v>
      </c>
      <c r="B52" s="42">
        <v>10001004</v>
      </c>
      <c r="C52" s="42" t="str">
        <f t="shared" si="0"/>
        <v>메인 스테이지</v>
      </c>
      <c r="D52" s="42" t="str">
        <f t="shared" si="1"/>
        <v>통상</v>
      </c>
      <c r="E52" s="42">
        <f>INDEX('!참조_ENUM'!$F$3:$F$42,MATCH(F52,'!참조_ENUM'!$G$3:$G$42,0))</f>
        <v>4</v>
      </c>
      <c r="F52" s="49" t="s">
        <v>81</v>
      </c>
      <c r="G52" s="42">
        <v>1</v>
      </c>
      <c r="H52" s="53" t="str">
        <f>IF(E52=1000,VLOOKUP(G52,[2]item!$A$5:$C$10000,3,FALSE),IF(E52=112,VLOOKUP(G52,[3]pc_data!$A$5:$C$10000,3,FALSE)&amp;" 조각",IF(E52=1,"골드",IF(E52=2,"보석",IF(E52=3,"스테미나",IF(E52=4,"호감도",IF(E52=5,"플레이어 경험치",IF(E52=6,"캐릭터 경험치",IF(E52=7,VLOOKUP(G52,[3]pc_data!$A$5:$C$10000,3,FALSE),IF(E52=8,VLOOKUP(G52,[2]equipment!$A$5:$D$10000,3,FALSE),IF(E52=111,VLOOKUP(G52,[2]equipment!$A$5:$D$10000,3,FALSE)&amp;" 조각",IF(E52=113,VLOOKUP(G52,[2]item_piece!$A$5:$C$10000,3,FALSE),"기타"))))))))))))</f>
        <v>호감도</v>
      </c>
      <c r="I52" s="42">
        <v>1</v>
      </c>
      <c r="J52" s="42">
        <f>INDEX('!참조_ENUM'!$J$3:$J$5,MATCH(K52,'!참조_ENUM'!$K$3:$K$5,0))</f>
        <v>1</v>
      </c>
      <c r="K52" s="49" t="s">
        <v>75</v>
      </c>
      <c r="L52" s="42">
        <v>1000000</v>
      </c>
      <c r="M52" s="42" t="b">
        <f t="shared" si="8"/>
        <v>0</v>
      </c>
      <c r="N52" s="42">
        <v>0</v>
      </c>
      <c r="O52" s="42"/>
    </row>
    <row r="53" spans="1:15" s="43" customFormat="1">
      <c r="A53" s="42">
        <v>10049</v>
      </c>
      <c r="B53" s="42">
        <v>10001004</v>
      </c>
      <c r="C53" s="42" t="str">
        <f t="shared" si="0"/>
        <v>메인 스테이지</v>
      </c>
      <c r="D53" s="42" t="str">
        <f t="shared" si="1"/>
        <v>통상</v>
      </c>
      <c r="E53" s="42">
        <f>INDEX('!참조_ENUM'!$F$3:$F$42,MATCH(F53,'!참조_ENUM'!$G$3:$G$42,0))</f>
        <v>112</v>
      </c>
      <c r="F53" s="49" t="s">
        <v>64</v>
      </c>
      <c r="G53" s="42">
        <v>100001</v>
      </c>
      <c r="H53" s="53" t="str">
        <f>IF(E53=1000,VLOOKUP(G53,[2]item!$A$5:$C$10000,3,FALSE),IF(E53=112,VLOOKUP(G53,[3]pc_data!$A$5:$C$10000,3,FALSE)&amp;" 조각",IF(E53=1,"골드",IF(E53=2,"보석",IF(E53=3,"스테미나",IF(E53=4,"호감도",IF(E53=5,"플레이어 경험치",IF(E53=6,"캐릭터 경험치",IF(E53=7,VLOOKUP(G53,[3]pc_data!$A$5:$C$10000,3,FALSE),IF(E53=8,VLOOKUP(G53,[2]equipment!$A$5:$D$10000,3,FALSE),IF(E53=111,VLOOKUP(G53,[2]equipment!$A$5:$D$10000,3,FALSE)&amp;" 조각",IF(E53=113,VLOOKUP(G53,[2]item_piece!$A$5:$C$10000,3,FALSE),"기타"))))))))))))</f>
        <v>루시아 조각</v>
      </c>
      <c r="I53" s="42">
        <v>1</v>
      </c>
      <c r="J53" s="42">
        <f>INDEX('!참조_ENUM'!$J$3:$J$5,MATCH(K53,'!참조_ENUM'!$K$3:$K$5,0))</f>
        <v>1</v>
      </c>
      <c r="K53" s="49" t="s">
        <v>75</v>
      </c>
      <c r="L53" s="42">
        <v>250000</v>
      </c>
      <c r="M53" s="42" t="b">
        <f t="shared" si="8"/>
        <v>1</v>
      </c>
      <c r="N53" s="42">
        <v>3</v>
      </c>
      <c r="O53" s="42"/>
    </row>
    <row r="54" spans="1:15" s="43" customFormat="1">
      <c r="A54" s="42">
        <v>10050</v>
      </c>
      <c r="B54" s="42">
        <v>10001004</v>
      </c>
      <c r="C54" s="42" t="str">
        <f t="shared" si="0"/>
        <v>메인 스테이지</v>
      </c>
      <c r="D54" s="42" t="str">
        <f t="shared" si="1"/>
        <v>통상</v>
      </c>
      <c r="E54" s="42">
        <f>INDEX('!참조_ENUM'!$F$3:$F$42,MATCH(F54,'!참조_ENUM'!$G$3:$G$42,0))</f>
        <v>112</v>
      </c>
      <c r="F54" s="49" t="s">
        <v>64</v>
      </c>
      <c r="G54" s="42">
        <v>100002</v>
      </c>
      <c r="H54" s="53" t="str">
        <f>IF(E54=1000,VLOOKUP(G54,[2]item!$A$5:$C$10000,3,FALSE),IF(E54=112,VLOOKUP(G54,[3]pc_data!$A$5:$C$10000,3,FALSE)&amp;" 조각",IF(E54=1,"골드",IF(E54=2,"보석",IF(E54=3,"스테미나",IF(E54=4,"호감도",IF(E54=5,"플레이어 경험치",IF(E54=6,"캐릭터 경험치",IF(E54=7,VLOOKUP(G54,[3]pc_data!$A$5:$C$10000,3,FALSE),IF(E54=8,VLOOKUP(G54,[2]equipment!$A$5:$D$10000,3,FALSE),IF(E54=111,VLOOKUP(G54,[2]equipment!$A$5:$D$10000,3,FALSE)&amp;" 조각",IF(E54=113,VLOOKUP(G54,[2]item_piece!$A$5:$C$10000,3,FALSE),"기타"))))))))))))</f>
        <v>라일라 조각</v>
      </c>
      <c r="I54" s="42">
        <v>1</v>
      </c>
      <c r="J54" s="42">
        <f>INDEX('!참조_ENUM'!$J$3:$J$5,MATCH(K54,'!참조_ENUM'!$K$3:$K$5,0))</f>
        <v>1</v>
      </c>
      <c r="K54" s="49" t="s">
        <v>75</v>
      </c>
      <c r="L54" s="42">
        <v>250000</v>
      </c>
      <c r="M54" s="42" t="b">
        <f>IF(N54&gt;0,TRUE,FALSE)</f>
        <v>1</v>
      </c>
      <c r="N54" s="42">
        <v>4</v>
      </c>
      <c r="O54" s="42"/>
    </row>
    <row r="55" spans="1:15" s="43" customFormat="1">
      <c r="A55" s="42">
        <v>10051</v>
      </c>
      <c r="B55" s="42">
        <v>10001004</v>
      </c>
      <c r="C55" s="42" t="str">
        <f t="shared" si="0"/>
        <v>메인 스테이지</v>
      </c>
      <c r="D55" s="42" t="str">
        <f t="shared" si="1"/>
        <v>통상</v>
      </c>
      <c r="E55" s="42">
        <f>INDEX('!참조_ENUM'!$F$3:$F$42,MATCH(F55,'!참조_ENUM'!$G$3:$G$42,0))</f>
        <v>112</v>
      </c>
      <c r="F55" s="49" t="s">
        <v>64</v>
      </c>
      <c r="G55" s="42">
        <v>100003</v>
      </c>
      <c r="H55" s="53" t="str">
        <f>IF(E55=1000,VLOOKUP(G55,[2]item!$A$5:$C$10000,3,FALSE),IF(E55=112,VLOOKUP(G55,[3]pc_data!$A$5:$C$10000,3,FALSE)&amp;" 조각",IF(E55=1,"골드",IF(E55=2,"보석",IF(E55=3,"스테미나",IF(E55=4,"호감도",IF(E55=5,"플레이어 경험치",IF(E55=6,"캐릭터 경험치",IF(E55=7,VLOOKUP(G55,[3]pc_data!$A$5:$C$10000,3,FALSE),IF(E55=8,VLOOKUP(G55,[2]equipment!$A$5:$D$10000,3,FALSE),IF(E55=111,VLOOKUP(G55,[2]equipment!$A$5:$D$10000,3,FALSE)&amp;" 조각",IF(E55=113,VLOOKUP(G55,[2]item_piece!$A$5:$C$10000,3,FALSE),"기타"))))))))))))</f>
        <v>바이올렛 조각</v>
      </c>
      <c r="I55" s="42">
        <v>1</v>
      </c>
      <c r="J55" s="42">
        <f>INDEX('!참조_ENUM'!$J$3:$J$5,MATCH(K55,'!참조_ENUM'!$K$3:$K$5,0))</f>
        <v>1</v>
      </c>
      <c r="K55" s="49" t="s">
        <v>75</v>
      </c>
      <c r="L55" s="42">
        <v>250000</v>
      </c>
      <c r="M55" s="42" t="b">
        <f t="shared" ref="M55:M67" si="9">IF(N55&gt;0,TRUE,FALSE)</f>
        <v>1</v>
      </c>
      <c r="N55" s="42">
        <v>5</v>
      </c>
      <c r="O55" s="42"/>
    </row>
    <row r="56" spans="1:15" s="43" customFormat="1">
      <c r="A56" s="42">
        <v>10052</v>
      </c>
      <c r="B56" s="42">
        <v>10001004</v>
      </c>
      <c r="C56" s="42" t="str">
        <f t="shared" si="0"/>
        <v>메인 스테이지</v>
      </c>
      <c r="D56" s="42" t="str">
        <f t="shared" si="1"/>
        <v>통상</v>
      </c>
      <c r="E56" s="42">
        <f>INDEX('!참조_ENUM'!$F$3:$F$42,MATCH(F56,'!참조_ENUM'!$G$3:$G$42,0))</f>
        <v>112</v>
      </c>
      <c r="F56" s="49" t="s">
        <v>64</v>
      </c>
      <c r="G56" s="42">
        <v>100004</v>
      </c>
      <c r="H56" s="53" t="str">
        <f>IF(E56=1000,VLOOKUP(G56,[2]item!$A$5:$C$10000,3,FALSE),IF(E56=112,VLOOKUP(G56,[3]pc_data!$A$5:$C$10000,3,FALSE)&amp;" 조각",IF(E56=1,"골드",IF(E56=2,"보석",IF(E56=3,"스테미나",IF(E56=4,"호감도",IF(E56=5,"플레이어 경험치",IF(E56=6,"캐릭터 경험치",IF(E56=7,VLOOKUP(G56,[3]pc_data!$A$5:$C$10000,3,FALSE),IF(E56=8,VLOOKUP(G56,[2]equipment!$A$5:$D$10000,3,FALSE),IF(E56=111,VLOOKUP(G56,[2]equipment!$A$5:$D$10000,3,FALSE)&amp;" 조각",IF(E56=113,VLOOKUP(G56,[2]item_piece!$A$5:$C$10000,3,FALSE),"기타"))))))))))))</f>
        <v>데이지 조각</v>
      </c>
      <c r="I56" s="42">
        <v>1</v>
      </c>
      <c r="J56" s="42">
        <f>INDEX('!참조_ENUM'!$J$3:$J$5,MATCH(K56,'!참조_ENUM'!$K$3:$K$5,0))</f>
        <v>1</v>
      </c>
      <c r="K56" s="49" t="s">
        <v>75</v>
      </c>
      <c r="L56" s="42">
        <v>250000</v>
      </c>
      <c r="M56" s="42" t="b">
        <f t="shared" si="9"/>
        <v>1</v>
      </c>
      <c r="N56" s="42">
        <v>6</v>
      </c>
      <c r="O56" s="42"/>
    </row>
    <row r="57" spans="1:15">
      <c r="A57" s="42">
        <v>10053</v>
      </c>
      <c r="B57" s="4">
        <v>11001004</v>
      </c>
      <c r="C57" s="4" t="str">
        <f t="shared" si="0"/>
        <v>메인 스테이지</v>
      </c>
      <c r="D57" s="4" t="str">
        <f t="shared" si="1"/>
        <v>초회</v>
      </c>
      <c r="E57" s="4">
        <f>INDEX('!참조_ENUM'!$F$3:$F$42,MATCH(F57,'!참조_ENUM'!$G$3:$G$42,0))</f>
        <v>112</v>
      </c>
      <c r="F57" s="49" t="s">
        <v>64</v>
      </c>
      <c r="G57" s="4">
        <v>100006</v>
      </c>
      <c r="H57" s="53" t="str">
        <f>IF(E57=1000,VLOOKUP(G57,[2]item!$A$5:$C$10000,3,FALSE),IF(E57=112,VLOOKUP(G57,[3]pc_data!$A$5:$C$10000,3,FALSE)&amp;" 조각",IF(E57=1,"골드",IF(E57=2,"보석",IF(E57=3,"스테미나",IF(E57=4,"호감도",IF(E57=5,"플레이어 경험치",IF(E57=6,"캐릭터 경험치",IF(E57=7,VLOOKUP(G57,[3]pc_data!$A$5:$C$10000,3,FALSE),IF(E57=8,VLOOKUP(G57,[2]equipment!$A$5:$D$10000,3,FALSE),IF(E57=111,VLOOKUP(G57,[2]equipment!$A$5:$D$10000,3,FALSE)&amp;" 조각",IF(E57=113,VLOOKUP(G57,[2]item_piece!$A$5:$C$10000,3,FALSE),"기타"))))))))))))</f>
        <v>에일린 조각</v>
      </c>
      <c r="I57" s="4">
        <v>5</v>
      </c>
      <c r="J57" s="4">
        <f>INDEX('!참조_ENUM'!$J$3:$J$5,MATCH(K57,'!참조_ENUM'!$K$3:$K$5,0))</f>
        <v>1</v>
      </c>
      <c r="K57" s="49" t="s">
        <v>75</v>
      </c>
      <c r="L57" s="4">
        <v>1000000</v>
      </c>
      <c r="M57" s="4" t="b">
        <f t="shared" si="9"/>
        <v>1</v>
      </c>
      <c r="N57" s="4">
        <v>1</v>
      </c>
      <c r="O57" s="4"/>
    </row>
    <row r="58" spans="1:15">
      <c r="A58" s="42">
        <v>10054</v>
      </c>
      <c r="B58" s="4">
        <v>11001004</v>
      </c>
      <c r="C58" s="4" t="str">
        <f t="shared" si="0"/>
        <v>메인 스테이지</v>
      </c>
      <c r="D58" s="4" t="str">
        <f t="shared" si="1"/>
        <v>초회</v>
      </c>
      <c r="E58" s="4">
        <f>INDEX('!참조_ENUM'!$F$3:$F$42,MATCH(F58,'!참조_ENUM'!$G$3:$G$42,0))</f>
        <v>1</v>
      </c>
      <c r="F58" s="49" t="s">
        <v>78</v>
      </c>
      <c r="G58" s="4">
        <v>8000</v>
      </c>
      <c r="H58" s="53" t="str">
        <f>IF(E58=1000,VLOOKUP(G58,[2]item!$A$5:$C$10000,3,FALSE),IF(E58=112,VLOOKUP(G58,[3]pc_data!$A$5:$C$10000,3,FALSE)&amp;" 조각",IF(E58=1,"골드",IF(E58=2,"보석",IF(E58=3,"스테미나",IF(E58=4,"호감도",IF(E58=5,"플레이어 경험치",IF(E58=6,"캐릭터 경험치",IF(E58=7,VLOOKUP(G58,[3]pc_data!$A$5:$C$10000,3,FALSE),IF(E58=8,VLOOKUP(G58,[2]equipment!$A$5:$D$10000,3,FALSE),IF(E58=111,VLOOKUP(G58,[2]equipment!$A$5:$D$10000,3,FALSE)&amp;" 조각",IF(E58=113,VLOOKUP(G58,[2]item_piece!$A$5:$C$10000,3,FALSE),"기타"))))))))))))</f>
        <v>골드</v>
      </c>
      <c r="I58" s="4">
        <v>8000</v>
      </c>
      <c r="J58" s="4">
        <f>INDEX('!참조_ENUM'!$J$3:$J$5,MATCH(K58,'!참조_ENUM'!$K$3:$K$5,0))</f>
        <v>1</v>
      </c>
      <c r="K58" s="49" t="s">
        <v>75</v>
      </c>
      <c r="L58" s="4">
        <v>1000000</v>
      </c>
      <c r="M58" s="4" t="b">
        <f t="shared" si="9"/>
        <v>1</v>
      </c>
      <c r="N58" s="4">
        <v>2</v>
      </c>
      <c r="O58" s="4"/>
    </row>
    <row r="59" spans="1:15">
      <c r="A59" s="42">
        <v>10055</v>
      </c>
      <c r="B59" s="4">
        <v>11001004</v>
      </c>
      <c r="C59" s="4" t="str">
        <f t="shared" ref="C59" si="10">IF(MID(B59, 1, 1) = "1", "메인 스테이지", IF(MID(B59, 1, 1) = "2", "일일던전", IF(MID(B59, 1, 1) = "3", "보스전", "다른 경우")))</f>
        <v>메인 스테이지</v>
      </c>
      <c r="D59" s="4" t="str">
        <f t="shared" ref="D59" si="11">IF(MID(B59, 2, 1) = "0", "통상", IF(MID(B59, 2, 1) = "1", "초회", IF(MID(B59, 2, 1) = "2", "별 보상", "다른 경우")))</f>
        <v>초회</v>
      </c>
      <c r="E59" s="4">
        <f>INDEX('!참조_ENUM'!$F$3:$F$42,MATCH(F59,'!참조_ENUM'!$G$3:$G$42,0))</f>
        <v>1000</v>
      </c>
      <c r="F59" s="49" t="s">
        <v>69</v>
      </c>
      <c r="G59" s="4">
        <v>16</v>
      </c>
      <c r="H59" s="53" t="str">
        <f>IF(E59=1000,VLOOKUP(G59,[2]item!$A$5:$C$10000,3,FALSE),IF(E59=112,VLOOKUP(G59,[3]pc_data!$A$5:$C$10000,3,FALSE)&amp;" 조각",IF(E59=1,"골드",IF(E59=2,"보석",IF(E59=3,"스테미나",IF(E59=4,"호감도",IF(E59=5,"플레이어 경험치",IF(E59=6,"캐릭터 경험치",IF(E59=7,VLOOKUP(G59,[3]pc_data!$A$5:$C$10000,3,FALSE),IF(E59=8,VLOOKUP(G59,[2]equipment!$A$5:$D$10000,3,FALSE),IF(E59=111,VLOOKUP(G59,[2]equipment!$A$5:$D$10000,3,FALSE)&amp;" 조각",IF(E59=113,VLOOKUP(G59,[2]item_piece!$A$5:$C$10000,3,FALSE),"기타"))))))))))))</f>
        <v>전투 보고서(소)</v>
      </c>
      <c r="I59" s="4">
        <v>150</v>
      </c>
      <c r="J59" s="4">
        <f>INDEX('!참조_ENUM'!$J$3:$J$5,MATCH(K59,'!참조_ENUM'!$K$3:$K$5,0))</f>
        <v>1</v>
      </c>
      <c r="K59" s="49" t="s">
        <v>75</v>
      </c>
      <c r="L59" s="4">
        <v>1000000</v>
      </c>
      <c r="M59" s="4" t="b">
        <f t="shared" ref="M59" si="12">IF(N59&gt;0,TRUE,FALSE)</f>
        <v>1</v>
      </c>
      <c r="N59" s="4">
        <v>3</v>
      </c>
      <c r="O59" s="4"/>
    </row>
    <row r="60" spans="1:15" s="45" customFormat="1">
      <c r="A60" s="42">
        <v>10056</v>
      </c>
      <c r="B60" s="44">
        <v>12001004</v>
      </c>
      <c r="C60" s="44" t="str">
        <f t="shared" si="0"/>
        <v>메인 스테이지</v>
      </c>
      <c r="D60" s="44" t="str">
        <f t="shared" si="1"/>
        <v>별 보상</v>
      </c>
      <c r="E60" s="44">
        <f>INDEX('!참조_ENUM'!$F$3:$F$42,MATCH(F60,'!참조_ENUM'!$G$3:$G$42,0))</f>
        <v>2</v>
      </c>
      <c r="F60" s="49" t="s">
        <v>59</v>
      </c>
      <c r="G60" s="44">
        <v>30</v>
      </c>
      <c r="H60" s="53" t="str">
        <f>IF(E60=1000,VLOOKUP(G60,[2]item!$A$5:$C$10000,3,FALSE),IF(E60=112,VLOOKUP(G60,[3]pc_data!$A$5:$C$10000,3,FALSE)&amp;" 조각",IF(E60=1,"골드",IF(E60=2,"보석",IF(E60=3,"스테미나",IF(E60=4,"호감도",IF(E60=5,"플레이어 경험치",IF(E60=6,"캐릭터 경험치",IF(E60=7,VLOOKUP(G60,[3]pc_data!$A$5:$C$10000,3,FALSE),IF(E60=8,VLOOKUP(G60,[2]equipment!$A$5:$D$10000,3,FALSE),IF(E60=111,VLOOKUP(G60,[2]equipment!$A$5:$D$10000,3,FALSE)&amp;" 조각",IF(E60=113,VLOOKUP(G60,[2]item_piece!$A$5:$C$10000,3,FALSE),"기타"))))))))))))</f>
        <v>보석</v>
      </c>
      <c r="I60" s="44">
        <v>30</v>
      </c>
      <c r="J60" s="44">
        <f>INDEX('!참조_ENUM'!$J$3:$J$5,MATCH(K60,'!참조_ENUM'!$K$3:$K$5,0))</f>
        <v>1</v>
      </c>
      <c r="K60" s="49" t="s">
        <v>75</v>
      </c>
      <c r="L60" s="44">
        <v>1000000</v>
      </c>
      <c r="M60" s="44" t="b">
        <f t="shared" si="9"/>
        <v>1</v>
      </c>
      <c r="N60" s="44">
        <v>1</v>
      </c>
      <c r="O60" s="44"/>
    </row>
    <row r="61" spans="1:15" s="43" customFormat="1">
      <c r="A61" s="42">
        <v>10057</v>
      </c>
      <c r="B61" s="42">
        <v>10001005</v>
      </c>
      <c r="C61" s="42" t="str">
        <f t="shared" si="0"/>
        <v>메인 스테이지</v>
      </c>
      <c r="D61" s="42" t="str">
        <f t="shared" si="1"/>
        <v>통상</v>
      </c>
      <c r="E61" s="42">
        <f>INDEX('!참조_ENUM'!$F$3:$F$42,MATCH(F61,'!참조_ENUM'!$G$3:$G$42,0))</f>
        <v>1000</v>
      </c>
      <c r="F61" s="49" t="s">
        <v>69</v>
      </c>
      <c r="G61" s="42">
        <v>16</v>
      </c>
      <c r="H61" s="53" t="str">
        <f>IF(E61=1000,VLOOKUP(G61,[2]item!$A$5:$C$10000,3,FALSE),IF(E61=112,VLOOKUP(G61,[3]pc_data!$A$5:$C$10000,3,FALSE)&amp;" 조각",IF(E61=1,"골드",IF(E61=2,"보석",IF(E61=3,"스테미나",IF(E61=4,"호감도",IF(E61=5,"플레이어 경험치",IF(E61=6,"캐릭터 경험치",IF(E61=7,VLOOKUP(G61,[3]pc_data!$A$5:$C$10000,3,FALSE),IF(E61=8,VLOOKUP(G61,[2]equipment!$A$5:$D$10000,3,FALSE),IF(E61=111,VLOOKUP(G61,[2]equipment!$A$5:$D$10000,3,FALSE)&amp;" 조각",IF(E61=113,VLOOKUP(G61,[2]item_piece!$A$5:$C$10000,3,FALSE),"기타"))))))))))))</f>
        <v>전투 보고서(소)</v>
      </c>
      <c r="I61" s="42">
        <v>5</v>
      </c>
      <c r="J61" s="42">
        <f>INDEX('!참조_ENUM'!$J$3:$J$5,MATCH(K61,'!참조_ENUM'!$K$3:$K$5,0))</f>
        <v>1</v>
      </c>
      <c r="K61" s="49" t="s">
        <v>75</v>
      </c>
      <c r="L61" s="42">
        <v>1000000</v>
      </c>
      <c r="M61" s="42" t="b">
        <f t="shared" si="9"/>
        <v>1</v>
      </c>
      <c r="N61" s="42">
        <v>1</v>
      </c>
      <c r="O61" s="42"/>
    </row>
    <row r="62" spans="1:15" s="43" customFormat="1">
      <c r="A62" s="42">
        <v>10058</v>
      </c>
      <c r="B62" s="42">
        <v>10001005</v>
      </c>
      <c r="C62" s="42" t="str">
        <f t="shared" si="0"/>
        <v>메인 스테이지</v>
      </c>
      <c r="D62" s="42" t="str">
        <f t="shared" si="1"/>
        <v>통상</v>
      </c>
      <c r="E62" s="42">
        <f>INDEX('!참조_ENUM'!$F$3:$F$42,MATCH(F62,'!참조_ENUM'!$G$3:$G$42,0))</f>
        <v>1000</v>
      </c>
      <c r="F62" s="49" t="s">
        <v>69</v>
      </c>
      <c r="G62" s="42">
        <v>6</v>
      </c>
      <c r="H62" s="53" t="str">
        <f>IF(E62=1000,VLOOKUP(G62,[2]item!$A$5:$C$10000,3,FALSE),IF(E62=112,VLOOKUP(G62,[3]pc_data!$A$5:$C$10000,3,FALSE)&amp;" 조각",IF(E62=1,"골드",IF(E62=2,"보석",IF(E62=3,"스테미나",IF(E62=4,"호감도",IF(E62=5,"플레이어 경험치",IF(E62=6,"캐릭터 경험치",IF(E62=7,VLOOKUP(G62,[3]pc_data!$A$5:$C$10000,3,FALSE),IF(E62=8,VLOOKUP(G62,[2]equipment!$A$5:$D$10000,3,FALSE),IF(E62=111,VLOOKUP(G62,[2]equipment!$A$5:$D$10000,3,FALSE)&amp;" 조각",IF(E62=113,VLOOKUP(G62,[2]item_piece!$A$5:$C$10000,3,FALSE),"기타"))))))))))))</f>
        <v>경험치 물약_C(소)</v>
      </c>
      <c r="I62" s="42">
        <v>5</v>
      </c>
      <c r="J62" s="42">
        <f>INDEX('!참조_ENUM'!$J$3:$J$5,MATCH(K62,'!참조_ENUM'!$K$3:$K$5,0))</f>
        <v>1</v>
      </c>
      <c r="K62" s="49" t="s">
        <v>75</v>
      </c>
      <c r="L62" s="42">
        <v>1000000</v>
      </c>
      <c r="M62" s="42" t="b">
        <f t="shared" si="9"/>
        <v>1</v>
      </c>
      <c r="N62" s="42">
        <v>2</v>
      </c>
      <c r="O62" s="42"/>
    </row>
    <row r="63" spans="1:15" s="43" customFormat="1">
      <c r="A63" s="42">
        <v>10059</v>
      </c>
      <c r="B63" s="42">
        <v>10001005</v>
      </c>
      <c r="C63" s="42" t="str">
        <f t="shared" si="0"/>
        <v>메인 스테이지</v>
      </c>
      <c r="D63" s="42" t="str">
        <f t="shared" si="1"/>
        <v>통상</v>
      </c>
      <c r="E63" s="42">
        <f>INDEX('!참조_ENUM'!$F$3:$F$42,MATCH(F63,'!참조_ENUM'!$G$3:$G$42,0))</f>
        <v>5</v>
      </c>
      <c r="F63" s="49" t="s">
        <v>79</v>
      </c>
      <c r="G63" s="42">
        <v>10</v>
      </c>
      <c r="H63" s="53" t="str">
        <f>IF(E63=1000,VLOOKUP(G63,[2]item!$A$5:$C$10000,3,FALSE),IF(E63=112,VLOOKUP(G63,[3]pc_data!$A$5:$C$10000,3,FALSE)&amp;" 조각",IF(E63=1,"골드",IF(E63=2,"보석",IF(E63=3,"스테미나",IF(E63=4,"호감도",IF(E63=5,"플레이어 경험치",IF(E63=6,"캐릭터 경험치",IF(E63=7,VLOOKUP(G63,[3]pc_data!$A$5:$C$10000,3,FALSE),IF(E63=8,VLOOKUP(G63,[2]equipment!$A$5:$D$10000,3,FALSE),IF(E63=111,VLOOKUP(G63,[2]equipment!$A$5:$D$10000,3,FALSE)&amp;" 조각",IF(E63=113,VLOOKUP(G63,[2]item_piece!$A$5:$C$10000,3,FALSE),"기타"))))))))))))</f>
        <v>플레이어 경험치</v>
      </c>
      <c r="I63" s="42">
        <v>10</v>
      </c>
      <c r="J63" s="42">
        <f>INDEX('!참조_ENUM'!$J$3:$J$5,MATCH(K63,'!참조_ENUM'!$K$3:$K$5,0))</f>
        <v>1</v>
      </c>
      <c r="K63" s="49" t="s">
        <v>75</v>
      </c>
      <c r="L63" s="42">
        <v>1000000</v>
      </c>
      <c r="M63" s="42" t="b">
        <f t="shared" si="9"/>
        <v>0</v>
      </c>
      <c r="N63" s="42">
        <v>0</v>
      </c>
      <c r="O63" s="42"/>
    </row>
    <row r="64" spans="1:15" s="43" customFormat="1">
      <c r="A64" s="42">
        <v>10060</v>
      </c>
      <c r="B64" s="42">
        <v>10001005</v>
      </c>
      <c r="C64" s="42" t="str">
        <f t="shared" si="0"/>
        <v>메인 스테이지</v>
      </c>
      <c r="D64" s="42" t="str">
        <f t="shared" si="1"/>
        <v>통상</v>
      </c>
      <c r="E64" s="42">
        <f>INDEX('!참조_ENUM'!$F$3:$F$42,MATCH(F64,'!참조_ENUM'!$G$3:$G$42,0))</f>
        <v>6</v>
      </c>
      <c r="F64" s="49" t="s">
        <v>80</v>
      </c>
      <c r="G64" s="42">
        <v>12</v>
      </c>
      <c r="H64" s="53" t="str">
        <f>IF(E64=1000,VLOOKUP(G64,[2]item!$A$5:$C$10000,3,FALSE),IF(E64=112,VLOOKUP(G64,[3]pc_data!$A$5:$C$10000,3,FALSE)&amp;" 조각",IF(E64=1,"골드",IF(E64=2,"보석",IF(E64=3,"스테미나",IF(E64=4,"호감도",IF(E64=5,"플레이어 경험치",IF(E64=6,"캐릭터 경험치",IF(E64=7,VLOOKUP(G64,[3]pc_data!$A$5:$C$10000,3,FALSE),IF(E64=8,VLOOKUP(G64,[2]equipment!$A$5:$D$10000,3,FALSE),IF(E64=111,VLOOKUP(G64,[2]equipment!$A$5:$D$10000,3,FALSE)&amp;" 조각",IF(E64=113,VLOOKUP(G64,[2]item_piece!$A$5:$C$10000,3,FALSE),"기타"))))))))))))</f>
        <v>캐릭터 경험치</v>
      </c>
      <c r="I64" s="42">
        <v>12</v>
      </c>
      <c r="J64" s="42">
        <f>INDEX('!참조_ENUM'!$J$3:$J$5,MATCH(K64,'!참조_ENUM'!$K$3:$K$5,0))</f>
        <v>1</v>
      </c>
      <c r="K64" s="49" t="s">
        <v>75</v>
      </c>
      <c r="L64" s="42">
        <v>1000000</v>
      </c>
      <c r="M64" s="42" t="b">
        <f t="shared" si="9"/>
        <v>0</v>
      </c>
      <c r="N64" s="42">
        <v>0</v>
      </c>
      <c r="O64" s="42"/>
    </row>
    <row r="65" spans="1:15" s="43" customFormat="1">
      <c r="A65" s="42">
        <v>10061</v>
      </c>
      <c r="B65" s="42">
        <v>10001005</v>
      </c>
      <c r="C65" s="42" t="str">
        <f t="shared" si="0"/>
        <v>메인 스테이지</v>
      </c>
      <c r="D65" s="42" t="str">
        <f t="shared" si="1"/>
        <v>통상</v>
      </c>
      <c r="E65" s="42">
        <f>INDEX('!참조_ENUM'!$F$3:$F$42,MATCH(F65,'!참조_ENUM'!$G$3:$G$42,0))</f>
        <v>1</v>
      </c>
      <c r="F65" s="49" t="s">
        <v>78</v>
      </c>
      <c r="G65" s="42">
        <v>100</v>
      </c>
      <c r="H65" s="53" t="str">
        <f>IF(E65=1000,VLOOKUP(G65,[2]item!$A$5:$C$10000,3,FALSE),IF(E65=112,VLOOKUP(G65,[3]pc_data!$A$5:$C$10000,3,FALSE)&amp;" 조각",IF(E65=1,"골드",IF(E65=2,"보석",IF(E65=3,"스테미나",IF(E65=4,"호감도",IF(E65=5,"플레이어 경험치",IF(E65=6,"캐릭터 경험치",IF(E65=7,VLOOKUP(G65,[3]pc_data!$A$5:$C$10000,3,FALSE),IF(E65=8,VLOOKUP(G65,[2]equipment!$A$5:$D$10000,3,FALSE),IF(E65=111,VLOOKUP(G65,[2]equipment!$A$5:$D$10000,3,FALSE)&amp;" 조각",IF(E65=113,VLOOKUP(G65,[2]item_piece!$A$5:$C$10000,3,FALSE),"기타"))))))))))))</f>
        <v>골드</v>
      </c>
      <c r="I65" s="42">
        <v>100</v>
      </c>
      <c r="J65" s="42">
        <f>INDEX('!참조_ENUM'!$J$3:$J$5,MATCH(K65,'!참조_ENUM'!$K$3:$K$5,0))</f>
        <v>1</v>
      </c>
      <c r="K65" s="49" t="s">
        <v>75</v>
      </c>
      <c r="L65" s="42">
        <v>1000000</v>
      </c>
      <c r="M65" s="42" t="b">
        <f t="shared" si="9"/>
        <v>0</v>
      </c>
      <c r="N65" s="42">
        <v>0</v>
      </c>
      <c r="O65" s="42"/>
    </row>
    <row r="66" spans="1:15" s="43" customFormat="1">
      <c r="A66" s="42">
        <v>10062</v>
      </c>
      <c r="B66" s="42">
        <v>10001005</v>
      </c>
      <c r="C66" s="42" t="str">
        <f t="shared" si="0"/>
        <v>메인 스테이지</v>
      </c>
      <c r="D66" s="42" t="str">
        <f t="shared" si="1"/>
        <v>통상</v>
      </c>
      <c r="E66" s="42">
        <f>INDEX('!참조_ENUM'!$F$3:$F$42,MATCH(F66,'!참조_ENUM'!$G$3:$G$42,0))</f>
        <v>4</v>
      </c>
      <c r="F66" s="49" t="s">
        <v>81</v>
      </c>
      <c r="G66" s="42">
        <v>1</v>
      </c>
      <c r="H66" s="53" t="str">
        <f>IF(E66=1000,VLOOKUP(G66,[2]item!$A$5:$C$10000,3,FALSE),IF(E66=112,VLOOKUP(G66,[3]pc_data!$A$5:$C$10000,3,FALSE)&amp;" 조각",IF(E66=1,"골드",IF(E66=2,"보석",IF(E66=3,"스테미나",IF(E66=4,"호감도",IF(E66=5,"플레이어 경험치",IF(E66=6,"캐릭터 경험치",IF(E66=7,VLOOKUP(G66,[3]pc_data!$A$5:$C$10000,3,FALSE),IF(E66=8,VLOOKUP(G66,[2]equipment!$A$5:$D$10000,3,FALSE),IF(E66=111,VLOOKUP(G66,[2]equipment!$A$5:$D$10000,3,FALSE)&amp;" 조각",IF(E66=113,VLOOKUP(G66,[2]item_piece!$A$5:$C$10000,3,FALSE),"기타"))))))))))))</f>
        <v>호감도</v>
      </c>
      <c r="I66" s="42">
        <v>1</v>
      </c>
      <c r="J66" s="42">
        <f>INDEX('!참조_ENUM'!$J$3:$J$5,MATCH(K66,'!참조_ENUM'!$K$3:$K$5,0))</f>
        <v>1</v>
      </c>
      <c r="K66" s="49" t="s">
        <v>75</v>
      </c>
      <c r="L66" s="42">
        <v>1000000</v>
      </c>
      <c r="M66" s="42" t="b">
        <f t="shared" si="9"/>
        <v>0</v>
      </c>
      <c r="N66" s="42">
        <v>0</v>
      </c>
      <c r="O66" s="42"/>
    </row>
    <row r="67" spans="1:15" s="43" customFormat="1">
      <c r="A67" s="42">
        <v>10063</v>
      </c>
      <c r="B67" s="42">
        <v>10001005</v>
      </c>
      <c r="C67" s="42" t="str">
        <f t="shared" si="0"/>
        <v>메인 스테이지</v>
      </c>
      <c r="D67" s="42" t="str">
        <f t="shared" si="1"/>
        <v>통상</v>
      </c>
      <c r="E67" s="42">
        <f>INDEX('!참조_ENUM'!$F$3:$F$42,MATCH(F67,'!참조_ENUM'!$G$3:$G$42,0))</f>
        <v>112</v>
      </c>
      <c r="F67" s="49" t="s">
        <v>64</v>
      </c>
      <c r="G67" s="42">
        <v>100001</v>
      </c>
      <c r="H67" s="53" t="str">
        <f>IF(E67=1000,VLOOKUP(G67,[2]item!$A$5:$C$10000,3,FALSE),IF(E67=112,VLOOKUP(G67,[3]pc_data!$A$5:$C$10000,3,FALSE)&amp;" 조각",IF(E67=1,"골드",IF(E67=2,"보석",IF(E67=3,"스테미나",IF(E67=4,"호감도",IF(E67=5,"플레이어 경험치",IF(E67=6,"캐릭터 경험치",IF(E67=7,VLOOKUP(G67,[3]pc_data!$A$5:$C$10000,3,FALSE),IF(E67=8,VLOOKUP(G67,[2]equipment!$A$5:$D$10000,3,FALSE),IF(E67=111,VLOOKUP(G67,[2]equipment!$A$5:$D$10000,3,FALSE)&amp;" 조각",IF(E67=113,VLOOKUP(G67,[2]item_piece!$A$5:$C$10000,3,FALSE),"기타"))))))))))))</f>
        <v>루시아 조각</v>
      </c>
      <c r="I67" s="42">
        <v>1</v>
      </c>
      <c r="J67" s="42">
        <f>INDEX('!참조_ENUM'!$J$3:$J$5,MATCH(K67,'!참조_ENUM'!$K$3:$K$5,0))</f>
        <v>1</v>
      </c>
      <c r="K67" s="49" t="s">
        <v>75</v>
      </c>
      <c r="L67" s="42">
        <v>250000</v>
      </c>
      <c r="M67" s="42" t="b">
        <f t="shared" si="9"/>
        <v>1</v>
      </c>
      <c r="N67" s="42">
        <v>3</v>
      </c>
      <c r="O67" s="42"/>
    </row>
    <row r="68" spans="1:15" s="43" customFormat="1">
      <c r="A68" s="42">
        <v>10064</v>
      </c>
      <c r="B68" s="42">
        <v>10001005</v>
      </c>
      <c r="C68" s="42" t="str">
        <f t="shared" si="0"/>
        <v>메인 스테이지</v>
      </c>
      <c r="D68" s="42" t="str">
        <f t="shared" si="1"/>
        <v>통상</v>
      </c>
      <c r="E68" s="42">
        <f>INDEX('!참조_ENUM'!$F$3:$F$42,MATCH(F68,'!참조_ENUM'!$G$3:$G$42,0))</f>
        <v>112</v>
      </c>
      <c r="F68" s="49" t="s">
        <v>64</v>
      </c>
      <c r="G68" s="42">
        <v>100002</v>
      </c>
      <c r="H68" s="53" t="str">
        <f>IF(E68=1000,VLOOKUP(G68,[2]item!$A$5:$C$10000,3,FALSE),IF(E68=112,VLOOKUP(G68,[3]pc_data!$A$5:$C$10000,3,FALSE)&amp;" 조각",IF(E68=1,"골드",IF(E68=2,"보석",IF(E68=3,"스테미나",IF(E68=4,"호감도",IF(E68=5,"플레이어 경험치",IF(E68=6,"캐릭터 경험치",IF(E68=7,VLOOKUP(G68,[3]pc_data!$A$5:$C$10000,3,FALSE),IF(E68=8,VLOOKUP(G68,[2]equipment!$A$5:$D$10000,3,FALSE),IF(E68=111,VLOOKUP(G68,[2]equipment!$A$5:$D$10000,3,FALSE)&amp;" 조각",IF(E68=113,VLOOKUP(G68,[2]item_piece!$A$5:$C$10000,3,FALSE),"기타"))))))))))))</f>
        <v>라일라 조각</v>
      </c>
      <c r="I68" s="42">
        <v>1</v>
      </c>
      <c r="J68" s="42">
        <f>INDEX('!참조_ENUM'!$J$3:$J$5,MATCH(K68,'!참조_ENUM'!$K$3:$K$5,0))</f>
        <v>1</v>
      </c>
      <c r="K68" s="49" t="s">
        <v>75</v>
      </c>
      <c r="L68" s="42">
        <v>250000</v>
      </c>
      <c r="M68" s="42" t="b">
        <f>IF(N68&gt;0,TRUE,FALSE)</f>
        <v>1</v>
      </c>
      <c r="N68" s="42">
        <v>4</v>
      </c>
      <c r="O68" s="42"/>
    </row>
    <row r="69" spans="1:15" s="43" customFormat="1">
      <c r="A69" s="42">
        <v>10065</v>
      </c>
      <c r="B69" s="42">
        <v>10001005</v>
      </c>
      <c r="C69" s="42" t="str">
        <f t="shared" si="0"/>
        <v>메인 스테이지</v>
      </c>
      <c r="D69" s="42" t="str">
        <f t="shared" si="1"/>
        <v>통상</v>
      </c>
      <c r="E69" s="42">
        <f>INDEX('!참조_ENUM'!$F$3:$F$42,MATCH(F69,'!참조_ENUM'!$G$3:$G$42,0))</f>
        <v>112</v>
      </c>
      <c r="F69" s="49" t="s">
        <v>64</v>
      </c>
      <c r="G69" s="42">
        <v>100003</v>
      </c>
      <c r="H69" s="53" t="str">
        <f>IF(E69=1000,VLOOKUP(G69,[2]item!$A$5:$C$10000,3,FALSE),IF(E69=112,VLOOKUP(G69,[3]pc_data!$A$5:$C$10000,3,FALSE)&amp;" 조각",IF(E69=1,"골드",IF(E69=2,"보석",IF(E69=3,"스테미나",IF(E69=4,"호감도",IF(E69=5,"플레이어 경험치",IF(E69=6,"캐릭터 경험치",IF(E69=7,VLOOKUP(G69,[3]pc_data!$A$5:$C$10000,3,FALSE),IF(E69=8,VLOOKUP(G69,[2]equipment!$A$5:$D$10000,3,FALSE),IF(E69=111,VLOOKUP(G69,[2]equipment!$A$5:$D$10000,3,FALSE)&amp;" 조각",IF(E69=113,VLOOKUP(G69,[2]item_piece!$A$5:$C$10000,3,FALSE),"기타"))))))))))))</f>
        <v>바이올렛 조각</v>
      </c>
      <c r="I69" s="42">
        <v>1</v>
      </c>
      <c r="J69" s="42">
        <f>INDEX('!참조_ENUM'!$J$3:$J$5,MATCH(K69,'!참조_ENUM'!$K$3:$K$5,0))</f>
        <v>1</v>
      </c>
      <c r="K69" s="49" t="s">
        <v>75</v>
      </c>
      <c r="L69" s="42">
        <v>250000</v>
      </c>
      <c r="M69" s="42" t="b">
        <f t="shared" ref="M69:M81" si="13">IF(N69&gt;0,TRUE,FALSE)</f>
        <v>1</v>
      </c>
      <c r="N69" s="42">
        <v>5</v>
      </c>
      <c r="O69" s="42"/>
    </row>
    <row r="70" spans="1:15" s="43" customFormat="1">
      <c r="A70" s="42">
        <v>10066</v>
      </c>
      <c r="B70" s="42">
        <v>10001005</v>
      </c>
      <c r="C70" s="42" t="str">
        <f t="shared" si="0"/>
        <v>메인 스테이지</v>
      </c>
      <c r="D70" s="42" t="str">
        <f t="shared" si="1"/>
        <v>통상</v>
      </c>
      <c r="E70" s="42">
        <f>INDEX('!참조_ENUM'!$F$3:$F$42,MATCH(F70,'!참조_ENUM'!$G$3:$G$42,0))</f>
        <v>112</v>
      </c>
      <c r="F70" s="49" t="s">
        <v>64</v>
      </c>
      <c r="G70" s="42">
        <v>100004</v>
      </c>
      <c r="H70" s="53" t="str">
        <f>IF(E70=1000,VLOOKUP(G70,[2]item!$A$5:$C$10000,3,FALSE),IF(E70=112,VLOOKUP(G70,[3]pc_data!$A$5:$C$10000,3,FALSE)&amp;" 조각",IF(E70=1,"골드",IF(E70=2,"보석",IF(E70=3,"스테미나",IF(E70=4,"호감도",IF(E70=5,"플레이어 경험치",IF(E70=6,"캐릭터 경험치",IF(E70=7,VLOOKUP(G70,[3]pc_data!$A$5:$C$10000,3,FALSE),IF(E70=8,VLOOKUP(G70,[2]equipment!$A$5:$D$10000,3,FALSE),IF(E70=111,VLOOKUP(G70,[2]equipment!$A$5:$D$10000,3,FALSE)&amp;" 조각",IF(E70=113,VLOOKUP(G70,[2]item_piece!$A$5:$C$10000,3,FALSE),"기타"))))))))))))</f>
        <v>데이지 조각</v>
      </c>
      <c r="I70" s="42">
        <v>1</v>
      </c>
      <c r="J70" s="42">
        <f>INDEX('!참조_ENUM'!$J$3:$J$5,MATCH(K70,'!참조_ENUM'!$K$3:$K$5,0))</f>
        <v>1</v>
      </c>
      <c r="K70" s="49" t="s">
        <v>75</v>
      </c>
      <c r="L70" s="42">
        <v>250000</v>
      </c>
      <c r="M70" s="42" t="b">
        <f t="shared" si="13"/>
        <v>1</v>
      </c>
      <c r="N70" s="42">
        <v>6</v>
      </c>
      <c r="O70" s="42"/>
    </row>
    <row r="71" spans="1:15">
      <c r="A71" s="42">
        <v>10067</v>
      </c>
      <c r="B71" s="4">
        <v>11001005</v>
      </c>
      <c r="C71" s="4" t="str">
        <f t="shared" si="0"/>
        <v>메인 스테이지</v>
      </c>
      <c r="D71" s="4" t="str">
        <f t="shared" si="1"/>
        <v>초회</v>
      </c>
      <c r="E71" s="4">
        <f>INDEX('!참조_ENUM'!$F$3:$F$42,MATCH(F71,'!참조_ENUM'!$G$3:$G$42,0))</f>
        <v>112</v>
      </c>
      <c r="F71" s="49" t="s">
        <v>64</v>
      </c>
      <c r="G71" s="4">
        <v>100002</v>
      </c>
      <c r="H71" s="53" t="str">
        <f>IF(E71=1000,VLOOKUP(G71,[2]item!$A$5:$C$10000,3,FALSE),IF(E71=112,VLOOKUP(G71,[3]pc_data!$A$5:$C$10000,3,FALSE)&amp;" 조각",IF(E71=1,"골드",IF(E71=2,"보석",IF(E71=3,"스테미나",IF(E71=4,"호감도",IF(E71=5,"플레이어 경험치",IF(E71=6,"캐릭터 경험치",IF(E71=7,VLOOKUP(G71,[3]pc_data!$A$5:$C$10000,3,FALSE),IF(E71=8,VLOOKUP(G71,[2]equipment!$A$5:$D$10000,3,FALSE),IF(E71=111,VLOOKUP(G71,[2]equipment!$A$5:$D$10000,3,FALSE)&amp;" 조각",IF(E71=113,VLOOKUP(G71,[2]item_piece!$A$5:$C$10000,3,FALSE),"기타"))))))))))))</f>
        <v>라일라 조각</v>
      </c>
      <c r="I71" s="4">
        <v>5</v>
      </c>
      <c r="J71" s="4">
        <f>INDEX('!참조_ENUM'!$J$3:$J$5,MATCH(K71,'!참조_ENUM'!$K$3:$K$5,0))</f>
        <v>1</v>
      </c>
      <c r="K71" s="49" t="s">
        <v>75</v>
      </c>
      <c r="L71" s="4">
        <v>1000000</v>
      </c>
      <c r="M71" s="4" t="b">
        <f t="shared" si="13"/>
        <v>1</v>
      </c>
      <c r="N71" s="4">
        <v>1</v>
      </c>
      <c r="O71" s="4"/>
    </row>
    <row r="72" spans="1:15">
      <c r="A72" s="42">
        <v>10068</v>
      </c>
      <c r="B72" s="4">
        <v>11001005</v>
      </c>
      <c r="C72" s="4" t="str">
        <f t="shared" si="0"/>
        <v>메인 스테이지</v>
      </c>
      <c r="D72" s="4" t="str">
        <f t="shared" si="1"/>
        <v>초회</v>
      </c>
      <c r="E72" s="4">
        <f>INDEX('!참조_ENUM'!$F$3:$F$42,MATCH(F72,'!참조_ENUM'!$G$3:$G$42,0))</f>
        <v>1</v>
      </c>
      <c r="F72" s="49" t="s">
        <v>78</v>
      </c>
      <c r="G72" s="4">
        <v>8000</v>
      </c>
      <c r="H72" s="53" t="str">
        <f>IF(E72=1000,VLOOKUP(G72,[2]item!$A$5:$C$10000,3,FALSE),IF(E72=112,VLOOKUP(G72,[3]pc_data!$A$5:$C$10000,3,FALSE)&amp;" 조각",IF(E72=1,"골드",IF(E72=2,"보석",IF(E72=3,"스테미나",IF(E72=4,"호감도",IF(E72=5,"플레이어 경험치",IF(E72=6,"캐릭터 경험치",IF(E72=7,VLOOKUP(G72,[3]pc_data!$A$5:$C$10000,3,FALSE),IF(E72=8,VLOOKUP(G72,[2]equipment!$A$5:$D$10000,3,FALSE),IF(E72=111,VLOOKUP(G72,[2]equipment!$A$5:$D$10000,3,FALSE)&amp;" 조각",IF(E72=113,VLOOKUP(G72,[2]item_piece!$A$5:$C$10000,3,FALSE),"기타"))))))))))))</f>
        <v>골드</v>
      </c>
      <c r="I72" s="4">
        <v>8000</v>
      </c>
      <c r="J72" s="4">
        <f>INDEX('!참조_ENUM'!$J$3:$J$5,MATCH(K72,'!참조_ENUM'!$K$3:$K$5,0))</f>
        <v>1</v>
      </c>
      <c r="K72" s="49" t="s">
        <v>75</v>
      </c>
      <c r="L72" s="4">
        <v>1000000</v>
      </c>
      <c r="M72" s="4" t="b">
        <f t="shared" si="13"/>
        <v>1</v>
      </c>
      <c r="N72" s="4">
        <v>2</v>
      </c>
      <c r="O72" s="4"/>
    </row>
    <row r="73" spans="1:15">
      <c r="A73" s="42">
        <v>10069</v>
      </c>
      <c r="B73" s="4">
        <v>11001005</v>
      </c>
      <c r="C73" s="4" t="str">
        <f t="shared" si="0"/>
        <v>메인 스테이지</v>
      </c>
      <c r="D73" s="4" t="str">
        <f t="shared" si="1"/>
        <v>초회</v>
      </c>
      <c r="E73" s="4">
        <f>INDEX('!참조_ENUM'!$F$3:$F$42,MATCH(F73,'!참조_ENUM'!$G$3:$G$42,0))</f>
        <v>1000</v>
      </c>
      <c r="F73" s="49" t="s">
        <v>69</v>
      </c>
      <c r="G73" s="4">
        <v>16</v>
      </c>
      <c r="H73" s="53" t="str">
        <f>IF(E73=1000,VLOOKUP(G73,[2]item!$A$5:$C$10000,3,FALSE),IF(E73=112,VLOOKUP(G73,[3]pc_data!$A$5:$C$10000,3,FALSE)&amp;" 조각",IF(E73=1,"골드",IF(E73=2,"보석",IF(E73=3,"스테미나",IF(E73=4,"호감도",IF(E73=5,"플레이어 경험치",IF(E73=6,"캐릭터 경험치",IF(E73=7,VLOOKUP(G73,[3]pc_data!$A$5:$C$10000,3,FALSE),IF(E73=8,VLOOKUP(G73,[2]equipment!$A$5:$D$10000,3,FALSE),IF(E73=111,VLOOKUP(G73,[2]equipment!$A$5:$D$10000,3,FALSE)&amp;" 조각",IF(E73=113,VLOOKUP(G73,[2]item_piece!$A$5:$C$10000,3,FALSE),"기타"))))))))))))</f>
        <v>전투 보고서(소)</v>
      </c>
      <c r="I73" s="4">
        <v>150</v>
      </c>
      <c r="J73" s="4">
        <f>INDEX('!참조_ENUM'!$J$3:$J$5,MATCH(K73,'!참조_ENUM'!$K$3:$K$5,0))</f>
        <v>1</v>
      </c>
      <c r="K73" s="49" t="s">
        <v>75</v>
      </c>
      <c r="L73" s="4">
        <v>1000000</v>
      </c>
      <c r="M73" s="4" t="b">
        <f t="shared" si="13"/>
        <v>1</v>
      </c>
      <c r="N73" s="4">
        <v>3</v>
      </c>
      <c r="O73" s="4"/>
    </row>
    <row r="74" spans="1:15" s="45" customFormat="1">
      <c r="A74" s="42">
        <v>10070</v>
      </c>
      <c r="B74" s="44">
        <v>12001005</v>
      </c>
      <c r="C74" s="44" t="str">
        <f t="shared" si="0"/>
        <v>메인 스테이지</v>
      </c>
      <c r="D74" s="44" t="str">
        <f t="shared" si="1"/>
        <v>별 보상</v>
      </c>
      <c r="E74" s="44">
        <f>INDEX('!참조_ENUM'!$F$3:$F$42,MATCH(F74,'!참조_ENUM'!$G$3:$G$42,0))</f>
        <v>2</v>
      </c>
      <c r="F74" s="49" t="s">
        <v>59</v>
      </c>
      <c r="G74" s="44">
        <v>30</v>
      </c>
      <c r="H74" s="53" t="str">
        <f>IF(E74=1000,VLOOKUP(G74,[2]item!$A$5:$C$10000,3,FALSE),IF(E74=112,VLOOKUP(G74,[3]pc_data!$A$5:$C$10000,3,FALSE)&amp;" 조각",IF(E74=1,"골드",IF(E74=2,"보석",IF(E74=3,"스테미나",IF(E74=4,"호감도",IF(E74=5,"플레이어 경험치",IF(E74=6,"캐릭터 경험치",IF(E74=7,VLOOKUP(G74,[3]pc_data!$A$5:$C$10000,3,FALSE),IF(E74=8,VLOOKUP(G74,[2]equipment!$A$5:$D$10000,3,FALSE),IF(E74=111,VLOOKUP(G74,[2]equipment!$A$5:$D$10000,3,FALSE)&amp;" 조각",IF(E74=113,VLOOKUP(G74,[2]item_piece!$A$5:$C$10000,3,FALSE),"기타"))))))))))))</f>
        <v>보석</v>
      </c>
      <c r="I74" s="44">
        <v>30</v>
      </c>
      <c r="J74" s="44">
        <f>INDEX('!참조_ENUM'!$J$3:$J$5,MATCH(K74,'!참조_ENUM'!$K$3:$K$5,0))</f>
        <v>1</v>
      </c>
      <c r="K74" s="49" t="s">
        <v>75</v>
      </c>
      <c r="L74" s="44">
        <v>1000000</v>
      </c>
      <c r="M74" s="44" t="b">
        <f t="shared" si="13"/>
        <v>1</v>
      </c>
      <c r="N74" s="44">
        <v>1</v>
      </c>
      <c r="O74" s="44"/>
    </row>
    <row r="75" spans="1:15" s="43" customFormat="1">
      <c r="A75" s="42">
        <v>10071</v>
      </c>
      <c r="B75" s="42">
        <v>10001006</v>
      </c>
      <c r="C75" s="42" t="str">
        <f t="shared" si="0"/>
        <v>메인 스테이지</v>
      </c>
      <c r="D75" s="42" t="str">
        <f t="shared" si="1"/>
        <v>통상</v>
      </c>
      <c r="E75" s="42">
        <f>INDEX('!참조_ENUM'!$F$3:$F$42,MATCH(F75,'!참조_ENUM'!$G$3:$G$42,0))</f>
        <v>1000</v>
      </c>
      <c r="F75" s="49" t="s">
        <v>69</v>
      </c>
      <c r="G75" s="42">
        <v>16</v>
      </c>
      <c r="H75" s="53" t="str">
        <f>IF(E75=1000,VLOOKUP(G75,[2]item!$A$5:$C$10000,3,FALSE),IF(E75=112,VLOOKUP(G75,[3]pc_data!$A$5:$C$10000,3,FALSE)&amp;" 조각",IF(E75=1,"골드",IF(E75=2,"보석",IF(E75=3,"스테미나",IF(E75=4,"호감도",IF(E75=5,"플레이어 경험치",IF(E75=6,"캐릭터 경험치",IF(E75=7,VLOOKUP(G75,[3]pc_data!$A$5:$C$10000,3,FALSE),IF(E75=8,VLOOKUP(G75,[2]equipment!$A$5:$D$10000,3,FALSE),IF(E75=111,VLOOKUP(G75,[2]equipment!$A$5:$D$10000,3,FALSE)&amp;" 조각",IF(E75=113,VLOOKUP(G75,[2]item_piece!$A$5:$C$10000,3,FALSE),"기타"))))))))))))</f>
        <v>전투 보고서(소)</v>
      </c>
      <c r="I75" s="42">
        <v>5</v>
      </c>
      <c r="J75" s="42">
        <f>INDEX('!참조_ENUM'!$J$3:$J$5,MATCH(K75,'!참조_ENUM'!$K$3:$K$5,0))</f>
        <v>1</v>
      </c>
      <c r="K75" s="49" t="s">
        <v>75</v>
      </c>
      <c r="L75" s="42">
        <v>1000000</v>
      </c>
      <c r="M75" s="42" t="b">
        <f t="shared" si="13"/>
        <v>1</v>
      </c>
      <c r="N75" s="42">
        <v>1</v>
      </c>
      <c r="O75" s="42"/>
    </row>
    <row r="76" spans="1:15" s="43" customFormat="1">
      <c r="A76" s="42">
        <v>10072</v>
      </c>
      <c r="B76" s="42">
        <v>10001006</v>
      </c>
      <c r="C76" s="42" t="str">
        <f t="shared" si="0"/>
        <v>메인 스테이지</v>
      </c>
      <c r="D76" s="42" t="str">
        <f t="shared" si="1"/>
        <v>통상</v>
      </c>
      <c r="E76" s="42">
        <f>INDEX('!참조_ENUM'!$F$3:$F$42,MATCH(F76,'!참조_ENUM'!$G$3:$G$42,0))</f>
        <v>1000</v>
      </c>
      <c r="F76" s="49" t="s">
        <v>69</v>
      </c>
      <c r="G76" s="42">
        <v>6</v>
      </c>
      <c r="H76" s="53" t="str">
        <f>IF(E76=1000,VLOOKUP(G76,[2]item!$A$5:$C$10000,3,FALSE),IF(E76=112,VLOOKUP(G76,[3]pc_data!$A$5:$C$10000,3,FALSE)&amp;" 조각",IF(E76=1,"골드",IF(E76=2,"보석",IF(E76=3,"스테미나",IF(E76=4,"호감도",IF(E76=5,"플레이어 경험치",IF(E76=6,"캐릭터 경험치",IF(E76=7,VLOOKUP(G76,[3]pc_data!$A$5:$C$10000,3,FALSE),IF(E76=8,VLOOKUP(G76,[2]equipment!$A$5:$D$10000,3,FALSE),IF(E76=111,VLOOKUP(G76,[2]equipment!$A$5:$D$10000,3,FALSE)&amp;" 조각",IF(E76=113,VLOOKUP(G76,[2]item_piece!$A$5:$C$10000,3,FALSE),"기타"))))))))))))</f>
        <v>경험치 물약_C(소)</v>
      </c>
      <c r="I76" s="42">
        <v>5</v>
      </c>
      <c r="J76" s="42">
        <f>INDEX('!참조_ENUM'!$J$3:$J$5,MATCH(K76,'!참조_ENUM'!$K$3:$K$5,0))</f>
        <v>1</v>
      </c>
      <c r="K76" s="49" t="s">
        <v>75</v>
      </c>
      <c r="L76" s="42">
        <v>1000000</v>
      </c>
      <c r="M76" s="42" t="b">
        <f t="shared" si="13"/>
        <v>1</v>
      </c>
      <c r="N76" s="42">
        <v>2</v>
      </c>
      <c r="O76" s="42"/>
    </row>
    <row r="77" spans="1:15" s="43" customFormat="1">
      <c r="A77" s="42">
        <v>10073</v>
      </c>
      <c r="B77" s="42">
        <v>10001006</v>
      </c>
      <c r="C77" s="42" t="str">
        <f t="shared" si="0"/>
        <v>메인 스테이지</v>
      </c>
      <c r="D77" s="42" t="str">
        <f t="shared" si="1"/>
        <v>통상</v>
      </c>
      <c r="E77" s="42">
        <f>INDEX('!참조_ENUM'!$F$3:$F$42,MATCH(F77,'!참조_ENUM'!$G$3:$G$42,0))</f>
        <v>5</v>
      </c>
      <c r="F77" s="49" t="s">
        <v>79</v>
      </c>
      <c r="G77" s="42">
        <v>10</v>
      </c>
      <c r="H77" s="53" t="str">
        <f>IF(E77=1000,VLOOKUP(G77,[2]item!$A$5:$C$10000,3,FALSE),IF(E77=112,VLOOKUP(G77,[3]pc_data!$A$5:$C$10000,3,FALSE)&amp;" 조각",IF(E77=1,"골드",IF(E77=2,"보석",IF(E77=3,"스테미나",IF(E77=4,"호감도",IF(E77=5,"플레이어 경험치",IF(E77=6,"캐릭터 경험치",IF(E77=7,VLOOKUP(G77,[3]pc_data!$A$5:$C$10000,3,FALSE),IF(E77=8,VLOOKUP(G77,[2]equipment!$A$5:$D$10000,3,FALSE),IF(E77=111,VLOOKUP(G77,[2]equipment!$A$5:$D$10000,3,FALSE)&amp;" 조각",IF(E77=113,VLOOKUP(G77,[2]item_piece!$A$5:$C$10000,3,FALSE),"기타"))))))))))))</f>
        <v>플레이어 경험치</v>
      </c>
      <c r="I77" s="42">
        <v>10</v>
      </c>
      <c r="J77" s="42">
        <f>INDEX('!참조_ENUM'!$J$3:$J$5,MATCH(K77,'!참조_ENUM'!$K$3:$K$5,0))</f>
        <v>1</v>
      </c>
      <c r="K77" s="49" t="s">
        <v>75</v>
      </c>
      <c r="L77" s="42">
        <v>1000000</v>
      </c>
      <c r="M77" s="42" t="b">
        <f t="shared" si="13"/>
        <v>0</v>
      </c>
      <c r="N77" s="42">
        <v>0</v>
      </c>
      <c r="O77" s="42"/>
    </row>
    <row r="78" spans="1:15" s="43" customFormat="1">
      <c r="A78" s="42">
        <v>10074</v>
      </c>
      <c r="B78" s="42">
        <v>10001006</v>
      </c>
      <c r="C78" s="42" t="str">
        <f t="shared" si="0"/>
        <v>메인 스테이지</v>
      </c>
      <c r="D78" s="42" t="str">
        <f t="shared" si="1"/>
        <v>통상</v>
      </c>
      <c r="E78" s="42">
        <f>INDEX('!참조_ENUM'!$F$3:$F$42,MATCH(F78,'!참조_ENUM'!$G$3:$G$42,0))</f>
        <v>6</v>
      </c>
      <c r="F78" s="49" t="s">
        <v>80</v>
      </c>
      <c r="G78" s="42">
        <v>12</v>
      </c>
      <c r="H78" s="53" t="str">
        <f>IF(E78=1000,VLOOKUP(G78,[2]item!$A$5:$C$10000,3,FALSE),IF(E78=112,VLOOKUP(G78,[3]pc_data!$A$5:$C$10000,3,FALSE)&amp;" 조각",IF(E78=1,"골드",IF(E78=2,"보석",IF(E78=3,"스테미나",IF(E78=4,"호감도",IF(E78=5,"플레이어 경험치",IF(E78=6,"캐릭터 경험치",IF(E78=7,VLOOKUP(G78,[3]pc_data!$A$5:$C$10000,3,FALSE),IF(E78=8,VLOOKUP(G78,[2]equipment!$A$5:$D$10000,3,FALSE),IF(E78=111,VLOOKUP(G78,[2]equipment!$A$5:$D$10000,3,FALSE)&amp;" 조각",IF(E78=113,VLOOKUP(G78,[2]item_piece!$A$5:$C$10000,3,FALSE),"기타"))))))))))))</f>
        <v>캐릭터 경험치</v>
      </c>
      <c r="I78" s="42">
        <v>12</v>
      </c>
      <c r="J78" s="42">
        <f>INDEX('!참조_ENUM'!$J$3:$J$5,MATCH(K78,'!참조_ENUM'!$K$3:$K$5,0))</f>
        <v>1</v>
      </c>
      <c r="K78" s="49" t="s">
        <v>75</v>
      </c>
      <c r="L78" s="42">
        <v>1000000</v>
      </c>
      <c r="M78" s="42" t="b">
        <f t="shared" si="13"/>
        <v>0</v>
      </c>
      <c r="N78" s="42">
        <v>0</v>
      </c>
      <c r="O78" s="42"/>
    </row>
    <row r="79" spans="1:15" s="43" customFormat="1">
      <c r="A79" s="42">
        <v>10075</v>
      </c>
      <c r="B79" s="42">
        <v>10001006</v>
      </c>
      <c r="C79" s="42" t="str">
        <f t="shared" si="0"/>
        <v>메인 스테이지</v>
      </c>
      <c r="D79" s="42" t="str">
        <f t="shared" si="1"/>
        <v>통상</v>
      </c>
      <c r="E79" s="42">
        <f>INDEX('!참조_ENUM'!$F$3:$F$42,MATCH(F79,'!참조_ENUM'!$G$3:$G$42,0))</f>
        <v>1</v>
      </c>
      <c r="F79" s="49" t="s">
        <v>78</v>
      </c>
      <c r="G79" s="42">
        <v>100</v>
      </c>
      <c r="H79" s="53" t="str">
        <f>IF(E79=1000,VLOOKUP(G79,[2]item!$A$5:$C$10000,3,FALSE),IF(E79=112,VLOOKUP(G79,[3]pc_data!$A$5:$C$10000,3,FALSE)&amp;" 조각",IF(E79=1,"골드",IF(E79=2,"보석",IF(E79=3,"스테미나",IF(E79=4,"호감도",IF(E79=5,"플레이어 경험치",IF(E79=6,"캐릭터 경험치",IF(E79=7,VLOOKUP(G79,[3]pc_data!$A$5:$C$10000,3,FALSE),IF(E79=8,VLOOKUP(G79,[2]equipment!$A$5:$D$10000,3,FALSE),IF(E79=111,VLOOKUP(G79,[2]equipment!$A$5:$D$10000,3,FALSE)&amp;" 조각",IF(E79=113,VLOOKUP(G79,[2]item_piece!$A$5:$C$10000,3,FALSE),"기타"))))))))))))</f>
        <v>골드</v>
      </c>
      <c r="I79" s="42">
        <v>100</v>
      </c>
      <c r="J79" s="42">
        <f>INDEX('!참조_ENUM'!$J$3:$J$5,MATCH(K79,'!참조_ENUM'!$K$3:$K$5,0))</f>
        <v>1</v>
      </c>
      <c r="K79" s="49" t="s">
        <v>75</v>
      </c>
      <c r="L79" s="42">
        <v>1000000</v>
      </c>
      <c r="M79" s="42" t="b">
        <f t="shared" si="13"/>
        <v>0</v>
      </c>
      <c r="N79" s="42">
        <v>0</v>
      </c>
      <c r="O79" s="42"/>
    </row>
    <row r="80" spans="1:15" s="43" customFormat="1">
      <c r="A80" s="42">
        <v>10076</v>
      </c>
      <c r="B80" s="42">
        <v>10001006</v>
      </c>
      <c r="C80" s="42" t="str">
        <f t="shared" si="0"/>
        <v>메인 스테이지</v>
      </c>
      <c r="D80" s="42" t="str">
        <f t="shared" si="1"/>
        <v>통상</v>
      </c>
      <c r="E80" s="42">
        <f>INDEX('!참조_ENUM'!$F$3:$F$42,MATCH(F80,'!참조_ENUM'!$G$3:$G$42,0))</f>
        <v>4</v>
      </c>
      <c r="F80" s="49" t="s">
        <v>81</v>
      </c>
      <c r="G80" s="42">
        <v>1</v>
      </c>
      <c r="H80" s="53" t="str">
        <f>IF(E80=1000,VLOOKUP(G80,[2]item!$A$5:$C$10000,3,FALSE),IF(E80=112,VLOOKUP(G80,[3]pc_data!$A$5:$C$10000,3,FALSE)&amp;" 조각",IF(E80=1,"골드",IF(E80=2,"보석",IF(E80=3,"스테미나",IF(E80=4,"호감도",IF(E80=5,"플레이어 경험치",IF(E80=6,"캐릭터 경험치",IF(E80=7,VLOOKUP(G80,[3]pc_data!$A$5:$C$10000,3,FALSE),IF(E80=8,VLOOKUP(G80,[2]equipment!$A$5:$D$10000,3,FALSE),IF(E80=111,VLOOKUP(G80,[2]equipment!$A$5:$D$10000,3,FALSE)&amp;" 조각",IF(E80=113,VLOOKUP(G80,[2]item_piece!$A$5:$C$10000,3,FALSE),"기타"))))))))))))</f>
        <v>호감도</v>
      </c>
      <c r="I80" s="42">
        <v>1</v>
      </c>
      <c r="J80" s="42">
        <f>INDEX('!참조_ENUM'!$J$3:$J$5,MATCH(K80,'!참조_ENUM'!$K$3:$K$5,0))</f>
        <v>1</v>
      </c>
      <c r="K80" s="49" t="s">
        <v>75</v>
      </c>
      <c r="L80" s="42">
        <v>1000000</v>
      </c>
      <c r="M80" s="42" t="b">
        <f t="shared" si="13"/>
        <v>0</v>
      </c>
      <c r="N80" s="42">
        <v>0</v>
      </c>
      <c r="O80" s="42"/>
    </row>
    <row r="81" spans="1:15" s="43" customFormat="1">
      <c r="A81" s="42">
        <v>10077</v>
      </c>
      <c r="B81" s="42">
        <v>10001006</v>
      </c>
      <c r="C81" s="42" t="str">
        <f t="shared" si="0"/>
        <v>메인 스테이지</v>
      </c>
      <c r="D81" s="42" t="str">
        <f t="shared" si="1"/>
        <v>통상</v>
      </c>
      <c r="E81" s="42">
        <f>INDEX('!참조_ENUM'!$F$3:$F$42,MATCH(F81,'!참조_ENUM'!$G$3:$G$42,0))</f>
        <v>112</v>
      </c>
      <c r="F81" s="49" t="s">
        <v>64</v>
      </c>
      <c r="G81" s="42">
        <v>100001</v>
      </c>
      <c r="H81" s="53" t="str">
        <f>IF(E81=1000,VLOOKUP(G81,[2]item!$A$5:$C$10000,3,FALSE),IF(E81=112,VLOOKUP(G81,[3]pc_data!$A$5:$C$10000,3,FALSE)&amp;" 조각",IF(E81=1,"골드",IF(E81=2,"보석",IF(E81=3,"스테미나",IF(E81=4,"호감도",IF(E81=5,"플레이어 경험치",IF(E81=6,"캐릭터 경험치",IF(E81=7,VLOOKUP(G81,[3]pc_data!$A$5:$C$10000,3,FALSE),IF(E81=8,VLOOKUP(G81,[2]equipment!$A$5:$D$10000,3,FALSE),IF(E81=111,VLOOKUP(G81,[2]equipment!$A$5:$D$10000,3,FALSE)&amp;" 조각",IF(E81=113,VLOOKUP(G81,[2]item_piece!$A$5:$C$10000,3,FALSE),"기타"))))))))))))</f>
        <v>루시아 조각</v>
      </c>
      <c r="I81" s="42">
        <v>1</v>
      </c>
      <c r="J81" s="42">
        <f>INDEX('!참조_ENUM'!$J$3:$J$5,MATCH(K81,'!참조_ENUM'!$K$3:$K$5,0))</f>
        <v>1</v>
      </c>
      <c r="K81" s="49" t="s">
        <v>75</v>
      </c>
      <c r="L81" s="42">
        <v>250000</v>
      </c>
      <c r="M81" s="42" t="b">
        <f t="shared" si="13"/>
        <v>1</v>
      </c>
      <c r="N81" s="42">
        <v>3</v>
      </c>
      <c r="O81" s="42"/>
    </row>
    <row r="82" spans="1:15" s="43" customFormat="1">
      <c r="A82" s="42">
        <v>10078</v>
      </c>
      <c r="B82" s="42">
        <v>10001006</v>
      </c>
      <c r="C82" s="42" t="str">
        <f t="shared" si="0"/>
        <v>메인 스테이지</v>
      </c>
      <c r="D82" s="42" t="str">
        <f t="shared" si="1"/>
        <v>통상</v>
      </c>
      <c r="E82" s="42">
        <f>INDEX('!참조_ENUM'!$F$3:$F$42,MATCH(F82,'!참조_ENUM'!$G$3:$G$42,0))</f>
        <v>112</v>
      </c>
      <c r="F82" s="49" t="s">
        <v>64</v>
      </c>
      <c r="G82" s="42">
        <v>100002</v>
      </c>
      <c r="H82" s="53" t="str">
        <f>IF(E82=1000,VLOOKUP(G82,[2]item!$A$5:$C$10000,3,FALSE),IF(E82=112,VLOOKUP(G82,[3]pc_data!$A$5:$C$10000,3,FALSE)&amp;" 조각",IF(E82=1,"골드",IF(E82=2,"보석",IF(E82=3,"스테미나",IF(E82=4,"호감도",IF(E82=5,"플레이어 경험치",IF(E82=6,"캐릭터 경험치",IF(E82=7,VLOOKUP(G82,[3]pc_data!$A$5:$C$10000,3,FALSE),IF(E82=8,VLOOKUP(G82,[2]equipment!$A$5:$D$10000,3,FALSE),IF(E82=111,VLOOKUP(G82,[2]equipment!$A$5:$D$10000,3,FALSE)&amp;" 조각",IF(E82=113,VLOOKUP(G82,[2]item_piece!$A$5:$C$10000,3,FALSE),"기타"))))))))))))</f>
        <v>라일라 조각</v>
      </c>
      <c r="I82" s="42">
        <v>1</v>
      </c>
      <c r="J82" s="42">
        <f>INDEX('!참조_ENUM'!$J$3:$J$5,MATCH(K82,'!참조_ENUM'!$K$3:$K$5,0))</f>
        <v>1</v>
      </c>
      <c r="K82" s="49" t="s">
        <v>75</v>
      </c>
      <c r="L82" s="42">
        <v>250000</v>
      </c>
      <c r="M82" s="42" t="b">
        <f>IF(N82&gt;0,TRUE,FALSE)</f>
        <v>1</v>
      </c>
      <c r="N82" s="42">
        <v>4</v>
      </c>
      <c r="O82" s="42"/>
    </row>
    <row r="83" spans="1:15" s="43" customFormat="1">
      <c r="A83" s="42">
        <v>10079</v>
      </c>
      <c r="B83" s="42">
        <v>10001006</v>
      </c>
      <c r="C83" s="42" t="str">
        <f t="shared" si="0"/>
        <v>메인 스테이지</v>
      </c>
      <c r="D83" s="42" t="str">
        <f t="shared" si="1"/>
        <v>통상</v>
      </c>
      <c r="E83" s="42">
        <f>INDEX('!참조_ENUM'!$F$3:$F$42,MATCH(F83,'!참조_ENUM'!$G$3:$G$42,0))</f>
        <v>112</v>
      </c>
      <c r="F83" s="49" t="s">
        <v>64</v>
      </c>
      <c r="G83" s="42">
        <v>100003</v>
      </c>
      <c r="H83" s="53" t="str">
        <f>IF(E83=1000,VLOOKUP(G83,[2]item!$A$5:$C$10000,3,FALSE),IF(E83=112,VLOOKUP(G83,[3]pc_data!$A$5:$C$10000,3,FALSE)&amp;" 조각",IF(E83=1,"골드",IF(E83=2,"보석",IF(E83=3,"스테미나",IF(E83=4,"호감도",IF(E83=5,"플레이어 경험치",IF(E83=6,"캐릭터 경험치",IF(E83=7,VLOOKUP(G83,[3]pc_data!$A$5:$C$10000,3,FALSE),IF(E83=8,VLOOKUP(G83,[2]equipment!$A$5:$D$10000,3,FALSE),IF(E83=111,VLOOKUP(G83,[2]equipment!$A$5:$D$10000,3,FALSE)&amp;" 조각",IF(E83=113,VLOOKUP(G83,[2]item_piece!$A$5:$C$10000,3,FALSE),"기타"))))))))))))</f>
        <v>바이올렛 조각</v>
      </c>
      <c r="I83" s="42">
        <v>1</v>
      </c>
      <c r="J83" s="42">
        <f>INDEX('!참조_ENUM'!$J$3:$J$5,MATCH(K83,'!참조_ENUM'!$K$3:$K$5,0))</f>
        <v>1</v>
      </c>
      <c r="K83" s="49" t="s">
        <v>75</v>
      </c>
      <c r="L83" s="42">
        <v>250000</v>
      </c>
      <c r="M83" s="42" t="b">
        <f t="shared" ref="M83:M95" si="14">IF(N83&gt;0,TRUE,FALSE)</f>
        <v>1</v>
      </c>
      <c r="N83" s="42">
        <v>5</v>
      </c>
      <c r="O83" s="42"/>
    </row>
    <row r="84" spans="1:15" s="43" customFormat="1">
      <c r="A84" s="42">
        <v>10080</v>
      </c>
      <c r="B84" s="42">
        <v>10001006</v>
      </c>
      <c r="C84" s="42" t="str">
        <f t="shared" si="0"/>
        <v>메인 스테이지</v>
      </c>
      <c r="D84" s="42" t="str">
        <f t="shared" si="1"/>
        <v>통상</v>
      </c>
      <c r="E84" s="42">
        <f>INDEX('!참조_ENUM'!$F$3:$F$42,MATCH(F84,'!참조_ENUM'!$G$3:$G$42,0))</f>
        <v>112</v>
      </c>
      <c r="F84" s="49" t="s">
        <v>64</v>
      </c>
      <c r="G84" s="42">
        <v>100004</v>
      </c>
      <c r="H84" s="53" t="str">
        <f>IF(E84=1000,VLOOKUP(G84,[2]item!$A$5:$C$10000,3,FALSE),IF(E84=112,VLOOKUP(G84,[3]pc_data!$A$5:$C$10000,3,FALSE)&amp;" 조각",IF(E84=1,"골드",IF(E84=2,"보석",IF(E84=3,"스테미나",IF(E84=4,"호감도",IF(E84=5,"플레이어 경험치",IF(E84=6,"캐릭터 경험치",IF(E84=7,VLOOKUP(G84,[3]pc_data!$A$5:$C$10000,3,FALSE),IF(E84=8,VLOOKUP(G84,[2]equipment!$A$5:$D$10000,3,FALSE),IF(E84=111,VLOOKUP(G84,[2]equipment!$A$5:$D$10000,3,FALSE)&amp;" 조각",IF(E84=113,VLOOKUP(G84,[2]item_piece!$A$5:$C$10000,3,FALSE),"기타"))))))))))))</f>
        <v>데이지 조각</v>
      </c>
      <c r="I84" s="42">
        <v>1</v>
      </c>
      <c r="J84" s="42">
        <f>INDEX('!참조_ENUM'!$J$3:$J$5,MATCH(K84,'!참조_ENUM'!$K$3:$K$5,0))</f>
        <v>1</v>
      </c>
      <c r="K84" s="49" t="s">
        <v>75</v>
      </c>
      <c r="L84" s="42">
        <v>250000</v>
      </c>
      <c r="M84" s="42" t="b">
        <f t="shared" si="14"/>
        <v>1</v>
      </c>
      <c r="N84" s="42">
        <v>6</v>
      </c>
      <c r="O84" s="42"/>
    </row>
    <row r="85" spans="1:15">
      <c r="A85" s="42">
        <v>10081</v>
      </c>
      <c r="B85" s="4">
        <v>11001006</v>
      </c>
      <c r="C85" s="4" t="str">
        <f t="shared" si="0"/>
        <v>메인 스테이지</v>
      </c>
      <c r="D85" s="4" t="str">
        <f t="shared" si="1"/>
        <v>초회</v>
      </c>
      <c r="E85" s="4">
        <f>INDEX('!참조_ENUM'!$F$3:$F$42,MATCH(F85,'!참조_ENUM'!$G$3:$G$42,0))</f>
        <v>112</v>
      </c>
      <c r="F85" s="49" t="s">
        <v>64</v>
      </c>
      <c r="G85" s="4">
        <v>100001</v>
      </c>
      <c r="H85" s="53" t="str">
        <f>IF(E85=1000,VLOOKUP(G85,[2]item!$A$5:$C$10000,3,FALSE),IF(E85=112,VLOOKUP(G85,[3]pc_data!$A$5:$C$10000,3,FALSE)&amp;" 조각",IF(E85=1,"골드",IF(E85=2,"보석",IF(E85=3,"스테미나",IF(E85=4,"호감도",IF(E85=5,"플레이어 경험치",IF(E85=6,"캐릭터 경험치",IF(E85=7,VLOOKUP(G85,[3]pc_data!$A$5:$C$10000,3,FALSE),IF(E85=8,VLOOKUP(G85,[2]equipment!$A$5:$D$10000,3,FALSE),IF(E85=111,VLOOKUP(G85,[2]equipment!$A$5:$D$10000,3,FALSE)&amp;" 조각",IF(E85=113,VLOOKUP(G85,[2]item_piece!$A$5:$C$10000,3,FALSE),"기타"))))))))))))</f>
        <v>루시아 조각</v>
      </c>
      <c r="I85" s="4">
        <v>5</v>
      </c>
      <c r="J85" s="4">
        <f>INDEX('!참조_ENUM'!$J$3:$J$5,MATCH(K85,'!참조_ENUM'!$K$3:$K$5,0))</f>
        <v>1</v>
      </c>
      <c r="K85" s="49" t="s">
        <v>75</v>
      </c>
      <c r="L85" s="4">
        <v>1000000</v>
      </c>
      <c r="M85" s="4" t="b">
        <f t="shared" si="14"/>
        <v>1</v>
      </c>
      <c r="N85" s="4">
        <v>1</v>
      </c>
      <c r="O85" s="4"/>
    </row>
    <row r="86" spans="1:15">
      <c r="A86" s="42">
        <v>10082</v>
      </c>
      <c r="B86" s="4">
        <v>11001006</v>
      </c>
      <c r="C86" s="4" t="str">
        <f t="shared" si="0"/>
        <v>메인 스테이지</v>
      </c>
      <c r="D86" s="4" t="str">
        <f t="shared" si="1"/>
        <v>초회</v>
      </c>
      <c r="E86" s="4">
        <f>INDEX('!참조_ENUM'!$F$3:$F$42,MATCH(F86,'!참조_ENUM'!$G$3:$G$42,0))</f>
        <v>1</v>
      </c>
      <c r="F86" s="49" t="s">
        <v>78</v>
      </c>
      <c r="G86" s="4">
        <v>8000</v>
      </c>
      <c r="H86" s="53" t="str">
        <f>IF(E86=1000,VLOOKUP(G86,[2]item!$A$5:$C$10000,3,FALSE),IF(E86=112,VLOOKUP(G86,[3]pc_data!$A$5:$C$10000,3,FALSE)&amp;" 조각",IF(E86=1,"골드",IF(E86=2,"보석",IF(E86=3,"스테미나",IF(E86=4,"호감도",IF(E86=5,"플레이어 경험치",IF(E86=6,"캐릭터 경험치",IF(E86=7,VLOOKUP(G86,[3]pc_data!$A$5:$C$10000,3,FALSE),IF(E86=8,VLOOKUP(G86,[2]equipment!$A$5:$D$10000,3,FALSE),IF(E86=111,VLOOKUP(G86,[2]equipment!$A$5:$D$10000,3,FALSE)&amp;" 조각",IF(E86=113,VLOOKUP(G86,[2]item_piece!$A$5:$C$10000,3,FALSE),"기타"))))))))))))</f>
        <v>골드</v>
      </c>
      <c r="I86" s="4">
        <v>8000</v>
      </c>
      <c r="J86" s="4">
        <f>INDEX('!참조_ENUM'!$J$3:$J$5,MATCH(K86,'!참조_ENUM'!$K$3:$K$5,0))</f>
        <v>1</v>
      </c>
      <c r="K86" s="49" t="s">
        <v>75</v>
      </c>
      <c r="L86" s="4">
        <v>1000000</v>
      </c>
      <c r="M86" s="4" t="b">
        <f t="shared" si="14"/>
        <v>1</v>
      </c>
      <c r="N86" s="4">
        <v>2</v>
      </c>
      <c r="O86" s="4"/>
    </row>
    <row r="87" spans="1:15">
      <c r="A87" s="42">
        <v>10083</v>
      </c>
      <c r="B87" s="4">
        <v>11001006</v>
      </c>
      <c r="C87" s="4" t="str">
        <f t="shared" si="0"/>
        <v>메인 스테이지</v>
      </c>
      <c r="D87" s="4" t="str">
        <f t="shared" si="1"/>
        <v>초회</v>
      </c>
      <c r="E87" s="4">
        <f>INDEX('!참조_ENUM'!$F$3:$F$42,MATCH(F87,'!참조_ENUM'!$G$3:$G$42,0))</f>
        <v>1000</v>
      </c>
      <c r="F87" s="49" t="s">
        <v>69</v>
      </c>
      <c r="G87" s="4">
        <v>16</v>
      </c>
      <c r="H87" s="53" t="str">
        <f>IF(E87=1000,VLOOKUP(G87,[2]item!$A$5:$C$10000,3,FALSE),IF(E87=112,VLOOKUP(G87,[3]pc_data!$A$5:$C$10000,3,FALSE)&amp;" 조각",IF(E87=1,"골드",IF(E87=2,"보석",IF(E87=3,"스테미나",IF(E87=4,"호감도",IF(E87=5,"플레이어 경험치",IF(E87=6,"캐릭터 경험치",IF(E87=7,VLOOKUP(G87,[3]pc_data!$A$5:$C$10000,3,FALSE),IF(E87=8,VLOOKUP(G87,[2]equipment!$A$5:$D$10000,3,FALSE),IF(E87=111,VLOOKUP(G87,[2]equipment!$A$5:$D$10000,3,FALSE)&amp;" 조각",IF(E87=113,VLOOKUP(G87,[2]item_piece!$A$5:$C$10000,3,FALSE),"기타"))))))))))))</f>
        <v>전투 보고서(소)</v>
      </c>
      <c r="I87" s="4">
        <v>150</v>
      </c>
      <c r="J87" s="4">
        <f>INDEX('!참조_ENUM'!$J$3:$J$5,MATCH(K87,'!참조_ENUM'!$K$3:$K$5,0))</f>
        <v>1</v>
      </c>
      <c r="K87" s="49" t="s">
        <v>75</v>
      </c>
      <c r="L87" s="4">
        <v>1000000</v>
      </c>
      <c r="M87" s="4" t="b">
        <f t="shared" si="14"/>
        <v>1</v>
      </c>
      <c r="N87" s="4">
        <v>3</v>
      </c>
      <c r="O87" s="4"/>
    </row>
    <row r="88" spans="1:15" s="45" customFormat="1">
      <c r="A88" s="42">
        <v>10084</v>
      </c>
      <c r="B88" s="44">
        <v>12001006</v>
      </c>
      <c r="C88" s="44" t="str">
        <f t="shared" ref="C88:C211" si="15">IF(MID(B88, 1, 1) = "1", "메인 스테이지", IF(MID(B88, 1, 1) = "2", "일일던전", IF(MID(B88, 1, 1) = "3", "보스전", "다른 경우")))</f>
        <v>메인 스테이지</v>
      </c>
      <c r="D88" s="44" t="str">
        <f t="shared" ref="D88:D211" si="16">IF(MID(B88, 2, 1) = "0", "통상", IF(MID(B88, 2, 1) = "1", "초회", IF(MID(B88, 2, 1) = "2", "별 보상", "다른 경우")))</f>
        <v>별 보상</v>
      </c>
      <c r="E88" s="44">
        <f>INDEX('!참조_ENUM'!$F$3:$F$42,MATCH(F88,'!참조_ENUM'!$G$3:$G$42,0))</f>
        <v>2</v>
      </c>
      <c r="F88" s="49" t="s">
        <v>59</v>
      </c>
      <c r="G88" s="44">
        <v>30</v>
      </c>
      <c r="H88" s="53" t="str">
        <f>IF(E88=1000,VLOOKUP(G88,[2]item!$A$5:$C$10000,3,FALSE),IF(E88=112,VLOOKUP(G88,[3]pc_data!$A$5:$C$10000,3,FALSE)&amp;" 조각",IF(E88=1,"골드",IF(E88=2,"보석",IF(E88=3,"스테미나",IF(E88=4,"호감도",IF(E88=5,"플레이어 경험치",IF(E88=6,"캐릭터 경험치",IF(E88=7,VLOOKUP(G88,[3]pc_data!$A$5:$C$10000,3,FALSE),IF(E88=8,VLOOKUP(G88,[2]equipment!$A$5:$D$10000,3,FALSE),IF(E88=111,VLOOKUP(G88,[2]equipment!$A$5:$D$10000,3,FALSE)&amp;" 조각",IF(E88=113,VLOOKUP(G88,[2]item_piece!$A$5:$C$10000,3,FALSE),"기타"))))))))))))</f>
        <v>보석</v>
      </c>
      <c r="I88" s="44">
        <v>30</v>
      </c>
      <c r="J88" s="44">
        <f>INDEX('!참조_ENUM'!$J$3:$J$5,MATCH(K88,'!참조_ENUM'!$K$3:$K$5,0))</f>
        <v>1</v>
      </c>
      <c r="K88" s="49" t="s">
        <v>75</v>
      </c>
      <c r="L88" s="44">
        <v>1000000</v>
      </c>
      <c r="M88" s="44" t="b">
        <f t="shared" si="14"/>
        <v>1</v>
      </c>
      <c r="N88" s="44">
        <v>1</v>
      </c>
      <c r="O88" s="44"/>
    </row>
    <row r="89" spans="1:15" s="43" customFormat="1">
      <c r="A89" s="42">
        <v>10085</v>
      </c>
      <c r="B89" s="42">
        <v>10001007</v>
      </c>
      <c r="C89" s="42" t="str">
        <f t="shared" si="15"/>
        <v>메인 스테이지</v>
      </c>
      <c r="D89" s="42" t="str">
        <f t="shared" si="16"/>
        <v>통상</v>
      </c>
      <c r="E89" s="42">
        <f>INDEX('!참조_ENUM'!$F$3:$F$42,MATCH(F89,'!참조_ENUM'!$G$3:$G$42,0))</f>
        <v>1000</v>
      </c>
      <c r="F89" s="49" t="s">
        <v>69</v>
      </c>
      <c r="G89" s="42">
        <v>16</v>
      </c>
      <c r="H89" s="53" t="str">
        <f>IF(E89=1000,VLOOKUP(G89,[2]item!$A$5:$C$10000,3,FALSE),IF(E89=112,VLOOKUP(G89,[3]pc_data!$A$5:$C$10000,3,FALSE)&amp;" 조각",IF(E89=1,"골드",IF(E89=2,"보석",IF(E89=3,"스테미나",IF(E89=4,"호감도",IF(E89=5,"플레이어 경험치",IF(E89=6,"캐릭터 경험치",IF(E89=7,VLOOKUP(G89,[3]pc_data!$A$5:$C$10000,3,FALSE),IF(E89=8,VLOOKUP(G89,[2]equipment!$A$5:$D$10000,3,FALSE),IF(E89=111,VLOOKUP(G89,[2]equipment!$A$5:$D$10000,3,FALSE)&amp;" 조각",IF(E89=113,VLOOKUP(G89,[2]item_piece!$A$5:$C$10000,3,FALSE),"기타"))))))))))))</f>
        <v>전투 보고서(소)</v>
      </c>
      <c r="I89" s="42">
        <v>5</v>
      </c>
      <c r="J89" s="42">
        <f>INDEX('!참조_ENUM'!$J$3:$J$5,MATCH(K89,'!참조_ENUM'!$K$3:$K$5,0))</f>
        <v>1</v>
      </c>
      <c r="K89" s="49" t="s">
        <v>75</v>
      </c>
      <c r="L89" s="42">
        <v>1000000</v>
      </c>
      <c r="M89" s="42" t="b">
        <f t="shared" si="14"/>
        <v>1</v>
      </c>
      <c r="N89" s="42">
        <v>1</v>
      </c>
      <c r="O89" s="42"/>
    </row>
    <row r="90" spans="1:15" s="43" customFormat="1">
      <c r="A90" s="42">
        <v>10086</v>
      </c>
      <c r="B90" s="42">
        <v>10001007</v>
      </c>
      <c r="C90" s="42" t="str">
        <f t="shared" si="15"/>
        <v>메인 스테이지</v>
      </c>
      <c r="D90" s="42" t="str">
        <f t="shared" si="16"/>
        <v>통상</v>
      </c>
      <c r="E90" s="42">
        <f>INDEX('!참조_ENUM'!$F$3:$F$42,MATCH(F90,'!참조_ENUM'!$G$3:$G$42,0))</f>
        <v>1000</v>
      </c>
      <c r="F90" s="49" t="s">
        <v>69</v>
      </c>
      <c r="G90" s="42">
        <v>6</v>
      </c>
      <c r="H90" s="53" t="str">
        <f>IF(E90=1000,VLOOKUP(G90,[2]item!$A$5:$C$10000,3,FALSE),IF(E90=112,VLOOKUP(G90,[3]pc_data!$A$5:$C$10000,3,FALSE)&amp;" 조각",IF(E90=1,"골드",IF(E90=2,"보석",IF(E90=3,"스테미나",IF(E90=4,"호감도",IF(E90=5,"플레이어 경험치",IF(E90=6,"캐릭터 경험치",IF(E90=7,VLOOKUP(G90,[3]pc_data!$A$5:$C$10000,3,FALSE),IF(E90=8,VLOOKUP(G90,[2]equipment!$A$5:$D$10000,3,FALSE),IF(E90=111,VLOOKUP(G90,[2]equipment!$A$5:$D$10000,3,FALSE)&amp;" 조각",IF(E90=113,VLOOKUP(G90,[2]item_piece!$A$5:$C$10000,3,FALSE),"기타"))))))))))))</f>
        <v>경험치 물약_C(소)</v>
      </c>
      <c r="I90" s="42">
        <v>5</v>
      </c>
      <c r="J90" s="42">
        <f>INDEX('!참조_ENUM'!$J$3:$J$5,MATCH(K90,'!참조_ENUM'!$K$3:$K$5,0))</f>
        <v>1</v>
      </c>
      <c r="K90" s="49" t="s">
        <v>75</v>
      </c>
      <c r="L90" s="42">
        <v>1000000</v>
      </c>
      <c r="M90" s="42" t="b">
        <f t="shared" si="14"/>
        <v>1</v>
      </c>
      <c r="N90" s="42">
        <v>2</v>
      </c>
      <c r="O90" s="42"/>
    </row>
    <row r="91" spans="1:15" s="43" customFormat="1">
      <c r="A91" s="42">
        <v>10087</v>
      </c>
      <c r="B91" s="42">
        <v>10001007</v>
      </c>
      <c r="C91" s="42" t="str">
        <f t="shared" si="15"/>
        <v>메인 스테이지</v>
      </c>
      <c r="D91" s="42" t="str">
        <f t="shared" si="16"/>
        <v>통상</v>
      </c>
      <c r="E91" s="42">
        <f>INDEX('!참조_ENUM'!$F$3:$F$42,MATCH(F91,'!참조_ENUM'!$G$3:$G$42,0))</f>
        <v>5</v>
      </c>
      <c r="F91" s="49" t="s">
        <v>79</v>
      </c>
      <c r="G91" s="42">
        <v>10</v>
      </c>
      <c r="H91" s="53" t="str">
        <f>IF(E91=1000,VLOOKUP(G91,[2]item!$A$5:$C$10000,3,FALSE),IF(E91=112,VLOOKUP(G91,[3]pc_data!$A$5:$C$10000,3,FALSE)&amp;" 조각",IF(E91=1,"골드",IF(E91=2,"보석",IF(E91=3,"스테미나",IF(E91=4,"호감도",IF(E91=5,"플레이어 경험치",IF(E91=6,"캐릭터 경험치",IF(E91=7,VLOOKUP(G91,[3]pc_data!$A$5:$C$10000,3,FALSE),IF(E91=8,VLOOKUP(G91,[2]equipment!$A$5:$D$10000,3,FALSE),IF(E91=111,VLOOKUP(G91,[2]equipment!$A$5:$D$10000,3,FALSE)&amp;" 조각",IF(E91=113,VLOOKUP(G91,[2]item_piece!$A$5:$C$10000,3,FALSE),"기타"))))))))))))</f>
        <v>플레이어 경험치</v>
      </c>
      <c r="I91" s="42">
        <v>10</v>
      </c>
      <c r="J91" s="42">
        <f>INDEX('!참조_ENUM'!$J$3:$J$5,MATCH(K91,'!참조_ENUM'!$K$3:$K$5,0))</f>
        <v>1</v>
      </c>
      <c r="K91" s="49" t="s">
        <v>75</v>
      </c>
      <c r="L91" s="42">
        <v>1000000</v>
      </c>
      <c r="M91" s="42" t="b">
        <f t="shared" si="14"/>
        <v>0</v>
      </c>
      <c r="N91" s="42">
        <v>0</v>
      </c>
      <c r="O91" s="42"/>
    </row>
    <row r="92" spans="1:15" s="43" customFormat="1">
      <c r="A92" s="42">
        <v>10088</v>
      </c>
      <c r="B92" s="42">
        <v>10001007</v>
      </c>
      <c r="C92" s="42" t="str">
        <f t="shared" si="15"/>
        <v>메인 스테이지</v>
      </c>
      <c r="D92" s="42" t="str">
        <f t="shared" si="16"/>
        <v>통상</v>
      </c>
      <c r="E92" s="42">
        <f>INDEX('!참조_ENUM'!$F$3:$F$42,MATCH(F92,'!참조_ENUM'!$G$3:$G$42,0))</f>
        <v>6</v>
      </c>
      <c r="F92" s="49" t="s">
        <v>80</v>
      </c>
      <c r="G92" s="42">
        <v>12</v>
      </c>
      <c r="H92" s="53" t="str">
        <f>IF(E92=1000,VLOOKUP(G92,[2]item!$A$5:$C$10000,3,FALSE),IF(E92=112,VLOOKUP(G92,[3]pc_data!$A$5:$C$10000,3,FALSE)&amp;" 조각",IF(E92=1,"골드",IF(E92=2,"보석",IF(E92=3,"스테미나",IF(E92=4,"호감도",IF(E92=5,"플레이어 경험치",IF(E92=6,"캐릭터 경험치",IF(E92=7,VLOOKUP(G92,[3]pc_data!$A$5:$C$10000,3,FALSE),IF(E92=8,VLOOKUP(G92,[2]equipment!$A$5:$D$10000,3,FALSE),IF(E92=111,VLOOKUP(G92,[2]equipment!$A$5:$D$10000,3,FALSE)&amp;" 조각",IF(E92=113,VLOOKUP(G92,[2]item_piece!$A$5:$C$10000,3,FALSE),"기타"))))))))))))</f>
        <v>캐릭터 경험치</v>
      </c>
      <c r="I92" s="42">
        <v>12</v>
      </c>
      <c r="J92" s="42">
        <f>INDEX('!참조_ENUM'!$J$3:$J$5,MATCH(K92,'!참조_ENUM'!$K$3:$K$5,0))</f>
        <v>1</v>
      </c>
      <c r="K92" s="49" t="s">
        <v>75</v>
      </c>
      <c r="L92" s="42">
        <v>1000000</v>
      </c>
      <c r="M92" s="42" t="b">
        <f t="shared" si="14"/>
        <v>0</v>
      </c>
      <c r="N92" s="42">
        <v>0</v>
      </c>
      <c r="O92" s="42"/>
    </row>
    <row r="93" spans="1:15" s="43" customFormat="1">
      <c r="A93" s="42">
        <v>10089</v>
      </c>
      <c r="B93" s="42">
        <v>10001007</v>
      </c>
      <c r="C93" s="42" t="str">
        <f t="shared" si="15"/>
        <v>메인 스테이지</v>
      </c>
      <c r="D93" s="42" t="str">
        <f t="shared" si="16"/>
        <v>통상</v>
      </c>
      <c r="E93" s="42">
        <f>INDEX('!참조_ENUM'!$F$3:$F$42,MATCH(F93,'!참조_ENUM'!$G$3:$G$42,0))</f>
        <v>1</v>
      </c>
      <c r="F93" s="49" t="s">
        <v>78</v>
      </c>
      <c r="G93" s="42">
        <v>100</v>
      </c>
      <c r="H93" s="53" t="str">
        <f>IF(E93=1000,VLOOKUP(G93,[2]item!$A$5:$C$10000,3,FALSE),IF(E93=112,VLOOKUP(G93,[3]pc_data!$A$5:$C$10000,3,FALSE)&amp;" 조각",IF(E93=1,"골드",IF(E93=2,"보석",IF(E93=3,"스테미나",IF(E93=4,"호감도",IF(E93=5,"플레이어 경험치",IF(E93=6,"캐릭터 경험치",IF(E93=7,VLOOKUP(G93,[3]pc_data!$A$5:$C$10000,3,FALSE),IF(E93=8,VLOOKUP(G93,[2]equipment!$A$5:$D$10000,3,FALSE),IF(E93=111,VLOOKUP(G93,[2]equipment!$A$5:$D$10000,3,FALSE)&amp;" 조각",IF(E93=113,VLOOKUP(G93,[2]item_piece!$A$5:$C$10000,3,FALSE),"기타"))))))))))))</f>
        <v>골드</v>
      </c>
      <c r="I93" s="42">
        <v>100</v>
      </c>
      <c r="J93" s="42">
        <f>INDEX('!참조_ENUM'!$J$3:$J$5,MATCH(K93,'!참조_ENUM'!$K$3:$K$5,0))</f>
        <v>1</v>
      </c>
      <c r="K93" s="49" t="s">
        <v>75</v>
      </c>
      <c r="L93" s="42">
        <v>1000000</v>
      </c>
      <c r="M93" s="42" t="b">
        <f t="shared" si="14"/>
        <v>0</v>
      </c>
      <c r="N93" s="42">
        <v>0</v>
      </c>
      <c r="O93" s="42"/>
    </row>
    <row r="94" spans="1:15" s="43" customFormat="1">
      <c r="A94" s="42">
        <v>10090</v>
      </c>
      <c r="B94" s="42">
        <v>10001007</v>
      </c>
      <c r="C94" s="42" t="str">
        <f t="shared" si="15"/>
        <v>메인 스테이지</v>
      </c>
      <c r="D94" s="42" t="str">
        <f t="shared" si="16"/>
        <v>통상</v>
      </c>
      <c r="E94" s="42">
        <f>INDEX('!참조_ENUM'!$F$3:$F$42,MATCH(F94,'!참조_ENUM'!$G$3:$G$42,0))</f>
        <v>4</v>
      </c>
      <c r="F94" s="49" t="s">
        <v>81</v>
      </c>
      <c r="G94" s="42">
        <v>1</v>
      </c>
      <c r="H94" s="53" t="str">
        <f>IF(E94=1000,VLOOKUP(G94,[2]item!$A$5:$C$10000,3,FALSE),IF(E94=112,VLOOKUP(G94,[3]pc_data!$A$5:$C$10000,3,FALSE)&amp;" 조각",IF(E94=1,"골드",IF(E94=2,"보석",IF(E94=3,"스테미나",IF(E94=4,"호감도",IF(E94=5,"플레이어 경험치",IF(E94=6,"캐릭터 경험치",IF(E94=7,VLOOKUP(G94,[3]pc_data!$A$5:$C$10000,3,FALSE),IF(E94=8,VLOOKUP(G94,[2]equipment!$A$5:$D$10000,3,FALSE),IF(E94=111,VLOOKUP(G94,[2]equipment!$A$5:$D$10000,3,FALSE)&amp;" 조각",IF(E94=113,VLOOKUP(G94,[2]item_piece!$A$5:$C$10000,3,FALSE),"기타"))))))))))))</f>
        <v>호감도</v>
      </c>
      <c r="I94" s="42">
        <v>1</v>
      </c>
      <c r="J94" s="42">
        <f>INDEX('!참조_ENUM'!$J$3:$J$5,MATCH(K94,'!참조_ENUM'!$K$3:$K$5,0))</f>
        <v>1</v>
      </c>
      <c r="K94" s="49" t="s">
        <v>75</v>
      </c>
      <c r="L94" s="42">
        <v>1000000</v>
      </c>
      <c r="M94" s="42" t="b">
        <f t="shared" si="14"/>
        <v>0</v>
      </c>
      <c r="N94" s="42">
        <v>0</v>
      </c>
      <c r="O94" s="42"/>
    </row>
    <row r="95" spans="1:15" s="43" customFormat="1">
      <c r="A95" s="42">
        <v>10091</v>
      </c>
      <c r="B95" s="42">
        <v>10001007</v>
      </c>
      <c r="C95" s="42" t="str">
        <f t="shared" si="15"/>
        <v>메인 스테이지</v>
      </c>
      <c r="D95" s="42" t="str">
        <f t="shared" si="16"/>
        <v>통상</v>
      </c>
      <c r="E95" s="42">
        <f>INDEX('!참조_ENUM'!$F$3:$F$42,MATCH(F95,'!참조_ENUM'!$G$3:$G$42,0))</f>
        <v>112</v>
      </c>
      <c r="F95" s="49" t="s">
        <v>64</v>
      </c>
      <c r="G95" s="42">
        <v>100001</v>
      </c>
      <c r="H95" s="53" t="str">
        <f>IF(E95=1000,VLOOKUP(G95,[2]item!$A$5:$C$10000,3,FALSE),IF(E95=112,VLOOKUP(G95,[3]pc_data!$A$5:$C$10000,3,FALSE)&amp;" 조각",IF(E95=1,"골드",IF(E95=2,"보석",IF(E95=3,"스테미나",IF(E95=4,"호감도",IF(E95=5,"플레이어 경험치",IF(E95=6,"캐릭터 경험치",IF(E95=7,VLOOKUP(G95,[3]pc_data!$A$5:$C$10000,3,FALSE),IF(E95=8,VLOOKUP(G95,[2]equipment!$A$5:$D$10000,3,FALSE),IF(E95=111,VLOOKUP(G95,[2]equipment!$A$5:$D$10000,3,FALSE)&amp;" 조각",IF(E95=113,VLOOKUP(G95,[2]item_piece!$A$5:$C$10000,3,FALSE),"기타"))))))))))))</f>
        <v>루시아 조각</v>
      </c>
      <c r="I95" s="42">
        <v>1</v>
      </c>
      <c r="J95" s="42">
        <f>INDEX('!참조_ENUM'!$J$3:$J$5,MATCH(K95,'!참조_ENUM'!$K$3:$K$5,0))</f>
        <v>1</v>
      </c>
      <c r="K95" s="49" t="s">
        <v>75</v>
      </c>
      <c r="L95" s="42">
        <v>250000</v>
      </c>
      <c r="M95" s="42" t="b">
        <f t="shared" si="14"/>
        <v>1</v>
      </c>
      <c r="N95" s="42">
        <v>3</v>
      </c>
      <c r="O95" s="42"/>
    </row>
    <row r="96" spans="1:15" s="43" customFormat="1">
      <c r="A96" s="42">
        <v>10092</v>
      </c>
      <c r="B96" s="42">
        <v>10001007</v>
      </c>
      <c r="C96" s="42" t="str">
        <f t="shared" si="15"/>
        <v>메인 스테이지</v>
      </c>
      <c r="D96" s="42" t="str">
        <f t="shared" si="16"/>
        <v>통상</v>
      </c>
      <c r="E96" s="42">
        <f>INDEX('!참조_ENUM'!$F$3:$F$42,MATCH(F96,'!참조_ENUM'!$G$3:$G$42,0))</f>
        <v>112</v>
      </c>
      <c r="F96" s="49" t="s">
        <v>64</v>
      </c>
      <c r="G96" s="42">
        <v>100002</v>
      </c>
      <c r="H96" s="53" t="str">
        <f>IF(E96=1000,VLOOKUP(G96,[2]item!$A$5:$C$10000,3,FALSE),IF(E96=112,VLOOKUP(G96,[3]pc_data!$A$5:$C$10000,3,FALSE)&amp;" 조각",IF(E96=1,"골드",IF(E96=2,"보석",IF(E96=3,"스테미나",IF(E96=4,"호감도",IF(E96=5,"플레이어 경험치",IF(E96=6,"캐릭터 경험치",IF(E96=7,VLOOKUP(G96,[3]pc_data!$A$5:$C$10000,3,FALSE),IF(E96=8,VLOOKUP(G96,[2]equipment!$A$5:$D$10000,3,FALSE),IF(E96=111,VLOOKUP(G96,[2]equipment!$A$5:$D$10000,3,FALSE)&amp;" 조각",IF(E96=113,VLOOKUP(G96,[2]item_piece!$A$5:$C$10000,3,FALSE),"기타"))))))))))))</f>
        <v>라일라 조각</v>
      </c>
      <c r="I96" s="42">
        <v>1</v>
      </c>
      <c r="J96" s="42">
        <f>INDEX('!참조_ENUM'!$J$3:$J$5,MATCH(K96,'!참조_ENUM'!$K$3:$K$5,0))</f>
        <v>1</v>
      </c>
      <c r="K96" s="49" t="s">
        <v>75</v>
      </c>
      <c r="L96" s="42">
        <v>250000</v>
      </c>
      <c r="M96" s="42" t="b">
        <f>IF(N96&gt;0,TRUE,FALSE)</f>
        <v>1</v>
      </c>
      <c r="N96" s="42">
        <v>4</v>
      </c>
      <c r="O96" s="42"/>
    </row>
    <row r="97" spans="1:15" s="43" customFormat="1">
      <c r="A97" s="42">
        <v>10093</v>
      </c>
      <c r="B97" s="42">
        <v>10001007</v>
      </c>
      <c r="C97" s="42" t="str">
        <f t="shared" si="15"/>
        <v>메인 스테이지</v>
      </c>
      <c r="D97" s="42" t="str">
        <f t="shared" si="16"/>
        <v>통상</v>
      </c>
      <c r="E97" s="42">
        <f>INDEX('!참조_ENUM'!$F$3:$F$42,MATCH(F97,'!참조_ENUM'!$G$3:$G$42,0))</f>
        <v>112</v>
      </c>
      <c r="F97" s="49" t="s">
        <v>64</v>
      </c>
      <c r="G97" s="42">
        <v>100003</v>
      </c>
      <c r="H97" s="53" t="str">
        <f>IF(E97=1000,VLOOKUP(G97,[2]item!$A$5:$C$10000,3,FALSE),IF(E97=112,VLOOKUP(G97,[3]pc_data!$A$5:$C$10000,3,FALSE)&amp;" 조각",IF(E97=1,"골드",IF(E97=2,"보석",IF(E97=3,"스테미나",IF(E97=4,"호감도",IF(E97=5,"플레이어 경험치",IF(E97=6,"캐릭터 경험치",IF(E97=7,VLOOKUP(G97,[3]pc_data!$A$5:$C$10000,3,FALSE),IF(E97=8,VLOOKUP(G97,[2]equipment!$A$5:$D$10000,3,FALSE),IF(E97=111,VLOOKUP(G97,[2]equipment!$A$5:$D$10000,3,FALSE)&amp;" 조각",IF(E97=113,VLOOKUP(G97,[2]item_piece!$A$5:$C$10000,3,FALSE),"기타"))))))))))))</f>
        <v>바이올렛 조각</v>
      </c>
      <c r="I97" s="42">
        <v>1</v>
      </c>
      <c r="J97" s="42">
        <f>INDEX('!참조_ENUM'!$J$3:$J$5,MATCH(K97,'!참조_ENUM'!$K$3:$K$5,0))</f>
        <v>1</v>
      </c>
      <c r="K97" s="49" t="s">
        <v>75</v>
      </c>
      <c r="L97" s="42">
        <v>250000</v>
      </c>
      <c r="M97" s="42" t="b">
        <f t="shared" ref="M97:M109" si="17">IF(N97&gt;0,TRUE,FALSE)</f>
        <v>1</v>
      </c>
      <c r="N97" s="42">
        <v>5</v>
      </c>
      <c r="O97" s="42"/>
    </row>
    <row r="98" spans="1:15" s="43" customFormat="1">
      <c r="A98" s="42">
        <v>10094</v>
      </c>
      <c r="B98" s="42">
        <v>10001007</v>
      </c>
      <c r="C98" s="42" t="str">
        <f t="shared" si="15"/>
        <v>메인 스테이지</v>
      </c>
      <c r="D98" s="42" t="str">
        <f t="shared" si="16"/>
        <v>통상</v>
      </c>
      <c r="E98" s="42">
        <f>INDEX('!참조_ENUM'!$F$3:$F$42,MATCH(F98,'!참조_ENUM'!$G$3:$G$42,0))</f>
        <v>112</v>
      </c>
      <c r="F98" s="49" t="s">
        <v>64</v>
      </c>
      <c r="G98" s="42">
        <v>100004</v>
      </c>
      <c r="H98" s="53" t="str">
        <f>IF(E98=1000,VLOOKUP(G98,[2]item!$A$5:$C$10000,3,FALSE),IF(E98=112,VLOOKUP(G98,[3]pc_data!$A$5:$C$10000,3,FALSE)&amp;" 조각",IF(E98=1,"골드",IF(E98=2,"보석",IF(E98=3,"스테미나",IF(E98=4,"호감도",IF(E98=5,"플레이어 경험치",IF(E98=6,"캐릭터 경험치",IF(E98=7,VLOOKUP(G98,[3]pc_data!$A$5:$C$10000,3,FALSE),IF(E98=8,VLOOKUP(G98,[2]equipment!$A$5:$D$10000,3,FALSE),IF(E98=111,VLOOKUP(G98,[2]equipment!$A$5:$D$10000,3,FALSE)&amp;" 조각",IF(E98=113,VLOOKUP(G98,[2]item_piece!$A$5:$C$10000,3,FALSE),"기타"))))))))))))</f>
        <v>데이지 조각</v>
      </c>
      <c r="I98" s="42">
        <v>1</v>
      </c>
      <c r="J98" s="42">
        <f>INDEX('!참조_ENUM'!$J$3:$J$5,MATCH(K98,'!참조_ENUM'!$K$3:$K$5,0))</f>
        <v>1</v>
      </c>
      <c r="K98" s="49" t="s">
        <v>75</v>
      </c>
      <c r="L98" s="42">
        <v>250000</v>
      </c>
      <c r="M98" s="42" t="b">
        <f t="shared" si="17"/>
        <v>1</v>
      </c>
      <c r="N98" s="42">
        <v>6</v>
      </c>
      <c r="O98" s="42"/>
    </row>
    <row r="99" spans="1:15">
      <c r="A99" s="42">
        <v>10095</v>
      </c>
      <c r="B99" s="4">
        <v>11001007</v>
      </c>
      <c r="C99" s="4" t="str">
        <f t="shared" si="15"/>
        <v>메인 스테이지</v>
      </c>
      <c r="D99" s="4" t="str">
        <f t="shared" si="16"/>
        <v>초회</v>
      </c>
      <c r="E99" s="4">
        <f>INDEX('!참조_ENUM'!$F$3:$F$42,MATCH(F99,'!참조_ENUM'!$G$3:$G$42,0))</f>
        <v>112</v>
      </c>
      <c r="F99" s="49" t="s">
        <v>64</v>
      </c>
      <c r="G99" s="4">
        <v>100001</v>
      </c>
      <c r="H99" s="53" t="str">
        <f>IF(E99=1000,VLOOKUP(G99,[2]item!$A$5:$C$10000,3,FALSE),IF(E99=112,VLOOKUP(G99,[3]pc_data!$A$5:$C$10000,3,FALSE)&amp;" 조각",IF(E99=1,"골드",IF(E99=2,"보석",IF(E99=3,"스테미나",IF(E99=4,"호감도",IF(E99=5,"플레이어 경험치",IF(E99=6,"캐릭터 경험치",IF(E99=7,VLOOKUP(G99,[3]pc_data!$A$5:$C$10000,3,FALSE),IF(E99=8,VLOOKUP(G99,[2]equipment!$A$5:$D$10000,3,FALSE),IF(E99=111,VLOOKUP(G99,[2]equipment!$A$5:$D$10000,3,FALSE)&amp;" 조각",IF(E99=113,VLOOKUP(G99,[2]item_piece!$A$5:$C$10000,3,FALSE),"기타"))))))))))))</f>
        <v>루시아 조각</v>
      </c>
      <c r="I99" s="4">
        <v>5</v>
      </c>
      <c r="J99" s="4">
        <f>INDEX('!참조_ENUM'!$J$3:$J$5,MATCH(K99,'!참조_ENUM'!$K$3:$K$5,0))</f>
        <v>1</v>
      </c>
      <c r="K99" s="49" t="s">
        <v>75</v>
      </c>
      <c r="L99" s="4">
        <v>1000000</v>
      </c>
      <c r="M99" s="4" t="b">
        <f t="shared" si="17"/>
        <v>1</v>
      </c>
      <c r="N99" s="4">
        <v>1</v>
      </c>
      <c r="O99" s="4"/>
    </row>
    <row r="100" spans="1:15">
      <c r="A100" s="42">
        <v>10096</v>
      </c>
      <c r="B100" s="4">
        <v>11001007</v>
      </c>
      <c r="C100" s="4" t="str">
        <f t="shared" si="15"/>
        <v>메인 스테이지</v>
      </c>
      <c r="D100" s="4" t="str">
        <f t="shared" si="16"/>
        <v>초회</v>
      </c>
      <c r="E100" s="4">
        <f>INDEX('!참조_ENUM'!$F$3:$F$42,MATCH(F100,'!참조_ENUM'!$G$3:$G$42,0))</f>
        <v>1</v>
      </c>
      <c r="F100" s="49" t="s">
        <v>78</v>
      </c>
      <c r="G100" s="4">
        <v>8000</v>
      </c>
      <c r="H100" s="53" t="str">
        <f>IF(E100=1000,VLOOKUP(G100,[2]item!$A$5:$C$10000,3,FALSE),IF(E100=112,VLOOKUP(G100,[3]pc_data!$A$5:$C$10000,3,FALSE)&amp;" 조각",IF(E100=1,"골드",IF(E100=2,"보석",IF(E100=3,"스테미나",IF(E100=4,"호감도",IF(E100=5,"플레이어 경험치",IF(E100=6,"캐릭터 경험치",IF(E100=7,VLOOKUP(G100,[3]pc_data!$A$5:$C$10000,3,FALSE),IF(E100=8,VLOOKUP(G100,[2]equipment!$A$5:$D$10000,3,FALSE),IF(E100=111,VLOOKUP(G100,[2]equipment!$A$5:$D$10000,3,FALSE)&amp;" 조각",IF(E100=113,VLOOKUP(G100,[2]item_piece!$A$5:$C$10000,3,FALSE),"기타"))))))))))))</f>
        <v>골드</v>
      </c>
      <c r="I100" s="4">
        <v>8000</v>
      </c>
      <c r="J100" s="4">
        <f>INDEX('!참조_ENUM'!$J$3:$J$5,MATCH(K100,'!참조_ENUM'!$K$3:$K$5,0))</f>
        <v>1</v>
      </c>
      <c r="K100" s="49" t="s">
        <v>75</v>
      </c>
      <c r="L100" s="4">
        <v>1000000</v>
      </c>
      <c r="M100" s="4" t="b">
        <f t="shared" si="17"/>
        <v>1</v>
      </c>
      <c r="N100" s="4">
        <v>2</v>
      </c>
      <c r="O100" s="4"/>
    </row>
    <row r="101" spans="1:15">
      <c r="A101" s="42">
        <v>10097</v>
      </c>
      <c r="B101" s="4">
        <v>11001007</v>
      </c>
      <c r="C101" s="4" t="str">
        <f t="shared" si="15"/>
        <v>메인 스테이지</v>
      </c>
      <c r="D101" s="4" t="str">
        <f t="shared" si="16"/>
        <v>초회</v>
      </c>
      <c r="E101" s="4">
        <f>INDEX('!참조_ENUM'!$F$3:$F$42,MATCH(F101,'!참조_ENUM'!$G$3:$G$42,0))</f>
        <v>1000</v>
      </c>
      <c r="F101" s="49" t="s">
        <v>69</v>
      </c>
      <c r="G101" s="4">
        <v>16</v>
      </c>
      <c r="H101" s="53" t="str">
        <f>IF(E101=1000,VLOOKUP(G101,[2]item!$A$5:$C$10000,3,FALSE),IF(E101=112,VLOOKUP(G101,[3]pc_data!$A$5:$C$10000,3,FALSE)&amp;" 조각",IF(E101=1,"골드",IF(E101=2,"보석",IF(E101=3,"스테미나",IF(E101=4,"호감도",IF(E101=5,"플레이어 경험치",IF(E101=6,"캐릭터 경험치",IF(E101=7,VLOOKUP(G101,[3]pc_data!$A$5:$C$10000,3,FALSE),IF(E101=8,VLOOKUP(G101,[2]equipment!$A$5:$D$10000,3,FALSE),IF(E101=111,VLOOKUP(G101,[2]equipment!$A$5:$D$10000,3,FALSE)&amp;" 조각",IF(E101=113,VLOOKUP(G101,[2]item_piece!$A$5:$C$10000,3,FALSE),"기타"))))))))))))</f>
        <v>전투 보고서(소)</v>
      </c>
      <c r="I101" s="4">
        <v>150</v>
      </c>
      <c r="J101" s="4">
        <f>INDEX('!참조_ENUM'!$J$3:$J$5,MATCH(K101,'!참조_ENUM'!$K$3:$K$5,0))</f>
        <v>1</v>
      </c>
      <c r="K101" s="49" t="s">
        <v>75</v>
      </c>
      <c r="L101" s="4">
        <v>1000000</v>
      </c>
      <c r="M101" s="4" t="b">
        <f t="shared" si="17"/>
        <v>1</v>
      </c>
      <c r="N101" s="4">
        <v>3</v>
      </c>
      <c r="O101" s="4"/>
    </row>
    <row r="102" spans="1:15" s="45" customFormat="1">
      <c r="A102" s="42">
        <v>10098</v>
      </c>
      <c r="B102" s="44">
        <v>12001007</v>
      </c>
      <c r="C102" s="44" t="str">
        <f t="shared" si="15"/>
        <v>메인 스테이지</v>
      </c>
      <c r="D102" s="44" t="str">
        <f t="shared" si="16"/>
        <v>별 보상</v>
      </c>
      <c r="E102" s="44">
        <f>INDEX('!참조_ENUM'!$F$3:$F$42,MATCH(F102,'!참조_ENUM'!$G$3:$G$42,0))</f>
        <v>2</v>
      </c>
      <c r="F102" s="49" t="s">
        <v>59</v>
      </c>
      <c r="G102" s="44">
        <v>30</v>
      </c>
      <c r="H102" s="53" t="str">
        <f>IF(E102=1000,VLOOKUP(G102,[2]item!$A$5:$C$10000,3,FALSE),IF(E102=112,VLOOKUP(G102,[3]pc_data!$A$5:$C$10000,3,FALSE)&amp;" 조각",IF(E102=1,"골드",IF(E102=2,"보석",IF(E102=3,"스테미나",IF(E102=4,"호감도",IF(E102=5,"플레이어 경험치",IF(E102=6,"캐릭터 경험치",IF(E102=7,VLOOKUP(G102,[3]pc_data!$A$5:$C$10000,3,FALSE),IF(E102=8,VLOOKUP(G102,[2]equipment!$A$5:$D$10000,3,FALSE),IF(E102=111,VLOOKUP(G102,[2]equipment!$A$5:$D$10000,3,FALSE)&amp;" 조각",IF(E102=113,VLOOKUP(G102,[2]item_piece!$A$5:$C$10000,3,FALSE),"기타"))))))))))))</f>
        <v>보석</v>
      </c>
      <c r="I102" s="44">
        <v>30</v>
      </c>
      <c r="J102" s="44">
        <f>INDEX('!참조_ENUM'!$J$3:$J$5,MATCH(K102,'!참조_ENUM'!$K$3:$K$5,0))</f>
        <v>1</v>
      </c>
      <c r="K102" s="49" t="s">
        <v>75</v>
      </c>
      <c r="L102" s="44">
        <v>1000000</v>
      </c>
      <c r="M102" s="44" t="b">
        <f t="shared" si="17"/>
        <v>1</v>
      </c>
      <c r="N102" s="44">
        <v>1</v>
      </c>
      <c r="O102" s="44"/>
    </row>
    <row r="103" spans="1:15" s="43" customFormat="1">
      <c r="A103" s="42">
        <v>10099</v>
      </c>
      <c r="B103" s="42">
        <v>10001008</v>
      </c>
      <c r="C103" s="42" t="str">
        <f t="shared" si="15"/>
        <v>메인 스테이지</v>
      </c>
      <c r="D103" s="42" t="str">
        <f t="shared" si="16"/>
        <v>통상</v>
      </c>
      <c r="E103" s="42">
        <f>INDEX('!참조_ENUM'!$F$3:$F$42,MATCH(F103,'!참조_ENUM'!$G$3:$G$42,0))</f>
        <v>1000</v>
      </c>
      <c r="F103" s="49" t="s">
        <v>69</v>
      </c>
      <c r="G103" s="42">
        <v>16</v>
      </c>
      <c r="H103" s="53" t="str">
        <f>IF(E103=1000,VLOOKUP(G103,[2]item!$A$5:$C$10000,3,FALSE),IF(E103=112,VLOOKUP(G103,[3]pc_data!$A$5:$C$10000,3,FALSE)&amp;" 조각",IF(E103=1,"골드",IF(E103=2,"보석",IF(E103=3,"스테미나",IF(E103=4,"호감도",IF(E103=5,"플레이어 경험치",IF(E103=6,"캐릭터 경험치",IF(E103=7,VLOOKUP(G103,[3]pc_data!$A$5:$C$10000,3,FALSE),IF(E103=8,VLOOKUP(G103,[2]equipment!$A$5:$D$10000,3,FALSE),IF(E103=111,VLOOKUP(G103,[2]equipment!$A$5:$D$10000,3,FALSE)&amp;" 조각",IF(E103=113,VLOOKUP(G103,[2]item_piece!$A$5:$C$10000,3,FALSE),"기타"))))))))))))</f>
        <v>전투 보고서(소)</v>
      </c>
      <c r="I103" s="42">
        <v>5</v>
      </c>
      <c r="J103" s="42">
        <f>INDEX('!참조_ENUM'!$J$3:$J$5,MATCH(K103,'!참조_ENUM'!$K$3:$K$5,0))</f>
        <v>1</v>
      </c>
      <c r="K103" s="49" t="s">
        <v>75</v>
      </c>
      <c r="L103" s="42">
        <v>1000000</v>
      </c>
      <c r="M103" s="42" t="b">
        <f t="shared" si="17"/>
        <v>1</v>
      </c>
      <c r="N103" s="42">
        <v>1</v>
      </c>
      <c r="O103" s="42"/>
    </row>
    <row r="104" spans="1:15" s="43" customFormat="1">
      <c r="A104" s="42">
        <v>10100</v>
      </c>
      <c r="B104" s="42">
        <v>10001008</v>
      </c>
      <c r="C104" s="42" t="str">
        <f t="shared" si="15"/>
        <v>메인 스테이지</v>
      </c>
      <c r="D104" s="42" t="str">
        <f t="shared" si="16"/>
        <v>통상</v>
      </c>
      <c r="E104" s="42">
        <f>INDEX('!참조_ENUM'!$F$3:$F$42,MATCH(F104,'!참조_ENUM'!$G$3:$G$42,0))</f>
        <v>1000</v>
      </c>
      <c r="F104" s="49" t="s">
        <v>69</v>
      </c>
      <c r="G104" s="42">
        <v>6</v>
      </c>
      <c r="H104" s="53" t="str">
        <f>IF(E104=1000,VLOOKUP(G104,[2]item!$A$5:$C$10000,3,FALSE),IF(E104=112,VLOOKUP(G104,[3]pc_data!$A$5:$C$10000,3,FALSE)&amp;" 조각",IF(E104=1,"골드",IF(E104=2,"보석",IF(E104=3,"스테미나",IF(E104=4,"호감도",IF(E104=5,"플레이어 경험치",IF(E104=6,"캐릭터 경험치",IF(E104=7,VLOOKUP(G104,[3]pc_data!$A$5:$C$10000,3,FALSE),IF(E104=8,VLOOKUP(G104,[2]equipment!$A$5:$D$10000,3,FALSE),IF(E104=111,VLOOKUP(G104,[2]equipment!$A$5:$D$10000,3,FALSE)&amp;" 조각",IF(E104=113,VLOOKUP(G104,[2]item_piece!$A$5:$C$10000,3,FALSE),"기타"))))))))))))</f>
        <v>경험치 물약_C(소)</v>
      </c>
      <c r="I104" s="42">
        <v>5</v>
      </c>
      <c r="J104" s="42">
        <f>INDEX('!참조_ENUM'!$J$3:$J$5,MATCH(K104,'!참조_ENUM'!$K$3:$K$5,0))</f>
        <v>1</v>
      </c>
      <c r="K104" s="49" t="s">
        <v>75</v>
      </c>
      <c r="L104" s="42">
        <v>1000000</v>
      </c>
      <c r="M104" s="42" t="b">
        <f t="shared" si="17"/>
        <v>1</v>
      </c>
      <c r="N104" s="42">
        <v>2</v>
      </c>
      <c r="O104" s="42"/>
    </row>
    <row r="105" spans="1:15" s="43" customFormat="1">
      <c r="A105" s="42">
        <v>10101</v>
      </c>
      <c r="B105" s="42">
        <v>10001008</v>
      </c>
      <c r="C105" s="42" t="str">
        <f t="shared" si="15"/>
        <v>메인 스테이지</v>
      </c>
      <c r="D105" s="42" t="str">
        <f t="shared" si="16"/>
        <v>통상</v>
      </c>
      <c r="E105" s="42">
        <f>INDEX('!참조_ENUM'!$F$3:$F$42,MATCH(F105,'!참조_ENUM'!$G$3:$G$42,0))</f>
        <v>5</v>
      </c>
      <c r="F105" s="49" t="s">
        <v>79</v>
      </c>
      <c r="G105" s="42">
        <v>10</v>
      </c>
      <c r="H105" s="53" t="str">
        <f>IF(E105=1000,VLOOKUP(G105,[2]item!$A$5:$C$10000,3,FALSE),IF(E105=112,VLOOKUP(G105,[3]pc_data!$A$5:$C$10000,3,FALSE)&amp;" 조각",IF(E105=1,"골드",IF(E105=2,"보석",IF(E105=3,"스테미나",IF(E105=4,"호감도",IF(E105=5,"플레이어 경험치",IF(E105=6,"캐릭터 경험치",IF(E105=7,VLOOKUP(G105,[3]pc_data!$A$5:$C$10000,3,FALSE),IF(E105=8,VLOOKUP(G105,[2]equipment!$A$5:$D$10000,3,FALSE),IF(E105=111,VLOOKUP(G105,[2]equipment!$A$5:$D$10000,3,FALSE)&amp;" 조각",IF(E105=113,VLOOKUP(G105,[2]item_piece!$A$5:$C$10000,3,FALSE),"기타"))))))))))))</f>
        <v>플레이어 경험치</v>
      </c>
      <c r="I105" s="42">
        <v>10</v>
      </c>
      <c r="J105" s="42">
        <f>INDEX('!참조_ENUM'!$J$3:$J$5,MATCH(K105,'!참조_ENUM'!$K$3:$K$5,0))</f>
        <v>1</v>
      </c>
      <c r="K105" s="49" t="s">
        <v>75</v>
      </c>
      <c r="L105" s="42">
        <v>1000000</v>
      </c>
      <c r="M105" s="42" t="b">
        <f t="shared" si="17"/>
        <v>0</v>
      </c>
      <c r="N105" s="42">
        <v>0</v>
      </c>
      <c r="O105" s="42"/>
    </row>
    <row r="106" spans="1:15" s="43" customFormat="1">
      <c r="A106" s="42">
        <v>10102</v>
      </c>
      <c r="B106" s="42">
        <v>10001008</v>
      </c>
      <c r="C106" s="42" t="str">
        <f t="shared" si="15"/>
        <v>메인 스테이지</v>
      </c>
      <c r="D106" s="42" t="str">
        <f t="shared" si="16"/>
        <v>통상</v>
      </c>
      <c r="E106" s="42">
        <f>INDEX('!참조_ENUM'!$F$3:$F$42,MATCH(F106,'!참조_ENUM'!$G$3:$G$42,0))</f>
        <v>6</v>
      </c>
      <c r="F106" s="49" t="s">
        <v>80</v>
      </c>
      <c r="G106" s="42">
        <v>12</v>
      </c>
      <c r="H106" s="53" t="str">
        <f>IF(E106=1000,VLOOKUP(G106,[2]item!$A$5:$C$10000,3,FALSE),IF(E106=112,VLOOKUP(G106,[3]pc_data!$A$5:$C$10000,3,FALSE)&amp;" 조각",IF(E106=1,"골드",IF(E106=2,"보석",IF(E106=3,"스테미나",IF(E106=4,"호감도",IF(E106=5,"플레이어 경험치",IF(E106=6,"캐릭터 경험치",IF(E106=7,VLOOKUP(G106,[3]pc_data!$A$5:$C$10000,3,FALSE),IF(E106=8,VLOOKUP(G106,[2]equipment!$A$5:$D$10000,3,FALSE),IF(E106=111,VLOOKUP(G106,[2]equipment!$A$5:$D$10000,3,FALSE)&amp;" 조각",IF(E106=113,VLOOKUP(G106,[2]item_piece!$A$5:$C$10000,3,FALSE),"기타"))))))))))))</f>
        <v>캐릭터 경험치</v>
      </c>
      <c r="I106" s="42">
        <v>12</v>
      </c>
      <c r="J106" s="42">
        <f>INDEX('!참조_ENUM'!$J$3:$J$5,MATCH(K106,'!참조_ENUM'!$K$3:$K$5,0))</f>
        <v>1</v>
      </c>
      <c r="K106" s="49" t="s">
        <v>75</v>
      </c>
      <c r="L106" s="42">
        <v>1000000</v>
      </c>
      <c r="M106" s="42" t="b">
        <f t="shared" si="17"/>
        <v>0</v>
      </c>
      <c r="N106" s="42">
        <v>0</v>
      </c>
      <c r="O106" s="42"/>
    </row>
    <row r="107" spans="1:15" s="43" customFormat="1">
      <c r="A107" s="42">
        <v>10103</v>
      </c>
      <c r="B107" s="42">
        <v>10001008</v>
      </c>
      <c r="C107" s="42" t="str">
        <f t="shared" si="15"/>
        <v>메인 스테이지</v>
      </c>
      <c r="D107" s="42" t="str">
        <f t="shared" si="16"/>
        <v>통상</v>
      </c>
      <c r="E107" s="42">
        <f>INDEX('!참조_ENUM'!$F$3:$F$42,MATCH(F107,'!참조_ENUM'!$G$3:$G$42,0))</f>
        <v>1</v>
      </c>
      <c r="F107" s="49" t="s">
        <v>78</v>
      </c>
      <c r="G107" s="42">
        <v>100</v>
      </c>
      <c r="H107" s="53" t="str">
        <f>IF(E107=1000,VLOOKUP(G107,[2]item!$A$5:$C$10000,3,FALSE),IF(E107=112,VLOOKUP(G107,[3]pc_data!$A$5:$C$10000,3,FALSE)&amp;" 조각",IF(E107=1,"골드",IF(E107=2,"보석",IF(E107=3,"스테미나",IF(E107=4,"호감도",IF(E107=5,"플레이어 경험치",IF(E107=6,"캐릭터 경험치",IF(E107=7,VLOOKUP(G107,[3]pc_data!$A$5:$C$10000,3,FALSE),IF(E107=8,VLOOKUP(G107,[2]equipment!$A$5:$D$10000,3,FALSE),IF(E107=111,VLOOKUP(G107,[2]equipment!$A$5:$D$10000,3,FALSE)&amp;" 조각",IF(E107=113,VLOOKUP(G107,[2]item_piece!$A$5:$C$10000,3,FALSE),"기타"))))))))))))</f>
        <v>골드</v>
      </c>
      <c r="I107" s="42">
        <v>100</v>
      </c>
      <c r="J107" s="42">
        <f>INDEX('!참조_ENUM'!$J$3:$J$5,MATCH(K107,'!참조_ENUM'!$K$3:$K$5,0))</f>
        <v>1</v>
      </c>
      <c r="K107" s="49" t="s">
        <v>75</v>
      </c>
      <c r="L107" s="42">
        <v>1000000</v>
      </c>
      <c r="M107" s="42" t="b">
        <f t="shared" si="17"/>
        <v>0</v>
      </c>
      <c r="N107" s="42">
        <v>0</v>
      </c>
      <c r="O107" s="42"/>
    </row>
    <row r="108" spans="1:15" s="43" customFormat="1">
      <c r="A108" s="42">
        <v>10104</v>
      </c>
      <c r="B108" s="42">
        <v>10001008</v>
      </c>
      <c r="C108" s="42" t="str">
        <f t="shared" si="15"/>
        <v>메인 스테이지</v>
      </c>
      <c r="D108" s="42" t="str">
        <f t="shared" si="16"/>
        <v>통상</v>
      </c>
      <c r="E108" s="42">
        <f>INDEX('!참조_ENUM'!$F$3:$F$42,MATCH(F108,'!참조_ENUM'!$G$3:$G$42,0))</f>
        <v>4</v>
      </c>
      <c r="F108" s="49" t="s">
        <v>81</v>
      </c>
      <c r="G108" s="42">
        <v>1</v>
      </c>
      <c r="H108" s="53" t="str">
        <f>IF(E108=1000,VLOOKUP(G108,[2]item!$A$5:$C$10000,3,FALSE),IF(E108=112,VLOOKUP(G108,[3]pc_data!$A$5:$C$10000,3,FALSE)&amp;" 조각",IF(E108=1,"골드",IF(E108=2,"보석",IF(E108=3,"스테미나",IF(E108=4,"호감도",IF(E108=5,"플레이어 경험치",IF(E108=6,"캐릭터 경험치",IF(E108=7,VLOOKUP(G108,[3]pc_data!$A$5:$C$10000,3,FALSE),IF(E108=8,VLOOKUP(G108,[2]equipment!$A$5:$D$10000,3,FALSE),IF(E108=111,VLOOKUP(G108,[2]equipment!$A$5:$D$10000,3,FALSE)&amp;" 조각",IF(E108=113,VLOOKUP(G108,[2]item_piece!$A$5:$C$10000,3,FALSE),"기타"))))))))))))</f>
        <v>호감도</v>
      </c>
      <c r="I108" s="42">
        <v>1</v>
      </c>
      <c r="J108" s="42">
        <f>INDEX('!참조_ENUM'!$J$3:$J$5,MATCH(K108,'!참조_ENUM'!$K$3:$K$5,0))</f>
        <v>1</v>
      </c>
      <c r="K108" s="49" t="s">
        <v>75</v>
      </c>
      <c r="L108" s="42">
        <v>1000000</v>
      </c>
      <c r="M108" s="42" t="b">
        <f t="shared" si="17"/>
        <v>0</v>
      </c>
      <c r="N108" s="42">
        <v>0</v>
      </c>
      <c r="O108" s="42"/>
    </row>
    <row r="109" spans="1:15" s="43" customFormat="1">
      <c r="A109" s="42">
        <v>10105</v>
      </c>
      <c r="B109" s="42">
        <v>10001008</v>
      </c>
      <c r="C109" s="42" t="str">
        <f t="shared" si="15"/>
        <v>메인 스테이지</v>
      </c>
      <c r="D109" s="42" t="str">
        <f t="shared" si="16"/>
        <v>통상</v>
      </c>
      <c r="E109" s="42">
        <f>INDEX('!참조_ENUM'!$F$3:$F$42,MATCH(F109,'!참조_ENUM'!$G$3:$G$42,0))</f>
        <v>112</v>
      </c>
      <c r="F109" s="49" t="s">
        <v>64</v>
      </c>
      <c r="G109" s="42">
        <v>100001</v>
      </c>
      <c r="H109" s="53" t="str">
        <f>IF(E109=1000,VLOOKUP(G109,[2]item!$A$5:$C$10000,3,FALSE),IF(E109=112,VLOOKUP(G109,[3]pc_data!$A$5:$C$10000,3,FALSE)&amp;" 조각",IF(E109=1,"골드",IF(E109=2,"보석",IF(E109=3,"스테미나",IF(E109=4,"호감도",IF(E109=5,"플레이어 경험치",IF(E109=6,"캐릭터 경험치",IF(E109=7,VLOOKUP(G109,[3]pc_data!$A$5:$C$10000,3,FALSE),IF(E109=8,VLOOKUP(G109,[2]equipment!$A$5:$D$10000,3,FALSE),IF(E109=111,VLOOKUP(G109,[2]equipment!$A$5:$D$10000,3,FALSE)&amp;" 조각",IF(E109=113,VLOOKUP(G109,[2]item_piece!$A$5:$C$10000,3,FALSE),"기타"))))))))))))</f>
        <v>루시아 조각</v>
      </c>
      <c r="I109" s="42">
        <v>1</v>
      </c>
      <c r="J109" s="42">
        <f>INDEX('!참조_ENUM'!$J$3:$J$5,MATCH(K109,'!참조_ENUM'!$K$3:$K$5,0))</f>
        <v>1</v>
      </c>
      <c r="K109" s="49" t="s">
        <v>75</v>
      </c>
      <c r="L109" s="42">
        <v>250000</v>
      </c>
      <c r="M109" s="42" t="b">
        <f t="shared" si="17"/>
        <v>1</v>
      </c>
      <c r="N109" s="42">
        <v>3</v>
      </c>
      <c r="O109" s="42"/>
    </row>
    <row r="110" spans="1:15" s="43" customFormat="1">
      <c r="A110" s="42">
        <v>10106</v>
      </c>
      <c r="B110" s="42">
        <v>10001008</v>
      </c>
      <c r="C110" s="42" t="str">
        <f t="shared" si="15"/>
        <v>메인 스테이지</v>
      </c>
      <c r="D110" s="42" t="str">
        <f t="shared" si="16"/>
        <v>통상</v>
      </c>
      <c r="E110" s="42">
        <f>INDEX('!참조_ENUM'!$F$3:$F$42,MATCH(F110,'!참조_ENUM'!$G$3:$G$42,0))</f>
        <v>112</v>
      </c>
      <c r="F110" s="49" t="s">
        <v>64</v>
      </c>
      <c r="G110" s="42">
        <v>100002</v>
      </c>
      <c r="H110" s="53" t="str">
        <f>IF(E110=1000,VLOOKUP(G110,[2]item!$A$5:$C$10000,3,FALSE),IF(E110=112,VLOOKUP(G110,[3]pc_data!$A$5:$C$10000,3,FALSE)&amp;" 조각",IF(E110=1,"골드",IF(E110=2,"보석",IF(E110=3,"스테미나",IF(E110=4,"호감도",IF(E110=5,"플레이어 경험치",IF(E110=6,"캐릭터 경험치",IF(E110=7,VLOOKUP(G110,[3]pc_data!$A$5:$C$10000,3,FALSE),IF(E110=8,VLOOKUP(G110,[2]equipment!$A$5:$D$10000,3,FALSE),IF(E110=111,VLOOKUP(G110,[2]equipment!$A$5:$D$10000,3,FALSE)&amp;" 조각",IF(E110=113,VLOOKUP(G110,[2]item_piece!$A$5:$C$10000,3,FALSE),"기타"))))))))))))</f>
        <v>라일라 조각</v>
      </c>
      <c r="I110" s="42">
        <v>1</v>
      </c>
      <c r="J110" s="42">
        <f>INDEX('!참조_ENUM'!$J$3:$J$5,MATCH(K110,'!참조_ENUM'!$K$3:$K$5,0))</f>
        <v>1</v>
      </c>
      <c r="K110" s="49" t="s">
        <v>75</v>
      </c>
      <c r="L110" s="42">
        <v>250000</v>
      </c>
      <c r="M110" s="42" t="b">
        <f>IF(N110&gt;0,TRUE,FALSE)</f>
        <v>1</v>
      </c>
      <c r="N110" s="42">
        <v>4</v>
      </c>
      <c r="O110" s="42"/>
    </row>
    <row r="111" spans="1:15" s="43" customFormat="1">
      <c r="A111" s="42">
        <v>10107</v>
      </c>
      <c r="B111" s="42">
        <v>10001008</v>
      </c>
      <c r="C111" s="42" t="str">
        <f t="shared" si="15"/>
        <v>메인 스테이지</v>
      </c>
      <c r="D111" s="42" t="str">
        <f t="shared" si="16"/>
        <v>통상</v>
      </c>
      <c r="E111" s="42">
        <f>INDEX('!참조_ENUM'!$F$3:$F$42,MATCH(F111,'!참조_ENUM'!$G$3:$G$42,0))</f>
        <v>112</v>
      </c>
      <c r="F111" s="49" t="s">
        <v>64</v>
      </c>
      <c r="G111" s="42">
        <v>100003</v>
      </c>
      <c r="H111" s="53" t="str">
        <f>IF(E111=1000,VLOOKUP(G111,[2]item!$A$5:$C$10000,3,FALSE),IF(E111=112,VLOOKUP(G111,[3]pc_data!$A$5:$C$10000,3,FALSE)&amp;" 조각",IF(E111=1,"골드",IF(E111=2,"보석",IF(E111=3,"스테미나",IF(E111=4,"호감도",IF(E111=5,"플레이어 경험치",IF(E111=6,"캐릭터 경험치",IF(E111=7,VLOOKUP(G111,[3]pc_data!$A$5:$C$10000,3,FALSE),IF(E111=8,VLOOKUP(G111,[2]equipment!$A$5:$D$10000,3,FALSE),IF(E111=111,VLOOKUP(G111,[2]equipment!$A$5:$D$10000,3,FALSE)&amp;" 조각",IF(E111=113,VLOOKUP(G111,[2]item_piece!$A$5:$C$10000,3,FALSE),"기타"))))))))))))</f>
        <v>바이올렛 조각</v>
      </c>
      <c r="I111" s="42">
        <v>1</v>
      </c>
      <c r="J111" s="42">
        <f>INDEX('!참조_ENUM'!$J$3:$J$5,MATCH(K111,'!참조_ENUM'!$K$3:$K$5,0))</f>
        <v>1</v>
      </c>
      <c r="K111" s="49" t="s">
        <v>75</v>
      </c>
      <c r="L111" s="42">
        <v>250000</v>
      </c>
      <c r="M111" s="42" t="b">
        <f t="shared" ref="M111:M123" si="18">IF(N111&gt;0,TRUE,FALSE)</f>
        <v>1</v>
      </c>
      <c r="N111" s="42">
        <v>5</v>
      </c>
      <c r="O111" s="42"/>
    </row>
    <row r="112" spans="1:15" s="43" customFormat="1">
      <c r="A112" s="42">
        <v>10108</v>
      </c>
      <c r="B112" s="42">
        <v>10001008</v>
      </c>
      <c r="C112" s="42" t="str">
        <f t="shared" si="15"/>
        <v>메인 스테이지</v>
      </c>
      <c r="D112" s="42" t="str">
        <f t="shared" si="16"/>
        <v>통상</v>
      </c>
      <c r="E112" s="42">
        <f>INDEX('!참조_ENUM'!$F$3:$F$42,MATCH(F112,'!참조_ENUM'!$G$3:$G$42,0))</f>
        <v>112</v>
      </c>
      <c r="F112" s="49" t="s">
        <v>64</v>
      </c>
      <c r="G112" s="42">
        <v>100004</v>
      </c>
      <c r="H112" s="53" t="str">
        <f>IF(E112=1000,VLOOKUP(G112,[2]item!$A$5:$C$10000,3,FALSE),IF(E112=112,VLOOKUP(G112,[3]pc_data!$A$5:$C$10000,3,FALSE)&amp;" 조각",IF(E112=1,"골드",IF(E112=2,"보석",IF(E112=3,"스테미나",IF(E112=4,"호감도",IF(E112=5,"플레이어 경험치",IF(E112=6,"캐릭터 경험치",IF(E112=7,VLOOKUP(G112,[3]pc_data!$A$5:$C$10000,3,FALSE),IF(E112=8,VLOOKUP(G112,[2]equipment!$A$5:$D$10000,3,FALSE),IF(E112=111,VLOOKUP(G112,[2]equipment!$A$5:$D$10000,3,FALSE)&amp;" 조각",IF(E112=113,VLOOKUP(G112,[2]item_piece!$A$5:$C$10000,3,FALSE),"기타"))))))))))))</f>
        <v>데이지 조각</v>
      </c>
      <c r="I112" s="42">
        <v>1</v>
      </c>
      <c r="J112" s="42">
        <f>INDEX('!참조_ENUM'!$J$3:$J$5,MATCH(K112,'!참조_ENUM'!$K$3:$K$5,0))</f>
        <v>1</v>
      </c>
      <c r="K112" s="49" t="s">
        <v>75</v>
      </c>
      <c r="L112" s="42">
        <v>250000</v>
      </c>
      <c r="M112" s="42" t="b">
        <f t="shared" si="18"/>
        <v>1</v>
      </c>
      <c r="N112" s="42">
        <v>6</v>
      </c>
      <c r="O112" s="42"/>
    </row>
    <row r="113" spans="1:15">
      <c r="A113" s="42">
        <v>10109</v>
      </c>
      <c r="B113" s="4">
        <v>11001008</v>
      </c>
      <c r="C113" s="4" t="str">
        <f t="shared" si="15"/>
        <v>메인 스테이지</v>
      </c>
      <c r="D113" s="4" t="str">
        <f t="shared" si="16"/>
        <v>초회</v>
      </c>
      <c r="E113" s="4">
        <f>INDEX('!참조_ENUM'!$F$3:$F$42,MATCH(F113,'!참조_ENUM'!$G$3:$G$42,0))</f>
        <v>112</v>
      </c>
      <c r="F113" s="49" t="s">
        <v>64</v>
      </c>
      <c r="G113" s="4">
        <v>100002</v>
      </c>
      <c r="H113" s="53" t="str">
        <f>IF(E113=1000,VLOOKUP(G113,[2]item!$A$5:$C$10000,3,FALSE),IF(E113=112,VLOOKUP(G113,[3]pc_data!$A$5:$C$10000,3,FALSE)&amp;" 조각",IF(E113=1,"골드",IF(E113=2,"보석",IF(E113=3,"스테미나",IF(E113=4,"호감도",IF(E113=5,"플레이어 경험치",IF(E113=6,"캐릭터 경험치",IF(E113=7,VLOOKUP(G113,[3]pc_data!$A$5:$C$10000,3,FALSE),IF(E113=8,VLOOKUP(G113,[2]equipment!$A$5:$D$10000,3,FALSE),IF(E113=111,VLOOKUP(G113,[2]equipment!$A$5:$D$10000,3,FALSE)&amp;" 조각",IF(E113=113,VLOOKUP(G113,[2]item_piece!$A$5:$C$10000,3,FALSE),"기타"))))))))))))</f>
        <v>라일라 조각</v>
      </c>
      <c r="I113" s="4">
        <v>5</v>
      </c>
      <c r="J113" s="4">
        <f>INDEX('!참조_ENUM'!$J$3:$J$5,MATCH(K113,'!참조_ENUM'!$K$3:$K$5,0))</f>
        <v>1</v>
      </c>
      <c r="K113" s="49" t="s">
        <v>75</v>
      </c>
      <c r="L113" s="4">
        <v>1000000</v>
      </c>
      <c r="M113" s="4" t="b">
        <f t="shared" si="18"/>
        <v>1</v>
      </c>
      <c r="N113" s="4">
        <v>1</v>
      </c>
      <c r="O113" s="4"/>
    </row>
    <row r="114" spans="1:15">
      <c r="A114" s="42">
        <v>10110</v>
      </c>
      <c r="B114" s="4">
        <v>11001008</v>
      </c>
      <c r="C114" s="4" t="str">
        <f t="shared" si="15"/>
        <v>메인 스테이지</v>
      </c>
      <c r="D114" s="4" t="str">
        <f t="shared" si="16"/>
        <v>초회</v>
      </c>
      <c r="E114" s="4">
        <f>INDEX('!참조_ENUM'!$F$3:$F$42,MATCH(F114,'!참조_ENUM'!$G$3:$G$42,0))</f>
        <v>1</v>
      </c>
      <c r="F114" s="49" t="s">
        <v>78</v>
      </c>
      <c r="G114" s="4">
        <v>8000</v>
      </c>
      <c r="H114" s="53" t="str">
        <f>IF(E114=1000,VLOOKUP(G114,[2]item!$A$5:$C$10000,3,FALSE),IF(E114=112,VLOOKUP(G114,[3]pc_data!$A$5:$C$10000,3,FALSE)&amp;" 조각",IF(E114=1,"골드",IF(E114=2,"보석",IF(E114=3,"스테미나",IF(E114=4,"호감도",IF(E114=5,"플레이어 경험치",IF(E114=6,"캐릭터 경험치",IF(E114=7,VLOOKUP(G114,[3]pc_data!$A$5:$C$10000,3,FALSE),IF(E114=8,VLOOKUP(G114,[2]equipment!$A$5:$D$10000,3,FALSE),IF(E114=111,VLOOKUP(G114,[2]equipment!$A$5:$D$10000,3,FALSE)&amp;" 조각",IF(E114=113,VLOOKUP(G114,[2]item_piece!$A$5:$C$10000,3,FALSE),"기타"))))))))))))</f>
        <v>골드</v>
      </c>
      <c r="I114" s="4">
        <v>8000</v>
      </c>
      <c r="J114" s="4">
        <f>INDEX('!참조_ENUM'!$J$3:$J$5,MATCH(K114,'!참조_ENUM'!$K$3:$K$5,0))</f>
        <v>1</v>
      </c>
      <c r="K114" s="49" t="s">
        <v>75</v>
      </c>
      <c r="L114" s="4">
        <v>1000000</v>
      </c>
      <c r="M114" s="4" t="b">
        <f t="shared" si="18"/>
        <v>1</v>
      </c>
      <c r="N114" s="4">
        <v>2</v>
      </c>
      <c r="O114" s="4"/>
    </row>
    <row r="115" spans="1:15">
      <c r="A115" s="42">
        <v>10111</v>
      </c>
      <c r="B115" s="4">
        <v>11001008</v>
      </c>
      <c r="C115" s="4" t="str">
        <f t="shared" si="15"/>
        <v>메인 스테이지</v>
      </c>
      <c r="D115" s="4" t="str">
        <f t="shared" si="16"/>
        <v>초회</v>
      </c>
      <c r="E115" s="4">
        <f>INDEX('!참조_ENUM'!$F$3:$F$42,MATCH(F115,'!참조_ENUM'!$G$3:$G$42,0))</f>
        <v>1000</v>
      </c>
      <c r="F115" s="49" t="s">
        <v>69</v>
      </c>
      <c r="G115" s="4">
        <v>16</v>
      </c>
      <c r="H115" s="53" t="str">
        <f>IF(E115=1000,VLOOKUP(G115,[2]item!$A$5:$C$10000,3,FALSE),IF(E115=112,VLOOKUP(G115,[3]pc_data!$A$5:$C$10000,3,FALSE)&amp;" 조각",IF(E115=1,"골드",IF(E115=2,"보석",IF(E115=3,"스테미나",IF(E115=4,"호감도",IF(E115=5,"플레이어 경험치",IF(E115=6,"캐릭터 경험치",IF(E115=7,VLOOKUP(G115,[3]pc_data!$A$5:$C$10000,3,FALSE),IF(E115=8,VLOOKUP(G115,[2]equipment!$A$5:$D$10000,3,FALSE),IF(E115=111,VLOOKUP(G115,[2]equipment!$A$5:$D$10000,3,FALSE)&amp;" 조각",IF(E115=113,VLOOKUP(G115,[2]item_piece!$A$5:$C$10000,3,FALSE),"기타"))))))))))))</f>
        <v>전투 보고서(소)</v>
      </c>
      <c r="I115" s="4">
        <v>150</v>
      </c>
      <c r="J115" s="4">
        <f>INDEX('!참조_ENUM'!$J$3:$J$5,MATCH(K115,'!참조_ENUM'!$K$3:$K$5,0))</f>
        <v>1</v>
      </c>
      <c r="K115" s="49" t="s">
        <v>75</v>
      </c>
      <c r="L115" s="4">
        <v>1000000</v>
      </c>
      <c r="M115" s="4" t="b">
        <f t="shared" si="18"/>
        <v>1</v>
      </c>
      <c r="N115" s="4">
        <v>3</v>
      </c>
      <c r="O115" s="4"/>
    </row>
    <row r="116" spans="1:15" s="45" customFormat="1">
      <c r="A116" s="42">
        <v>10112</v>
      </c>
      <c r="B116" s="44">
        <v>12001008</v>
      </c>
      <c r="C116" s="44" t="str">
        <f t="shared" si="15"/>
        <v>메인 스테이지</v>
      </c>
      <c r="D116" s="44" t="str">
        <f t="shared" si="16"/>
        <v>별 보상</v>
      </c>
      <c r="E116" s="44">
        <f>INDEX('!참조_ENUM'!$F$3:$F$42,MATCH(F116,'!참조_ENUM'!$G$3:$G$42,0))</f>
        <v>2</v>
      </c>
      <c r="F116" s="49" t="s">
        <v>59</v>
      </c>
      <c r="G116" s="44">
        <v>30</v>
      </c>
      <c r="H116" s="53" t="str">
        <f>IF(E116=1000,VLOOKUP(G116,[2]item!$A$5:$C$10000,3,FALSE),IF(E116=112,VLOOKUP(G116,[3]pc_data!$A$5:$C$10000,3,FALSE)&amp;" 조각",IF(E116=1,"골드",IF(E116=2,"보석",IF(E116=3,"스테미나",IF(E116=4,"호감도",IF(E116=5,"플레이어 경험치",IF(E116=6,"캐릭터 경험치",IF(E116=7,VLOOKUP(G116,[3]pc_data!$A$5:$C$10000,3,FALSE),IF(E116=8,VLOOKUP(G116,[2]equipment!$A$5:$D$10000,3,FALSE),IF(E116=111,VLOOKUP(G116,[2]equipment!$A$5:$D$10000,3,FALSE)&amp;" 조각",IF(E116=113,VLOOKUP(G116,[2]item_piece!$A$5:$C$10000,3,FALSE),"기타"))))))))))))</f>
        <v>보석</v>
      </c>
      <c r="I116" s="44">
        <v>30</v>
      </c>
      <c r="J116" s="44">
        <f>INDEX('!참조_ENUM'!$J$3:$J$5,MATCH(K116,'!참조_ENUM'!$K$3:$K$5,0))</f>
        <v>1</v>
      </c>
      <c r="K116" s="49" t="s">
        <v>75</v>
      </c>
      <c r="L116" s="44">
        <v>1000000</v>
      </c>
      <c r="M116" s="44" t="b">
        <f t="shared" si="18"/>
        <v>1</v>
      </c>
      <c r="N116" s="44">
        <v>1</v>
      </c>
      <c r="O116" s="44"/>
    </row>
    <row r="117" spans="1:15" s="43" customFormat="1">
      <c r="A117" s="42">
        <v>10113</v>
      </c>
      <c r="B117" s="42">
        <v>10001009</v>
      </c>
      <c r="C117" s="42" t="str">
        <f t="shared" si="15"/>
        <v>메인 스테이지</v>
      </c>
      <c r="D117" s="42" t="str">
        <f t="shared" si="16"/>
        <v>통상</v>
      </c>
      <c r="E117" s="42">
        <f>INDEX('!참조_ENUM'!$F$3:$F$42,MATCH(F117,'!참조_ENUM'!$G$3:$G$42,0))</f>
        <v>1000</v>
      </c>
      <c r="F117" s="49" t="s">
        <v>69</v>
      </c>
      <c r="G117" s="42">
        <v>16</v>
      </c>
      <c r="H117" s="53" t="str">
        <f>IF(E117=1000,VLOOKUP(G117,[2]item!$A$5:$C$10000,3,FALSE),IF(E117=112,VLOOKUP(G117,[3]pc_data!$A$5:$C$10000,3,FALSE)&amp;" 조각",IF(E117=1,"골드",IF(E117=2,"보석",IF(E117=3,"스테미나",IF(E117=4,"호감도",IF(E117=5,"플레이어 경험치",IF(E117=6,"캐릭터 경험치",IF(E117=7,VLOOKUP(G117,[3]pc_data!$A$5:$C$10000,3,FALSE),IF(E117=8,VLOOKUP(G117,[2]equipment!$A$5:$D$10000,3,FALSE),IF(E117=111,VLOOKUP(G117,[2]equipment!$A$5:$D$10000,3,FALSE)&amp;" 조각",IF(E117=113,VLOOKUP(G117,[2]item_piece!$A$5:$C$10000,3,FALSE),"기타"))))))))))))</f>
        <v>전투 보고서(소)</v>
      </c>
      <c r="I117" s="42">
        <v>5</v>
      </c>
      <c r="J117" s="42">
        <f>INDEX('!참조_ENUM'!$J$3:$J$5,MATCH(K117,'!참조_ENUM'!$K$3:$K$5,0))</f>
        <v>1</v>
      </c>
      <c r="K117" s="49" t="s">
        <v>75</v>
      </c>
      <c r="L117" s="42">
        <v>1000000</v>
      </c>
      <c r="M117" s="42" t="b">
        <f t="shared" si="18"/>
        <v>1</v>
      </c>
      <c r="N117" s="42">
        <v>1</v>
      </c>
      <c r="O117" s="42"/>
    </row>
    <row r="118" spans="1:15" s="43" customFormat="1">
      <c r="A118" s="42">
        <v>10114</v>
      </c>
      <c r="B118" s="42">
        <v>10001009</v>
      </c>
      <c r="C118" s="42" t="str">
        <f t="shared" si="15"/>
        <v>메인 스테이지</v>
      </c>
      <c r="D118" s="42" t="str">
        <f t="shared" si="16"/>
        <v>통상</v>
      </c>
      <c r="E118" s="42">
        <f>INDEX('!참조_ENUM'!$F$3:$F$42,MATCH(F118,'!참조_ENUM'!$G$3:$G$42,0))</f>
        <v>1000</v>
      </c>
      <c r="F118" s="49" t="s">
        <v>69</v>
      </c>
      <c r="G118" s="42">
        <v>6</v>
      </c>
      <c r="H118" s="53" t="str">
        <f>IF(E118=1000,VLOOKUP(G118,[2]item!$A$5:$C$10000,3,FALSE),IF(E118=112,VLOOKUP(G118,[3]pc_data!$A$5:$C$10000,3,FALSE)&amp;" 조각",IF(E118=1,"골드",IF(E118=2,"보석",IF(E118=3,"스테미나",IF(E118=4,"호감도",IF(E118=5,"플레이어 경험치",IF(E118=6,"캐릭터 경험치",IF(E118=7,VLOOKUP(G118,[3]pc_data!$A$5:$C$10000,3,FALSE),IF(E118=8,VLOOKUP(G118,[2]equipment!$A$5:$D$10000,3,FALSE),IF(E118=111,VLOOKUP(G118,[2]equipment!$A$5:$D$10000,3,FALSE)&amp;" 조각",IF(E118=113,VLOOKUP(G118,[2]item_piece!$A$5:$C$10000,3,FALSE),"기타"))))))))))))</f>
        <v>경험치 물약_C(소)</v>
      </c>
      <c r="I118" s="42">
        <v>5</v>
      </c>
      <c r="J118" s="42">
        <f>INDEX('!참조_ENUM'!$J$3:$J$5,MATCH(K118,'!참조_ENUM'!$K$3:$K$5,0))</f>
        <v>1</v>
      </c>
      <c r="K118" s="49" t="s">
        <v>75</v>
      </c>
      <c r="L118" s="42">
        <v>1000000</v>
      </c>
      <c r="M118" s="42" t="b">
        <f t="shared" si="18"/>
        <v>1</v>
      </c>
      <c r="N118" s="42">
        <v>2</v>
      </c>
      <c r="O118" s="42"/>
    </row>
    <row r="119" spans="1:15" s="43" customFormat="1">
      <c r="A119" s="42">
        <v>10115</v>
      </c>
      <c r="B119" s="42">
        <v>10001009</v>
      </c>
      <c r="C119" s="42" t="str">
        <f t="shared" si="15"/>
        <v>메인 스테이지</v>
      </c>
      <c r="D119" s="42" t="str">
        <f t="shared" si="16"/>
        <v>통상</v>
      </c>
      <c r="E119" s="42">
        <f>INDEX('!참조_ENUM'!$F$3:$F$42,MATCH(F119,'!참조_ENUM'!$G$3:$G$42,0))</f>
        <v>5</v>
      </c>
      <c r="F119" s="49" t="s">
        <v>79</v>
      </c>
      <c r="G119" s="42">
        <v>10</v>
      </c>
      <c r="H119" s="53" t="str">
        <f>IF(E119=1000,VLOOKUP(G119,[2]item!$A$5:$C$10000,3,FALSE),IF(E119=112,VLOOKUP(G119,[3]pc_data!$A$5:$C$10000,3,FALSE)&amp;" 조각",IF(E119=1,"골드",IF(E119=2,"보석",IF(E119=3,"스테미나",IF(E119=4,"호감도",IF(E119=5,"플레이어 경험치",IF(E119=6,"캐릭터 경험치",IF(E119=7,VLOOKUP(G119,[3]pc_data!$A$5:$C$10000,3,FALSE),IF(E119=8,VLOOKUP(G119,[2]equipment!$A$5:$D$10000,3,FALSE),IF(E119=111,VLOOKUP(G119,[2]equipment!$A$5:$D$10000,3,FALSE)&amp;" 조각",IF(E119=113,VLOOKUP(G119,[2]item_piece!$A$5:$C$10000,3,FALSE),"기타"))))))))))))</f>
        <v>플레이어 경험치</v>
      </c>
      <c r="I119" s="42">
        <v>10</v>
      </c>
      <c r="J119" s="42">
        <f>INDEX('!참조_ENUM'!$J$3:$J$5,MATCH(K119,'!참조_ENUM'!$K$3:$K$5,0))</f>
        <v>1</v>
      </c>
      <c r="K119" s="49" t="s">
        <v>75</v>
      </c>
      <c r="L119" s="42">
        <v>1000000</v>
      </c>
      <c r="M119" s="42" t="b">
        <f t="shared" si="18"/>
        <v>0</v>
      </c>
      <c r="N119" s="42">
        <v>0</v>
      </c>
      <c r="O119" s="42"/>
    </row>
    <row r="120" spans="1:15" s="43" customFormat="1">
      <c r="A120" s="42">
        <v>10116</v>
      </c>
      <c r="B120" s="42">
        <v>10001009</v>
      </c>
      <c r="C120" s="42" t="str">
        <f t="shared" si="15"/>
        <v>메인 스테이지</v>
      </c>
      <c r="D120" s="42" t="str">
        <f t="shared" si="16"/>
        <v>통상</v>
      </c>
      <c r="E120" s="42">
        <f>INDEX('!참조_ENUM'!$F$3:$F$42,MATCH(F120,'!참조_ENUM'!$G$3:$G$42,0))</f>
        <v>6</v>
      </c>
      <c r="F120" s="49" t="s">
        <v>80</v>
      </c>
      <c r="G120" s="42">
        <v>12</v>
      </c>
      <c r="H120" s="53" t="str">
        <f>IF(E120=1000,VLOOKUP(G120,[2]item!$A$5:$C$10000,3,FALSE),IF(E120=112,VLOOKUP(G120,[3]pc_data!$A$5:$C$10000,3,FALSE)&amp;" 조각",IF(E120=1,"골드",IF(E120=2,"보석",IF(E120=3,"스테미나",IF(E120=4,"호감도",IF(E120=5,"플레이어 경험치",IF(E120=6,"캐릭터 경험치",IF(E120=7,VLOOKUP(G120,[3]pc_data!$A$5:$C$10000,3,FALSE),IF(E120=8,VLOOKUP(G120,[2]equipment!$A$5:$D$10000,3,FALSE),IF(E120=111,VLOOKUP(G120,[2]equipment!$A$5:$D$10000,3,FALSE)&amp;" 조각",IF(E120=113,VLOOKUP(G120,[2]item_piece!$A$5:$C$10000,3,FALSE),"기타"))))))))))))</f>
        <v>캐릭터 경험치</v>
      </c>
      <c r="I120" s="42">
        <v>12</v>
      </c>
      <c r="J120" s="42">
        <f>INDEX('!참조_ENUM'!$J$3:$J$5,MATCH(K120,'!참조_ENUM'!$K$3:$K$5,0))</f>
        <v>1</v>
      </c>
      <c r="K120" s="49" t="s">
        <v>75</v>
      </c>
      <c r="L120" s="42">
        <v>1000000</v>
      </c>
      <c r="M120" s="42" t="b">
        <f t="shared" si="18"/>
        <v>0</v>
      </c>
      <c r="N120" s="42">
        <v>0</v>
      </c>
      <c r="O120" s="42"/>
    </row>
    <row r="121" spans="1:15" s="43" customFormat="1">
      <c r="A121" s="42">
        <v>10117</v>
      </c>
      <c r="B121" s="42">
        <v>10001009</v>
      </c>
      <c r="C121" s="42" t="str">
        <f t="shared" si="15"/>
        <v>메인 스테이지</v>
      </c>
      <c r="D121" s="42" t="str">
        <f t="shared" si="16"/>
        <v>통상</v>
      </c>
      <c r="E121" s="42">
        <f>INDEX('!참조_ENUM'!$F$3:$F$42,MATCH(F121,'!참조_ENUM'!$G$3:$G$42,0))</f>
        <v>1</v>
      </c>
      <c r="F121" s="49" t="s">
        <v>78</v>
      </c>
      <c r="G121" s="42">
        <v>100</v>
      </c>
      <c r="H121" s="53" t="str">
        <f>IF(E121=1000,VLOOKUP(G121,[2]item!$A$5:$C$10000,3,FALSE),IF(E121=112,VLOOKUP(G121,[3]pc_data!$A$5:$C$10000,3,FALSE)&amp;" 조각",IF(E121=1,"골드",IF(E121=2,"보석",IF(E121=3,"스테미나",IF(E121=4,"호감도",IF(E121=5,"플레이어 경험치",IF(E121=6,"캐릭터 경험치",IF(E121=7,VLOOKUP(G121,[3]pc_data!$A$5:$C$10000,3,FALSE),IF(E121=8,VLOOKUP(G121,[2]equipment!$A$5:$D$10000,3,FALSE),IF(E121=111,VLOOKUP(G121,[2]equipment!$A$5:$D$10000,3,FALSE)&amp;" 조각",IF(E121=113,VLOOKUP(G121,[2]item_piece!$A$5:$C$10000,3,FALSE),"기타"))))))))))))</f>
        <v>골드</v>
      </c>
      <c r="I121" s="42">
        <v>100</v>
      </c>
      <c r="J121" s="42">
        <f>INDEX('!참조_ENUM'!$J$3:$J$5,MATCH(K121,'!참조_ENUM'!$K$3:$K$5,0))</f>
        <v>1</v>
      </c>
      <c r="K121" s="49" t="s">
        <v>75</v>
      </c>
      <c r="L121" s="42">
        <v>1000000</v>
      </c>
      <c r="M121" s="42" t="b">
        <f t="shared" si="18"/>
        <v>0</v>
      </c>
      <c r="N121" s="42">
        <v>0</v>
      </c>
      <c r="O121" s="42"/>
    </row>
    <row r="122" spans="1:15" s="43" customFormat="1">
      <c r="A122" s="42">
        <v>10118</v>
      </c>
      <c r="B122" s="42">
        <v>10001009</v>
      </c>
      <c r="C122" s="42" t="str">
        <f t="shared" si="15"/>
        <v>메인 스테이지</v>
      </c>
      <c r="D122" s="42" t="str">
        <f t="shared" si="16"/>
        <v>통상</v>
      </c>
      <c r="E122" s="42">
        <f>INDEX('!참조_ENUM'!$F$3:$F$42,MATCH(F122,'!참조_ENUM'!$G$3:$G$42,0))</f>
        <v>4</v>
      </c>
      <c r="F122" s="49" t="s">
        <v>81</v>
      </c>
      <c r="G122" s="42">
        <v>1</v>
      </c>
      <c r="H122" s="53" t="str">
        <f>IF(E122=1000,VLOOKUP(G122,[2]item!$A$5:$C$10000,3,FALSE),IF(E122=112,VLOOKUP(G122,[3]pc_data!$A$5:$C$10000,3,FALSE)&amp;" 조각",IF(E122=1,"골드",IF(E122=2,"보석",IF(E122=3,"스테미나",IF(E122=4,"호감도",IF(E122=5,"플레이어 경험치",IF(E122=6,"캐릭터 경험치",IF(E122=7,VLOOKUP(G122,[3]pc_data!$A$5:$C$10000,3,FALSE),IF(E122=8,VLOOKUP(G122,[2]equipment!$A$5:$D$10000,3,FALSE),IF(E122=111,VLOOKUP(G122,[2]equipment!$A$5:$D$10000,3,FALSE)&amp;" 조각",IF(E122=113,VLOOKUP(G122,[2]item_piece!$A$5:$C$10000,3,FALSE),"기타"))))))))))))</f>
        <v>호감도</v>
      </c>
      <c r="I122" s="42">
        <v>1</v>
      </c>
      <c r="J122" s="42">
        <f>INDEX('!참조_ENUM'!$J$3:$J$5,MATCH(K122,'!참조_ENUM'!$K$3:$K$5,0))</f>
        <v>1</v>
      </c>
      <c r="K122" s="49" t="s">
        <v>75</v>
      </c>
      <c r="L122" s="42">
        <v>1000000</v>
      </c>
      <c r="M122" s="42" t="b">
        <f t="shared" si="18"/>
        <v>0</v>
      </c>
      <c r="N122" s="42">
        <v>0</v>
      </c>
      <c r="O122" s="42"/>
    </row>
    <row r="123" spans="1:15" s="43" customFormat="1">
      <c r="A123" s="42">
        <v>10119</v>
      </c>
      <c r="B123" s="42">
        <v>10001009</v>
      </c>
      <c r="C123" s="42" t="str">
        <f t="shared" si="15"/>
        <v>메인 스테이지</v>
      </c>
      <c r="D123" s="42" t="str">
        <f t="shared" si="16"/>
        <v>통상</v>
      </c>
      <c r="E123" s="42">
        <f>INDEX('!참조_ENUM'!$F$3:$F$42,MATCH(F123,'!참조_ENUM'!$G$3:$G$42,0))</f>
        <v>112</v>
      </c>
      <c r="F123" s="49" t="s">
        <v>64</v>
      </c>
      <c r="G123" s="42">
        <v>100001</v>
      </c>
      <c r="H123" s="53" t="str">
        <f>IF(E123=1000,VLOOKUP(G123,[2]item!$A$5:$C$10000,3,FALSE),IF(E123=112,VLOOKUP(G123,[3]pc_data!$A$5:$C$10000,3,FALSE)&amp;" 조각",IF(E123=1,"골드",IF(E123=2,"보석",IF(E123=3,"스테미나",IF(E123=4,"호감도",IF(E123=5,"플레이어 경험치",IF(E123=6,"캐릭터 경험치",IF(E123=7,VLOOKUP(G123,[3]pc_data!$A$5:$C$10000,3,FALSE),IF(E123=8,VLOOKUP(G123,[2]equipment!$A$5:$D$10000,3,FALSE),IF(E123=111,VLOOKUP(G123,[2]equipment!$A$5:$D$10000,3,FALSE)&amp;" 조각",IF(E123=113,VLOOKUP(G123,[2]item_piece!$A$5:$C$10000,3,FALSE),"기타"))))))))))))</f>
        <v>루시아 조각</v>
      </c>
      <c r="I123" s="42">
        <v>1</v>
      </c>
      <c r="J123" s="42">
        <f>INDEX('!참조_ENUM'!$J$3:$J$5,MATCH(K123,'!참조_ENUM'!$K$3:$K$5,0))</f>
        <v>1</v>
      </c>
      <c r="K123" s="49" t="s">
        <v>75</v>
      </c>
      <c r="L123" s="42">
        <v>250000</v>
      </c>
      <c r="M123" s="42" t="b">
        <f t="shared" si="18"/>
        <v>1</v>
      </c>
      <c r="N123" s="42">
        <v>3</v>
      </c>
      <c r="O123" s="42"/>
    </row>
    <row r="124" spans="1:15" s="43" customFormat="1">
      <c r="A124" s="42">
        <v>10120</v>
      </c>
      <c r="B124" s="42">
        <v>10001009</v>
      </c>
      <c r="C124" s="42" t="str">
        <f t="shared" si="15"/>
        <v>메인 스테이지</v>
      </c>
      <c r="D124" s="42" t="str">
        <f t="shared" si="16"/>
        <v>통상</v>
      </c>
      <c r="E124" s="42">
        <f>INDEX('!참조_ENUM'!$F$3:$F$42,MATCH(F124,'!참조_ENUM'!$G$3:$G$42,0))</f>
        <v>112</v>
      </c>
      <c r="F124" s="49" t="s">
        <v>64</v>
      </c>
      <c r="G124" s="42">
        <v>100002</v>
      </c>
      <c r="H124" s="53" t="str">
        <f>IF(E124=1000,VLOOKUP(G124,[2]item!$A$5:$C$10000,3,FALSE),IF(E124=112,VLOOKUP(G124,[3]pc_data!$A$5:$C$10000,3,FALSE)&amp;" 조각",IF(E124=1,"골드",IF(E124=2,"보석",IF(E124=3,"스테미나",IF(E124=4,"호감도",IF(E124=5,"플레이어 경험치",IF(E124=6,"캐릭터 경험치",IF(E124=7,VLOOKUP(G124,[3]pc_data!$A$5:$C$10000,3,FALSE),IF(E124=8,VLOOKUP(G124,[2]equipment!$A$5:$D$10000,3,FALSE),IF(E124=111,VLOOKUP(G124,[2]equipment!$A$5:$D$10000,3,FALSE)&amp;" 조각",IF(E124=113,VLOOKUP(G124,[2]item_piece!$A$5:$C$10000,3,FALSE),"기타"))))))))))))</f>
        <v>라일라 조각</v>
      </c>
      <c r="I124" s="42">
        <v>1</v>
      </c>
      <c r="J124" s="42">
        <f>INDEX('!참조_ENUM'!$J$3:$J$5,MATCH(K124,'!참조_ENUM'!$K$3:$K$5,0))</f>
        <v>1</v>
      </c>
      <c r="K124" s="49" t="s">
        <v>75</v>
      </c>
      <c r="L124" s="42">
        <v>250000</v>
      </c>
      <c r="M124" s="42" t="b">
        <f>IF(N124&gt;0,TRUE,FALSE)</f>
        <v>1</v>
      </c>
      <c r="N124" s="42">
        <v>4</v>
      </c>
      <c r="O124" s="42"/>
    </row>
    <row r="125" spans="1:15" s="43" customFormat="1">
      <c r="A125" s="42">
        <v>10121</v>
      </c>
      <c r="B125" s="42">
        <v>10001009</v>
      </c>
      <c r="C125" s="42" t="str">
        <f t="shared" si="15"/>
        <v>메인 스테이지</v>
      </c>
      <c r="D125" s="42" t="str">
        <f t="shared" si="16"/>
        <v>통상</v>
      </c>
      <c r="E125" s="42">
        <f>INDEX('!참조_ENUM'!$F$3:$F$42,MATCH(F125,'!참조_ENUM'!$G$3:$G$42,0))</f>
        <v>112</v>
      </c>
      <c r="F125" s="49" t="s">
        <v>64</v>
      </c>
      <c r="G125" s="42">
        <v>100003</v>
      </c>
      <c r="H125" s="53" t="str">
        <f>IF(E125=1000,VLOOKUP(G125,[2]item!$A$5:$C$10000,3,FALSE),IF(E125=112,VLOOKUP(G125,[3]pc_data!$A$5:$C$10000,3,FALSE)&amp;" 조각",IF(E125=1,"골드",IF(E125=2,"보석",IF(E125=3,"스테미나",IF(E125=4,"호감도",IF(E125=5,"플레이어 경험치",IF(E125=6,"캐릭터 경험치",IF(E125=7,VLOOKUP(G125,[3]pc_data!$A$5:$C$10000,3,FALSE),IF(E125=8,VLOOKUP(G125,[2]equipment!$A$5:$D$10000,3,FALSE),IF(E125=111,VLOOKUP(G125,[2]equipment!$A$5:$D$10000,3,FALSE)&amp;" 조각",IF(E125=113,VLOOKUP(G125,[2]item_piece!$A$5:$C$10000,3,FALSE),"기타"))))))))))))</f>
        <v>바이올렛 조각</v>
      </c>
      <c r="I125" s="42">
        <v>1</v>
      </c>
      <c r="J125" s="42">
        <f>INDEX('!참조_ENUM'!$J$3:$J$5,MATCH(K125,'!참조_ENUM'!$K$3:$K$5,0))</f>
        <v>1</v>
      </c>
      <c r="K125" s="49" t="s">
        <v>75</v>
      </c>
      <c r="L125" s="42">
        <v>250000</v>
      </c>
      <c r="M125" s="42" t="b">
        <f t="shared" ref="M125:M137" si="19">IF(N125&gt;0,TRUE,FALSE)</f>
        <v>1</v>
      </c>
      <c r="N125" s="42">
        <v>5</v>
      </c>
      <c r="O125" s="42"/>
    </row>
    <row r="126" spans="1:15" s="43" customFormat="1">
      <c r="A126" s="42">
        <v>10122</v>
      </c>
      <c r="B126" s="42">
        <v>10001009</v>
      </c>
      <c r="C126" s="42" t="str">
        <f t="shared" si="15"/>
        <v>메인 스테이지</v>
      </c>
      <c r="D126" s="42" t="str">
        <f t="shared" si="16"/>
        <v>통상</v>
      </c>
      <c r="E126" s="42">
        <f>INDEX('!참조_ENUM'!$F$3:$F$42,MATCH(F126,'!참조_ENUM'!$G$3:$G$42,0))</f>
        <v>112</v>
      </c>
      <c r="F126" s="49" t="s">
        <v>64</v>
      </c>
      <c r="G126" s="42">
        <v>100004</v>
      </c>
      <c r="H126" s="53" t="str">
        <f>IF(E126=1000,VLOOKUP(G126,[2]item!$A$5:$C$10000,3,FALSE),IF(E126=112,VLOOKUP(G126,[3]pc_data!$A$5:$C$10000,3,FALSE)&amp;" 조각",IF(E126=1,"골드",IF(E126=2,"보석",IF(E126=3,"스테미나",IF(E126=4,"호감도",IF(E126=5,"플레이어 경험치",IF(E126=6,"캐릭터 경험치",IF(E126=7,VLOOKUP(G126,[3]pc_data!$A$5:$C$10000,3,FALSE),IF(E126=8,VLOOKUP(G126,[2]equipment!$A$5:$D$10000,3,FALSE),IF(E126=111,VLOOKUP(G126,[2]equipment!$A$5:$D$10000,3,FALSE)&amp;" 조각",IF(E126=113,VLOOKUP(G126,[2]item_piece!$A$5:$C$10000,3,FALSE),"기타"))))))))))))</f>
        <v>데이지 조각</v>
      </c>
      <c r="I126" s="42">
        <v>1</v>
      </c>
      <c r="J126" s="42">
        <f>INDEX('!참조_ENUM'!$J$3:$J$5,MATCH(K126,'!참조_ENUM'!$K$3:$K$5,0))</f>
        <v>1</v>
      </c>
      <c r="K126" s="49" t="s">
        <v>75</v>
      </c>
      <c r="L126" s="42">
        <v>250000</v>
      </c>
      <c r="M126" s="42" t="b">
        <f t="shared" si="19"/>
        <v>1</v>
      </c>
      <c r="N126" s="42">
        <v>6</v>
      </c>
      <c r="O126" s="42"/>
    </row>
    <row r="127" spans="1:15">
      <c r="A127" s="42">
        <v>10123</v>
      </c>
      <c r="B127" s="4">
        <v>11001009</v>
      </c>
      <c r="C127" s="4" t="str">
        <f t="shared" si="15"/>
        <v>메인 스테이지</v>
      </c>
      <c r="D127" s="4" t="str">
        <f t="shared" si="16"/>
        <v>초회</v>
      </c>
      <c r="E127" s="4">
        <f>INDEX('!참조_ENUM'!$F$3:$F$42,MATCH(F127,'!참조_ENUM'!$G$3:$G$42,0))</f>
        <v>112</v>
      </c>
      <c r="F127" s="49" t="s">
        <v>64</v>
      </c>
      <c r="G127" s="4">
        <v>100003</v>
      </c>
      <c r="H127" s="53" t="str">
        <f>IF(E127=1000,VLOOKUP(G127,[2]item!$A$5:$C$10000,3,FALSE),IF(E127=112,VLOOKUP(G127,[3]pc_data!$A$5:$C$10000,3,FALSE)&amp;" 조각",IF(E127=1,"골드",IF(E127=2,"보석",IF(E127=3,"스테미나",IF(E127=4,"호감도",IF(E127=5,"플레이어 경험치",IF(E127=6,"캐릭터 경험치",IF(E127=7,VLOOKUP(G127,[3]pc_data!$A$5:$C$10000,3,FALSE),IF(E127=8,VLOOKUP(G127,[2]equipment!$A$5:$D$10000,3,FALSE),IF(E127=111,VLOOKUP(G127,[2]equipment!$A$5:$D$10000,3,FALSE)&amp;" 조각",IF(E127=113,VLOOKUP(G127,[2]item_piece!$A$5:$C$10000,3,FALSE),"기타"))))))))))))</f>
        <v>바이올렛 조각</v>
      </c>
      <c r="I127" s="4">
        <v>5</v>
      </c>
      <c r="J127" s="4">
        <f>INDEX('!참조_ENUM'!$J$3:$J$5,MATCH(K127,'!참조_ENUM'!$K$3:$K$5,0))</f>
        <v>1</v>
      </c>
      <c r="K127" s="49" t="s">
        <v>75</v>
      </c>
      <c r="L127" s="4">
        <v>1000000</v>
      </c>
      <c r="M127" s="4" t="b">
        <f t="shared" si="19"/>
        <v>1</v>
      </c>
      <c r="N127" s="4">
        <v>1</v>
      </c>
      <c r="O127" s="4"/>
    </row>
    <row r="128" spans="1:15">
      <c r="A128" s="42">
        <v>10124</v>
      </c>
      <c r="B128" s="4">
        <v>11001009</v>
      </c>
      <c r="C128" s="4" t="str">
        <f t="shared" si="15"/>
        <v>메인 스테이지</v>
      </c>
      <c r="D128" s="4" t="str">
        <f t="shared" si="16"/>
        <v>초회</v>
      </c>
      <c r="E128" s="4">
        <f>INDEX('!참조_ENUM'!$F$3:$F$42,MATCH(F128,'!참조_ENUM'!$G$3:$G$42,0))</f>
        <v>1</v>
      </c>
      <c r="F128" s="49" t="s">
        <v>78</v>
      </c>
      <c r="G128" s="4">
        <v>8000</v>
      </c>
      <c r="H128" s="53" t="str">
        <f>IF(E128=1000,VLOOKUP(G128,[2]item!$A$5:$C$10000,3,FALSE),IF(E128=112,VLOOKUP(G128,[3]pc_data!$A$5:$C$10000,3,FALSE)&amp;" 조각",IF(E128=1,"골드",IF(E128=2,"보석",IF(E128=3,"스테미나",IF(E128=4,"호감도",IF(E128=5,"플레이어 경험치",IF(E128=6,"캐릭터 경험치",IF(E128=7,VLOOKUP(G128,[3]pc_data!$A$5:$C$10000,3,FALSE),IF(E128=8,VLOOKUP(G128,[2]equipment!$A$5:$D$10000,3,FALSE),IF(E128=111,VLOOKUP(G128,[2]equipment!$A$5:$D$10000,3,FALSE)&amp;" 조각",IF(E128=113,VLOOKUP(G128,[2]item_piece!$A$5:$C$10000,3,FALSE),"기타"))))))))))))</f>
        <v>골드</v>
      </c>
      <c r="I128" s="4">
        <v>8000</v>
      </c>
      <c r="J128" s="4">
        <f>INDEX('!참조_ENUM'!$J$3:$J$5,MATCH(K128,'!참조_ENUM'!$K$3:$K$5,0))</f>
        <v>1</v>
      </c>
      <c r="K128" s="49" t="s">
        <v>75</v>
      </c>
      <c r="L128" s="4">
        <v>1000000</v>
      </c>
      <c r="M128" s="4" t="b">
        <f t="shared" si="19"/>
        <v>1</v>
      </c>
      <c r="N128" s="4">
        <v>2</v>
      </c>
      <c r="O128" s="4"/>
    </row>
    <row r="129" spans="1:15">
      <c r="A129" s="42">
        <v>10125</v>
      </c>
      <c r="B129" s="4">
        <v>11001009</v>
      </c>
      <c r="C129" s="4" t="str">
        <f t="shared" si="15"/>
        <v>메인 스테이지</v>
      </c>
      <c r="D129" s="4" t="str">
        <f t="shared" si="16"/>
        <v>초회</v>
      </c>
      <c r="E129" s="4">
        <f>INDEX('!참조_ENUM'!$F$3:$F$42,MATCH(F129,'!참조_ENUM'!$G$3:$G$42,0))</f>
        <v>1000</v>
      </c>
      <c r="F129" s="49" t="s">
        <v>69</v>
      </c>
      <c r="G129" s="4">
        <v>16</v>
      </c>
      <c r="H129" s="53" t="str">
        <f>IF(E129=1000,VLOOKUP(G129,[2]item!$A$5:$C$10000,3,FALSE),IF(E129=112,VLOOKUP(G129,[3]pc_data!$A$5:$C$10000,3,FALSE)&amp;" 조각",IF(E129=1,"골드",IF(E129=2,"보석",IF(E129=3,"스테미나",IF(E129=4,"호감도",IF(E129=5,"플레이어 경험치",IF(E129=6,"캐릭터 경험치",IF(E129=7,VLOOKUP(G129,[3]pc_data!$A$5:$C$10000,3,FALSE),IF(E129=8,VLOOKUP(G129,[2]equipment!$A$5:$D$10000,3,FALSE),IF(E129=111,VLOOKUP(G129,[2]equipment!$A$5:$D$10000,3,FALSE)&amp;" 조각",IF(E129=113,VLOOKUP(G129,[2]item_piece!$A$5:$C$10000,3,FALSE),"기타"))))))))))))</f>
        <v>전투 보고서(소)</v>
      </c>
      <c r="I129" s="4">
        <v>100</v>
      </c>
      <c r="J129" s="4">
        <f>INDEX('!참조_ENUM'!$J$3:$J$5,MATCH(K129,'!참조_ENUM'!$K$3:$K$5,0))</f>
        <v>1</v>
      </c>
      <c r="K129" s="49" t="s">
        <v>75</v>
      </c>
      <c r="L129" s="4">
        <v>1000000</v>
      </c>
      <c r="M129" s="4" t="b">
        <f t="shared" si="19"/>
        <v>1</v>
      </c>
      <c r="N129" s="4">
        <v>3</v>
      </c>
      <c r="O129" s="4"/>
    </row>
    <row r="130" spans="1:15" s="45" customFormat="1">
      <c r="A130" s="42">
        <v>10126</v>
      </c>
      <c r="B130" s="44">
        <v>12001009</v>
      </c>
      <c r="C130" s="44" t="str">
        <f t="shared" si="15"/>
        <v>메인 스테이지</v>
      </c>
      <c r="D130" s="44" t="str">
        <f t="shared" si="16"/>
        <v>별 보상</v>
      </c>
      <c r="E130" s="44">
        <f>INDEX('!참조_ENUM'!$F$3:$F$42,MATCH(F130,'!참조_ENUM'!$G$3:$G$42,0))</f>
        <v>2</v>
      </c>
      <c r="F130" s="49" t="s">
        <v>59</v>
      </c>
      <c r="G130" s="44">
        <v>30</v>
      </c>
      <c r="H130" s="53" t="str">
        <f>IF(E130=1000,VLOOKUP(G130,[2]item!$A$5:$C$10000,3,FALSE),IF(E130=112,VLOOKUP(G130,[3]pc_data!$A$5:$C$10000,3,FALSE)&amp;" 조각",IF(E130=1,"골드",IF(E130=2,"보석",IF(E130=3,"스테미나",IF(E130=4,"호감도",IF(E130=5,"플레이어 경험치",IF(E130=6,"캐릭터 경험치",IF(E130=7,VLOOKUP(G130,[3]pc_data!$A$5:$C$10000,3,FALSE),IF(E130=8,VLOOKUP(G130,[2]equipment!$A$5:$D$10000,3,FALSE),IF(E130=111,VLOOKUP(G130,[2]equipment!$A$5:$D$10000,3,FALSE)&amp;" 조각",IF(E130=113,VLOOKUP(G130,[2]item_piece!$A$5:$C$10000,3,FALSE),"기타"))))))))))))</f>
        <v>보석</v>
      </c>
      <c r="I130" s="44">
        <v>30</v>
      </c>
      <c r="J130" s="44">
        <f>INDEX('!참조_ENUM'!$J$3:$J$5,MATCH(K130,'!참조_ENUM'!$K$3:$K$5,0))</f>
        <v>1</v>
      </c>
      <c r="K130" s="49" t="s">
        <v>75</v>
      </c>
      <c r="L130" s="44">
        <v>1000000</v>
      </c>
      <c r="M130" s="44" t="b">
        <f t="shared" si="19"/>
        <v>1</v>
      </c>
      <c r="N130" s="44">
        <v>1</v>
      </c>
      <c r="O130" s="44"/>
    </row>
    <row r="131" spans="1:15" s="43" customFormat="1">
      <c r="A131" s="42">
        <v>10127</v>
      </c>
      <c r="B131" s="42">
        <v>10001010</v>
      </c>
      <c r="C131" s="42" t="str">
        <f t="shared" si="15"/>
        <v>메인 스테이지</v>
      </c>
      <c r="D131" s="42" t="str">
        <f t="shared" si="16"/>
        <v>통상</v>
      </c>
      <c r="E131" s="42">
        <f>INDEX('!참조_ENUM'!$F$3:$F$42,MATCH(F131,'!참조_ENUM'!$G$3:$G$42,0))</f>
        <v>1000</v>
      </c>
      <c r="F131" s="49" t="s">
        <v>69</v>
      </c>
      <c r="G131" s="42">
        <v>16</v>
      </c>
      <c r="H131" s="53" t="str">
        <f>IF(E131=1000,VLOOKUP(G131,[2]item!$A$5:$C$10000,3,FALSE),IF(E131=112,VLOOKUP(G131,[3]pc_data!$A$5:$C$10000,3,FALSE)&amp;" 조각",IF(E131=1,"골드",IF(E131=2,"보석",IF(E131=3,"스테미나",IF(E131=4,"호감도",IF(E131=5,"플레이어 경험치",IF(E131=6,"캐릭터 경험치",IF(E131=7,VLOOKUP(G131,[3]pc_data!$A$5:$C$10000,3,FALSE),IF(E131=8,VLOOKUP(G131,[2]equipment!$A$5:$D$10000,3,FALSE),IF(E131=111,VLOOKUP(G131,[2]equipment!$A$5:$D$10000,3,FALSE)&amp;" 조각",IF(E131=113,VLOOKUP(G131,[2]item_piece!$A$5:$C$10000,3,FALSE),"기타"))))))))))))</f>
        <v>전투 보고서(소)</v>
      </c>
      <c r="I131" s="42">
        <v>10</v>
      </c>
      <c r="J131" s="42">
        <f>INDEX('!참조_ENUM'!$J$3:$J$5,MATCH(K131,'!참조_ENUM'!$K$3:$K$5,0))</f>
        <v>1</v>
      </c>
      <c r="K131" s="49" t="s">
        <v>75</v>
      </c>
      <c r="L131" s="42">
        <v>1000000</v>
      </c>
      <c r="M131" s="42" t="b">
        <f t="shared" si="19"/>
        <v>1</v>
      </c>
      <c r="N131" s="42">
        <v>1</v>
      </c>
      <c r="O131" s="42"/>
    </row>
    <row r="132" spans="1:15" s="43" customFormat="1">
      <c r="A132" s="42">
        <v>10128</v>
      </c>
      <c r="B132" s="42">
        <v>10001010</v>
      </c>
      <c r="C132" s="42" t="str">
        <f t="shared" si="15"/>
        <v>메인 스테이지</v>
      </c>
      <c r="D132" s="42" t="str">
        <f t="shared" si="16"/>
        <v>통상</v>
      </c>
      <c r="E132" s="42">
        <f>INDEX('!참조_ENUM'!$F$3:$F$42,MATCH(F132,'!참조_ENUM'!$G$3:$G$42,0))</f>
        <v>1000</v>
      </c>
      <c r="F132" s="49" t="s">
        <v>69</v>
      </c>
      <c r="G132" s="42">
        <v>6</v>
      </c>
      <c r="H132" s="53" t="str">
        <f>IF(E132=1000,VLOOKUP(G132,[2]item!$A$5:$C$10000,3,FALSE),IF(E132=112,VLOOKUP(G132,[3]pc_data!$A$5:$C$10000,3,FALSE)&amp;" 조각",IF(E132=1,"골드",IF(E132=2,"보석",IF(E132=3,"스테미나",IF(E132=4,"호감도",IF(E132=5,"플레이어 경험치",IF(E132=6,"캐릭터 경험치",IF(E132=7,VLOOKUP(G132,[3]pc_data!$A$5:$C$10000,3,FALSE),IF(E132=8,VLOOKUP(G132,[2]equipment!$A$5:$D$10000,3,FALSE),IF(E132=111,VLOOKUP(G132,[2]equipment!$A$5:$D$10000,3,FALSE)&amp;" 조각",IF(E132=113,VLOOKUP(G132,[2]item_piece!$A$5:$C$10000,3,FALSE),"기타"))))))))))))</f>
        <v>경험치 물약_C(소)</v>
      </c>
      <c r="I132" s="42">
        <v>10</v>
      </c>
      <c r="J132" s="42">
        <f>INDEX('!참조_ENUM'!$J$3:$J$5,MATCH(K132,'!참조_ENUM'!$K$3:$K$5,0))</f>
        <v>1</v>
      </c>
      <c r="K132" s="49" t="s">
        <v>75</v>
      </c>
      <c r="L132" s="42">
        <v>1000000</v>
      </c>
      <c r="M132" s="42" t="b">
        <f t="shared" si="19"/>
        <v>1</v>
      </c>
      <c r="N132" s="42">
        <v>2</v>
      </c>
      <c r="O132" s="42"/>
    </row>
    <row r="133" spans="1:15" s="43" customFormat="1">
      <c r="A133" s="42">
        <v>10129</v>
      </c>
      <c r="B133" s="42">
        <v>10001010</v>
      </c>
      <c r="C133" s="42" t="str">
        <f t="shared" si="15"/>
        <v>메인 스테이지</v>
      </c>
      <c r="D133" s="42" t="str">
        <f t="shared" si="16"/>
        <v>통상</v>
      </c>
      <c r="E133" s="42">
        <f>INDEX('!참조_ENUM'!$F$3:$F$42,MATCH(F133,'!참조_ENUM'!$G$3:$G$42,0))</f>
        <v>5</v>
      </c>
      <c r="F133" s="49" t="s">
        <v>79</v>
      </c>
      <c r="G133" s="42">
        <v>10</v>
      </c>
      <c r="H133" s="53" t="str">
        <f>IF(E133=1000,VLOOKUP(G133,[2]item!$A$5:$C$10000,3,FALSE),IF(E133=112,VLOOKUP(G133,[3]pc_data!$A$5:$C$10000,3,FALSE)&amp;" 조각",IF(E133=1,"골드",IF(E133=2,"보석",IF(E133=3,"스테미나",IF(E133=4,"호감도",IF(E133=5,"플레이어 경험치",IF(E133=6,"캐릭터 경험치",IF(E133=7,VLOOKUP(G133,[3]pc_data!$A$5:$C$10000,3,FALSE),IF(E133=8,VLOOKUP(G133,[2]equipment!$A$5:$D$10000,3,FALSE),IF(E133=111,VLOOKUP(G133,[2]equipment!$A$5:$D$10000,3,FALSE)&amp;" 조각",IF(E133=113,VLOOKUP(G133,[2]item_piece!$A$5:$C$10000,3,FALSE),"기타"))))))))))))</f>
        <v>플레이어 경험치</v>
      </c>
      <c r="I133" s="42">
        <v>10</v>
      </c>
      <c r="J133" s="42">
        <f>INDEX('!참조_ENUM'!$J$3:$J$5,MATCH(K133,'!참조_ENUM'!$K$3:$K$5,0))</f>
        <v>1</v>
      </c>
      <c r="K133" s="49" t="s">
        <v>75</v>
      </c>
      <c r="L133" s="42">
        <v>1000000</v>
      </c>
      <c r="M133" s="42" t="b">
        <f t="shared" si="19"/>
        <v>0</v>
      </c>
      <c r="N133" s="42">
        <v>0</v>
      </c>
      <c r="O133" s="42"/>
    </row>
    <row r="134" spans="1:15" s="43" customFormat="1">
      <c r="A134" s="42">
        <v>10130</v>
      </c>
      <c r="B134" s="42">
        <v>10001010</v>
      </c>
      <c r="C134" s="42" t="str">
        <f t="shared" si="15"/>
        <v>메인 스테이지</v>
      </c>
      <c r="D134" s="42" t="str">
        <f t="shared" si="16"/>
        <v>통상</v>
      </c>
      <c r="E134" s="42">
        <f>INDEX('!참조_ENUM'!$F$3:$F$42,MATCH(F134,'!참조_ENUM'!$G$3:$G$42,0))</f>
        <v>6</v>
      </c>
      <c r="F134" s="49" t="s">
        <v>80</v>
      </c>
      <c r="G134" s="42">
        <v>12</v>
      </c>
      <c r="H134" s="53" t="str">
        <f>IF(E134=1000,VLOOKUP(G134,[2]item!$A$5:$C$10000,3,FALSE),IF(E134=112,VLOOKUP(G134,[3]pc_data!$A$5:$C$10000,3,FALSE)&amp;" 조각",IF(E134=1,"골드",IF(E134=2,"보석",IF(E134=3,"스테미나",IF(E134=4,"호감도",IF(E134=5,"플레이어 경험치",IF(E134=6,"캐릭터 경험치",IF(E134=7,VLOOKUP(G134,[3]pc_data!$A$5:$C$10000,3,FALSE),IF(E134=8,VLOOKUP(G134,[2]equipment!$A$5:$D$10000,3,FALSE),IF(E134=111,VLOOKUP(G134,[2]equipment!$A$5:$D$10000,3,FALSE)&amp;" 조각",IF(E134=113,VLOOKUP(G134,[2]item_piece!$A$5:$C$10000,3,FALSE),"기타"))))))))))))</f>
        <v>캐릭터 경험치</v>
      </c>
      <c r="I134" s="42">
        <v>12</v>
      </c>
      <c r="J134" s="42">
        <f>INDEX('!참조_ENUM'!$J$3:$J$5,MATCH(K134,'!참조_ENUM'!$K$3:$K$5,0))</f>
        <v>1</v>
      </c>
      <c r="K134" s="49" t="s">
        <v>75</v>
      </c>
      <c r="L134" s="42">
        <v>1000000</v>
      </c>
      <c r="M134" s="42" t="b">
        <f t="shared" si="19"/>
        <v>0</v>
      </c>
      <c r="N134" s="42">
        <v>0</v>
      </c>
      <c r="O134" s="42"/>
    </row>
    <row r="135" spans="1:15" s="43" customFormat="1">
      <c r="A135" s="42">
        <v>10131</v>
      </c>
      <c r="B135" s="42">
        <v>10001010</v>
      </c>
      <c r="C135" s="42" t="str">
        <f t="shared" si="15"/>
        <v>메인 스테이지</v>
      </c>
      <c r="D135" s="42" t="str">
        <f t="shared" si="16"/>
        <v>통상</v>
      </c>
      <c r="E135" s="42">
        <f>INDEX('!참조_ENUM'!$F$3:$F$42,MATCH(F135,'!참조_ENUM'!$G$3:$G$42,0))</f>
        <v>1</v>
      </c>
      <c r="F135" s="49" t="s">
        <v>78</v>
      </c>
      <c r="G135" s="42">
        <v>100</v>
      </c>
      <c r="H135" s="53" t="str">
        <f>IF(E135=1000,VLOOKUP(G135,[2]item!$A$5:$C$10000,3,FALSE),IF(E135=112,VLOOKUP(G135,[3]pc_data!$A$5:$C$10000,3,FALSE)&amp;" 조각",IF(E135=1,"골드",IF(E135=2,"보석",IF(E135=3,"스테미나",IF(E135=4,"호감도",IF(E135=5,"플레이어 경험치",IF(E135=6,"캐릭터 경험치",IF(E135=7,VLOOKUP(G135,[3]pc_data!$A$5:$C$10000,3,FALSE),IF(E135=8,VLOOKUP(G135,[2]equipment!$A$5:$D$10000,3,FALSE),IF(E135=111,VLOOKUP(G135,[2]equipment!$A$5:$D$10000,3,FALSE)&amp;" 조각",IF(E135=113,VLOOKUP(G135,[2]item_piece!$A$5:$C$10000,3,FALSE),"기타"))))))))))))</f>
        <v>골드</v>
      </c>
      <c r="I135" s="42">
        <v>100</v>
      </c>
      <c r="J135" s="42">
        <f>INDEX('!참조_ENUM'!$J$3:$J$5,MATCH(K135,'!참조_ENUM'!$K$3:$K$5,0))</f>
        <v>1</v>
      </c>
      <c r="K135" s="49" t="s">
        <v>75</v>
      </c>
      <c r="L135" s="42">
        <v>1000000</v>
      </c>
      <c r="M135" s="42" t="b">
        <f t="shared" si="19"/>
        <v>0</v>
      </c>
      <c r="N135" s="42">
        <v>0</v>
      </c>
      <c r="O135" s="42"/>
    </row>
    <row r="136" spans="1:15" s="43" customFormat="1">
      <c r="A136" s="42">
        <v>10132</v>
      </c>
      <c r="B136" s="42">
        <v>10001010</v>
      </c>
      <c r="C136" s="42" t="str">
        <f t="shared" si="15"/>
        <v>메인 스테이지</v>
      </c>
      <c r="D136" s="42" t="str">
        <f t="shared" si="16"/>
        <v>통상</v>
      </c>
      <c r="E136" s="42">
        <f>INDEX('!참조_ENUM'!$F$3:$F$42,MATCH(F136,'!참조_ENUM'!$G$3:$G$42,0))</f>
        <v>4</v>
      </c>
      <c r="F136" s="49" t="s">
        <v>81</v>
      </c>
      <c r="G136" s="42">
        <v>1</v>
      </c>
      <c r="H136" s="53" t="str">
        <f>IF(E136=1000,VLOOKUP(G136,[2]item!$A$5:$C$10000,3,FALSE),IF(E136=112,VLOOKUP(G136,[3]pc_data!$A$5:$C$10000,3,FALSE)&amp;" 조각",IF(E136=1,"골드",IF(E136=2,"보석",IF(E136=3,"스테미나",IF(E136=4,"호감도",IF(E136=5,"플레이어 경험치",IF(E136=6,"캐릭터 경험치",IF(E136=7,VLOOKUP(G136,[3]pc_data!$A$5:$C$10000,3,FALSE),IF(E136=8,VLOOKUP(G136,[2]equipment!$A$5:$D$10000,3,FALSE),IF(E136=111,VLOOKUP(G136,[2]equipment!$A$5:$D$10000,3,FALSE)&amp;" 조각",IF(E136=113,VLOOKUP(G136,[2]item_piece!$A$5:$C$10000,3,FALSE),"기타"))))))))))))</f>
        <v>호감도</v>
      </c>
      <c r="I136" s="42">
        <v>1</v>
      </c>
      <c r="J136" s="42">
        <f>INDEX('!참조_ENUM'!$J$3:$J$5,MATCH(K136,'!참조_ENUM'!$K$3:$K$5,0))</f>
        <v>1</v>
      </c>
      <c r="K136" s="49" t="s">
        <v>75</v>
      </c>
      <c r="L136" s="42">
        <v>1000000</v>
      </c>
      <c r="M136" s="42" t="b">
        <f t="shared" si="19"/>
        <v>0</v>
      </c>
      <c r="N136" s="42">
        <v>0</v>
      </c>
      <c r="O136" s="42"/>
    </row>
    <row r="137" spans="1:15" s="43" customFormat="1">
      <c r="A137" s="42">
        <v>10133</v>
      </c>
      <c r="B137" s="42">
        <v>10001010</v>
      </c>
      <c r="C137" s="42" t="str">
        <f t="shared" si="15"/>
        <v>메인 스테이지</v>
      </c>
      <c r="D137" s="42" t="str">
        <f t="shared" si="16"/>
        <v>통상</v>
      </c>
      <c r="E137" s="42">
        <f>INDEX('!참조_ENUM'!$F$3:$F$42,MATCH(F137,'!참조_ENUM'!$G$3:$G$42,0))</f>
        <v>112</v>
      </c>
      <c r="F137" s="49" t="s">
        <v>64</v>
      </c>
      <c r="G137" s="42">
        <v>100001</v>
      </c>
      <c r="H137" s="53" t="str">
        <f>IF(E137=1000,VLOOKUP(G137,[2]item!$A$5:$C$10000,3,FALSE),IF(E137=112,VLOOKUP(G137,[3]pc_data!$A$5:$C$10000,3,FALSE)&amp;" 조각",IF(E137=1,"골드",IF(E137=2,"보석",IF(E137=3,"스테미나",IF(E137=4,"호감도",IF(E137=5,"플레이어 경험치",IF(E137=6,"캐릭터 경험치",IF(E137=7,VLOOKUP(G137,[3]pc_data!$A$5:$C$10000,3,FALSE),IF(E137=8,VLOOKUP(G137,[2]equipment!$A$5:$D$10000,3,FALSE),IF(E137=111,VLOOKUP(G137,[2]equipment!$A$5:$D$10000,3,FALSE)&amp;" 조각",IF(E137=113,VLOOKUP(G137,[2]item_piece!$A$5:$C$10000,3,FALSE),"기타"))))))))))))</f>
        <v>루시아 조각</v>
      </c>
      <c r="I137" s="42">
        <v>1</v>
      </c>
      <c r="J137" s="42">
        <f>INDEX('!참조_ENUM'!$J$3:$J$5,MATCH(K137,'!참조_ENUM'!$K$3:$K$5,0))</f>
        <v>1</v>
      </c>
      <c r="K137" s="49" t="s">
        <v>75</v>
      </c>
      <c r="L137" s="42">
        <v>250000</v>
      </c>
      <c r="M137" s="42" t="b">
        <f t="shared" si="19"/>
        <v>1</v>
      </c>
      <c r="N137" s="42">
        <v>3</v>
      </c>
      <c r="O137" s="42"/>
    </row>
    <row r="138" spans="1:15" s="43" customFormat="1">
      <c r="A138" s="42">
        <v>10134</v>
      </c>
      <c r="B138" s="42">
        <v>10001010</v>
      </c>
      <c r="C138" s="42" t="str">
        <f t="shared" si="15"/>
        <v>메인 스테이지</v>
      </c>
      <c r="D138" s="42" t="str">
        <f t="shared" si="16"/>
        <v>통상</v>
      </c>
      <c r="E138" s="42">
        <f>INDEX('!참조_ENUM'!$F$3:$F$42,MATCH(F138,'!참조_ENUM'!$G$3:$G$42,0))</f>
        <v>112</v>
      </c>
      <c r="F138" s="49" t="s">
        <v>64</v>
      </c>
      <c r="G138" s="42">
        <v>100002</v>
      </c>
      <c r="H138" s="53" t="str">
        <f>IF(E138=1000,VLOOKUP(G138,[2]item!$A$5:$C$10000,3,FALSE),IF(E138=112,VLOOKUP(G138,[3]pc_data!$A$5:$C$10000,3,FALSE)&amp;" 조각",IF(E138=1,"골드",IF(E138=2,"보석",IF(E138=3,"스테미나",IF(E138=4,"호감도",IF(E138=5,"플레이어 경험치",IF(E138=6,"캐릭터 경험치",IF(E138=7,VLOOKUP(G138,[3]pc_data!$A$5:$C$10000,3,FALSE),IF(E138=8,VLOOKUP(G138,[2]equipment!$A$5:$D$10000,3,FALSE),IF(E138=111,VLOOKUP(G138,[2]equipment!$A$5:$D$10000,3,FALSE)&amp;" 조각",IF(E138=113,VLOOKUP(G138,[2]item_piece!$A$5:$C$10000,3,FALSE),"기타"))))))))))))</f>
        <v>라일라 조각</v>
      </c>
      <c r="I138" s="42">
        <v>1</v>
      </c>
      <c r="J138" s="42">
        <f>INDEX('!참조_ENUM'!$J$3:$J$5,MATCH(K138,'!참조_ENUM'!$K$3:$K$5,0))</f>
        <v>1</v>
      </c>
      <c r="K138" s="49" t="s">
        <v>75</v>
      </c>
      <c r="L138" s="42">
        <v>250000</v>
      </c>
      <c r="M138" s="42" t="b">
        <f>IF(N138&gt;0,TRUE,FALSE)</f>
        <v>1</v>
      </c>
      <c r="N138" s="42">
        <v>4</v>
      </c>
      <c r="O138" s="42"/>
    </row>
    <row r="139" spans="1:15" s="43" customFormat="1">
      <c r="A139" s="42">
        <v>10135</v>
      </c>
      <c r="B139" s="42">
        <v>10001010</v>
      </c>
      <c r="C139" s="42" t="str">
        <f t="shared" si="15"/>
        <v>메인 스테이지</v>
      </c>
      <c r="D139" s="42" t="str">
        <f t="shared" si="16"/>
        <v>통상</v>
      </c>
      <c r="E139" s="42">
        <f>INDEX('!참조_ENUM'!$F$3:$F$42,MATCH(F139,'!참조_ENUM'!$G$3:$G$42,0))</f>
        <v>112</v>
      </c>
      <c r="F139" s="49" t="s">
        <v>64</v>
      </c>
      <c r="G139" s="42">
        <v>100003</v>
      </c>
      <c r="H139" s="53" t="str">
        <f>IF(E139=1000,VLOOKUP(G139,[2]item!$A$5:$C$10000,3,FALSE),IF(E139=112,VLOOKUP(G139,[3]pc_data!$A$5:$C$10000,3,FALSE)&amp;" 조각",IF(E139=1,"골드",IF(E139=2,"보석",IF(E139=3,"스테미나",IF(E139=4,"호감도",IF(E139=5,"플레이어 경험치",IF(E139=6,"캐릭터 경험치",IF(E139=7,VLOOKUP(G139,[3]pc_data!$A$5:$C$10000,3,FALSE),IF(E139=8,VLOOKUP(G139,[2]equipment!$A$5:$D$10000,3,FALSE),IF(E139=111,VLOOKUP(G139,[2]equipment!$A$5:$D$10000,3,FALSE)&amp;" 조각",IF(E139=113,VLOOKUP(G139,[2]item_piece!$A$5:$C$10000,3,FALSE),"기타"))))))))))))</f>
        <v>바이올렛 조각</v>
      </c>
      <c r="I139" s="42">
        <v>1</v>
      </c>
      <c r="J139" s="42">
        <f>INDEX('!참조_ENUM'!$J$3:$J$5,MATCH(K139,'!참조_ENUM'!$K$3:$K$5,0))</f>
        <v>1</v>
      </c>
      <c r="K139" s="49" t="s">
        <v>75</v>
      </c>
      <c r="L139" s="42">
        <v>250000</v>
      </c>
      <c r="M139" s="42" t="b">
        <f t="shared" ref="M139:M151" si="20">IF(N139&gt;0,TRUE,FALSE)</f>
        <v>1</v>
      </c>
      <c r="N139" s="42">
        <v>5</v>
      </c>
      <c r="O139" s="42"/>
    </row>
    <row r="140" spans="1:15" s="43" customFormat="1">
      <c r="A140" s="42">
        <v>10136</v>
      </c>
      <c r="B140" s="42">
        <v>10001010</v>
      </c>
      <c r="C140" s="42" t="str">
        <f t="shared" si="15"/>
        <v>메인 스테이지</v>
      </c>
      <c r="D140" s="42" t="str">
        <f t="shared" si="16"/>
        <v>통상</v>
      </c>
      <c r="E140" s="42">
        <f>INDEX('!참조_ENUM'!$F$3:$F$42,MATCH(F140,'!참조_ENUM'!$G$3:$G$42,0))</f>
        <v>112</v>
      </c>
      <c r="F140" s="49" t="s">
        <v>64</v>
      </c>
      <c r="G140" s="42">
        <v>100004</v>
      </c>
      <c r="H140" s="53" t="str">
        <f>IF(E140=1000,VLOOKUP(G140,[2]item!$A$5:$C$10000,3,FALSE),IF(E140=112,VLOOKUP(G140,[3]pc_data!$A$5:$C$10000,3,FALSE)&amp;" 조각",IF(E140=1,"골드",IF(E140=2,"보석",IF(E140=3,"스테미나",IF(E140=4,"호감도",IF(E140=5,"플레이어 경험치",IF(E140=6,"캐릭터 경험치",IF(E140=7,VLOOKUP(G140,[3]pc_data!$A$5:$C$10000,3,FALSE),IF(E140=8,VLOOKUP(G140,[2]equipment!$A$5:$D$10000,3,FALSE),IF(E140=111,VLOOKUP(G140,[2]equipment!$A$5:$D$10000,3,FALSE)&amp;" 조각",IF(E140=113,VLOOKUP(G140,[2]item_piece!$A$5:$C$10000,3,FALSE),"기타"))))))))))))</f>
        <v>데이지 조각</v>
      </c>
      <c r="I140" s="42">
        <v>1</v>
      </c>
      <c r="J140" s="42">
        <f>INDEX('!참조_ENUM'!$J$3:$J$5,MATCH(K140,'!참조_ENUM'!$K$3:$K$5,0))</f>
        <v>1</v>
      </c>
      <c r="K140" s="49" t="s">
        <v>75</v>
      </c>
      <c r="L140" s="42">
        <v>250000</v>
      </c>
      <c r="M140" s="42" t="b">
        <f t="shared" si="20"/>
        <v>1</v>
      </c>
      <c r="N140" s="42">
        <v>6</v>
      </c>
      <c r="O140" s="42"/>
    </row>
    <row r="141" spans="1:15">
      <c r="A141" s="42">
        <v>10137</v>
      </c>
      <c r="B141" s="4">
        <v>11001010</v>
      </c>
      <c r="C141" s="4" t="str">
        <f t="shared" si="15"/>
        <v>메인 스테이지</v>
      </c>
      <c r="D141" s="4" t="str">
        <f t="shared" si="16"/>
        <v>초회</v>
      </c>
      <c r="E141" s="4">
        <f>INDEX('!참조_ENUM'!$F$3:$F$42,MATCH(F141,'!참조_ENUM'!$G$3:$G$42,0))</f>
        <v>112</v>
      </c>
      <c r="F141" s="49" t="s">
        <v>64</v>
      </c>
      <c r="G141" s="4">
        <v>100004</v>
      </c>
      <c r="H141" s="53" t="str">
        <f>IF(E141=1000,VLOOKUP(G141,[2]item!$A$5:$C$10000,3,FALSE),IF(E141=112,VLOOKUP(G141,[3]pc_data!$A$5:$C$10000,3,FALSE)&amp;" 조각",IF(E141=1,"골드",IF(E141=2,"보석",IF(E141=3,"스테미나",IF(E141=4,"호감도",IF(E141=5,"플레이어 경험치",IF(E141=6,"캐릭터 경험치",IF(E141=7,VLOOKUP(G141,[3]pc_data!$A$5:$C$10000,3,FALSE),IF(E141=8,VLOOKUP(G141,[2]equipment!$A$5:$D$10000,3,FALSE),IF(E141=111,VLOOKUP(G141,[2]equipment!$A$5:$D$10000,3,FALSE)&amp;" 조각",IF(E141=113,VLOOKUP(G141,[2]item_piece!$A$5:$C$10000,3,FALSE),"기타"))))))))))))</f>
        <v>데이지 조각</v>
      </c>
      <c r="I141" s="4">
        <v>5</v>
      </c>
      <c r="J141" s="4">
        <f>INDEX('!참조_ENUM'!$J$3:$J$5,MATCH(K141,'!참조_ENUM'!$K$3:$K$5,0))</f>
        <v>1</v>
      </c>
      <c r="K141" s="49" t="s">
        <v>75</v>
      </c>
      <c r="L141" s="4">
        <v>1000000</v>
      </c>
      <c r="M141" s="4" t="b">
        <f t="shared" si="20"/>
        <v>1</v>
      </c>
      <c r="N141" s="4">
        <v>1</v>
      </c>
      <c r="O141" s="4"/>
    </row>
    <row r="142" spans="1:15">
      <c r="A142" s="42">
        <v>10138</v>
      </c>
      <c r="B142" s="4">
        <v>11001010</v>
      </c>
      <c r="C142" s="4" t="str">
        <f t="shared" si="15"/>
        <v>메인 스테이지</v>
      </c>
      <c r="D142" s="4" t="str">
        <f t="shared" si="16"/>
        <v>초회</v>
      </c>
      <c r="E142" s="4">
        <f>INDEX('!참조_ENUM'!$F$3:$F$42,MATCH(F142,'!참조_ENUM'!$G$3:$G$42,0))</f>
        <v>1</v>
      </c>
      <c r="F142" s="49" t="s">
        <v>78</v>
      </c>
      <c r="G142" s="4">
        <v>8000</v>
      </c>
      <c r="H142" s="53" t="str">
        <f>IF(E142=1000,VLOOKUP(G142,[2]item!$A$5:$C$10000,3,FALSE),IF(E142=112,VLOOKUP(G142,[3]pc_data!$A$5:$C$10000,3,FALSE)&amp;" 조각",IF(E142=1,"골드",IF(E142=2,"보석",IF(E142=3,"스테미나",IF(E142=4,"호감도",IF(E142=5,"플레이어 경험치",IF(E142=6,"캐릭터 경험치",IF(E142=7,VLOOKUP(G142,[3]pc_data!$A$5:$C$10000,3,FALSE),IF(E142=8,VLOOKUP(G142,[2]equipment!$A$5:$D$10000,3,FALSE),IF(E142=111,VLOOKUP(G142,[2]equipment!$A$5:$D$10000,3,FALSE)&amp;" 조각",IF(E142=113,VLOOKUP(G142,[2]item_piece!$A$5:$C$10000,3,FALSE),"기타"))))))))))))</f>
        <v>골드</v>
      </c>
      <c r="I142" s="4">
        <v>8000</v>
      </c>
      <c r="J142" s="4">
        <f>INDEX('!참조_ENUM'!$J$3:$J$5,MATCH(K142,'!참조_ENUM'!$K$3:$K$5,0))</f>
        <v>1</v>
      </c>
      <c r="K142" s="49" t="s">
        <v>75</v>
      </c>
      <c r="L142" s="4">
        <v>1000000</v>
      </c>
      <c r="M142" s="4" t="b">
        <f t="shared" si="20"/>
        <v>1</v>
      </c>
      <c r="N142" s="4">
        <v>2</v>
      </c>
      <c r="O142" s="4"/>
    </row>
    <row r="143" spans="1:15">
      <c r="A143" s="42">
        <v>10139</v>
      </c>
      <c r="B143" s="4">
        <v>11001010</v>
      </c>
      <c r="C143" s="4" t="str">
        <f t="shared" si="15"/>
        <v>메인 스테이지</v>
      </c>
      <c r="D143" s="4" t="str">
        <f t="shared" si="16"/>
        <v>초회</v>
      </c>
      <c r="E143" s="4">
        <f>INDEX('!참조_ENUM'!$F$3:$F$42,MATCH(F143,'!참조_ENUM'!$G$3:$G$42,0))</f>
        <v>1000</v>
      </c>
      <c r="F143" s="49" t="s">
        <v>69</v>
      </c>
      <c r="G143" s="4">
        <v>16</v>
      </c>
      <c r="H143" s="53" t="str">
        <f>IF(E143=1000,VLOOKUP(G143,[2]item!$A$5:$C$10000,3,FALSE),IF(E143=112,VLOOKUP(G143,[3]pc_data!$A$5:$C$10000,3,FALSE)&amp;" 조각",IF(E143=1,"골드",IF(E143=2,"보석",IF(E143=3,"스테미나",IF(E143=4,"호감도",IF(E143=5,"플레이어 경험치",IF(E143=6,"캐릭터 경험치",IF(E143=7,VLOOKUP(G143,[3]pc_data!$A$5:$C$10000,3,FALSE),IF(E143=8,VLOOKUP(G143,[2]equipment!$A$5:$D$10000,3,FALSE),IF(E143=111,VLOOKUP(G143,[2]equipment!$A$5:$D$10000,3,FALSE)&amp;" 조각",IF(E143=113,VLOOKUP(G143,[2]item_piece!$A$5:$C$10000,3,FALSE),"기타"))))))))))))</f>
        <v>전투 보고서(소)</v>
      </c>
      <c r="I143" s="4">
        <v>150</v>
      </c>
      <c r="J143" s="4">
        <f>INDEX('!참조_ENUM'!$J$3:$J$5,MATCH(K143,'!참조_ENUM'!$K$3:$K$5,0))</f>
        <v>1</v>
      </c>
      <c r="K143" s="49" t="s">
        <v>75</v>
      </c>
      <c r="L143" s="4">
        <v>1000000</v>
      </c>
      <c r="M143" s="4" t="b">
        <f t="shared" si="20"/>
        <v>1</v>
      </c>
      <c r="N143" s="4">
        <v>3</v>
      </c>
      <c r="O143" s="4"/>
    </row>
    <row r="144" spans="1:15" s="45" customFormat="1">
      <c r="A144" s="42">
        <v>10140</v>
      </c>
      <c r="B144" s="44">
        <v>12001010</v>
      </c>
      <c r="C144" s="44" t="str">
        <f t="shared" si="15"/>
        <v>메인 스테이지</v>
      </c>
      <c r="D144" s="44" t="str">
        <f t="shared" si="16"/>
        <v>별 보상</v>
      </c>
      <c r="E144" s="44">
        <f>INDEX('!참조_ENUM'!$F$3:$F$42,MATCH(F144,'!참조_ENUM'!$G$3:$G$42,0))</f>
        <v>2</v>
      </c>
      <c r="F144" s="49" t="s">
        <v>59</v>
      </c>
      <c r="G144" s="44">
        <v>30</v>
      </c>
      <c r="H144" s="53" t="str">
        <f>IF(E144=1000,VLOOKUP(G144,[2]item!$A$5:$C$10000,3,FALSE),IF(E144=112,VLOOKUP(G144,[3]pc_data!$A$5:$C$10000,3,FALSE)&amp;" 조각",IF(E144=1,"골드",IF(E144=2,"보석",IF(E144=3,"스테미나",IF(E144=4,"호감도",IF(E144=5,"플레이어 경험치",IF(E144=6,"캐릭터 경험치",IF(E144=7,VLOOKUP(G144,[3]pc_data!$A$5:$C$10000,3,FALSE),IF(E144=8,VLOOKUP(G144,[2]equipment!$A$5:$D$10000,3,FALSE),IF(E144=111,VLOOKUP(G144,[2]equipment!$A$5:$D$10000,3,FALSE)&amp;" 조각",IF(E144=113,VLOOKUP(G144,[2]item_piece!$A$5:$C$10000,3,FALSE),"기타"))))))))))))</f>
        <v>보석</v>
      </c>
      <c r="I144" s="44">
        <v>30</v>
      </c>
      <c r="J144" s="44">
        <f>INDEX('!참조_ENUM'!$J$3:$J$5,MATCH(K144,'!참조_ENUM'!$K$3:$K$5,0))</f>
        <v>1</v>
      </c>
      <c r="K144" s="49" t="s">
        <v>75</v>
      </c>
      <c r="L144" s="44">
        <v>1000000</v>
      </c>
      <c r="M144" s="44" t="b">
        <f t="shared" si="20"/>
        <v>1</v>
      </c>
      <c r="N144" s="44">
        <v>1</v>
      </c>
      <c r="O144" s="44"/>
    </row>
    <row r="145" spans="1:15" s="43" customFormat="1">
      <c r="A145" s="42">
        <v>10141</v>
      </c>
      <c r="B145" s="42">
        <v>10001011</v>
      </c>
      <c r="C145" s="42" t="str">
        <f t="shared" si="15"/>
        <v>메인 스테이지</v>
      </c>
      <c r="D145" s="42" t="str">
        <f t="shared" si="16"/>
        <v>통상</v>
      </c>
      <c r="E145" s="42">
        <f>INDEX('!참조_ENUM'!$F$3:$F$42,MATCH(F145,'!참조_ENUM'!$G$3:$G$42,0))</f>
        <v>1000</v>
      </c>
      <c r="F145" s="49" t="s">
        <v>69</v>
      </c>
      <c r="G145" s="42">
        <v>16</v>
      </c>
      <c r="H145" s="53" t="str">
        <f>IF(E145=1000,VLOOKUP(G145,[2]item!$A$5:$C$10000,3,FALSE),IF(E145=112,VLOOKUP(G145,[3]pc_data!$A$5:$C$10000,3,FALSE)&amp;" 조각",IF(E145=1,"골드",IF(E145=2,"보석",IF(E145=3,"스테미나",IF(E145=4,"호감도",IF(E145=5,"플레이어 경험치",IF(E145=6,"캐릭터 경험치",IF(E145=7,VLOOKUP(G145,[3]pc_data!$A$5:$C$10000,3,FALSE),IF(E145=8,VLOOKUP(G145,[2]equipment!$A$5:$D$10000,3,FALSE),IF(E145=111,VLOOKUP(G145,[2]equipment!$A$5:$D$10000,3,FALSE)&amp;" 조각",IF(E145=113,VLOOKUP(G145,[2]item_piece!$A$5:$C$10000,3,FALSE),"기타"))))))))))))</f>
        <v>전투 보고서(소)</v>
      </c>
      <c r="I145" s="42">
        <v>10</v>
      </c>
      <c r="J145" s="42">
        <f>INDEX('!참조_ENUM'!$J$3:$J$5,MATCH(K145,'!참조_ENUM'!$K$3:$K$5,0))</f>
        <v>1</v>
      </c>
      <c r="K145" s="49" t="s">
        <v>75</v>
      </c>
      <c r="L145" s="42">
        <v>1000000</v>
      </c>
      <c r="M145" s="42" t="b">
        <f t="shared" si="20"/>
        <v>1</v>
      </c>
      <c r="N145" s="42">
        <v>1</v>
      </c>
      <c r="O145" s="42"/>
    </row>
    <row r="146" spans="1:15" s="43" customFormat="1">
      <c r="A146" s="42">
        <v>10142</v>
      </c>
      <c r="B146" s="42">
        <v>10001011</v>
      </c>
      <c r="C146" s="42" t="str">
        <f t="shared" si="15"/>
        <v>메인 스테이지</v>
      </c>
      <c r="D146" s="42" t="str">
        <f t="shared" si="16"/>
        <v>통상</v>
      </c>
      <c r="E146" s="42">
        <f>INDEX('!참조_ENUM'!$F$3:$F$42,MATCH(F146,'!참조_ENUM'!$G$3:$G$42,0))</f>
        <v>1000</v>
      </c>
      <c r="F146" s="49" t="s">
        <v>69</v>
      </c>
      <c r="G146" s="42">
        <v>6</v>
      </c>
      <c r="H146" s="53" t="str">
        <f>IF(E146=1000,VLOOKUP(G146,[2]item!$A$5:$C$10000,3,FALSE),IF(E146=112,VLOOKUP(G146,[3]pc_data!$A$5:$C$10000,3,FALSE)&amp;" 조각",IF(E146=1,"골드",IF(E146=2,"보석",IF(E146=3,"스테미나",IF(E146=4,"호감도",IF(E146=5,"플레이어 경험치",IF(E146=6,"캐릭터 경험치",IF(E146=7,VLOOKUP(G146,[3]pc_data!$A$5:$C$10000,3,FALSE),IF(E146=8,VLOOKUP(G146,[2]equipment!$A$5:$D$10000,3,FALSE),IF(E146=111,VLOOKUP(G146,[2]equipment!$A$5:$D$10000,3,FALSE)&amp;" 조각",IF(E146=113,VLOOKUP(G146,[2]item_piece!$A$5:$C$10000,3,FALSE),"기타"))))))))))))</f>
        <v>경험치 물약_C(소)</v>
      </c>
      <c r="I146" s="42">
        <v>10</v>
      </c>
      <c r="J146" s="42">
        <f>INDEX('!참조_ENUM'!$J$3:$J$5,MATCH(K146,'!참조_ENUM'!$K$3:$K$5,0))</f>
        <v>1</v>
      </c>
      <c r="K146" s="49" t="s">
        <v>75</v>
      </c>
      <c r="L146" s="42">
        <v>1000000</v>
      </c>
      <c r="M146" s="42" t="b">
        <f t="shared" si="20"/>
        <v>1</v>
      </c>
      <c r="N146" s="42">
        <v>2</v>
      </c>
      <c r="O146" s="42"/>
    </row>
    <row r="147" spans="1:15" s="43" customFormat="1">
      <c r="A147" s="42">
        <v>10143</v>
      </c>
      <c r="B147" s="42">
        <v>10001011</v>
      </c>
      <c r="C147" s="42" t="str">
        <f t="shared" si="15"/>
        <v>메인 스테이지</v>
      </c>
      <c r="D147" s="42" t="str">
        <f t="shared" si="16"/>
        <v>통상</v>
      </c>
      <c r="E147" s="42">
        <f>INDEX('!참조_ENUM'!$F$3:$F$42,MATCH(F147,'!참조_ENUM'!$G$3:$G$42,0))</f>
        <v>5</v>
      </c>
      <c r="F147" s="49" t="s">
        <v>79</v>
      </c>
      <c r="G147" s="42">
        <v>10</v>
      </c>
      <c r="H147" s="53" t="str">
        <f>IF(E147=1000,VLOOKUP(G147,[2]item!$A$5:$C$10000,3,FALSE),IF(E147=112,VLOOKUP(G147,[3]pc_data!$A$5:$C$10000,3,FALSE)&amp;" 조각",IF(E147=1,"골드",IF(E147=2,"보석",IF(E147=3,"스테미나",IF(E147=4,"호감도",IF(E147=5,"플레이어 경험치",IF(E147=6,"캐릭터 경험치",IF(E147=7,VLOOKUP(G147,[3]pc_data!$A$5:$C$10000,3,FALSE),IF(E147=8,VLOOKUP(G147,[2]equipment!$A$5:$D$10000,3,FALSE),IF(E147=111,VLOOKUP(G147,[2]equipment!$A$5:$D$10000,3,FALSE)&amp;" 조각",IF(E147=113,VLOOKUP(G147,[2]item_piece!$A$5:$C$10000,3,FALSE),"기타"))))))))))))</f>
        <v>플레이어 경험치</v>
      </c>
      <c r="I147" s="42">
        <v>10</v>
      </c>
      <c r="J147" s="42">
        <f>INDEX('!참조_ENUM'!$J$3:$J$5,MATCH(K147,'!참조_ENUM'!$K$3:$K$5,0))</f>
        <v>1</v>
      </c>
      <c r="K147" s="49" t="s">
        <v>75</v>
      </c>
      <c r="L147" s="42">
        <v>1000000</v>
      </c>
      <c r="M147" s="42" t="b">
        <f t="shared" si="20"/>
        <v>0</v>
      </c>
      <c r="N147" s="42">
        <v>0</v>
      </c>
      <c r="O147" s="42"/>
    </row>
    <row r="148" spans="1:15" s="43" customFormat="1">
      <c r="A148" s="42">
        <v>10144</v>
      </c>
      <c r="B148" s="42">
        <v>10001011</v>
      </c>
      <c r="C148" s="42" t="str">
        <f t="shared" si="15"/>
        <v>메인 스테이지</v>
      </c>
      <c r="D148" s="42" t="str">
        <f t="shared" si="16"/>
        <v>통상</v>
      </c>
      <c r="E148" s="42">
        <f>INDEX('!참조_ENUM'!$F$3:$F$42,MATCH(F148,'!참조_ENUM'!$G$3:$G$42,0))</f>
        <v>6</v>
      </c>
      <c r="F148" s="49" t="s">
        <v>80</v>
      </c>
      <c r="G148" s="42">
        <v>12</v>
      </c>
      <c r="H148" s="53" t="str">
        <f>IF(E148=1000,VLOOKUP(G148,[2]item!$A$5:$C$10000,3,FALSE),IF(E148=112,VLOOKUP(G148,[3]pc_data!$A$5:$C$10000,3,FALSE)&amp;" 조각",IF(E148=1,"골드",IF(E148=2,"보석",IF(E148=3,"스테미나",IF(E148=4,"호감도",IF(E148=5,"플레이어 경험치",IF(E148=6,"캐릭터 경험치",IF(E148=7,VLOOKUP(G148,[3]pc_data!$A$5:$C$10000,3,FALSE),IF(E148=8,VLOOKUP(G148,[2]equipment!$A$5:$D$10000,3,FALSE),IF(E148=111,VLOOKUP(G148,[2]equipment!$A$5:$D$10000,3,FALSE)&amp;" 조각",IF(E148=113,VLOOKUP(G148,[2]item_piece!$A$5:$C$10000,3,FALSE),"기타"))))))))))))</f>
        <v>캐릭터 경험치</v>
      </c>
      <c r="I148" s="42">
        <v>12</v>
      </c>
      <c r="J148" s="42">
        <f>INDEX('!참조_ENUM'!$J$3:$J$5,MATCH(K148,'!참조_ENUM'!$K$3:$K$5,0))</f>
        <v>1</v>
      </c>
      <c r="K148" s="49" t="s">
        <v>75</v>
      </c>
      <c r="L148" s="42">
        <v>1000000</v>
      </c>
      <c r="M148" s="42" t="b">
        <f t="shared" si="20"/>
        <v>0</v>
      </c>
      <c r="N148" s="42">
        <v>0</v>
      </c>
      <c r="O148" s="42"/>
    </row>
    <row r="149" spans="1:15" s="43" customFormat="1">
      <c r="A149" s="42">
        <v>10145</v>
      </c>
      <c r="B149" s="42">
        <v>10001011</v>
      </c>
      <c r="C149" s="42" t="str">
        <f t="shared" si="15"/>
        <v>메인 스테이지</v>
      </c>
      <c r="D149" s="42" t="str">
        <f t="shared" si="16"/>
        <v>통상</v>
      </c>
      <c r="E149" s="42">
        <f>INDEX('!참조_ENUM'!$F$3:$F$42,MATCH(F149,'!참조_ENUM'!$G$3:$G$42,0))</f>
        <v>1</v>
      </c>
      <c r="F149" s="49" t="s">
        <v>78</v>
      </c>
      <c r="G149" s="42">
        <v>100</v>
      </c>
      <c r="H149" s="53" t="str">
        <f>IF(E149=1000,VLOOKUP(G149,[2]item!$A$5:$C$10000,3,FALSE),IF(E149=112,VLOOKUP(G149,[3]pc_data!$A$5:$C$10000,3,FALSE)&amp;" 조각",IF(E149=1,"골드",IF(E149=2,"보석",IF(E149=3,"스테미나",IF(E149=4,"호감도",IF(E149=5,"플레이어 경험치",IF(E149=6,"캐릭터 경험치",IF(E149=7,VLOOKUP(G149,[3]pc_data!$A$5:$C$10000,3,FALSE),IF(E149=8,VLOOKUP(G149,[2]equipment!$A$5:$D$10000,3,FALSE),IF(E149=111,VLOOKUP(G149,[2]equipment!$A$5:$D$10000,3,FALSE)&amp;" 조각",IF(E149=113,VLOOKUP(G149,[2]item_piece!$A$5:$C$10000,3,FALSE),"기타"))))))))))))</f>
        <v>골드</v>
      </c>
      <c r="I149" s="42">
        <v>100</v>
      </c>
      <c r="J149" s="42">
        <f>INDEX('!참조_ENUM'!$J$3:$J$5,MATCH(K149,'!참조_ENUM'!$K$3:$K$5,0))</f>
        <v>1</v>
      </c>
      <c r="K149" s="49" t="s">
        <v>75</v>
      </c>
      <c r="L149" s="42">
        <v>1000000</v>
      </c>
      <c r="M149" s="42" t="b">
        <f t="shared" si="20"/>
        <v>0</v>
      </c>
      <c r="N149" s="42">
        <v>0</v>
      </c>
      <c r="O149" s="42"/>
    </row>
    <row r="150" spans="1:15" s="43" customFormat="1">
      <c r="A150" s="42">
        <v>10146</v>
      </c>
      <c r="B150" s="42">
        <v>10001011</v>
      </c>
      <c r="C150" s="42" t="str">
        <f t="shared" si="15"/>
        <v>메인 스테이지</v>
      </c>
      <c r="D150" s="42" t="str">
        <f t="shared" si="16"/>
        <v>통상</v>
      </c>
      <c r="E150" s="42">
        <f>INDEX('!참조_ENUM'!$F$3:$F$42,MATCH(F150,'!참조_ENUM'!$G$3:$G$42,0))</f>
        <v>4</v>
      </c>
      <c r="F150" s="49" t="s">
        <v>81</v>
      </c>
      <c r="G150" s="42">
        <v>1</v>
      </c>
      <c r="H150" s="53" t="str">
        <f>IF(E150=1000,VLOOKUP(G150,[2]item!$A$5:$C$10000,3,FALSE),IF(E150=112,VLOOKUP(G150,[3]pc_data!$A$5:$C$10000,3,FALSE)&amp;" 조각",IF(E150=1,"골드",IF(E150=2,"보석",IF(E150=3,"스테미나",IF(E150=4,"호감도",IF(E150=5,"플레이어 경험치",IF(E150=6,"캐릭터 경험치",IF(E150=7,VLOOKUP(G150,[3]pc_data!$A$5:$C$10000,3,FALSE),IF(E150=8,VLOOKUP(G150,[2]equipment!$A$5:$D$10000,3,FALSE),IF(E150=111,VLOOKUP(G150,[2]equipment!$A$5:$D$10000,3,FALSE)&amp;" 조각",IF(E150=113,VLOOKUP(G150,[2]item_piece!$A$5:$C$10000,3,FALSE),"기타"))))))))))))</f>
        <v>호감도</v>
      </c>
      <c r="I150" s="42">
        <v>1</v>
      </c>
      <c r="J150" s="42">
        <f>INDEX('!참조_ENUM'!$J$3:$J$5,MATCH(K150,'!참조_ENUM'!$K$3:$K$5,0))</f>
        <v>1</v>
      </c>
      <c r="K150" s="49" t="s">
        <v>75</v>
      </c>
      <c r="L150" s="42">
        <v>1000000</v>
      </c>
      <c r="M150" s="42" t="b">
        <f t="shared" si="20"/>
        <v>0</v>
      </c>
      <c r="N150" s="42">
        <v>0</v>
      </c>
      <c r="O150" s="42"/>
    </row>
    <row r="151" spans="1:15" s="43" customFormat="1">
      <c r="A151" s="42">
        <v>10147</v>
      </c>
      <c r="B151" s="42">
        <v>10001011</v>
      </c>
      <c r="C151" s="42" t="str">
        <f t="shared" si="15"/>
        <v>메인 스테이지</v>
      </c>
      <c r="D151" s="42" t="str">
        <f t="shared" si="16"/>
        <v>통상</v>
      </c>
      <c r="E151" s="42">
        <f>INDEX('!참조_ENUM'!$F$3:$F$42,MATCH(F151,'!참조_ENUM'!$G$3:$G$42,0))</f>
        <v>112</v>
      </c>
      <c r="F151" s="49" t="s">
        <v>64</v>
      </c>
      <c r="G151" s="42">
        <v>100001</v>
      </c>
      <c r="H151" s="53" t="str">
        <f>IF(E151=1000,VLOOKUP(G151,[2]item!$A$5:$C$10000,3,FALSE),IF(E151=112,VLOOKUP(G151,[3]pc_data!$A$5:$C$10000,3,FALSE)&amp;" 조각",IF(E151=1,"골드",IF(E151=2,"보석",IF(E151=3,"스테미나",IF(E151=4,"호감도",IF(E151=5,"플레이어 경험치",IF(E151=6,"캐릭터 경험치",IF(E151=7,VLOOKUP(G151,[3]pc_data!$A$5:$C$10000,3,FALSE),IF(E151=8,VLOOKUP(G151,[2]equipment!$A$5:$D$10000,3,FALSE),IF(E151=111,VLOOKUP(G151,[2]equipment!$A$5:$D$10000,3,FALSE)&amp;" 조각",IF(E151=113,VLOOKUP(G151,[2]item_piece!$A$5:$C$10000,3,FALSE),"기타"))))))))))))</f>
        <v>루시아 조각</v>
      </c>
      <c r="I151" s="42">
        <v>1</v>
      </c>
      <c r="J151" s="42">
        <f>INDEX('!참조_ENUM'!$J$3:$J$5,MATCH(K151,'!참조_ENUM'!$K$3:$K$5,0))</f>
        <v>1</v>
      </c>
      <c r="K151" s="49" t="s">
        <v>75</v>
      </c>
      <c r="L151" s="42">
        <v>250000</v>
      </c>
      <c r="M151" s="42" t="b">
        <f t="shared" si="20"/>
        <v>1</v>
      </c>
      <c r="N151" s="42">
        <v>3</v>
      </c>
      <c r="O151" s="42"/>
    </row>
    <row r="152" spans="1:15" s="43" customFormat="1">
      <c r="A152" s="42">
        <v>10148</v>
      </c>
      <c r="B152" s="42">
        <v>10001011</v>
      </c>
      <c r="C152" s="42" t="str">
        <f t="shared" si="15"/>
        <v>메인 스테이지</v>
      </c>
      <c r="D152" s="42" t="str">
        <f t="shared" si="16"/>
        <v>통상</v>
      </c>
      <c r="E152" s="42">
        <f>INDEX('!참조_ENUM'!$F$3:$F$42,MATCH(F152,'!참조_ENUM'!$G$3:$G$42,0))</f>
        <v>112</v>
      </c>
      <c r="F152" s="49" t="s">
        <v>64</v>
      </c>
      <c r="G152" s="42">
        <v>100002</v>
      </c>
      <c r="H152" s="53" t="str">
        <f>IF(E152=1000,VLOOKUP(G152,[2]item!$A$5:$C$10000,3,FALSE),IF(E152=112,VLOOKUP(G152,[3]pc_data!$A$5:$C$10000,3,FALSE)&amp;" 조각",IF(E152=1,"골드",IF(E152=2,"보석",IF(E152=3,"스테미나",IF(E152=4,"호감도",IF(E152=5,"플레이어 경험치",IF(E152=6,"캐릭터 경험치",IF(E152=7,VLOOKUP(G152,[3]pc_data!$A$5:$C$10000,3,FALSE),IF(E152=8,VLOOKUP(G152,[2]equipment!$A$5:$D$10000,3,FALSE),IF(E152=111,VLOOKUP(G152,[2]equipment!$A$5:$D$10000,3,FALSE)&amp;" 조각",IF(E152=113,VLOOKUP(G152,[2]item_piece!$A$5:$C$10000,3,FALSE),"기타"))))))))))))</f>
        <v>라일라 조각</v>
      </c>
      <c r="I152" s="42">
        <v>1</v>
      </c>
      <c r="J152" s="42">
        <f>INDEX('!참조_ENUM'!$J$3:$J$5,MATCH(K152,'!참조_ENUM'!$K$3:$K$5,0))</f>
        <v>1</v>
      </c>
      <c r="K152" s="49" t="s">
        <v>75</v>
      </c>
      <c r="L152" s="42">
        <v>250000</v>
      </c>
      <c r="M152" s="42" t="b">
        <f>IF(N152&gt;0,TRUE,FALSE)</f>
        <v>1</v>
      </c>
      <c r="N152" s="42">
        <v>4</v>
      </c>
      <c r="O152" s="42"/>
    </row>
    <row r="153" spans="1:15" s="43" customFormat="1">
      <c r="A153" s="42">
        <v>10149</v>
      </c>
      <c r="B153" s="42">
        <v>10001011</v>
      </c>
      <c r="C153" s="42" t="str">
        <f t="shared" si="15"/>
        <v>메인 스테이지</v>
      </c>
      <c r="D153" s="42" t="str">
        <f t="shared" si="16"/>
        <v>통상</v>
      </c>
      <c r="E153" s="42">
        <f>INDEX('!참조_ENUM'!$F$3:$F$42,MATCH(F153,'!참조_ENUM'!$G$3:$G$42,0))</f>
        <v>112</v>
      </c>
      <c r="F153" s="49" t="s">
        <v>64</v>
      </c>
      <c r="G153" s="42">
        <v>100003</v>
      </c>
      <c r="H153" s="53" t="str">
        <f>IF(E153=1000,VLOOKUP(G153,[2]item!$A$5:$C$10000,3,FALSE),IF(E153=112,VLOOKUP(G153,[3]pc_data!$A$5:$C$10000,3,FALSE)&amp;" 조각",IF(E153=1,"골드",IF(E153=2,"보석",IF(E153=3,"스테미나",IF(E153=4,"호감도",IF(E153=5,"플레이어 경험치",IF(E153=6,"캐릭터 경험치",IF(E153=7,VLOOKUP(G153,[3]pc_data!$A$5:$C$10000,3,FALSE),IF(E153=8,VLOOKUP(G153,[2]equipment!$A$5:$D$10000,3,FALSE),IF(E153=111,VLOOKUP(G153,[2]equipment!$A$5:$D$10000,3,FALSE)&amp;" 조각",IF(E153=113,VLOOKUP(G153,[2]item_piece!$A$5:$C$10000,3,FALSE),"기타"))))))))))))</f>
        <v>바이올렛 조각</v>
      </c>
      <c r="I153" s="42">
        <v>1</v>
      </c>
      <c r="J153" s="42">
        <f>INDEX('!참조_ENUM'!$J$3:$J$5,MATCH(K153,'!참조_ENUM'!$K$3:$K$5,0))</f>
        <v>1</v>
      </c>
      <c r="K153" s="49" t="s">
        <v>75</v>
      </c>
      <c r="L153" s="42">
        <v>250000</v>
      </c>
      <c r="M153" s="42" t="b">
        <f t="shared" ref="M153:M207" si="21">IF(N153&gt;0,TRUE,FALSE)</f>
        <v>1</v>
      </c>
      <c r="N153" s="42">
        <v>5</v>
      </c>
      <c r="O153" s="42"/>
    </row>
    <row r="154" spans="1:15" s="43" customFormat="1">
      <c r="A154" s="42">
        <v>10150</v>
      </c>
      <c r="B154" s="42">
        <v>10001011</v>
      </c>
      <c r="C154" s="42" t="str">
        <f t="shared" si="15"/>
        <v>메인 스테이지</v>
      </c>
      <c r="D154" s="42" t="str">
        <f t="shared" si="16"/>
        <v>통상</v>
      </c>
      <c r="E154" s="42">
        <f>INDEX('!참조_ENUM'!$F$3:$F$42,MATCH(F154,'!참조_ENUM'!$G$3:$G$42,0))</f>
        <v>112</v>
      </c>
      <c r="F154" s="49" t="s">
        <v>64</v>
      </c>
      <c r="G154" s="42">
        <v>100004</v>
      </c>
      <c r="H154" s="53" t="str">
        <f>IF(E154=1000,VLOOKUP(G154,[2]item!$A$5:$C$10000,3,FALSE),IF(E154=112,VLOOKUP(G154,[3]pc_data!$A$5:$C$10000,3,FALSE)&amp;" 조각",IF(E154=1,"골드",IF(E154=2,"보석",IF(E154=3,"스테미나",IF(E154=4,"호감도",IF(E154=5,"플레이어 경험치",IF(E154=6,"캐릭터 경험치",IF(E154=7,VLOOKUP(G154,[3]pc_data!$A$5:$C$10000,3,FALSE),IF(E154=8,VLOOKUP(G154,[2]equipment!$A$5:$D$10000,3,FALSE),IF(E154=111,VLOOKUP(G154,[2]equipment!$A$5:$D$10000,3,FALSE)&amp;" 조각",IF(E154=113,VLOOKUP(G154,[2]item_piece!$A$5:$C$10000,3,FALSE),"기타"))))))))))))</f>
        <v>데이지 조각</v>
      </c>
      <c r="I154" s="42">
        <v>1</v>
      </c>
      <c r="J154" s="42">
        <f>INDEX('!참조_ENUM'!$J$3:$J$5,MATCH(K154,'!참조_ENUM'!$K$3:$K$5,0))</f>
        <v>1</v>
      </c>
      <c r="K154" s="49" t="s">
        <v>75</v>
      </c>
      <c r="L154" s="42">
        <v>250000</v>
      </c>
      <c r="M154" s="42" t="b">
        <f t="shared" si="21"/>
        <v>1</v>
      </c>
      <c r="N154" s="42">
        <v>6</v>
      </c>
      <c r="O154" s="42"/>
    </row>
    <row r="155" spans="1:15">
      <c r="A155" s="42">
        <v>10151</v>
      </c>
      <c r="B155" s="4">
        <v>11001011</v>
      </c>
      <c r="C155" s="4" t="str">
        <f t="shared" si="15"/>
        <v>메인 스테이지</v>
      </c>
      <c r="D155" s="4" t="str">
        <f t="shared" si="16"/>
        <v>초회</v>
      </c>
      <c r="E155" s="4">
        <f>INDEX('!참조_ENUM'!$F$3:$F$42,MATCH(F155,'!참조_ENUM'!$G$3:$G$42,0))</f>
        <v>112</v>
      </c>
      <c r="F155" s="49" t="s">
        <v>64</v>
      </c>
      <c r="G155" s="4">
        <v>100005</v>
      </c>
      <c r="H155" s="53" t="str">
        <f>IF(E155=1000,VLOOKUP(G155,[2]item!$A$5:$C$10000,3,FALSE),IF(E155=112,VLOOKUP(G155,[3]pc_data!$A$5:$C$10000,3,FALSE)&amp;" 조각",IF(E155=1,"골드",IF(E155=2,"보석",IF(E155=3,"스테미나",IF(E155=4,"호감도",IF(E155=5,"플레이어 경험치",IF(E155=6,"캐릭터 경험치",IF(E155=7,VLOOKUP(G155,[3]pc_data!$A$5:$C$10000,3,FALSE),IF(E155=8,VLOOKUP(G155,[2]equipment!$A$5:$D$10000,3,FALSE),IF(E155=111,VLOOKUP(G155,[2]equipment!$A$5:$D$10000,3,FALSE)&amp;" 조각",IF(E155=113,VLOOKUP(G155,[2]item_piece!$A$5:$C$10000,3,FALSE),"기타"))))))))))))</f>
        <v>클레어 조각</v>
      </c>
      <c r="I155" s="4">
        <v>5</v>
      </c>
      <c r="J155" s="4">
        <f>INDEX('!참조_ENUM'!$J$3:$J$5,MATCH(K155,'!참조_ENUM'!$K$3:$K$5,0))</f>
        <v>1</v>
      </c>
      <c r="K155" s="49" t="s">
        <v>75</v>
      </c>
      <c r="L155" s="4">
        <v>1000000</v>
      </c>
      <c r="M155" s="4" t="b">
        <f t="shared" si="21"/>
        <v>1</v>
      </c>
      <c r="N155" s="4">
        <v>1</v>
      </c>
      <c r="O155" s="4"/>
    </row>
    <row r="156" spans="1:15">
      <c r="A156" s="42">
        <v>10152</v>
      </c>
      <c r="B156" s="4">
        <v>11001011</v>
      </c>
      <c r="C156" s="4" t="str">
        <f t="shared" si="15"/>
        <v>메인 스테이지</v>
      </c>
      <c r="D156" s="4" t="str">
        <f t="shared" si="16"/>
        <v>초회</v>
      </c>
      <c r="E156" s="4">
        <f>INDEX('!참조_ENUM'!$F$3:$F$42,MATCH(F156,'!참조_ENUM'!$G$3:$G$42,0))</f>
        <v>1</v>
      </c>
      <c r="F156" s="49" t="s">
        <v>78</v>
      </c>
      <c r="G156" s="4">
        <v>8000</v>
      </c>
      <c r="H156" s="53" t="str">
        <f>IF(E156=1000,VLOOKUP(G156,[2]item!$A$5:$C$10000,3,FALSE),IF(E156=112,VLOOKUP(G156,[3]pc_data!$A$5:$C$10000,3,FALSE)&amp;" 조각",IF(E156=1,"골드",IF(E156=2,"보석",IF(E156=3,"스테미나",IF(E156=4,"호감도",IF(E156=5,"플레이어 경험치",IF(E156=6,"캐릭터 경험치",IF(E156=7,VLOOKUP(G156,[3]pc_data!$A$5:$C$10000,3,FALSE),IF(E156=8,VLOOKUP(G156,[2]equipment!$A$5:$D$10000,3,FALSE),IF(E156=111,VLOOKUP(G156,[2]equipment!$A$5:$D$10000,3,FALSE)&amp;" 조각",IF(E156=113,VLOOKUP(G156,[2]item_piece!$A$5:$C$10000,3,FALSE),"기타"))))))))))))</f>
        <v>골드</v>
      </c>
      <c r="I156" s="4">
        <v>8000</v>
      </c>
      <c r="J156" s="4">
        <f>INDEX('!참조_ENUM'!$J$3:$J$5,MATCH(K156,'!참조_ENUM'!$K$3:$K$5,0))</f>
        <v>1</v>
      </c>
      <c r="K156" s="49" t="s">
        <v>75</v>
      </c>
      <c r="L156" s="4">
        <v>1000000</v>
      </c>
      <c r="M156" s="4" t="b">
        <f t="shared" si="21"/>
        <v>1</v>
      </c>
      <c r="N156" s="4">
        <v>2</v>
      </c>
      <c r="O156" s="4"/>
    </row>
    <row r="157" spans="1:15">
      <c r="A157" s="42">
        <v>10153</v>
      </c>
      <c r="B157" s="4">
        <v>11001011</v>
      </c>
      <c r="C157" s="4" t="str">
        <f t="shared" si="15"/>
        <v>메인 스테이지</v>
      </c>
      <c r="D157" s="4" t="str">
        <f t="shared" si="16"/>
        <v>초회</v>
      </c>
      <c r="E157" s="4">
        <f>INDEX('!참조_ENUM'!$F$3:$F$42,MATCH(F157,'!참조_ENUM'!$G$3:$G$42,0))</f>
        <v>1000</v>
      </c>
      <c r="F157" s="49" t="s">
        <v>69</v>
      </c>
      <c r="G157" s="4">
        <v>16</v>
      </c>
      <c r="H157" s="53" t="str">
        <f>IF(E157=1000,VLOOKUP(G157,[2]item!$A$5:$C$10000,3,FALSE),IF(E157=112,VLOOKUP(G157,[3]pc_data!$A$5:$C$10000,3,FALSE)&amp;" 조각",IF(E157=1,"골드",IF(E157=2,"보석",IF(E157=3,"스테미나",IF(E157=4,"호감도",IF(E157=5,"플레이어 경험치",IF(E157=6,"캐릭터 경험치",IF(E157=7,VLOOKUP(G157,[3]pc_data!$A$5:$C$10000,3,FALSE),IF(E157=8,VLOOKUP(G157,[2]equipment!$A$5:$D$10000,3,FALSE),IF(E157=111,VLOOKUP(G157,[2]equipment!$A$5:$D$10000,3,FALSE)&amp;" 조각",IF(E157=113,VLOOKUP(G157,[2]item_piece!$A$5:$C$10000,3,FALSE),"기타"))))))))))))</f>
        <v>전투 보고서(소)</v>
      </c>
      <c r="I157" s="4">
        <v>100</v>
      </c>
      <c r="J157" s="4">
        <f>INDEX('!참조_ENUM'!$J$3:$J$5,MATCH(K157,'!참조_ENUM'!$K$3:$K$5,0))</f>
        <v>1</v>
      </c>
      <c r="K157" s="49" t="s">
        <v>75</v>
      </c>
      <c r="L157" s="4">
        <v>1000000</v>
      </c>
      <c r="M157" s="4" t="b">
        <f t="shared" si="21"/>
        <v>1</v>
      </c>
      <c r="N157" s="4">
        <v>3</v>
      </c>
      <c r="O157" s="4"/>
    </row>
    <row r="158" spans="1:15" s="45" customFormat="1">
      <c r="A158" s="42">
        <v>10154</v>
      </c>
      <c r="B158" s="44">
        <v>12001011</v>
      </c>
      <c r="C158" s="44" t="str">
        <f t="shared" si="15"/>
        <v>메인 스테이지</v>
      </c>
      <c r="D158" s="44" t="str">
        <f t="shared" si="16"/>
        <v>별 보상</v>
      </c>
      <c r="E158" s="44">
        <f>INDEX('!참조_ENUM'!$F$3:$F$42,MATCH(F158,'!참조_ENUM'!$G$3:$G$42,0))</f>
        <v>2</v>
      </c>
      <c r="F158" s="49" t="s">
        <v>59</v>
      </c>
      <c r="G158" s="44">
        <v>30</v>
      </c>
      <c r="H158" s="53" t="str">
        <f>IF(E158=1000,VLOOKUP(G158,[2]item!$A$5:$C$10000,3,FALSE),IF(E158=112,VLOOKUP(G158,[3]pc_data!$A$5:$C$10000,3,FALSE)&amp;" 조각",IF(E158=1,"골드",IF(E158=2,"보석",IF(E158=3,"스테미나",IF(E158=4,"호감도",IF(E158=5,"플레이어 경험치",IF(E158=6,"캐릭터 경험치",IF(E158=7,VLOOKUP(G158,[3]pc_data!$A$5:$C$10000,3,FALSE),IF(E158=8,VLOOKUP(G158,[2]equipment!$A$5:$D$10000,3,FALSE),IF(E158=111,VLOOKUP(G158,[2]equipment!$A$5:$D$10000,3,FALSE)&amp;" 조각",IF(E158=113,VLOOKUP(G158,[2]item_piece!$A$5:$C$10000,3,FALSE),"기타"))))))))))))</f>
        <v>보석</v>
      </c>
      <c r="I158" s="44">
        <v>30</v>
      </c>
      <c r="J158" s="44">
        <f>INDEX('!참조_ENUM'!$J$3:$J$5,MATCH(K158,'!참조_ENUM'!$K$3:$K$5,0))</f>
        <v>1</v>
      </c>
      <c r="K158" s="49" t="s">
        <v>75</v>
      </c>
      <c r="L158" s="44">
        <v>1000000</v>
      </c>
      <c r="M158" s="44" t="b">
        <f t="shared" si="21"/>
        <v>1</v>
      </c>
      <c r="N158" s="44">
        <v>1</v>
      </c>
      <c r="O158" s="44"/>
    </row>
    <row r="159" spans="1:15" s="43" customFormat="1">
      <c r="A159" s="42">
        <v>10155</v>
      </c>
      <c r="B159" s="42">
        <v>10001012</v>
      </c>
      <c r="C159" s="42" t="str">
        <f t="shared" si="15"/>
        <v>메인 스테이지</v>
      </c>
      <c r="D159" s="42" t="str">
        <f t="shared" si="16"/>
        <v>통상</v>
      </c>
      <c r="E159" s="42">
        <f>INDEX('!참조_ENUM'!$F$3:$F$42,MATCH(F159,'!참조_ENUM'!$G$3:$G$42,0))</f>
        <v>1000</v>
      </c>
      <c r="F159" s="49" t="s">
        <v>70</v>
      </c>
      <c r="G159" s="42">
        <v>16</v>
      </c>
      <c r="H159" s="53" t="str">
        <f>IF(E159=1000,VLOOKUP(G159,[2]item!$A$5:$C$10000,3,FALSE),IF(E159=112,VLOOKUP(G159,[3]pc_data!$A$5:$C$10000,3,FALSE)&amp;" 조각",IF(E159=1,"골드",IF(E159=2,"보석",IF(E159=3,"스테미나",IF(E159=4,"호감도",IF(E159=5,"플레이어 경험치",IF(E159=6,"캐릭터 경험치",IF(E159=7,VLOOKUP(G159,[3]pc_data!$A$5:$C$10000,3,FALSE),IF(E159=8,VLOOKUP(G159,[2]equipment!$A$5:$D$10000,3,FALSE),IF(E159=111,VLOOKUP(G159,[2]equipment!$A$5:$D$10000,3,FALSE)&amp;" 조각",IF(E159=113,VLOOKUP(G159,[2]item_piece!$A$5:$C$10000,3,FALSE),"기타"))))))))))))</f>
        <v>전투 보고서(소)</v>
      </c>
      <c r="I159" s="42">
        <v>10</v>
      </c>
      <c r="J159" s="42">
        <f>INDEX('!참조_ENUM'!$J$3:$J$5,MATCH(K159,'!참조_ENUM'!$K$3:$K$5,0))</f>
        <v>1</v>
      </c>
      <c r="K159" s="49" t="s">
        <v>75</v>
      </c>
      <c r="L159" s="42">
        <v>1000000</v>
      </c>
      <c r="M159" s="42" t="b">
        <f t="shared" ref="M159:M165" si="22">IF(N159&gt;0,TRUE,FALSE)</f>
        <v>1</v>
      </c>
      <c r="N159" s="42">
        <v>1</v>
      </c>
      <c r="O159" s="42"/>
    </row>
    <row r="160" spans="1:15" s="43" customFormat="1">
      <c r="A160" s="42">
        <v>10156</v>
      </c>
      <c r="B160" s="42">
        <v>10001012</v>
      </c>
      <c r="C160" s="42" t="str">
        <f t="shared" si="15"/>
        <v>메인 스테이지</v>
      </c>
      <c r="D160" s="42" t="str">
        <f t="shared" si="16"/>
        <v>통상</v>
      </c>
      <c r="E160" s="42">
        <f>INDEX('!참조_ENUM'!$F$3:$F$42,MATCH(F160,'!참조_ENUM'!$G$3:$G$42,0))</f>
        <v>1000</v>
      </c>
      <c r="F160" s="49" t="s">
        <v>69</v>
      </c>
      <c r="G160" s="42">
        <v>6</v>
      </c>
      <c r="H160" s="53" t="str">
        <f>IF(E160=1000,VLOOKUP(G160,[2]item!$A$5:$C$10000,3,FALSE),IF(E160=112,VLOOKUP(G160,[3]pc_data!$A$5:$C$10000,3,FALSE)&amp;" 조각",IF(E160=1,"골드",IF(E160=2,"보석",IF(E160=3,"스테미나",IF(E160=4,"호감도",IF(E160=5,"플레이어 경험치",IF(E160=6,"캐릭터 경험치",IF(E160=7,VLOOKUP(G160,[3]pc_data!$A$5:$C$10000,3,FALSE),IF(E160=8,VLOOKUP(G160,[2]equipment!$A$5:$D$10000,3,FALSE),IF(E160=111,VLOOKUP(G160,[2]equipment!$A$5:$D$10000,3,FALSE)&amp;" 조각",IF(E160=113,VLOOKUP(G160,[2]item_piece!$A$5:$C$10000,3,FALSE),"기타"))))))))))))</f>
        <v>경험치 물약_C(소)</v>
      </c>
      <c r="I160" s="42">
        <v>10</v>
      </c>
      <c r="J160" s="42">
        <f>INDEX('!참조_ENUM'!$J$3:$J$5,MATCH(K160,'!참조_ENUM'!$K$3:$K$5,0))</f>
        <v>1</v>
      </c>
      <c r="K160" s="49" t="s">
        <v>75</v>
      </c>
      <c r="L160" s="42">
        <v>1000000</v>
      </c>
      <c r="M160" s="42" t="b">
        <f t="shared" si="22"/>
        <v>1</v>
      </c>
      <c r="N160" s="42">
        <v>2</v>
      </c>
      <c r="O160" s="42"/>
    </row>
    <row r="161" spans="1:15" s="43" customFormat="1">
      <c r="A161" s="42">
        <v>10157</v>
      </c>
      <c r="B161" s="42">
        <v>10001012</v>
      </c>
      <c r="C161" s="42" t="str">
        <f t="shared" si="15"/>
        <v>메인 스테이지</v>
      </c>
      <c r="D161" s="42" t="str">
        <f t="shared" si="16"/>
        <v>통상</v>
      </c>
      <c r="E161" s="42">
        <f>INDEX('!참조_ENUM'!$F$3:$F$42,MATCH(F161,'!참조_ENUM'!$G$3:$G$42,0))</f>
        <v>5</v>
      </c>
      <c r="F161" s="49" t="s">
        <v>79</v>
      </c>
      <c r="G161" s="42">
        <v>10</v>
      </c>
      <c r="H161" s="53" t="str">
        <f>IF(E161=1000,VLOOKUP(G161,[2]item!$A$5:$C$10000,3,FALSE),IF(E161=112,VLOOKUP(G161,[3]pc_data!$A$5:$C$10000,3,FALSE)&amp;" 조각",IF(E161=1,"골드",IF(E161=2,"보석",IF(E161=3,"스테미나",IF(E161=4,"호감도",IF(E161=5,"플레이어 경험치",IF(E161=6,"캐릭터 경험치",IF(E161=7,VLOOKUP(G161,[3]pc_data!$A$5:$C$10000,3,FALSE),IF(E161=8,VLOOKUP(G161,[2]equipment!$A$5:$D$10000,3,FALSE),IF(E161=111,VLOOKUP(G161,[2]equipment!$A$5:$D$10000,3,FALSE)&amp;" 조각",IF(E161=113,VLOOKUP(G161,[2]item_piece!$A$5:$C$10000,3,FALSE),"기타"))))))))))))</f>
        <v>플레이어 경험치</v>
      </c>
      <c r="I161" s="42">
        <v>10</v>
      </c>
      <c r="J161" s="42">
        <f>INDEX('!참조_ENUM'!$J$3:$J$5,MATCH(K161,'!참조_ENUM'!$K$3:$K$5,0))</f>
        <v>1</v>
      </c>
      <c r="K161" s="49" t="s">
        <v>75</v>
      </c>
      <c r="L161" s="42">
        <v>1000000</v>
      </c>
      <c r="M161" s="42" t="b">
        <f t="shared" si="22"/>
        <v>0</v>
      </c>
      <c r="N161" s="42">
        <v>0</v>
      </c>
      <c r="O161" s="42"/>
    </row>
    <row r="162" spans="1:15" s="43" customFormat="1">
      <c r="A162" s="42">
        <v>10158</v>
      </c>
      <c r="B162" s="42">
        <v>10001012</v>
      </c>
      <c r="C162" s="42" t="str">
        <f t="shared" si="15"/>
        <v>메인 스테이지</v>
      </c>
      <c r="D162" s="42" t="str">
        <f t="shared" si="16"/>
        <v>통상</v>
      </c>
      <c r="E162" s="42">
        <f>INDEX('!참조_ENUM'!$F$3:$F$42,MATCH(F162,'!참조_ENUM'!$G$3:$G$42,0))</f>
        <v>6</v>
      </c>
      <c r="F162" s="49" t="s">
        <v>80</v>
      </c>
      <c r="G162" s="42">
        <v>12</v>
      </c>
      <c r="H162" s="53" t="str">
        <f>IF(E162=1000,VLOOKUP(G162,[2]item!$A$5:$C$10000,3,FALSE),IF(E162=112,VLOOKUP(G162,[3]pc_data!$A$5:$C$10000,3,FALSE)&amp;" 조각",IF(E162=1,"골드",IF(E162=2,"보석",IF(E162=3,"스테미나",IF(E162=4,"호감도",IF(E162=5,"플레이어 경험치",IF(E162=6,"캐릭터 경험치",IF(E162=7,VLOOKUP(G162,[3]pc_data!$A$5:$C$10000,3,FALSE),IF(E162=8,VLOOKUP(G162,[2]equipment!$A$5:$D$10000,3,FALSE),IF(E162=111,VLOOKUP(G162,[2]equipment!$A$5:$D$10000,3,FALSE)&amp;" 조각",IF(E162=113,VLOOKUP(G162,[2]item_piece!$A$5:$C$10000,3,FALSE),"기타"))))))))))))</f>
        <v>캐릭터 경험치</v>
      </c>
      <c r="I162" s="42">
        <v>12</v>
      </c>
      <c r="J162" s="42">
        <f>INDEX('!참조_ENUM'!$J$3:$J$5,MATCH(K162,'!참조_ENUM'!$K$3:$K$5,0))</f>
        <v>1</v>
      </c>
      <c r="K162" s="49" t="s">
        <v>75</v>
      </c>
      <c r="L162" s="42">
        <v>1000000</v>
      </c>
      <c r="M162" s="42" t="b">
        <f t="shared" si="22"/>
        <v>0</v>
      </c>
      <c r="N162" s="42">
        <v>0</v>
      </c>
      <c r="O162" s="42"/>
    </row>
    <row r="163" spans="1:15" s="43" customFormat="1">
      <c r="A163" s="42">
        <v>10159</v>
      </c>
      <c r="B163" s="42">
        <v>10001012</v>
      </c>
      <c r="C163" s="42" t="str">
        <f t="shared" si="15"/>
        <v>메인 스테이지</v>
      </c>
      <c r="D163" s="42" t="str">
        <f t="shared" si="16"/>
        <v>통상</v>
      </c>
      <c r="E163" s="42">
        <f>INDEX('!참조_ENUM'!$F$3:$F$42,MATCH(F163,'!참조_ENUM'!$G$3:$G$42,0))</f>
        <v>1</v>
      </c>
      <c r="F163" s="49" t="s">
        <v>78</v>
      </c>
      <c r="G163" s="42">
        <v>100</v>
      </c>
      <c r="H163" s="53" t="str">
        <f>IF(E163=1000,VLOOKUP(G163,[2]item!$A$5:$C$10000,3,FALSE),IF(E163=112,VLOOKUP(G163,[3]pc_data!$A$5:$C$10000,3,FALSE)&amp;" 조각",IF(E163=1,"골드",IF(E163=2,"보석",IF(E163=3,"스테미나",IF(E163=4,"호감도",IF(E163=5,"플레이어 경험치",IF(E163=6,"캐릭터 경험치",IF(E163=7,VLOOKUP(G163,[3]pc_data!$A$5:$C$10000,3,FALSE),IF(E163=8,VLOOKUP(G163,[2]equipment!$A$5:$D$10000,3,FALSE),IF(E163=111,VLOOKUP(G163,[2]equipment!$A$5:$D$10000,3,FALSE)&amp;" 조각",IF(E163=113,VLOOKUP(G163,[2]item_piece!$A$5:$C$10000,3,FALSE),"기타"))))))))))))</f>
        <v>골드</v>
      </c>
      <c r="I163" s="42">
        <v>100</v>
      </c>
      <c r="J163" s="42">
        <f>INDEX('!참조_ENUM'!$J$3:$J$5,MATCH(K163,'!참조_ENUM'!$K$3:$K$5,0))</f>
        <v>1</v>
      </c>
      <c r="K163" s="49" t="s">
        <v>75</v>
      </c>
      <c r="L163" s="42">
        <v>1000000</v>
      </c>
      <c r="M163" s="42" t="b">
        <f t="shared" si="22"/>
        <v>0</v>
      </c>
      <c r="N163" s="42">
        <v>0</v>
      </c>
      <c r="O163" s="42"/>
    </row>
    <row r="164" spans="1:15" s="43" customFormat="1">
      <c r="A164" s="42">
        <v>10160</v>
      </c>
      <c r="B164" s="42">
        <v>10001012</v>
      </c>
      <c r="C164" s="42" t="str">
        <f t="shared" si="15"/>
        <v>메인 스테이지</v>
      </c>
      <c r="D164" s="42" t="str">
        <f t="shared" si="16"/>
        <v>통상</v>
      </c>
      <c r="E164" s="42">
        <f>INDEX('!참조_ENUM'!$F$3:$F$42,MATCH(F164,'!참조_ENUM'!$G$3:$G$42,0))</f>
        <v>4</v>
      </c>
      <c r="F164" s="49" t="s">
        <v>81</v>
      </c>
      <c r="G164" s="42">
        <v>1</v>
      </c>
      <c r="H164" s="53" t="str">
        <f>IF(E164=1000,VLOOKUP(G164,[2]item!$A$5:$C$10000,3,FALSE),IF(E164=112,VLOOKUP(G164,[3]pc_data!$A$5:$C$10000,3,FALSE)&amp;" 조각",IF(E164=1,"골드",IF(E164=2,"보석",IF(E164=3,"스테미나",IF(E164=4,"호감도",IF(E164=5,"플레이어 경험치",IF(E164=6,"캐릭터 경험치",IF(E164=7,VLOOKUP(G164,[3]pc_data!$A$5:$C$10000,3,FALSE),IF(E164=8,VLOOKUP(G164,[2]equipment!$A$5:$D$10000,3,FALSE),IF(E164=111,VLOOKUP(G164,[2]equipment!$A$5:$D$10000,3,FALSE)&amp;" 조각",IF(E164=113,VLOOKUP(G164,[2]item_piece!$A$5:$C$10000,3,FALSE),"기타"))))))))))))</f>
        <v>호감도</v>
      </c>
      <c r="I164" s="42">
        <v>1</v>
      </c>
      <c r="J164" s="42">
        <f>INDEX('!참조_ENUM'!$J$3:$J$5,MATCH(K164,'!참조_ENUM'!$K$3:$K$5,0))</f>
        <v>1</v>
      </c>
      <c r="K164" s="49" t="s">
        <v>75</v>
      </c>
      <c r="L164" s="42">
        <v>1000000</v>
      </c>
      <c r="M164" s="42" t="b">
        <f t="shared" si="22"/>
        <v>0</v>
      </c>
      <c r="N164" s="42">
        <v>0</v>
      </c>
      <c r="O164" s="42"/>
    </row>
    <row r="165" spans="1:15" s="43" customFormat="1">
      <c r="A165" s="42">
        <v>10161</v>
      </c>
      <c r="B165" s="42">
        <v>10001012</v>
      </c>
      <c r="C165" s="42" t="str">
        <f t="shared" si="15"/>
        <v>메인 스테이지</v>
      </c>
      <c r="D165" s="42" t="str">
        <f t="shared" si="16"/>
        <v>통상</v>
      </c>
      <c r="E165" s="42">
        <f>INDEX('!참조_ENUM'!$F$3:$F$42,MATCH(F165,'!참조_ENUM'!$G$3:$G$42,0))</f>
        <v>112</v>
      </c>
      <c r="F165" s="49" t="s">
        <v>64</v>
      </c>
      <c r="G165" s="42">
        <v>100001</v>
      </c>
      <c r="H165" s="53" t="str">
        <f>IF(E165=1000,VLOOKUP(G165,[2]item!$A$5:$C$10000,3,FALSE),IF(E165=112,VLOOKUP(G165,[3]pc_data!$A$5:$C$10000,3,FALSE)&amp;" 조각",IF(E165=1,"골드",IF(E165=2,"보석",IF(E165=3,"스테미나",IF(E165=4,"호감도",IF(E165=5,"플레이어 경험치",IF(E165=6,"캐릭터 경험치",IF(E165=7,VLOOKUP(G165,[3]pc_data!$A$5:$C$10000,3,FALSE),IF(E165=8,VLOOKUP(G165,[2]equipment!$A$5:$D$10000,3,FALSE),IF(E165=111,VLOOKUP(G165,[2]equipment!$A$5:$D$10000,3,FALSE)&amp;" 조각",IF(E165=113,VLOOKUP(G165,[2]item_piece!$A$5:$C$10000,3,FALSE),"기타"))))))))))))</f>
        <v>루시아 조각</v>
      </c>
      <c r="I165" s="42">
        <v>1</v>
      </c>
      <c r="J165" s="42">
        <f>INDEX('!참조_ENUM'!$J$3:$J$5,MATCH(K165,'!참조_ENUM'!$K$3:$K$5,0))</f>
        <v>1</v>
      </c>
      <c r="K165" s="49" t="s">
        <v>75</v>
      </c>
      <c r="L165" s="42">
        <v>250000</v>
      </c>
      <c r="M165" s="42" t="b">
        <f t="shared" si="22"/>
        <v>1</v>
      </c>
      <c r="N165" s="42">
        <v>3</v>
      </c>
      <c r="O165" s="42"/>
    </row>
    <row r="166" spans="1:15" s="43" customFormat="1">
      <c r="A166" s="42">
        <v>10162</v>
      </c>
      <c r="B166" s="42">
        <v>10001012</v>
      </c>
      <c r="C166" s="42" t="str">
        <f t="shared" si="15"/>
        <v>메인 스테이지</v>
      </c>
      <c r="D166" s="42" t="str">
        <f t="shared" si="16"/>
        <v>통상</v>
      </c>
      <c r="E166" s="42">
        <f>INDEX('!참조_ENUM'!$F$3:$F$42,MATCH(F166,'!참조_ENUM'!$G$3:$G$42,0))</f>
        <v>112</v>
      </c>
      <c r="F166" s="49" t="s">
        <v>64</v>
      </c>
      <c r="G166" s="42">
        <v>100002</v>
      </c>
      <c r="H166" s="53" t="str">
        <f>IF(E166=1000,VLOOKUP(G166,[2]item!$A$5:$C$10000,3,FALSE),IF(E166=112,VLOOKUP(G166,[3]pc_data!$A$5:$C$10000,3,FALSE)&amp;" 조각",IF(E166=1,"골드",IF(E166=2,"보석",IF(E166=3,"스테미나",IF(E166=4,"호감도",IF(E166=5,"플레이어 경험치",IF(E166=6,"캐릭터 경험치",IF(E166=7,VLOOKUP(G166,[3]pc_data!$A$5:$C$10000,3,FALSE),IF(E166=8,VLOOKUP(G166,[2]equipment!$A$5:$D$10000,3,FALSE),IF(E166=111,VLOOKUP(G166,[2]equipment!$A$5:$D$10000,3,FALSE)&amp;" 조각",IF(E166=113,VLOOKUP(G166,[2]item_piece!$A$5:$C$10000,3,FALSE),"기타"))))))))))))</f>
        <v>라일라 조각</v>
      </c>
      <c r="I166" s="42">
        <v>1</v>
      </c>
      <c r="J166" s="42">
        <f>INDEX('!참조_ENUM'!$J$3:$J$5,MATCH(K166,'!참조_ENUM'!$K$3:$K$5,0))</f>
        <v>1</v>
      </c>
      <c r="K166" s="49" t="s">
        <v>75</v>
      </c>
      <c r="L166" s="42">
        <v>250000</v>
      </c>
      <c r="M166" s="42" t="b">
        <f>IF(N166&gt;0,TRUE,FALSE)</f>
        <v>1</v>
      </c>
      <c r="N166" s="42">
        <v>4</v>
      </c>
      <c r="O166" s="42"/>
    </row>
    <row r="167" spans="1:15" s="43" customFormat="1">
      <c r="A167" s="42">
        <v>10163</v>
      </c>
      <c r="B167" s="42">
        <v>10001012</v>
      </c>
      <c r="C167" s="42" t="str">
        <f t="shared" si="15"/>
        <v>메인 스테이지</v>
      </c>
      <c r="D167" s="42" t="str">
        <f t="shared" si="16"/>
        <v>통상</v>
      </c>
      <c r="E167" s="42">
        <f>INDEX('!참조_ENUM'!$F$3:$F$42,MATCH(F167,'!참조_ENUM'!$G$3:$G$42,0))</f>
        <v>112</v>
      </c>
      <c r="F167" s="49" t="s">
        <v>64</v>
      </c>
      <c r="G167" s="42">
        <v>100003</v>
      </c>
      <c r="H167" s="53" t="str">
        <f>IF(E167=1000,VLOOKUP(G167,[2]item!$A$5:$C$10000,3,FALSE),IF(E167=112,VLOOKUP(G167,[3]pc_data!$A$5:$C$10000,3,FALSE)&amp;" 조각",IF(E167=1,"골드",IF(E167=2,"보석",IF(E167=3,"스테미나",IF(E167=4,"호감도",IF(E167=5,"플레이어 경험치",IF(E167=6,"캐릭터 경험치",IF(E167=7,VLOOKUP(G167,[3]pc_data!$A$5:$C$10000,3,FALSE),IF(E167=8,VLOOKUP(G167,[2]equipment!$A$5:$D$10000,3,FALSE),IF(E167=111,VLOOKUP(G167,[2]equipment!$A$5:$D$10000,3,FALSE)&amp;" 조각",IF(E167=113,VLOOKUP(G167,[2]item_piece!$A$5:$C$10000,3,FALSE),"기타"))))))))))))</f>
        <v>바이올렛 조각</v>
      </c>
      <c r="I167" s="42">
        <v>1</v>
      </c>
      <c r="J167" s="42">
        <f>INDEX('!참조_ENUM'!$J$3:$J$5,MATCH(K167,'!참조_ENUM'!$K$3:$K$5,0))</f>
        <v>1</v>
      </c>
      <c r="K167" s="49" t="s">
        <v>75</v>
      </c>
      <c r="L167" s="42">
        <v>250000</v>
      </c>
      <c r="M167" s="42" t="b">
        <f t="shared" ref="M167:M179" si="23">IF(N167&gt;0,TRUE,FALSE)</f>
        <v>1</v>
      </c>
      <c r="N167" s="42">
        <v>5</v>
      </c>
      <c r="O167" s="42"/>
    </row>
    <row r="168" spans="1:15" s="43" customFormat="1">
      <c r="A168" s="42">
        <v>10164</v>
      </c>
      <c r="B168" s="42">
        <v>10001012</v>
      </c>
      <c r="C168" s="42" t="str">
        <f t="shared" si="15"/>
        <v>메인 스테이지</v>
      </c>
      <c r="D168" s="42" t="str">
        <f t="shared" si="16"/>
        <v>통상</v>
      </c>
      <c r="E168" s="42">
        <f>INDEX('!참조_ENUM'!$F$3:$F$42,MATCH(F168,'!참조_ENUM'!$G$3:$G$42,0))</f>
        <v>112</v>
      </c>
      <c r="F168" s="49" t="s">
        <v>64</v>
      </c>
      <c r="G168" s="42">
        <v>100004</v>
      </c>
      <c r="H168" s="53" t="str">
        <f>IF(E168=1000,VLOOKUP(G168,[2]item!$A$5:$C$10000,3,FALSE),IF(E168=112,VLOOKUP(G168,[3]pc_data!$A$5:$C$10000,3,FALSE)&amp;" 조각",IF(E168=1,"골드",IF(E168=2,"보석",IF(E168=3,"스테미나",IF(E168=4,"호감도",IF(E168=5,"플레이어 경험치",IF(E168=6,"캐릭터 경험치",IF(E168=7,VLOOKUP(G168,[3]pc_data!$A$5:$C$10000,3,FALSE),IF(E168=8,VLOOKUP(G168,[2]equipment!$A$5:$D$10000,3,FALSE),IF(E168=111,VLOOKUP(G168,[2]equipment!$A$5:$D$10000,3,FALSE)&amp;" 조각",IF(E168=113,VLOOKUP(G168,[2]item_piece!$A$5:$C$10000,3,FALSE),"기타"))))))))))))</f>
        <v>데이지 조각</v>
      </c>
      <c r="I168" s="42">
        <v>1</v>
      </c>
      <c r="J168" s="42">
        <f>INDEX('!참조_ENUM'!$J$3:$J$5,MATCH(K168,'!참조_ENUM'!$K$3:$K$5,0))</f>
        <v>1</v>
      </c>
      <c r="K168" s="49" t="s">
        <v>75</v>
      </c>
      <c r="L168" s="42">
        <v>250000</v>
      </c>
      <c r="M168" s="42" t="b">
        <f t="shared" si="23"/>
        <v>1</v>
      </c>
      <c r="N168" s="42">
        <v>6</v>
      </c>
      <c r="O168" s="42"/>
    </row>
    <row r="169" spans="1:15">
      <c r="A169" s="42">
        <v>10165</v>
      </c>
      <c r="B169" s="4">
        <v>11001012</v>
      </c>
      <c r="C169" s="4" t="str">
        <f t="shared" si="15"/>
        <v>메인 스테이지</v>
      </c>
      <c r="D169" s="4" t="str">
        <f t="shared" si="16"/>
        <v>초회</v>
      </c>
      <c r="E169" s="4">
        <f>INDEX('!참조_ENUM'!$F$3:$F$42,MATCH(F169,'!참조_ENUM'!$G$3:$G$42,0))</f>
        <v>112</v>
      </c>
      <c r="F169" s="49" t="s">
        <v>64</v>
      </c>
      <c r="G169" s="4">
        <v>100006</v>
      </c>
      <c r="H169" s="53" t="str">
        <f>IF(E169=1000,VLOOKUP(G169,[2]item!$A$5:$C$10000,3,FALSE),IF(E169=112,VLOOKUP(G169,[3]pc_data!$A$5:$C$10000,3,FALSE)&amp;" 조각",IF(E169=1,"골드",IF(E169=2,"보석",IF(E169=3,"스테미나",IF(E169=4,"호감도",IF(E169=5,"플레이어 경험치",IF(E169=6,"캐릭터 경험치",IF(E169=7,VLOOKUP(G169,[3]pc_data!$A$5:$C$10000,3,FALSE),IF(E169=8,VLOOKUP(G169,[2]equipment!$A$5:$D$10000,3,FALSE),IF(E169=111,VLOOKUP(G169,[2]equipment!$A$5:$D$10000,3,FALSE)&amp;" 조각",IF(E169=113,VLOOKUP(G169,[2]item_piece!$A$5:$C$10000,3,FALSE),"기타"))))))))))))</f>
        <v>에일린 조각</v>
      </c>
      <c r="I169" s="4">
        <v>5</v>
      </c>
      <c r="J169" s="4">
        <f>INDEX('!참조_ENUM'!$J$3:$J$5,MATCH(K169,'!참조_ENUM'!$K$3:$K$5,0))</f>
        <v>1</v>
      </c>
      <c r="K169" s="49" t="s">
        <v>75</v>
      </c>
      <c r="L169" s="4">
        <v>1000000</v>
      </c>
      <c r="M169" s="4" t="b">
        <f t="shared" si="23"/>
        <v>1</v>
      </c>
      <c r="N169" s="4">
        <v>1</v>
      </c>
      <c r="O169" s="4"/>
    </row>
    <row r="170" spans="1:15">
      <c r="A170" s="42">
        <v>10166</v>
      </c>
      <c r="B170" s="4">
        <v>11001012</v>
      </c>
      <c r="C170" s="4" t="str">
        <f t="shared" si="15"/>
        <v>메인 스테이지</v>
      </c>
      <c r="D170" s="4" t="str">
        <f t="shared" si="16"/>
        <v>초회</v>
      </c>
      <c r="E170" s="4">
        <f>INDEX('!참조_ENUM'!$F$3:$F$42,MATCH(F170,'!참조_ENUM'!$G$3:$G$42,0))</f>
        <v>1</v>
      </c>
      <c r="F170" s="49" t="s">
        <v>78</v>
      </c>
      <c r="G170" s="4">
        <v>8000</v>
      </c>
      <c r="H170" s="53" t="str">
        <f>IF(E170=1000,VLOOKUP(G170,[2]item!$A$5:$C$10000,3,FALSE),IF(E170=112,VLOOKUP(G170,[3]pc_data!$A$5:$C$10000,3,FALSE)&amp;" 조각",IF(E170=1,"골드",IF(E170=2,"보석",IF(E170=3,"스테미나",IF(E170=4,"호감도",IF(E170=5,"플레이어 경험치",IF(E170=6,"캐릭터 경험치",IF(E170=7,VLOOKUP(G170,[3]pc_data!$A$5:$C$10000,3,FALSE),IF(E170=8,VLOOKUP(G170,[2]equipment!$A$5:$D$10000,3,FALSE),IF(E170=111,VLOOKUP(G170,[2]equipment!$A$5:$D$10000,3,FALSE)&amp;" 조각",IF(E170=113,VLOOKUP(G170,[2]item_piece!$A$5:$C$10000,3,FALSE),"기타"))))))))))))</f>
        <v>골드</v>
      </c>
      <c r="I170" s="4">
        <v>8000</v>
      </c>
      <c r="J170" s="4">
        <f>INDEX('!참조_ENUM'!$J$3:$J$5,MATCH(K170,'!참조_ENUM'!$K$3:$K$5,0))</f>
        <v>1</v>
      </c>
      <c r="K170" s="49" t="s">
        <v>75</v>
      </c>
      <c r="L170" s="4">
        <v>1000000</v>
      </c>
      <c r="M170" s="4" t="b">
        <f t="shared" si="23"/>
        <v>1</v>
      </c>
      <c r="N170" s="4">
        <v>2</v>
      </c>
      <c r="O170" s="4"/>
    </row>
    <row r="171" spans="1:15">
      <c r="A171" s="42">
        <v>10167</v>
      </c>
      <c r="B171" s="4">
        <v>11001012</v>
      </c>
      <c r="C171" s="4" t="str">
        <f t="shared" si="15"/>
        <v>메인 스테이지</v>
      </c>
      <c r="D171" s="4" t="str">
        <f t="shared" si="16"/>
        <v>초회</v>
      </c>
      <c r="E171" s="4">
        <f>INDEX('!참조_ENUM'!$F$3:$F$42,MATCH(F171,'!참조_ENUM'!$G$3:$G$42,0))</f>
        <v>1000</v>
      </c>
      <c r="F171" s="49" t="s">
        <v>69</v>
      </c>
      <c r="G171" s="4">
        <v>16</v>
      </c>
      <c r="H171" s="53" t="str">
        <f>IF(E171=1000,VLOOKUP(G171,[2]item!$A$5:$C$10000,3,FALSE),IF(E171=112,VLOOKUP(G171,[3]pc_data!$A$5:$C$10000,3,FALSE)&amp;" 조각",IF(E171=1,"골드",IF(E171=2,"보석",IF(E171=3,"스테미나",IF(E171=4,"호감도",IF(E171=5,"플레이어 경험치",IF(E171=6,"캐릭터 경험치",IF(E171=7,VLOOKUP(G171,[3]pc_data!$A$5:$C$10000,3,FALSE),IF(E171=8,VLOOKUP(G171,[2]equipment!$A$5:$D$10000,3,FALSE),IF(E171=111,VLOOKUP(G171,[2]equipment!$A$5:$D$10000,3,FALSE)&amp;" 조각",IF(E171=113,VLOOKUP(G171,[2]item_piece!$A$5:$C$10000,3,FALSE),"기타"))))))))))))</f>
        <v>전투 보고서(소)</v>
      </c>
      <c r="I171" s="4">
        <v>150</v>
      </c>
      <c r="J171" s="4">
        <f>INDEX('!참조_ENUM'!$J$3:$J$5,MATCH(K171,'!참조_ENUM'!$K$3:$K$5,0))</f>
        <v>1</v>
      </c>
      <c r="K171" s="49" t="s">
        <v>75</v>
      </c>
      <c r="L171" s="4">
        <v>1000000</v>
      </c>
      <c r="M171" s="4" t="b">
        <f t="shared" si="23"/>
        <v>1</v>
      </c>
      <c r="N171" s="4">
        <v>3</v>
      </c>
      <c r="O171" s="4"/>
    </row>
    <row r="172" spans="1:15" s="45" customFormat="1">
      <c r="A172" s="42">
        <v>10168</v>
      </c>
      <c r="B172" s="44">
        <v>12001012</v>
      </c>
      <c r="C172" s="44" t="str">
        <f t="shared" si="15"/>
        <v>메인 스테이지</v>
      </c>
      <c r="D172" s="44" t="str">
        <f t="shared" si="16"/>
        <v>별 보상</v>
      </c>
      <c r="E172" s="44">
        <f>INDEX('!참조_ENUM'!$F$3:$F$42,MATCH(F172,'!참조_ENUM'!$G$3:$G$42,0))</f>
        <v>2</v>
      </c>
      <c r="F172" s="49" t="s">
        <v>59</v>
      </c>
      <c r="G172" s="44">
        <v>30</v>
      </c>
      <c r="H172" s="53" t="str">
        <f>IF(E172=1000,VLOOKUP(G172,[2]item!$A$5:$C$10000,3,FALSE),IF(E172=112,VLOOKUP(G172,[3]pc_data!$A$5:$C$10000,3,FALSE)&amp;" 조각",IF(E172=1,"골드",IF(E172=2,"보석",IF(E172=3,"스테미나",IF(E172=4,"호감도",IF(E172=5,"플레이어 경험치",IF(E172=6,"캐릭터 경험치",IF(E172=7,VLOOKUP(G172,[3]pc_data!$A$5:$C$10000,3,FALSE),IF(E172=8,VLOOKUP(G172,[2]equipment!$A$5:$D$10000,3,FALSE),IF(E172=111,VLOOKUP(G172,[2]equipment!$A$5:$D$10000,3,FALSE)&amp;" 조각",IF(E172=113,VLOOKUP(G172,[2]item_piece!$A$5:$C$10000,3,FALSE),"기타"))))))))))))</f>
        <v>보석</v>
      </c>
      <c r="I172" s="44">
        <v>30</v>
      </c>
      <c r="J172" s="44">
        <f>INDEX('!참조_ENUM'!$J$3:$J$5,MATCH(K172,'!참조_ENUM'!$K$3:$K$5,0))</f>
        <v>1</v>
      </c>
      <c r="K172" s="49" t="s">
        <v>75</v>
      </c>
      <c r="L172" s="44">
        <v>1000000</v>
      </c>
      <c r="M172" s="44" t="b">
        <f t="shared" si="23"/>
        <v>1</v>
      </c>
      <c r="N172" s="44">
        <v>1</v>
      </c>
      <c r="O172" s="44"/>
    </row>
    <row r="173" spans="1:15" s="43" customFormat="1">
      <c r="A173" s="42">
        <v>10169</v>
      </c>
      <c r="B173" s="42">
        <v>10001013</v>
      </c>
      <c r="C173" s="42" t="str">
        <f t="shared" si="15"/>
        <v>메인 스테이지</v>
      </c>
      <c r="D173" s="42" t="str">
        <f t="shared" si="16"/>
        <v>통상</v>
      </c>
      <c r="E173" s="42">
        <f>INDEX('!참조_ENUM'!$F$3:$F$42,MATCH(F173,'!참조_ENUM'!$G$3:$G$42,0))</f>
        <v>1000</v>
      </c>
      <c r="F173" s="49" t="s">
        <v>69</v>
      </c>
      <c r="G173" s="42">
        <v>16</v>
      </c>
      <c r="H173" s="53" t="str">
        <f>IF(E173=1000,VLOOKUP(G173,[2]item!$A$5:$C$10000,3,FALSE),IF(E173=112,VLOOKUP(G173,[3]pc_data!$A$5:$C$10000,3,FALSE)&amp;" 조각",IF(E173=1,"골드",IF(E173=2,"보석",IF(E173=3,"스테미나",IF(E173=4,"호감도",IF(E173=5,"플레이어 경험치",IF(E173=6,"캐릭터 경험치",IF(E173=7,VLOOKUP(G173,[3]pc_data!$A$5:$C$10000,3,FALSE),IF(E173=8,VLOOKUP(G173,[2]equipment!$A$5:$D$10000,3,FALSE),IF(E173=111,VLOOKUP(G173,[2]equipment!$A$5:$D$10000,3,FALSE)&amp;" 조각",IF(E173=113,VLOOKUP(G173,[2]item_piece!$A$5:$C$10000,3,FALSE),"기타"))))))))))))</f>
        <v>전투 보고서(소)</v>
      </c>
      <c r="I173" s="42">
        <v>10</v>
      </c>
      <c r="J173" s="42">
        <f>INDEX('!참조_ENUM'!$J$3:$J$5,MATCH(K173,'!참조_ENUM'!$K$3:$K$5,0))</f>
        <v>1</v>
      </c>
      <c r="K173" s="49" t="s">
        <v>75</v>
      </c>
      <c r="L173" s="42">
        <v>1000000</v>
      </c>
      <c r="M173" s="42" t="b">
        <f t="shared" si="23"/>
        <v>1</v>
      </c>
      <c r="N173" s="42">
        <v>1</v>
      </c>
      <c r="O173" s="42"/>
    </row>
    <row r="174" spans="1:15" s="43" customFormat="1">
      <c r="A174" s="42">
        <v>10170</v>
      </c>
      <c r="B174" s="42">
        <v>10001013</v>
      </c>
      <c r="C174" s="42" t="str">
        <f t="shared" si="15"/>
        <v>메인 스테이지</v>
      </c>
      <c r="D174" s="42" t="str">
        <f t="shared" si="16"/>
        <v>통상</v>
      </c>
      <c r="E174" s="42">
        <f>INDEX('!참조_ENUM'!$F$3:$F$42,MATCH(F174,'!참조_ENUM'!$G$3:$G$42,0))</f>
        <v>1000</v>
      </c>
      <c r="F174" s="49" t="s">
        <v>69</v>
      </c>
      <c r="G174" s="42">
        <v>6</v>
      </c>
      <c r="H174" s="53" t="str">
        <f>IF(E174=1000,VLOOKUP(G174,[2]item!$A$5:$C$10000,3,FALSE),IF(E174=112,VLOOKUP(G174,[3]pc_data!$A$5:$C$10000,3,FALSE)&amp;" 조각",IF(E174=1,"골드",IF(E174=2,"보석",IF(E174=3,"스테미나",IF(E174=4,"호감도",IF(E174=5,"플레이어 경험치",IF(E174=6,"캐릭터 경험치",IF(E174=7,VLOOKUP(G174,[3]pc_data!$A$5:$C$10000,3,FALSE),IF(E174=8,VLOOKUP(G174,[2]equipment!$A$5:$D$10000,3,FALSE),IF(E174=111,VLOOKUP(G174,[2]equipment!$A$5:$D$10000,3,FALSE)&amp;" 조각",IF(E174=113,VLOOKUP(G174,[2]item_piece!$A$5:$C$10000,3,FALSE),"기타"))))))))))))</f>
        <v>경험치 물약_C(소)</v>
      </c>
      <c r="I174" s="42">
        <v>10</v>
      </c>
      <c r="J174" s="42">
        <f>INDEX('!참조_ENUM'!$J$3:$J$5,MATCH(K174,'!참조_ENUM'!$K$3:$K$5,0))</f>
        <v>1</v>
      </c>
      <c r="K174" s="49" t="s">
        <v>75</v>
      </c>
      <c r="L174" s="42">
        <v>1000000</v>
      </c>
      <c r="M174" s="42" t="b">
        <f t="shared" si="23"/>
        <v>1</v>
      </c>
      <c r="N174" s="42">
        <v>2</v>
      </c>
      <c r="O174" s="42"/>
    </row>
    <row r="175" spans="1:15" s="43" customFormat="1">
      <c r="A175" s="42">
        <v>10171</v>
      </c>
      <c r="B175" s="42">
        <v>10001013</v>
      </c>
      <c r="C175" s="42" t="str">
        <f t="shared" si="15"/>
        <v>메인 스테이지</v>
      </c>
      <c r="D175" s="42" t="str">
        <f t="shared" si="16"/>
        <v>통상</v>
      </c>
      <c r="E175" s="42">
        <f>INDEX('!참조_ENUM'!$F$3:$F$42,MATCH(F175,'!참조_ENUM'!$G$3:$G$42,0))</f>
        <v>5</v>
      </c>
      <c r="F175" s="49" t="s">
        <v>79</v>
      </c>
      <c r="G175" s="42">
        <v>10</v>
      </c>
      <c r="H175" s="53" t="str">
        <f>IF(E175=1000,VLOOKUP(G175,[2]item!$A$5:$C$10000,3,FALSE),IF(E175=112,VLOOKUP(G175,[3]pc_data!$A$5:$C$10000,3,FALSE)&amp;" 조각",IF(E175=1,"골드",IF(E175=2,"보석",IF(E175=3,"스테미나",IF(E175=4,"호감도",IF(E175=5,"플레이어 경험치",IF(E175=6,"캐릭터 경험치",IF(E175=7,VLOOKUP(G175,[3]pc_data!$A$5:$C$10000,3,FALSE),IF(E175=8,VLOOKUP(G175,[2]equipment!$A$5:$D$10000,3,FALSE),IF(E175=111,VLOOKUP(G175,[2]equipment!$A$5:$D$10000,3,FALSE)&amp;" 조각",IF(E175=113,VLOOKUP(G175,[2]item_piece!$A$5:$C$10000,3,FALSE),"기타"))))))))))))</f>
        <v>플레이어 경험치</v>
      </c>
      <c r="I175" s="42">
        <v>10</v>
      </c>
      <c r="J175" s="42">
        <f>INDEX('!참조_ENUM'!$J$3:$J$5,MATCH(K175,'!참조_ENUM'!$K$3:$K$5,0))</f>
        <v>1</v>
      </c>
      <c r="K175" s="49" t="s">
        <v>75</v>
      </c>
      <c r="L175" s="42">
        <v>1000000</v>
      </c>
      <c r="M175" s="42" t="b">
        <f t="shared" si="23"/>
        <v>0</v>
      </c>
      <c r="N175" s="42">
        <v>0</v>
      </c>
      <c r="O175" s="42"/>
    </row>
    <row r="176" spans="1:15" s="43" customFormat="1">
      <c r="A176" s="42">
        <v>10172</v>
      </c>
      <c r="B176" s="42">
        <v>10001013</v>
      </c>
      <c r="C176" s="42" t="str">
        <f t="shared" si="15"/>
        <v>메인 스테이지</v>
      </c>
      <c r="D176" s="42" t="str">
        <f t="shared" si="16"/>
        <v>통상</v>
      </c>
      <c r="E176" s="42">
        <f>INDEX('!참조_ENUM'!$F$3:$F$42,MATCH(F176,'!참조_ENUM'!$G$3:$G$42,0))</f>
        <v>6</v>
      </c>
      <c r="F176" s="49" t="s">
        <v>80</v>
      </c>
      <c r="G176" s="42">
        <v>12</v>
      </c>
      <c r="H176" s="53" t="str">
        <f>IF(E176=1000,VLOOKUP(G176,[2]item!$A$5:$C$10000,3,FALSE),IF(E176=112,VLOOKUP(G176,[3]pc_data!$A$5:$C$10000,3,FALSE)&amp;" 조각",IF(E176=1,"골드",IF(E176=2,"보석",IF(E176=3,"스테미나",IF(E176=4,"호감도",IF(E176=5,"플레이어 경험치",IF(E176=6,"캐릭터 경험치",IF(E176=7,VLOOKUP(G176,[3]pc_data!$A$5:$C$10000,3,FALSE),IF(E176=8,VLOOKUP(G176,[2]equipment!$A$5:$D$10000,3,FALSE),IF(E176=111,VLOOKUP(G176,[2]equipment!$A$5:$D$10000,3,FALSE)&amp;" 조각",IF(E176=113,VLOOKUP(G176,[2]item_piece!$A$5:$C$10000,3,FALSE),"기타"))))))))))))</f>
        <v>캐릭터 경험치</v>
      </c>
      <c r="I176" s="42">
        <v>12</v>
      </c>
      <c r="J176" s="42">
        <f>INDEX('!참조_ENUM'!$J$3:$J$5,MATCH(K176,'!참조_ENUM'!$K$3:$K$5,0))</f>
        <v>1</v>
      </c>
      <c r="K176" s="49" t="s">
        <v>75</v>
      </c>
      <c r="L176" s="42">
        <v>1000000</v>
      </c>
      <c r="M176" s="42" t="b">
        <f t="shared" si="23"/>
        <v>0</v>
      </c>
      <c r="N176" s="42">
        <v>0</v>
      </c>
      <c r="O176" s="42"/>
    </row>
    <row r="177" spans="1:15" s="43" customFormat="1">
      <c r="A177" s="42">
        <v>10173</v>
      </c>
      <c r="B177" s="42">
        <v>10001013</v>
      </c>
      <c r="C177" s="42" t="str">
        <f t="shared" si="15"/>
        <v>메인 스테이지</v>
      </c>
      <c r="D177" s="42" t="str">
        <f t="shared" si="16"/>
        <v>통상</v>
      </c>
      <c r="E177" s="42">
        <f>INDEX('!참조_ENUM'!$F$3:$F$42,MATCH(F177,'!참조_ENUM'!$G$3:$G$42,0))</f>
        <v>1</v>
      </c>
      <c r="F177" s="49" t="s">
        <v>78</v>
      </c>
      <c r="G177" s="42">
        <v>100</v>
      </c>
      <c r="H177" s="53" t="str">
        <f>IF(E177=1000,VLOOKUP(G177,[2]item!$A$5:$C$10000,3,FALSE),IF(E177=112,VLOOKUP(G177,[3]pc_data!$A$5:$C$10000,3,FALSE)&amp;" 조각",IF(E177=1,"골드",IF(E177=2,"보석",IF(E177=3,"스테미나",IF(E177=4,"호감도",IF(E177=5,"플레이어 경험치",IF(E177=6,"캐릭터 경험치",IF(E177=7,VLOOKUP(G177,[3]pc_data!$A$5:$C$10000,3,FALSE),IF(E177=8,VLOOKUP(G177,[2]equipment!$A$5:$D$10000,3,FALSE),IF(E177=111,VLOOKUP(G177,[2]equipment!$A$5:$D$10000,3,FALSE)&amp;" 조각",IF(E177=113,VLOOKUP(G177,[2]item_piece!$A$5:$C$10000,3,FALSE),"기타"))))))))))))</f>
        <v>골드</v>
      </c>
      <c r="I177" s="42">
        <v>100</v>
      </c>
      <c r="J177" s="42">
        <f>INDEX('!참조_ENUM'!$J$3:$J$5,MATCH(K177,'!참조_ENUM'!$K$3:$K$5,0))</f>
        <v>1</v>
      </c>
      <c r="K177" s="49" t="s">
        <v>75</v>
      </c>
      <c r="L177" s="42">
        <v>1000000</v>
      </c>
      <c r="M177" s="42" t="b">
        <f t="shared" si="23"/>
        <v>0</v>
      </c>
      <c r="N177" s="42">
        <v>0</v>
      </c>
      <c r="O177" s="42"/>
    </row>
    <row r="178" spans="1:15" s="43" customFormat="1">
      <c r="A178" s="42">
        <v>10174</v>
      </c>
      <c r="B178" s="42">
        <v>10001013</v>
      </c>
      <c r="C178" s="42" t="str">
        <f t="shared" si="15"/>
        <v>메인 스테이지</v>
      </c>
      <c r="D178" s="42" t="str">
        <f t="shared" si="16"/>
        <v>통상</v>
      </c>
      <c r="E178" s="42">
        <f>INDEX('!참조_ENUM'!$F$3:$F$42,MATCH(F178,'!참조_ENUM'!$G$3:$G$42,0))</f>
        <v>4</v>
      </c>
      <c r="F178" s="49" t="s">
        <v>81</v>
      </c>
      <c r="G178" s="42">
        <v>1</v>
      </c>
      <c r="H178" s="53" t="str">
        <f>IF(E178=1000,VLOOKUP(G178,[2]item!$A$5:$C$10000,3,FALSE),IF(E178=112,VLOOKUP(G178,[3]pc_data!$A$5:$C$10000,3,FALSE)&amp;" 조각",IF(E178=1,"골드",IF(E178=2,"보석",IF(E178=3,"스테미나",IF(E178=4,"호감도",IF(E178=5,"플레이어 경험치",IF(E178=6,"캐릭터 경험치",IF(E178=7,VLOOKUP(G178,[3]pc_data!$A$5:$C$10000,3,FALSE),IF(E178=8,VLOOKUP(G178,[2]equipment!$A$5:$D$10000,3,FALSE),IF(E178=111,VLOOKUP(G178,[2]equipment!$A$5:$D$10000,3,FALSE)&amp;" 조각",IF(E178=113,VLOOKUP(G178,[2]item_piece!$A$5:$C$10000,3,FALSE),"기타"))))))))))))</f>
        <v>호감도</v>
      </c>
      <c r="I178" s="42">
        <v>1</v>
      </c>
      <c r="J178" s="42">
        <f>INDEX('!참조_ENUM'!$J$3:$J$5,MATCH(K178,'!참조_ENUM'!$K$3:$K$5,0))</f>
        <v>1</v>
      </c>
      <c r="K178" s="49" t="s">
        <v>75</v>
      </c>
      <c r="L178" s="42">
        <v>1000000</v>
      </c>
      <c r="M178" s="42" t="b">
        <f t="shared" si="23"/>
        <v>0</v>
      </c>
      <c r="N178" s="42">
        <v>0</v>
      </c>
      <c r="O178" s="42"/>
    </row>
    <row r="179" spans="1:15" s="43" customFormat="1">
      <c r="A179" s="42">
        <v>10175</v>
      </c>
      <c r="B179" s="42">
        <v>10001013</v>
      </c>
      <c r="C179" s="42" t="str">
        <f t="shared" si="15"/>
        <v>메인 스테이지</v>
      </c>
      <c r="D179" s="42" t="str">
        <f t="shared" si="16"/>
        <v>통상</v>
      </c>
      <c r="E179" s="42">
        <f>INDEX('!참조_ENUM'!$F$3:$F$42,MATCH(F179,'!참조_ENUM'!$G$3:$G$42,0))</f>
        <v>112</v>
      </c>
      <c r="F179" s="49" t="s">
        <v>64</v>
      </c>
      <c r="G179" s="42">
        <v>100001</v>
      </c>
      <c r="H179" s="53" t="str">
        <f>IF(E179=1000,VLOOKUP(G179,[2]item!$A$5:$C$10000,3,FALSE),IF(E179=112,VLOOKUP(G179,[3]pc_data!$A$5:$C$10000,3,FALSE)&amp;" 조각",IF(E179=1,"골드",IF(E179=2,"보석",IF(E179=3,"스테미나",IF(E179=4,"호감도",IF(E179=5,"플레이어 경험치",IF(E179=6,"캐릭터 경험치",IF(E179=7,VLOOKUP(G179,[3]pc_data!$A$5:$C$10000,3,FALSE),IF(E179=8,VLOOKUP(G179,[2]equipment!$A$5:$D$10000,3,FALSE),IF(E179=111,VLOOKUP(G179,[2]equipment!$A$5:$D$10000,3,FALSE)&amp;" 조각",IF(E179=113,VLOOKUP(G179,[2]item_piece!$A$5:$C$10000,3,FALSE),"기타"))))))))))))</f>
        <v>루시아 조각</v>
      </c>
      <c r="I179" s="42">
        <v>1</v>
      </c>
      <c r="J179" s="42">
        <f>INDEX('!참조_ENUM'!$J$3:$J$5,MATCH(K179,'!참조_ENUM'!$K$3:$K$5,0))</f>
        <v>1</v>
      </c>
      <c r="K179" s="49" t="s">
        <v>75</v>
      </c>
      <c r="L179" s="42">
        <v>250000</v>
      </c>
      <c r="M179" s="42" t="b">
        <f t="shared" si="23"/>
        <v>1</v>
      </c>
      <c r="N179" s="42">
        <v>3</v>
      </c>
      <c r="O179" s="42"/>
    </row>
    <row r="180" spans="1:15" s="43" customFormat="1">
      <c r="A180" s="42">
        <v>10176</v>
      </c>
      <c r="B180" s="42">
        <v>10001013</v>
      </c>
      <c r="C180" s="42" t="str">
        <f t="shared" si="15"/>
        <v>메인 스테이지</v>
      </c>
      <c r="D180" s="42" t="str">
        <f t="shared" si="16"/>
        <v>통상</v>
      </c>
      <c r="E180" s="42">
        <f>INDEX('!참조_ENUM'!$F$3:$F$42,MATCH(F180,'!참조_ENUM'!$G$3:$G$42,0))</f>
        <v>112</v>
      </c>
      <c r="F180" s="49" t="s">
        <v>64</v>
      </c>
      <c r="G180" s="42">
        <v>100002</v>
      </c>
      <c r="H180" s="53" t="str">
        <f>IF(E180=1000,VLOOKUP(G180,[2]item!$A$5:$C$10000,3,FALSE),IF(E180=112,VLOOKUP(G180,[3]pc_data!$A$5:$C$10000,3,FALSE)&amp;" 조각",IF(E180=1,"골드",IF(E180=2,"보석",IF(E180=3,"스테미나",IF(E180=4,"호감도",IF(E180=5,"플레이어 경험치",IF(E180=6,"캐릭터 경험치",IF(E180=7,VLOOKUP(G180,[3]pc_data!$A$5:$C$10000,3,FALSE),IF(E180=8,VLOOKUP(G180,[2]equipment!$A$5:$D$10000,3,FALSE),IF(E180=111,VLOOKUP(G180,[2]equipment!$A$5:$D$10000,3,FALSE)&amp;" 조각",IF(E180=113,VLOOKUP(G180,[2]item_piece!$A$5:$C$10000,3,FALSE),"기타"))))))))))))</f>
        <v>라일라 조각</v>
      </c>
      <c r="I180" s="42">
        <v>1</v>
      </c>
      <c r="J180" s="42">
        <f>INDEX('!참조_ENUM'!$J$3:$J$5,MATCH(K180,'!참조_ENUM'!$K$3:$K$5,0))</f>
        <v>1</v>
      </c>
      <c r="K180" s="49" t="s">
        <v>75</v>
      </c>
      <c r="L180" s="42">
        <v>250000</v>
      </c>
      <c r="M180" s="42" t="b">
        <f>IF(N180&gt;0,TRUE,FALSE)</f>
        <v>1</v>
      </c>
      <c r="N180" s="42">
        <v>4</v>
      </c>
      <c r="O180" s="42"/>
    </row>
    <row r="181" spans="1:15" s="43" customFormat="1">
      <c r="A181" s="42">
        <v>10177</v>
      </c>
      <c r="B181" s="42">
        <v>10001013</v>
      </c>
      <c r="C181" s="42" t="str">
        <f t="shared" si="15"/>
        <v>메인 스테이지</v>
      </c>
      <c r="D181" s="42" t="str">
        <f t="shared" si="16"/>
        <v>통상</v>
      </c>
      <c r="E181" s="42">
        <f>INDEX('!참조_ENUM'!$F$3:$F$42,MATCH(F181,'!참조_ENUM'!$G$3:$G$42,0))</f>
        <v>112</v>
      </c>
      <c r="F181" s="49" t="s">
        <v>64</v>
      </c>
      <c r="G181" s="42">
        <v>100003</v>
      </c>
      <c r="H181" s="53" t="str">
        <f>IF(E181=1000,VLOOKUP(G181,[2]item!$A$5:$C$10000,3,FALSE),IF(E181=112,VLOOKUP(G181,[3]pc_data!$A$5:$C$10000,3,FALSE)&amp;" 조각",IF(E181=1,"골드",IF(E181=2,"보석",IF(E181=3,"스테미나",IF(E181=4,"호감도",IF(E181=5,"플레이어 경험치",IF(E181=6,"캐릭터 경험치",IF(E181=7,VLOOKUP(G181,[3]pc_data!$A$5:$C$10000,3,FALSE),IF(E181=8,VLOOKUP(G181,[2]equipment!$A$5:$D$10000,3,FALSE),IF(E181=111,VLOOKUP(G181,[2]equipment!$A$5:$D$10000,3,FALSE)&amp;" 조각",IF(E181=113,VLOOKUP(G181,[2]item_piece!$A$5:$C$10000,3,FALSE),"기타"))))))))))))</f>
        <v>바이올렛 조각</v>
      </c>
      <c r="I181" s="42">
        <v>1</v>
      </c>
      <c r="J181" s="42">
        <f>INDEX('!참조_ENUM'!$J$3:$J$5,MATCH(K181,'!참조_ENUM'!$K$3:$K$5,0))</f>
        <v>1</v>
      </c>
      <c r="K181" s="49" t="s">
        <v>75</v>
      </c>
      <c r="L181" s="42">
        <v>250000</v>
      </c>
      <c r="M181" s="42" t="b">
        <f t="shared" ref="M181:M193" si="24">IF(N181&gt;0,TRUE,FALSE)</f>
        <v>1</v>
      </c>
      <c r="N181" s="42">
        <v>5</v>
      </c>
      <c r="O181" s="42"/>
    </row>
    <row r="182" spans="1:15" s="43" customFormat="1">
      <c r="A182" s="42">
        <v>10178</v>
      </c>
      <c r="B182" s="42">
        <v>10001013</v>
      </c>
      <c r="C182" s="42" t="str">
        <f t="shared" si="15"/>
        <v>메인 스테이지</v>
      </c>
      <c r="D182" s="42" t="str">
        <f t="shared" si="16"/>
        <v>통상</v>
      </c>
      <c r="E182" s="42">
        <f>INDEX('!참조_ENUM'!$F$3:$F$42,MATCH(F182,'!참조_ENUM'!$G$3:$G$42,0))</f>
        <v>112</v>
      </c>
      <c r="F182" s="49" t="s">
        <v>64</v>
      </c>
      <c r="G182" s="42">
        <v>100004</v>
      </c>
      <c r="H182" s="53" t="str">
        <f>IF(E182=1000,VLOOKUP(G182,[2]item!$A$5:$C$10000,3,FALSE),IF(E182=112,VLOOKUP(G182,[3]pc_data!$A$5:$C$10000,3,FALSE)&amp;" 조각",IF(E182=1,"골드",IF(E182=2,"보석",IF(E182=3,"스테미나",IF(E182=4,"호감도",IF(E182=5,"플레이어 경험치",IF(E182=6,"캐릭터 경험치",IF(E182=7,VLOOKUP(G182,[3]pc_data!$A$5:$C$10000,3,FALSE),IF(E182=8,VLOOKUP(G182,[2]equipment!$A$5:$D$10000,3,FALSE),IF(E182=111,VLOOKUP(G182,[2]equipment!$A$5:$D$10000,3,FALSE)&amp;" 조각",IF(E182=113,VLOOKUP(G182,[2]item_piece!$A$5:$C$10000,3,FALSE),"기타"))))))))))))</f>
        <v>데이지 조각</v>
      </c>
      <c r="I182" s="42">
        <v>1</v>
      </c>
      <c r="J182" s="42">
        <f>INDEX('!참조_ENUM'!$J$3:$J$5,MATCH(K182,'!참조_ENUM'!$K$3:$K$5,0))</f>
        <v>1</v>
      </c>
      <c r="K182" s="49" t="s">
        <v>75</v>
      </c>
      <c r="L182" s="42">
        <v>250000</v>
      </c>
      <c r="M182" s="42" t="b">
        <f t="shared" si="24"/>
        <v>1</v>
      </c>
      <c r="N182" s="42">
        <v>6</v>
      </c>
      <c r="O182" s="42"/>
    </row>
    <row r="183" spans="1:15">
      <c r="A183" s="42">
        <v>10179</v>
      </c>
      <c r="B183" s="4">
        <v>11001013</v>
      </c>
      <c r="C183" s="4" t="str">
        <f t="shared" si="15"/>
        <v>메인 스테이지</v>
      </c>
      <c r="D183" s="4" t="str">
        <f t="shared" si="16"/>
        <v>초회</v>
      </c>
      <c r="E183" s="4">
        <f>INDEX('!참조_ENUM'!$F$3:$F$42,MATCH(F183,'!참조_ENUM'!$G$3:$G$42,0))</f>
        <v>112</v>
      </c>
      <c r="F183" s="49" t="s">
        <v>64</v>
      </c>
      <c r="G183" s="4">
        <v>100001</v>
      </c>
      <c r="H183" s="53" t="str">
        <f>IF(E183=1000,VLOOKUP(G183,[2]item!$A$5:$C$10000,3,FALSE),IF(E183=112,VLOOKUP(G183,[3]pc_data!$A$5:$C$10000,3,FALSE)&amp;" 조각",IF(E183=1,"골드",IF(E183=2,"보석",IF(E183=3,"스테미나",IF(E183=4,"호감도",IF(E183=5,"플레이어 경험치",IF(E183=6,"캐릭터 경험치",IF(E183=7,VLOOKUP(G183,[3]pc_data!$A$5:$C$10000,3,FALSE),IF(E183=8,VLOOKUP(G183,[2]equipment!$A$5:$D$10000,3,FALSE),IF(E183=111,VLOOKUP(G183,[2]equipment!$A$5:$D$10000,3,FALSE)&amp;" 조각",IF(E183=113,VLOOKUP(G183,[2]item_piece!$A$5:$C$10000,3,FALSE),"기타"))))))))))))</f>
        <v>루시아 조각</v>
      </c>
      <c r="I183" s="4">
        <v>5</v>
      </c>
      <c r="J183" s="4">
        <f>INDEX('!참조_ENUM'!$J$3:$J$5,MATCH(K183,'!참조_ENUM'!$K$3:$K$5,0))</f>
        <v>1</v>
      </c>
      <c r="K183" s="49" t="s">
        <v>75</v>
      </c>
      <c r="L183" s="4">
        <v>1000000</v>
      </c>
      <c r="M183" s="4" t="b">
        <f t="shared" si="24"/>
        <v>1</v>
      </c>
      <c r="N183" s="4">
        <v>1</v>
      </c>
      <c r="O183" s="4"/>
    </row>
    <row r="184" spans="1:15">
      <c r="A184" s="42">
        <v>10180</v>
      </c>
      <c r="B184" s="4">
        <v>11001013</v>
      </c>
      <c r="C184" s="4" t="str">
        <f t="shared" si="15"/>
        <v>메인 스테이지</v>
      </c>
      <c r="D184" s="4" t="str">
        <f t="shared" si="16"/>
        <v>초회</v>
      </c>
      <c r="E184" s="4">
        <f>INDEX('!참조_ENUM'!$F$3:$F$42,MATCH(F184,'!참조_ENUM'!$G$3:$G$42,0))</f>
        <v>112</v>
      </c>
      <c r="F184" s="49" t="s">
        <v>64</v>
      </c>
      <c r="G184" s="4">
        <v>100002</v>
      </c>
      <c r="H184" s="53" t="str">
        <f>IF(E184=1000,VLOOKUP(G184,[2]item!$A$5:$C$10000,3,FALSE),IF(E184=112,VLOOKUP(G184,[3]pc_data!$A$5:$C$10000,3,FALSE)&amp;" 조각",IF(E184=1,"골드",IF(E184=2,"보석",IF(E184=3,"스테미나",IF(E184=4,"호감도",IF(E184=5,"플레이어 경험치",IF(E184=6,"캐릭터 경험치",IF(E184=7,VLOOKUP(G184,[3]pc_data!$A$5:$C$10000,3,FALSE),IF(E184=8,VLOOKUP(G184,[2]equipment!$A$5:$D$10000,3,FALSE),IF(E184=111,VLOOKUP(G184,[2]equipment!$A$5:$D$10000,3,FALSE)&amp;" 조각",IF(E184=113,VLOOKUP(G184,[2]item_piece!$A$5:$C$10000,3,FALSE),"기타"))))))))))))</f>
        <v>라일라 조각</v>
      </c>
      <c r="I184" s="4">
        <v>5</v>
      </c>
      <c r="J184" s="4">
        <f>INDEX('!참조_ENUM'!$J$3:$J$5,MATCH(K184,'!참조_ENUM'!$K$3:$K$5,0))</f>
        <v>1</v>
      </c>
      <c r="K184" s="49" t="s">
        <v>75</v>
      </c>
      <c r="L184" s="4">
        <v>1000000</v>
      </c>
      <c r="M184" s="4" t="b">
        <f t="shared" si="24"/>
        <v>1</v>
      </c>
      <c r="N184" s="4">
        <v>2</v>
      </c>
      <c r="O184" s="4"/>
    </row>
    <row r="185" spans="1:15">
      <c r="A185" s="42">
        <v>10181</v>
      </c>
      <c r="B185" s="4">
        <v>11001013</v>
      </c>
      <c r="C185" s="4" t="str">
        <f t="shared" si="15"/>
        <v>메인 스테이지</v>
      </c>
      <c r="D185" s="4" t="str">
        <f t="shared" si="16"/>
        <v>초회</v>
      </c>
      <c r="E185" s="4">
        <f>INDEX('!참조_ENUM'!$F$3:$F$42,MATCH(F185,'!참조_ENUM'!$G$3:$G$42,0))</f>
        <v>1</v>
      </c>
      <c r="F185" s="49" t="s">
        <v>78</v>
      </c>
      <c r="G185" s="4">
        <v>8000</v>
      </c>
      <c r="H185" s="53" t="str">
        <f>IF(E185=1000,VLOOKUP(G185,[2]item!$A$5:$C$10000,3,FALSE),IF(E185=112,VLOOKUP(G185,[3]pc_data!$A$5:$C$10000,3,FALSE)&amp;" 조각",IF(E185=1,"골드",IF(E185=2,"보석",IF(E185=3,"스테미나",IF(E185=4,"호감도",IF(E185=5,"플레이어 경험치",IF(E185=6,"캐릭터 경험치",IF(E185=7,VLOOKUP(G185,[3]pc_data!$A$5:$C$10000,3,FALSE),IF(E185=8,VLOOKUP(G185,[2]equipment!$A$5:$D$10000,3,FALSE),IF(E185=111,VLOOKUP(G185,[2]equipment!$A$5:$D$10000,3,FALSE)&amp;" 조각",IF(E185=113,VLOOKUP(G185,[2]item_piece!$A$5:$C$10000,3,FALSE),"기타"))))))))))))</f>
        <v>골드</v>
      </c>
      <c r="I185" s="4">
        <v>8000</v>
      </c>
      <c r="J185" s="4">
        <f>INDEX('!참조_ENUM'!$J$3:$J$5,MATCH(K185,'!참조_ENUM'!$K$3:$K$5,0))</f>
        <v>1</v>
      </c>
      <c r="K185" s="49" t="s">
        <v>75</v>
      </c>
      <c r="L185" s="4">
        <v>1000000</v>
      </c>
      <c r="M185" s="4" t="b">
        <f t="shared" si="24"/>
        <v>1</v>
      </c>
      <c r="N185" s="4">
        <v>3</v>
      </c>
      <c r="O185" s="4"/>
    </row>
    <row r="186" spans="1:15" s="45" customFormat="1">
      <c r="A186" s="42">
        <v>10182</v>
      </c>
      <c r="B186" s="44">
        <v>12001013</v>
      </c>
      <c r="C186" s="44" t="str">
        <f t="shared" si="15"/>
        <v>메인 스테이지</v>
      </c>
      <c r="D186" s="44" t="str">
        <f t="shared" si="16"/>
        <v>별 보상</v>
      </c>
      <c r="E186" s="44">
        <f>INDEX('!참조_ENUM'!$F$3:$F$42,MATCH(F186,'!참조_ENUM'!$G$3:$G$42,0))</f>
        <v>2</v>
      </c>
      <c r="F186" s="49" t="s">
        <v>59</v>
      </c>
      <c r="G186" s="44">
        <v>30</v>
      </c>
      <c r="H186" s="53" t="str">
        <f>IF(E186=1000,VLOOKUP(G186,[2]item!$A$5:$C$10000,3,FALSE),IF(E186=112,VLOOKUP(G186,[3]pc_data!$A$5:$C$10000,3,FALSE)&amp;" 조각",IF(E186=1,"골드",IF(E186=2,"보석",IF(E186=3,"스테미나",IF(E186=4,"호감도",IF(E186=5,"플레이어 경험치",IF(E186=6,"캐릭터 경험치",IF(E186=7,VLOOKUP(G186,[3]pc_data!$A$5:$C$10000,3,FALSE),IF(E186=8,VLOOKUP(G186,[2]equipment!$A$5:$D$10000,3,FALSE),IF(E186=111,VLOOKUP(G186,[2]equipment!$A$5:$D$10000,3,FALSE)&amp;" 조각",IF(E186=113,VLOOKUP(G186,[2]item_piece!$A$5:$C$10000,3,FALSE),"기타"))))))))))))</f>
        <v>보석</v>
      </c>
      <c r="I186" s="44">
        <v>30</v>
      </c>
      <c r="J186" s="44">
        <f>INDEX('!참조_ENUM'!$J$3:$J$5,MATCH(K186,'!참조_ENUM'!$K$3:$K$5,0))</f>
        <v>1</v>
      </c>
      <c r="K186" s="49" t="s">
        <v>75</v>
      </c>
      <c r="L186" s="44">
        <v>1000000</v>
      </c>
      <c r="M186" s="44" t="b">
        <f t="shared" si="24"/>
        <v>1</v>
      </c>
      <c r="N186" s="44">
        <v>4</v>
      </c>
      <c r="O186" s="44"/>
    </row>
    <row r="187" spans="1:15" s="43" customFormat="1">
      <c r="A187" s="42">
        <v>10183</v>
      </c>
      <c r="B187" s="42">
        <v>10001014</v>
      </c>
      <c r="C187" s="42" t="str">
        <f t="shared" si="15"/>
        <v>메인 스테이지</v>
      </c>
      <c r="D187" s="42" t="str">
        <f t="shared" si="16"/>
        <v>통상</v>
      </c>
      <c r="E187" s="42">
        <f>INDEX('!참조_ENUM'!$F$3:$F$42,MATCH(F187,'!참조_ENUM'!$G$3:$G$42,0))</f>
        <v>1000</v>
      </c>
      <c r="F187" s="49" t="s">
        <v>69</v>
      </c>
      <c r="G187" s="42">
        <v>16</v>
      </c>
      <c r="H187" s="53" t="str">
        <f>IF(E187=1000,VLOOKUP(G187,[2]item!$A$5:$C$10000,3,FALSE),IF(E187=112,VLOOKUP(G187,[3]pc_data!$A$5:$C$10000,3,FALSE)&amp;" 조각",IF(E187=1,"골드",IF(E187=2,"보석",IF(E187=3,"스테미나",IF(E187=4,"호감도",IF(E187=5,"플레이어 경험치",IF(E187=6,"캐릭터 경험치",IF(E187=7,VLOOKUP(G187,[3]pc_data!$A$5:$C$10000,3,FALSE),IF(E187=8,VLOOKUP(G187,[2]equipment!$A$5:$D$10000,3,FALSE),IF(E187=111,VLOOKUP(G187,[2]equipment!$A$5:$D$10000,3,FALSE)&amp;" 조각",IF(E187=113,VLOOKUP(G187,[2]item_piece!$A$5:$C$10000,3,FALSE),"기타"))))))))))))</f>
        <v>전투 보고서(소)</v>
      </c>
      <c r="I187" s="42">
        <v>10</v>
      </c>
      <c r="J187" s="42">
        <f>INDEX('!참조_ENUM'!$J$3:$J$5,MATCH(K187,'!참조_ENUM'!$K$3:$K$5,0))</f>
        <v>1</v>
      </c>
      <c r="K187" s="49" t="s">
        <v>75</v>
      </c>
      <c r="L187" s="42">
        <v>1000000</v>
      </c>
      <c r="M187" s="42" t="b">
        <f t="shared" si="24"/>
        <v>1</v>
      </c>
      <c r="N187" s="42">
        <v>1</v>
      </c>
      <c r="O187" s="42"/>
    </row>
    <row r="188" spans="1:15" s="43" customFormat="1">
      <c r="A188" s="42">
        <v>10184</v>
      </c>
      <c r="B188" s="42">
        <v>10001014</v>
      </c>
      <c r="C188" s="42" t="str">
        <f t="shared" si="15"/>
        <v>메인 스테이지</v>
      </c>
      <c r="D188" s="42" t="str">
        <f t="shared" si="16"/>
        <v>통상</v>
      </c>
      <c r="E188" s="42">
        <f>INDEX('!참조_ENUM'!$F$3:$F$42,MATCH(F188,'!참조_ENUM'!$G$3:$G$42,0))</f>
        <v>1000</v>
      </c>
      <c r="F188" s="49" t="s">
        <v>69</v>
      </c>
      <c r="G188" s="42">
        <v>6</v>
      </c>
      <c r="H188" s="53" t="str">
        <f>IF(E188=1000,VLOOKUP(G188,[2]item!$A$5:$C$10000,3,FALSE),IF(E188=112,VLOOKUP(G188,[3]pc_data!$A$5:$C$10000,3,FALSE)&amp;" 조각",IF(E188=1,"골드",IF(E188=2,"보석",IF(E188=3,"스테미나",IF(E188=4,"호감도",IF(E188=5,"플레이어 경험치",IF(E188=6,"캐릭터 경험치",IF(E188=7,VLOOKUP(G188,[3]pc_data!$A$5:$C$10000,3,FALSE),IF(E188=8,VLOOKUP(G188,[2]equipment!$A$5:$D$10000,3,FALSE),IF(E188=111,VLOOKUP(G188,[2]equipment!$A$5:$D$10000,3,FALSE)&amp;" 조각",IF(E188=113,VLOOKUP(G188,[2]item_piece!$A$5:$C$10000,3,FALSE),"기타"))))))))))))</f>
        <v>경험치 물약_C(소)</v>
      </c>
      <c r="I188" s="42">
        <v>10</v>
      </c>
      <c r="J188" s="42">
        <f>INDEX('!참조_ENUM'!$J$3:$J$5,MATCH(K188,'!참조_ENUM'!$K$3:$K$5,0))</f>
        <v>1</v>
      </c>
      <c r="K188" s="49" t="s">
        <v>75</v>
      </c>
      <c r="L188" s="42">
        <v>1000000</v>
      </c>
      <c r="M188" s="42" t="b">
        <f t="shared" si="24"/>
        <v>1</v>
      </c>
      <c r="N188" s="42">
        <v>2</v>
      </c>
      <c r="O188" s="42"/>
    </row>
    <row r="189" spans="1:15" s="43" customFormat="1">
      <c r="A189" s="42">
        <v>10185</v>
      </c>
      <c r="B189" s="42">
        <v>10001014</v>
      </c>
      <c r="C189" s="42" t="str">
        <f t="shared" si="15"/>
        <v>메인 스테이지</v>
      </c>
      <c r="D189" s="42" t="str">
        <f t="shared" si="16"/>
        <v>통상</v>
      </c>
      <c r="E189" s="42">
        <f>INDEX('!참조_ENUM'!$F$3:$F$42,MATCH(F189,'!참조_ENUM'!$G$3:$G$42,0))</f>
        <v>5</v>
      </c>
      <c r="F189" s="49" t="s">
        <v>79</v>
      </c>
      <c r="G189" s="42">
        <v>10</v>
      </c>
      <c r="H189" s="53" t="str">
        <f>IF(E189=1000,VLOOKUP(G189,[2]item!$A$5:$C$10000,3,FALSE),IF(E189=112,VLOOKUP(G189,[3]pc_data!$A$5:$C$10000,3,FALSE)&amp;" 조각",IF(E189=1,"골드",IF(E189=2,"보석",IF(E189=3,"스테미나",IF(E189=4,"호감도",IF(E189=5,"플레이어 경험치",IF(E189=6,"캐릭터 경험치",IF(E189=7,VLOOKUP(G189,[3]pc_data!$A$5:$C$10000,3,FALSE),IF(E189=8,VLOOKUP(G189,[2]equipment!$A$5:$D$10000,3,FALSE),IF(E189=111,VLOOKUP(G189,[2]equipment!$A$5:$D$10000,3,FALSE)&amp;" 조각",IF(E189=113,VLOOKUP(G189,[2]item_piece!$A$5:$C$10000,3,FALSE),"기타"))))))))))))</f>
        <v>플레이어 경험치</v>
      </c>
      <c r="I189" s="42">
        <v>10</v>
      </c>
      <c r="J189" s="42">
        <f>INDEX('!참조_ENUM'!$J$3:$J$5,MATCH(K189,'!참조_ENUM'!$K$3:$K$5,0))</f>
        <v>1</v>
      </c>
      <c r="K189" s="49" t="s">
        <v>75</v>
      </c>
      <c r="L189" s="42">
        <v>1000000</v>
      </c>
      <c r="M189" s="42" t="b">
        <f t="shared" si="24"/>
        <v>0</v>
      </c>
      <c r="N189" s="42">
        <v>0</v>
      </c>
      <c r="O189" s="42"/>
    </row>
    <row r="190" spans="1:15" s="43" customFormat="1">
      <c r="A190" s="42">
        <v>10186</v>
      </c>
      <c r="B190" s="42">
        <v>10001014</v>
      </c>
      <c r="C190" s="42" t="str">
        <f t="shared" si="15"/>
        <v>메인 스테이지</v>
      </c>
      <c r="D190" s="42" t="str">
        <f t="shared" si="16"/>
        <v>통상</v>
      </c>
      <c r="E190" s="42">
        <f>INDEX('!참조_ENUM'!$F$3:$F$42,MATCH(F190,'!참조_ENUM'!$G$3:$G$42,0))</f>
        <v>6</v>
      </c>
      <c r="F190" s="49" t="s">
        <v>80</v>
      </c>
      <c r="G190" s="42">
        <v>12</v>
      </c>
      <c r="H190" s="53" t="str">
        <f>IF(E190=1000,VLOOKUP(G190,[2]item!$A$5:$C$10000,3,FALSE),IF(E190=112,VLOOKUP(G190,[3]pc_data!$A$5:$C$10000,3,FALSE)&amp;" 조각",IF(E190=1,"골드",IF(E190=2,"보석",IF(E190=3,"스테미나",IF(E190=4,"호감도",IF(E190=5,"플레이어 경험치",IF(E190=6,"캐릭터 경험치",IF(E190=7,VLOOKUP(G190,[3]pc_data!$A$5:$C$10000,3,FALSE),IF(E190=8,VLOOKUP(G190,[2]equipment!$A$5:$D$10000,3,FALSE),IF(E190=111,VLOOKUP(G190,[2]equipment!$A$5:$D$10000,3,FALSE)&amp;" 조각",IF(E190=113,VLOOKUP(G190,[2]item_piece!$A$5:$C$10000,3,FALSE),"기타"))))))))))))</f>
        <v>캐릭터 경험치</v>
      </c>
      <c r="I190" s="42">
        <v>12</v>
      </c>
      <c r="J190" s="42">
        <f>INDEX('!참조_ENUM'!$J$3:$J$5,MATCH(K190,'!참조_ENUM'!$K$3:$K$5,0))</f>
        <v>1</v>
      </c>
      <c r="K190" s="49" t="s">
        <v>75</v>
      </c>
      <c r="L190" s="42">
        <v>1000000</v>
      </c>
      <c r="M190" s="42" t="b">
        <f t="shared" si="24"/>
        <v>0</v>
      </c>
      <c r="N190" s="42">
        <v>0</v>
      </c>
      <c r="O190" s="42"/>
    </row>
    <row r="191" spans="1:15" s="43" customFormat="1">
      <c r="A191" s="42">
        <v>10187</v>
      </c>
      <c r="B191" s="42">
        <v>10001014</v>
      </c>
      <c r="C191" s="42" t="str">
        <f t="shared" si="15"/>
        <v>메인 스테이지</v>
      </c>
      <c r="D191" s="42" t="str">
        <f t="shared" si="16"/>
        <v>통상</v>
      </c>
      <c r="E191" s="42">
        <f>INDEX('!참조_ENUM'!$F$3:$F$42,MATCH(F191,'!참조_ENUM'!$G$3:$G$42,0))</f>
        <v>1</v>
      </c>
      <c r="F191" s="49" t="s">
        <v>78</v>
      </c>
      <c r="G191" s="42">
        <v>100</v>
      </c>
      <c r="H191" s="53" t="str">
        <f>IF(E191=1000,VLOOKUP(G191,[2]item!$A$5:$C$10000,3,FALSE),IF(E191=112,VLOOKUP(G191,[3]pc_data!$A$5:$C$10000,3,FALSE)&amp;" 조각",IF(E191=1,"골드",IF(E191=2,"보석",IF(E191=3,"스테미나",IF(E191=4,"호감도",IF(E191=5,"플레이어 경험치",IF(E191=6,"캐릭터 경험치",IF(E191=7,VLOOKUP(G191,[3]pc_data!$A$5:$C$10000,3,FALSE),IF(E191=8,VLOOKUP(G191,[2]equipment!$A$5:$D$10000,3,FALSE),IF(E191=111,VLOOKUP(G191,[2]equipment!$A$5:$D$10000,3,FALSE)&amp;" 조각",IF(E191=113,VLOOKUP(G191,[2]item_piece!$A$5:$C$10000,3,FALSE),"기타"))))))))))))</f>
        <v>골드</v>
      </c>
      <c r="I191" s="42">
        <v>100</v>
      </c>
      <c r="J191" s="42">
        <f>INDEX('!참조_ENUM'!$J$3:$J$5,MATCH(K191,'!참조_ENUM'!$K$3:$K$5,0))</f>
        <v>1</v>
      </c>
      <c r="K191" s="49" t="s">
        <v>75</v>
      </c>
      <c r="L191" s="42">
        <v>1000000</v>
      </c>
      <c r="M191" s="42" t="b">
        <f t="shared" si="24"/>
        <v>0</v>
      </c>
      <c r="N191" s="42">
        <v>0</v>
      </c>
      <c r="O191" s="42"/>
    </row>
    <row r="192" spans="1:15" s="43" customFormat="1">
      <c r="A192" s="42">
        <v>10188</v>
      </c>
      <c r="B192" s="42">
        <v>10001014</v>
      </c>
      <c r="C192" s="42" t="str">
        <f t="shared" si="15"/>
        <v>메인 스테이지</v>
      </c>
      <c r="D192" s="42" t="str">
        <f t="shared" si="16"/>
        <v>통상</v>
      </c>
      <c r="E192" s="42">
        <f>INDEX('!참조_ENUM'!$F$3:$F$42,MATCH(F192,'!참조_ENUM'!$G$3:$G$42,0))</f>
        <v>4</v>
      </c>
      <c r="F192" s="49" t="s">
        <v>81</v>
      </c>
      <c r="G192" s="42">
        <v>1</v>
      </c>
      <c r="H192" s="53" t="str">
        <f>IF(E192=1000,VLOOKUP(G192,[2]item!$A$5:$C$10000,3,FALSE),IF(E192=112,VLOOKUP(G192,[3]pc_data!$A$5:$C$10000,3,FALSE)&amp;" 조각",IF(E192=1,"골드",IF(E192=2,"보석",IF(E192=3,"스테미나",IF(E192=4,"호감도",IF(E192=5,"플레이어 경험치",IF(E192=6,"캐릭터 경험치",IF(E192=7,VLOOKUP(G192,[3]pc_data!$A$5:$C$10000,3,FALSE),IF(E192=8,VLOOKUP(G192,[2]equipment!$A$5:$D$10000,3,FALSE),IF(E192=111,VLOOKUP(G192,[2]equipment!$A$5:$D$10000,3,FALSE)&amp;" 조각",IF(E192=113,VLOOKUP(G192,[2]item_piece!$A$5:$C$10000,3,FALSE),"기타"))))))))))))</f>
        <v>호감도</v>
      </c>
      <c r="I192" s="42">
        <v>1</v>
      </c>
      <c r="J192" s="42">
        <f>INDEX('!참조_ENUM'!$J$3:$J$5,MATCH(K192,'!참조_ENUM'!$K$3:$K$5,0))</f>
        <v>1</v>
      </c>
      <c r="K192" s="49" t="s">
        <v>75</v>
      </c>
      <c r="L192" s="42">
        <v>1000000</v>
      </c>
      <c r="M192" s="42" t="b">
        <f t="shared" si="24"/>
        <v>0</v>
      </c>
      <c r="N192" s="42">
        <v>0</v>
      </c>
      <c r="O192" s="42"/>
    </row>
    <row r="193" spans="1:15" s="43" customFormat="1">
      <c r="A193" s="42">
        <v>10189</v>
      </c>
      <c r="B193" s="42">
        <v>10001014</v>
      </c>
      <c r="C193" s="42" t="str">
        <f t="shared" si="15"/>
        <v>메인 스테이지</v>
      </c>
      <c r="D193" s="42" t="str">
        <f t="shared" si="16"/>
        <v>통상</v>
      </c>
      <c r="E193" s="42">
        <f>INDEX('!참조_ENUM'!$F$3:$F$42,MATCH(F193,'!참조_ENUM'!$G$3:$G$42,0))</f>
        <v>112</v>
      </c>
      <c r="F193" s="49" t="s">
        <v>64</v>
      </c>
      <c r="G193" s="42">
        <v>100001</v>
      </c>
      <c r="H193" s="53" t="str">
        <f>IF(E193=1000,VLOOKUP(G193,[2]item!$A$5:$C$10000,3,FALSE),IF(E193=112,VLOOKUP(G193,[3]pc_data!$A$5:$C$10000,3,FALSE)&amp;" 조각",IF(E193=1,"골드",IF(E193=2,"보석",IF(E193=3,"스테미나",IF(E193=4,"호감도",IF(E193=5,"플레이어 경험치",IF(E193=6,"캐릭터 경험치",IF(E193=7,VLOOKUP(G193,[3]pc_data!$A$5:$C$10000,3,FALSE),IF(E193=8,VLOOKUP(G193,[2]equipment!$A$5:$D$10000,3,FALSE),IF(E193=111,VLOOKUP(G193,[2]equipment!$A$5:$D$10000,3,FALSE)&amp;" 조각",IF(E193=113,VLOOKUP(G193,[2]item_piece!$A$5:$C$10000,3,FALSE),"기타"))))))))))))</f>
        <v>루시아 조각</v>
      </c>
      <c r="I193" s="42">
        <v>1</v>
      </c>
      <c r="J193" s="42">
        <f>INDEX('!참조_ENUM'!$J$3:$J$5,MATCH(K193,'!참조_ENUM'!$K$3:$K$5,0))</f>
        <v>1</v>
      </c>
      <c r="K193" s="49" t="s">
        <v>75</v>
      </c>
      <c r="L193" s="42">
        <v>250000</v>
      </c>
      <c r="M193" s="42" t="b">
        <f t="shared" si="24"/>
        <v>1</v>
      </c>
      <c r="N193" s="42">
        <v>3</v>
      </c>
      <c r="O193" s="42"/>
    </row>
    <row r="194" spans="1:15" s="43" customFormat="1">
      <c r="A194" s="42">
        <v>10190</v>
      </c>
      <c r="B194" s="42">
        <v>10001014</v>
      </c>
      <c r="C194" s="42" t="str">
        <f t="shared" si="15"/>
        <v>메인 스테이지</v>
      </c>
      <c r="D194" s="42" t="str">
        <f t="shared" si="16"/>
        <v>통상</v>
      </c>
      <c r="E194" s="42">
        <f>INDEX('!참조_ENUM'!$F$3:$F$42,MATCH(F194,'!참조_ENUM'!$G$3:$G$42,0))</f>
        <v>112</v>
      </c>
      <c r="F194" s="49" t="s">
        <v>64</v>
      </c>
      <c r="G194" s="42">
        <v>100002</v>
      </c>
      <c r="H194" s="53" t="str">
        <f>IF(E194=1000,VLOOKUP(G194,[2]item!$A$5:$C$10000,3,FALSE),IF(E194=112,VLOOKUP(G194,[3]pc_data!$A$5:$C$10000,3,FALSE)&amp;" 조각",IF(E194=1,"골드",IF(E194=2,"보석",IF(E194=3,"스테미나",IF(E194=4,"호감도",IF(E194=5,"플레이어 경험치",IF(E194=6,"캐릭터 경험치",IF(E194=7,VLOOKUP(G194,[3]pc_data!$A$5:$C$10000,3,FALSE),IF(E194=8,VLOOKUP(G194,[2]equipment!$A$5:$D$10000,3,FALSE),IF(E194=111,VLOOKUP(G194,[2]equipment!$A$5:$D$10000,3,FALSE)&amp;" 조각",IF(E194=113,VLOOKUP(G194,[2]item_piece!$A$5:$C$10000,3,FALSE),"기타"))))))))))))</f>
        <v>라일라 조각</v>
      </c>
      <c r="I194" s="42">
        <v>1</v>
      </c>
      <c r="J194" s="42">
        <f>INDEX('!참조_ENUM'!$J$3:$J$5,MATCH(K194,'!참조_ENUM'!$K$3:$K$5,0))</f>
        <v>1</v>
      </c>
      <c r="K194" s="49" t="s">
        <v>75</v>
      </c>
      <c r="L194" s="42">
        <v>250000</v>
      </c>
      <c r="M194" s="42" t="b">
        <f>IF(N194&gt;0,TRUE,FALSE)</f>
        <v>1</v>
      </c>
      <c r="N194" s="42">
        <v>4</v>
      </c>
      <c r="O194" s="42"/>
    </row>
    <row r="195" spans="1:15" s="43" customFormat="1">
      <c r="A195" s="42">
        <v>10191</v>
      </c>
      <c r="B195" s="42">
        <v>10001014</v>
      </c>
      <c r="C195" s="42" t="str">
        <f t="shared" si="15"/>
        <v>메인 스테이지</v>
      </c>
      <c r="D195" s="42" t="str">
        <f t="shared" si="16"/>
        <v>통상</v>
      </c>
      <c r="E195" s="42">
        <f>INDEX('!참조_ENUM'!$F$3:$F$42,MATCH(F195,'!참조_ENUM'!$G$3:$G$42,0))</f>
        <v>112</v>
      </c>
      <c r="F195" s="49" t="s">
        <v>64</v>
      </c>
      <c r="G195" s="42">
        <v>100003</v>
      </c>
      <c r="H195" s="53" t="str">
        <f>IF(E195=1000,VLOOKUP(G195,[2]item!$A$5:$C$10000,3,FALSE),IF(E195=112,VLOOKUP(G195,[3]pc_data!$A$5:$C$10000,3,FALSE)&amp;" 조각",IF(E195=1,"골드",IF(E195=2,"보석",IF(E195=3,"스테미나",IF(E195=4,"호감도",IF(E195=5,"플레이어 경험치",IF(E195=6,"캐릭터 경험치",IF(E195=7,VLOOKUP(G195,[3]pc_data!$A$5:$C$10000,3,FALSE),IF(E195=8,VLOOKUP(G195,[2]equipment!$A$5:$D$10000,3,FALSE),IF(E195=111,VLOOKUP(G195,[2]equipment!$A$5:$D$10000,3,FALSE)&amp;" 조각",IF(E195=113,VLOOKUP(G195,[2]item_piece!$A$5:$C$10000,3,FALSE),"기타"))))))))))))</f>
        <v>바이올렛 조각</v>
      </c>
      <c r="I195" s="42">
        <v>1</v>
      </c>
      <c r="J195" s="42">
        <f>INDEX('!참조_ENUM'!$J$3:$J$5,MATCH(K195,'!참조_ENUM'!$K$3:$K$5,0))</f>
        <v>1</v>
      </c>
      <c r="K195" s="49" t="s">
        <v>75</v>
      </c>
      <c r="L195" s="42">
        <v>250000</v>
      </c>
      <c r="M195" s="42" t="b">
        <f t="shared" ref="M195:M200" si="25">IF(N195&gt;0,TRUE,FALSE)</f>
        <v>1</v>
      </c>
      <c r="N195" s="42">
        <v>5</v>
      </c>
      <c r="O195" s="42"/>
    </row>
    <row r="196" spans="1:15" s="43" customFormat="1">
      <c r="A196" s="42">
        <v>10192</v>
      </c>
      <c r="B196" s="42">
        <v>10001014</v>
      </c>
      <c r="C196" s="42" t="str">
        <f t="shared" si="15"/>
        <v>메인 스테이지</v>
      </c>
      <c r="D196" s="42" t="str">
        <f t="shared" si="16"/>
        <v>통상</v>
      </c>
      <c r="E196" s="42">
        <f>INDEX('!참조_ENUM'!$F$3:$F$42,MATCH(F196,'!참조_ENUM'!$G$3:$G$42,0))</f>
        <v>112</v>
      </c>
      <c r="F196" s="49" t="s">
        <v>64</v>
      </c>
      <c r="G196" s="42">
        <v>100004</v>
      </c>
      <c r="H196" s="53" t="str">
        <f>IF(E196=1000,VLOOKUP(G196,[2]item!$A$5:$C$10000,3,FALSE),IF(E196=112,VLOOKUP(G196,[3]pc_data!$A$5:$C$10000,3,FALSE)&amp;" 조각",IF(E196=1,"골드",IF(E196=2,"보석",IF(E196=3,"스테미나",IF(E196=4,"호감도",IF(E196=5,"플레이어 경험치",IF(E196=6,"캐릭터 경험치",IF(E196=7,VLOOKUP(G196,[3]pc_data!$A$5:$C$10000,3,FALSE),IF(E196=8,VLOOKUP(G196,[2]equipment!$A$5:$D$10000,3,FALSE),IF(E196=111,VLOOKUP(G196,[2]equipment!$A$5:$D$10000,3,FALSE)&amp;" 조각",IF(E196=113,VLOOKUP(G196,[2]item_piece!$A$5:$C$10000,3,FALSE),"기타"))))))))))))</f>
        <v>데이지 조각</v>
      </c>
      <c r="I196" s="42">
        <v>1</v>
      </c>
      <c r="J196" s="42">
        <f>INDEX('!참조_ENUM'!$J$3:$J$5,MATCH(K196,'!참조_ENUM'!$K$3:$K$5,0))</f>
        <v>1</v>
      </c>
      <c r="K196" s="49" t="s">
        <v>75</v>
      </c>
      <c r="L196" s="42">
        <v>250000</v>
      </c>
      <c r="M196" s="42" t="b">
        <f t="shared" si="25"/>
        <v>1</v>
      </c>
      <c r="N196" s="42">
        <v>6</v>
      </c>
      <c r="O196" s="42"/>
    </row>
    <row r="197" spans="1:15">
      <c r="A197" s="42">
        <v>10193</v>
      </c>
      <c r="B197" s="4">
        <v>11001014</v>
      </c>
      <c r="C197" s="4" t="str">
        <f t="shared" si="15"/>
        <v>메인 스테이지</v>
      </c>
      <c r="D197" s="4" t="str">
        <f t="shared" si="16"/>
        <v>초회</v>
      </c>
      <c r="E197" s="4">
        <f>INDEX('!참조_ENUM'!$F$3:$F$42,MATCH(F197,'!참조_ENUM'!$G$3:$G$42,0))</f>
        <v>112</v>
      </c>
      <c r="F197" s="49" t="s">
        <v>64</v>
      </c>
      <c r="G197" s="4">
        <v>100003</v>
      </c>
      <c r="H197" s="53" t="str">
        <f>IF(E197=1000,VLOOKUP(G197,[2]item!$A$5:$C$10000,3,FALSE),IF(E197=112,VLOOKUP(G197,[3]pc_data!$A$5:$C$10000,3,FALSE)&amp;" 조각",IF(E197=1,"골드",IF(E197=2,"보석",IF(E197=3,"스테미나",IF(E197=4,"호감도",IF(E197=5,"플레이어 경험치",IF(E197=6,"캐릭터 경험치",IF(E197=7,VLOOKUP(G197,[3]pc_data!$A$5:$C$10000,3,FALSE),IF(E197=8,VLOOKUP(G197,[2]equipment!$A$5:$D$10000,3,FALSE),IF(E197=111,VLOOKUP(G197,[2]equipment!$A$5:$D$10000,3,FALSE)&amp;" 조각",IF(E197=113,VLOOKUP(G197,[2]item_piece!$A$5:$C$10000,3,FALSE),"기타"))))))))))))</f>
        <v>바이올렛 조각</v>
      </c>
      <c r="I197" s="4">
        <v>5</v>
      </c>
      <c r="J197" s="4">
        <f>INDEX('!참조_ENUM'!$J$3:$J$5,MATCH(K197,'!참조_ENUM'!$K$3:$K$5,0))</f>
        <v>1</v>
      </c>
      <c r="K197" s="49" t="s">
        <v>75</v>
      </c>
      <c r="L197" s="4">
        <v>1000000</v>
      </c>
      <c r="M197" s="4" t="b">
        <f t="shared" si="25"/>
        <v>1</v>
      </c>
      <c r="N197" s="4">
        <v>1</v>
      </c>
      <c r="O197" s="4"/>
    </row>
    <row r="198" spans="1:15">
      <c r="A198" s="42">
        <v>10194</v>
      </c>
      <c r="B198" s="4">
        <v>11001014</v>
      </c>
      <c r="C198" s="4" t="str">
        <f t="shared" si="15"/>
        <v>메인 스테이지</v>
      </c>
      <c r="D198" s="4" t="str">
        <f t="shared" si="16"/>
        <v>초회</v>
      </c>
      <c r="E198" s="4">
        <f>INDEX('!참조_ENUM'!$F$3:$F$42,MATCH(F198,'!참조_ENUM'!$G$3:$G$42,0))</f>
        <v>112</v>
      </c>
      <c r="F198" s="49" t="s">
        <v>64</v>
      </c>
      <c r="G198" s="4">
        <v>100004</v>
      </c>
      <c r="H198" s="53" t="str">
        <f>IF(E198=1000,VLOOKUP(G198,[2]item!$A$5:$C$10000,3,FALSE),IF(E198=112,VLOOKUP(G198,[3]pc_data!$A$5:$C$10000,3,FALSE)&amp;" 조각",IF(E198=1,"골드",IF(E198=2,"보석",IF(E198=3,"스테미나",IF(E198=4,"호감도",IF(E198=5,"플레이어 경험치",IF(E198=6,"캐릭터 경험치",IF(E198=7,VLOOKUP(G198,[3]pc_data!$A$5:$C$10000,3,FALSE),IF(E198=8,VLOOKUP(G198,[2]equipment!$A$5:$D$10000,3,FALSE),IF(E198=111,VLOOKUP(G198,[2]equipment!$A$5:$D$10000,3,FALSE)&amp;" 조각",IF(E198=113,VLOOKUP(G198,[2]item_piece!$A$5:$C$10000,3,FALSE),"기타"))))))))))))</f>
        <v>데이지 조각</v>
      </c>
      <c r="I198" s="4">
        <v>5</v>
      </c>
      <c r="J198" s="4">
        <f>INDEX('!참조_ENUM'!$J$3:$J$5,MATCH(K198,'!참조_ENUM'!$K$3:$K$5,0))</f>
        <v>1</v>
      </c>
      <c r="K198" s="49" t="s">
        <v>75</v>
      </c>
      <c r="L198" s="4">
        <v>1000000</v>
      </c>
      <c r="M198" s="4" t="b">
        <f t="shared" si="25"/>
        <v>1</v>
      </c>
      <c r="N198" s="4">
        <v>2</v>
      </c>
      <c r="O198" s="4"/>
    </row>
    <row r="199" spans="1:15">
      <c r="A199" s="42">
        <v>10195</v>
      </c>
      <c r="B199" s="4">
        <v>11001014</v>
      </c>
      <c r="C199" s="4" t="str">
        <f t="shared" si="15"/>
        <v>메인 스테이지</v>
      </c>
      <c r="D199" s="4" t="str">
        <f t="shared" si="16"/>
        <v>초회</v>
      </c>
      <c r="E199" s="4">
        <f>INDEX('!참조_ENUM'!$F$3:$F$42,MATCH(F199,'!참조_ENUM'!$G$3:$G$42,0))</f>
        <v>1</v>
      </c>
      <c r="F199" s="49" t="s">
        <v>78</v>
      </c>
      <c r="G199" s="4">
        <v>8000</v>
      </c>
      <c r="H199" s="53" t="str">
        <f>IF(E199=1000,VLOOKUP(G199,[2]item!$A$5:$C$10000,3,FALSE),IF(E199=112,VLOOKUP(G199,[3]pc_data!$A$5:$C$10000,3,FALSE)&amp;" 조각",IF(E199=1,"골드",IF(E199=2,"보석",IF(E199=3,"스테미나",IF(E199=4,"호감도",IF(E199=5,"플레이어 경험치",IF(E199=6,"캐릭터 경험치",IF(E199=7,VLOOKUP(G199,[3]pc_data!$A$5:$C$10000,3,FALSE),IF(E199=8,VLOOKUP(G199,[2]equipment!$A$5:$D$10000,3,FALSE),IF(E199=111,VLOOKUP(G199,[2]equipment!$A$5:$D$10000,3,FALSE)&amp;" 조각",IF(E199=113,VLOOKUP(G199,[2]item_piece!$A$5:$C$10000,3,FALSE),"기타"))))))))))))</f>
        <v>골드</v>
      </c>
      <c r="I199" s="4">
        <v>8000</v>
      </c>
      <c r="J199" s="4">
        <f>INDEX('!참조_ENUM'!$J$3:$J$5,MATCH(K199,'!참조_ENUM'!$K$3:$K$5,0))</f>
        <v>1</v>
      </c>
      <c r="K199" s="49" t="s">
        <v>75</v>
      </c>
      <c r="L199" s="4">
        <v>1000000</v>
      </c>
      <c r="M199" s="4" t="b">
        <f t="shared" si="25"/>
        <v>1</v>
      </c>
      <c r="N199" s="4">
        <v>3</v>
      </c>
      <c r="O199" s="4"/>
    </row>
    <row r="200" spans="1:15" s="45" customFormat="1">
      <c r="A200" s="42">
        <v>10196</v>
      </c>
      <c r="B200" s="44">
        <v>12001014</v>
      </c>
      <c r="C200" s="44" t="str">
        <f t="shared" si="15"/>
        <v>메인 스테이지</v>
      </c>
      <c r="D200" s="44" t="str">
        <f t="shared" si="16"/>
        <v>별 보상</v>
      </c>
      <c r="E200" s="44">
        <f>INDEX('!참조_ENUM'!$F$3:$F$42,MATCH(F200,'!참조_ENUM'!$G$3:$G$42,0))</f>
        <v>2</v>
      </c>
      <c r="F200" s="49" t="s">
        <v>59</v>
      </c>
      <c r="G200" s="44">
        <v>30</v>
      </c>
      <c r="H200" s="53" t="str">
        <f>IF(E200=1000,VLOOKUP(G200,[2]item!$A$5:$C$10000,3,FALSE),IF(E200=112,VLOOKUP(G200,[3]pc_data!$A$5:$C$10000,3,FALSE)&amp;" 조각",IF(E200=1,"골드",IF(E200=2,"보석",IF(E200=3,"스테미나",IF(E200=4,"호감도",IF(E200=5,"플레이어 경험치",IF(E200=6,"캐릭터 경험치",IF(E200=7,VLOOKUP(G200,[3]pc_data!$A$5:$C$10000,3,FALSE),IF(E200=8,VLOOKUP(G200,[2]equipment!$A$5:$D$10000,3,FALSE),IF(E200=111,VLOOKUP(G200,[2]equipment!$A$5:$D$10000,3,FALSE)&amp;" 조각",IF(E200=113,VLOOKUP(G200,[2]item_piece!$A$5:$C$10000,3,FALSE),"기타"))))))))))))</f>
        <v>보석</v>
      </c>
      <c r="I200" s="44">
        <v>30</v>
      </c>
      <c r="J200" s="44">
        <f>INDEX('!참조_ENUM'!$J$3:$J$5,MATCH(K200,'!참조_ENUM'!$K$3:$K$5,0))</f>
        <v>1</v>
      </c>
      <c r="K200" s="49" t="s">
        <v>75</v>
      </c>
      <c r="L200" s="44">
        <v>1000000</v>
      </c>
      <c r="M200" s="44" t="b">
        <f t="shared" si="25"/>
        <v>1</v>
      </c>
      <c r="N200" s="44">
        <v>4</v>
      </c>
      <c r="O200" s="44"/>
    </row>
    <row r="201" spans="1:15" s="43" customFormat="1">
      <c r="A201" s="42">
        <v>10197</v>
      </c>
      <c r="B201" s="42">
        <v>10001015</v>
      </c>
      <c r="C201" s="42" t="str">
        <f t="shared" si="15"/>
        <v>메인 스테이지</v>
      </c>
      <c r="D201" s="42" t="str">
        <f t="shared" si="16"/>
        <v>통상</v>
      </c>
      <c r="E201" s="42">
        <f>INDEX('!참조_ENUM'!$F$3:$F$42,MATCH(F201,'!참조_ENUM'!$G$3:$G$42,0))</f>
        <v>1000</v>
      </c>
      <c r="F201" s="49" t="s">
        <v>69</v>
      </c>
      <c r="G201" s="42">
        <v>16</v>
      </c>
      <c r="H201" s="53" t="str">
        <f>IF(E201=1000,VLOOKUP(G201,[2]item!$A$5:$C$10000,3,FALSE),IF(E201=112,VLOOKUP(G201,[3]pc_data!$A$5:$C$10000,3,FALSE)&amp;" 조각",IF(E201=1,"골드",IF(E201=2,"보석",IF(E201=3,"스테미나",IF(E201=4,"호감도",IF(E201=5,"플레이어 경험치",IF(E201=6,"캐릭터 경험치",IF(E201=7,VLOOKUP(G201,[3]pc_data!$A$5:$C$10000,3,FALSE),IF(E201=8,VLOOKUP(G201,[2]equipment!$A$5:$D$10000,3,FALSE),IF(E201=111,VLOOKUP(G201,[2]equipment!$A$5:$D$10000,3,FALSE)&amp;" 조각",IF(E201=113,VLOOKUP(G201,[2]item_piece!$A$5:$C$10000,3,FALSE),"기타"))))))))))))</f>
        <v>전투 보고서(소)</v>
      </c>
      <c r="I201" s="42">
        <v>20</v>
      </c>
      <c r="J201" s="42">
        <f>INDEX('!참조_ENUM'!$J$3:$J$5,MATCH(K201,'!참조_ENUM'!$K$3:$K$5,0))</f>
        <v>1</v>
      </c>
      <c r="K201" s="49" t="s">
        <v>75</v>
      </c>
      <c r="L201" s="42">
        <v>1000000</v>
      </c>
      <c r="M201" s="42" t="b">
        <f t="shared" si="21"/>
        <v>1</v>
      </c>
      <c r="N201" s="42">
        <v>1</v>
      </c>
      <c r="O201" s="42"/>
    </row>
    <row r="202" spans="1:15" s="43" customFormat="1">
      <c r="A202" s="42">
        <v>10198</v>
      </c>
      <c r="B202" s="42">
        <v>10001015</v>
      </c>
      <c r="C202" s="42" t="str">
        <f t="shared" si="15"/>
        <v>메인 스테이지</v>
      </c>
      <c r="D202" s="42" t="str">
        <f t="shared" si="16"/>
        <v>통상</v>
      </c>
      <c r="E202" s="42">
        <f>INDEX('!참조_ENUM'!$F$3:$F$42,MATCH(F202,'!참조_ENUM'!$G$3:$G$42,0))</f>
        <v>1000</v>
      </c>
      <c r="F202" s="49" t="s">
        <v>69</v>
      </c>
      <c r="G202" s="42">
        <v>6</v>
      </c>
      <c r="H202" s="53" t="str">
        <f>IF(E202=1000,VLOOKUP(G202,[2]item!$A$5:$C$10000,3,FALSE),IF(E202=112,VLOOKUP(G202,[3]pc_data!$A$5:$C$10000,3,FALSE)&amp;" 조각",IF(E202=1,"골드",IF(E202=2,"보석",IF(E202=3,"스테미나",IF(E202=4,"호감도",IF(E202=5,"플레이어 경험치",IF(E202=6,"캐릭터 경험치",IF(E202=7,VLOOKUP(G202,[3]pc_data!$A$5:$C$10000,3,FALSE),IF(E202=8,VLOOKUP(G202,[2]equipment!$A$5:$D$10000,3,FALSE),IF(E202=111,VLOOKUP(G202,[2]equipment!$A$5:$D$10000,3,FALSE)&amp;" 조각",IF(E202=113,VLOOKUP(G202,[2]item_piece!$A$5:$C$10000,3,FALSE),"기타"))))))))))))</f>
        <v>경험치 물약_C(소)</v>
      </c>
      <c r="I202" s="42">
        <v>20</v>
      </c>
      <c r="J202" s="42">
        <f>INDEX('!참조_ENUM'!$J$3:$J$5,MATCH(K202,'!참조_ENUM'!$K$3:$K$5,0))</f>
        <v>1</v>
      </c>
      <c r="K202" s="49" t="s">
        <v>75</v>
      </c>
      <c r="L202" s="42">
        <v>1000000</v>
      </c>
      <c r="M202" s="42" t="b">
        <f t="shared" si="21"/>
        <v>1</v>
      </c>
      <c r="N202" s="42">
        <v>2</v>
      </c>
      <c r="O202" s="42"/>
    </row>
    <row r="203" spans="1:15" s="43" customFormat="1">
      <c r="A203" s="42">
        <v>10199</v>
      </c>
      <c r="B203" s="42">
        <v>10001015</v>
      </c>
      <c r="C203" s="42" t="str">
        <f t="shared" si="15"/>
        <v>메인 스테이지</v>
      </c>
      <c r="D203" s="42" t="str">
        <f t="shared" si="16"/>
        <v>통상</v>
      </c>
      <c r="E203" s="42">
        <f>INDEX('!참조_ENUM'!$F$3:$F$42,MATCH(F203,'!참조_ENUM'!$G$3:$G$42,0))</f>
        <v>5</v>
      </c>
      <c r="F203" s="49" t="s">
        <v>79</v>
      </c>
      <c r="G203" s="42">
        <v>10</v>
      </c>
      <c r="H203" s="53" t="str">
        <f>IF(E203=1000,VLOOKUP(G203,[2]item!$A$5:$C$10000,3,FALSE),IF(E203=112,VLOOKUP(G203,[3]pc_data!$A$5:$C$10000,3,FALSE)&amp;" 조각",IF(E203=1,"골드",IF(E203=2,"보석",IF(E203=3,"스테미나",IF(E203=4,"호감도",IF(E203=5,"플레이어 경험치",IF(E203=6,"캐릭터 경험치",IF(E203=7,VLOOKUP(G203,[3]pc_data!$A$5:$C$10000,3,FALSE),IF(E203=8,VLOOKUP(G203,[2]equipment!$A$5:$D$10000,3,FALSE),IF(E203=111,VLOOKUP(G203,[2]equipment!$A$5:$D$10000,3,FALSE)&amp;" 조각",IF(E203=113,VLOOKUP(G203,[2]item_piece!$A$5:$C$10000,3,FALSE),"기타"))))))))))))</f>
        <v>플레이어 경험치</v>
      </c>
      <c r="I203" s="42">
        <v>10</v>
      </c>
      <c r="J203" s="42">
        <f>INDEX('!참조_ENUM'!$J$3:$J$5,MATCH(K203,'!참조_ENUM'!$K$3:$K$5,0))</f>
        <v>1</v>
      </c>
      <c r="K203" s="49" t="s">
        <v>75</v>
      </c>
      <c r="L203" s="42">
        <v>1000000</v>
      </c>
      <c r="M203" s="42" t="b">
        <f t="shared" si="21"/>
        <v>0</v>
      </c>
      <c r="N203" s="42">
        <v>0</v>
      </c>
      <c r="O203" s="42"/>
    </row>
    <row r="204" spans="1:15" s="43" customFormat="1">
      <c r="A204" s="42">
        <v>10200</v>
      </c>
      <c r="B204" s="42">
        <v>10001015</v>
      </c>
      <c r="C204" s="42" t="str">
        <f t="shared" si="15"/>
        <v>메인 스테이지</v>
      </c>
      <c r="D204" s="42" t="str">
        <f t="shared" si="16"/>
        <v>통상</v>
      </c>
      <c r="E204" s="42">
        <f>INDEX('!참조_ENUM'!$F$3:$F$42,MATCH(F204,'!참조_ENUM'!$G$3:$G$42,0))</f>
        <v>6</v>
      </c>
      <c r="F204" s="49" t="s">
        <v>80</v>
      </c>
      <c r="G204" s="42">
        <v>12</v>
      </c>
      <c r="H204" s="53" t="str">
        <f>IF(E204=1000,VLOOKUP(G204,[2]item!$A$5:$C$10000,3,FALSE),IF(E204=112,VLOOKUP(G204,[3]pc_data!$A$5:$C$10000,3,FALSE)&amp;" 조각",IF(E204=1,"골드",IF(E204=2,"보석",IF(E204=3,"스테미나",IF(E204=4,"호감도",IF(E204=5,"플레이어 경험치",IF(E204=6,"캐릭터 경험치",IF(E204=7,VLOOKUP(G204,[3]pc_data!$A$5:$C$10000,3,FALSE),IF(E204=8,VLOOKUP(G204,[2]equipment!$A$5:$D$10000,3,FALSE),IF(E204=111,VLOOKUP(G204,[2]equipment!$A$5:$D$10000,3,FALSE)&amp;" 조각",IF(E204=113,VLOOKUP(G204,[2]item_piece!$A$5:$C$10000,3,FALSE),"기타"))))))))))))</f>
        <v>캐릭터 경험치</v>
      </c>
      <c r="I204" s="42">
        <v>12</v>
      </c>
      <c r="J204" s="42">
        <f>INDEX('!참조_ENUM'!$J$3:$J$5,MATCH(K204,'!참조_ENUM'!$K$3:$K$5,0))</f>
        <v>1</v>
      </c>
      <c r="K204" s="49" t="s">
        <v>75</v>
      </c>
      <c r="L204" s="42">
        <v>1000000</v>
      </c>
      <c r="M204" s="42" t="b">
        <f t="shared" si="21"/>
        <v>0</v>
      </c>
      <c r="N204" s="42">
        <v>0</v>
      </c>
      <c r="O204" s="42"/>
    </row>
    <row r="205" spans="1:15" s="43" customFormat="1">
      <c r="A205" s="42">
        <v>10201</v>
      </c>
      <c r="B205" s="42">
        <v>10001015</v>
      </c>
      <c r="C205" s="42" t="str">
        <f t="shared" si="15"/>
        <v>메인 스테이지</v>
      </c>
      <c r="D205" s="42" t="str">
        <f t="shared" si="16"/>
        <v>통상</v>
      </c>
      <c r="E205" s="42">
        <f>INDEX('!참조_ENUM'!$F$3:$F$42,MATCH(F205,'!참조_ENUM'!$G$3:$G$42,0))</f>
        <v>1</v>
      </c>
      <c r="F205" s="49" t="s">
        <v>78</v>
      </c>
      <c r="G205" s="42">
        <v>100</v>
      </c>
      <c r="H205" s="53" t="str">
        <f>IF(E205=1000,VLOOKUP(G205,[2]item!$A$5:$C$10000,3,FALSE),IF(E205=112,VLOOKUP(G205,[3]pc_data!$A$5:$C$10000,3,FALSE)&amp;" 조각",IF(E205=1,"골드",IF(E205=2,"보석",IF(E205=3,"스테미나",IF(E205=4,"호감도",IF(E205=5,"플레이어 경험치",IF(E205=6,"캐릭터 경험치",IF(E205=7,VLOOKUP(G205,[3]pc_data!$A$5:$C$10000,3,FALSE),IF(E205=8,VLOOKUP(G205,[2]equipment!$A$5:$D$10000,3,FALSE),IF(E205=111,VLOOKUP(G205,[2]equipment!$A$5:$D$10000,3,FALSE)&amp;" 조각",IF(E205=113,VLOOKUP(G205,[2]item_piece!$A$5:$C$10000,3,FALSE),"기타"))))))))))))</f>
        <v>골드</v>
      </c>
      <c r="I205" s="42">
        <v>100</v>
      </c>
      <c r="J205" s="42">
        <f>INDEX('!참조_ENUM'!$J$3:$J$5,MATCH(K205,'!참조_ENUM'!$K$3:$K$5,0))</f>
        <v>1</v>
      </c>
      <c r="K205" s="49" t="s">
        <v>75</v>
      </c>
      <c r="L205" s="42">
        <v>1000000</v>
      </c>
      <c r="M205" s="42" t="b">
        <f t="shared" si="21"/>
        <v>0</v>
      </c>
      <c r="N205" s="42">
        <v>0</v>
      </c>
      <c r="O205" s="42"/>
    </row>
    <row r="206" spans="1:15" s="43" customFormat="1">
      <c r="A206" s="42">
        <v>10202</v>
      </c>
      <c r="B206" s="42">
        <v>10001015</v>
      </c>
      <c r="C206" s="42" t="str">
        <f t="shared" si="15"/>
        <v>메인 스테이지</v>
      </c>
      <c r="D206" s="42" t="str">
        <f t="shared" si="16"/>
        <v>통상</v>
      </c>
      <c r="E206" s="42">
        <f>INDEX('!참조_ENUM'!$F$3:$F$42,MATCH(F206,'!참조_ENUM'!$G$3:$G$42,0))</f>
        <v>4</v>
      </c>
      <c r="F206" s="49" t="s">
        <v>81</v>
      </c>
      <c r="G206" s="42">
        <v>1</v>
      </c>
      <c r="H206" s="53" t="str">
        <f>IF(E206=1000,VLOOKUP(G206,[2]item!$A$5:$C$10000,3,FALSE),IF(E206=112,VLOOKUP(G206,[3]pc_data!$A$5:$C$10000,3,FALSE)&amp;" 조각",IF(E206=1,"골드",IF(E206=2,"보석",IF(E206=3,"스테미나",IF(E206=4,"호감도",IF(E206=5,"플레이어 경험치",IF(E206=6,"캐릭터 경험치",IF(E206=7,VLOOKUP(G206,[3]pc_data!$A$5:$C$10000,3,FALSE),IF(E206=8,VLOOKUP(G206,[2]equipment!$A$5:$D$10000,3,FALSE),IF(E206=111,VLOOKUP(G206,[2]equipment!$A$5:$D$10000,3,FALSE)&amp;" 조각",IF(E206=113,VLOOKUP(G206,[2]item_piece!$A$5:$C$10000,3,FALSE),"기타"))))))))))))</f>
        <v>호감도</v>
      </c>
      <c r="I206" s="42">
        <v>1</v>
      </c>
      <c r="J206" s="42">
        <f>INDEX('!참조_ENUM'!$J$3:$J$5,MATCH(K206,'!참조_ENUM'!$K$3:$K$5,0))</f>
        <v>1</v>
      </c>
      <c r="K206" s="49" t="s">
        <v>75</v>
      </c>
      <c r="L206" s="42">
        <v>1000000</v>
      </c>
      <c r="M206" s="42" t="b">
        <f t="shared" si="21"/>
        <v>0</v>
      </c>
      <c r="N206" s="42">
        <v>0</v>
      </c>
      <c r="O206" s="42"/>
    </row>
    <row r="207" spans="1:15" s="43" customFormat="1">
      <c r="A207" s="42">
        <v>10203</v>
      </c>
      <c r="B207" s="42">
        <v>10001015</v>
      </c>
      <c r="C207" s="42" t="str">
        <f t="shared" si="15"/>
        <v>메인 스테이지</v>
      </c>
      <c r="D207" s="42" t="str">
        <f t="shared" si="16"/>
        <v>통상</v>
      </c>
      <c r="E207" s="42">
        <f>INDEX('!참조_ENUM'!$F$3:$F$42,MATCH(F207,'!참조_ENUM'!$G$3:$G$42,0))</f>
        <v>112</v>
      </c>
      <c r="F207" s="49" t="s">
        <v>64</v>
      </c>
      <c r="G207" s="42">
        <v>100001</v>
      </c>
      <c r="H207" s="53" t="str">
        <f>IF(E207=1000,VLOOKUP(G207,[2]item!$A$5:$C$10000,3,FALSE),IF(E207=112,VLOOKUP(G207,[3]pc_data!$A$5:$C$10000,3,FALSE)&amp;" 조각",IF(E207=1,"골드",IF(E207=2,"보석",IF(E207=3,"스테미나",IF(E207=4,"호감도",IF(E207=5,"플레이어 경험치",IF(E207=6,"캐릭터 경험치",IF(E207=7,VLOOKUP(G207,[3]pc_data!$A$5:$C$10000,3,FALSE),IF(E207=8,VLOOKUP(G207,[2]equipment!$A$5:$D$10000,3,FALSE),IF(E207=111,VLOOKUP(G207,[2]equipment!$A$5:$D$10000,3,FALSE)&amp;" 조각",IF(E207=113,VLOOKUP(G207,[2]item_piece!$A$5:$C$10000,3,FALSE),"기타"))))))))))))</f>
        <v>루시아 조각</v>
      </c>
      <c r="I207" s="42">
        <v>1</v>
      </c>
      <c r="J207" s="42">
        <f>INDEX('!참조_ENUM'!$J$3:$J$5,MATCH(K207,'!참조_ENUM'!$K$3:$K$5,0))</f>
        <v>1</v>
      </c>
      <c r="K207" s="49" t="s">
        <v>75</v>
      </c>
      <c r="L207" s="42">
        <v>250000</v>
      </c>
      <c r="M207" s="42" t="b">
        <f t="shared" si="21"/>
        <v>1</v>
      </c>
      <c r="N207" s="42">
        <v>3</v>
      </c>
      <c r="O207" s="42"/>
    </row>
    <row r="208" spans="1:15" s="43" customFormat="1">
      <c r="A208" s="42">
        <v>10204</v>
      </c>
      <c r="B208" s="42">
        <v>10001015</v>
      </c>
      <c r="C208" s="42" t="str">
        <f t="shared" si="15"/>
        <v>메인 스테이지</v>
      </c>
      <c r="D208" s="42" t="str">
        <f t="shared" si="16"/>
        <v>통상</v>
      </c>
      <c r="E208" s="42">
        <f>INDEX('!참조_ENUM'!$F$3:$F$42,MATCH(F208,'!참조_ENUM'!$G$3:$G$42,0))</f>
        <v>112</v>
      </c>
      <c r="F208" s="49" t="s">
        <v>64</v>
      </c>
      <c r="G208" s="42">
        <v>100002</v>
      </c>
      <c r="H208" s="53" t="str">
        <f>IF(E208=1000,VLOOKUP(G208,[2]item!$A$5:$C$10000,3,FALSE),IF(E208=112,VLOOKUP(G208,[3]pc_data!$A$5:$C$10000,3,FALSE)&amp;" 조각",IF(E208=1,"골드",IF(E208=2,"보석",IF(E208=3,"스테미나",IF(E208=4,"호감도",IF(E208=5,"플레이어 경험치",IF(E208=6,"캐릭터 경험치",IF(E208=7,VLOOKUP(G208,[3]pc_data!$A$5:$C$10000,3,FALSE),IF(E208=8,VLOOKUP(G208,[2]equipment!$A$5:$D$10000,3,FALSE),IF(E208=111,VLOOKUP(G208,[2]equipment!$A$5:$D$10000,3,FALSE)&amp;" 조각",IF(E208=113,VLOOKUP(G208,[2]item_piece!$A$5:$C$10000,3,FALSE),"기타"))))))))))))</f>
        <v>라일라 조각</v>
      </c>
      <c r="I208" s="42">
        <v>1</v>
      </c>
      <c r="J208" s="42">
        <f>INDEX('!참조_ENUM'!$J$3:$J$5,MATCH(K208,'!참조_ENUM'!$K$3:$K$5,0))</f>
        <v>1</v>
      </c>
      <c r="K208" s="49" t="s">
        <v>75</v>
      </c>
      <c r="L208" s="42">
        <v>250000</v>
      </c>
      <c r="M208" s="42" t="b">
        <f>IF(N208&gt;0,TRUE,FALSE)</f>
        <v>1</v>
      </c>
      <c r="N208" s="42">
        <v>4</v>
      </c>
      <c r="O208" s="42"/>
    </row>
    <row r="209" spans="1:15" s="43" customFormat="1">
      <c r="A209" s="42">
        <v>10205</v>
      </c>
      <c r="B209" s="42">
        <v>10001015</v>
      </c>
      <c r="C209" s="42" t="str">
        <f t="shared" si="15"/>
        <v>메인 스테이지</v>
      </c>
      <c r="D209" s="42" t="str">
        <f t="shared" si="16"/>
        <v>통상</v>
      </c>
      <c r="E209" s="42">
        <f>INDEX('!참조_ENUM'!$F$3:$F$42,MATCH(F209,'!참조_ENUM'!$G$3:$G$42,0))</f>
        <v>112</v>
      </c>
      <c r="F209" s="49" t="s">
        <v>64</v>
      </c>
      <c r="G209" s="42">
        <v>100003</v>
      </c>
      <c r="H209" s="53" t="str">
        <f>IF(E209=1000,VLOOKUP(G209,[2]item!$A$5:$C$10000,3,FALSE),IF(E209=112,VLOOKUP(G209,[3]pc_data!$A$5:$C$10000,3,FALSE)&amp;" 조각",IF(E209=1,"골드",IF(E209=2,"보석",IF(E209=3,"스테미나",IF(E209=4,"호감도",IF(E209=5,"플레이어 경험치",IF(E209=6,"캐릭터 경험치",IF(E209=7,VLOOKUP(G209,[3]pc_data!$A$5:$C$10000,3,FALSE),IF(E209=8,VLOOKUP(G209,[2]equipment!$A$5:$D$10000,3,FALSE),IF(E209=111,VLOOKUP(G209,[2]equipment!$A$5:$D$10000,3,FALSE)&amp;" 조각",IF(E209=113,VLOOKUP(G209,[2]item_piece!$A$5:$C$10000,3,FALSE),"기타"))))))))))))</f>
        <v>바이올렛 조각</v>
      </c>
      <c r="I209" s="42">
        <v>1</v>
      </c>
      <c r="J209" s="42">
        <f>INDEX('!참조_ENUM'!$J$3:$J$5,MATCH(K209,'!참조_ENUM'!$K$3:$K$5,0))</f>
        <v>1</v>
      </c>
      <c r="K209" s="49" t="s">
        <v>75</v>
      </c>
      <c r="L209" s="42">
        <v>250000</v>
      </c>
      <c r="M209" s="42" t="b">
        <f t="shared" ref="M209:M212" si="26">IF(N209&gt;0,TRUE,FALSE)</f>
        <v>1</v>
      </c>
      <c r="N209" s="42">
        <v>5</v>
      </c>
      <c r="O209" s="42"/>
    </row>
    <row r="210" spans="1:15" s="43" customFormat="1">
      <c r="A210" s="42">
        <v>10206</v>
      </c>
      <c r="B210" s="42">
        <v>10001015</v>
      </c>
      <c r="C210" s="42" t="str">
        <f t="shared" si="15"/>
        <v>메인 스테이지</v>
      </c>
      <c r="D210" s="42" t="str">
        <f t="shared" si="16"/>
        <v>통상</v>
      </c>
      <c r="E210" s="42">
        <f>INDEX('!참조_ENUM'!$F$3:$F$42,MATCH(F210,'!참조_ENUM'!$G$3:$G$42,0))</f>
        <v>112</v>
      </c>
      <c r="F210" s="49" t="s">
        <v>64</v>
      </c>
      <c r="G210" s="42">
        <v>100004</v>
      </c>
      <c r="H210" s="53" t="str">
        <f>IF(E210=1000,VLOOKUP(G210,[2]item!$A$5:$C$10000,3,FALSE),IF(E210=112,VLOOKUP(G210,[3]pc_data!$A$5:$C$10000,3,FALSE)&amp;" 조각",IF(E210=1,"골드",IF(E210=2,"보석",IF(E210=3,"스테미나",IF(E210=4,"호감도",IF(E210=5,"플레이어 경험치",IF(E210=6,"캐릭터 경험치",IF(E210=7,VLOOKUP(G210,[3]pc_data!$A$5:$C$10000,3,FALSE),IF(E210=8,VLOOKUP(G210,[2]equipment!$A$5:$D$10000,3,FALSE),IF(E210=111,VLOOKUP(G210,[2]equipment!$A$5:$D$10000,3,FALSE)&amp;" 조각",IF(E210=113,VLOOKUP(G210,[2]item_piece!$A$5:$C$10000,3,FALSE),"기타"))))))))))))</f>
        <v>데이지 조각</v>
      </c>
      <c r="I210" s="42">
        <v>1</v>
      </c>
      <c r="J210" s="42">
        <f>INDEX('!참조_ENUM'!$J$3:$J$5,MATCH(K210,'!참조_ENUM'!$K$3:$K$5,0))</f>
        <v>1</v>
      </c>
      <c r="K210" s="49" t="s">
        <v>75</v>
      </c>
      <c r="L210" s="42">
        <v>250000</v>
      </c>
      <c r="M210" s="42" t="b">
        <f t="shared" si="26"/>
        <v>1</v>
      </c>
      <c r="N210" s="42">
        <v>6</v>
      </c>
      <c r="O210" s="42"/>
    </row>
    <row r="211" spans="1:15">
      <c r="A211" s="42">
        <v>10207</v>
      </c>
      <c r="B211" s="4">
        <v>11001015</v>
      </c>
      <c r="C211" s="4" t="str">
        <f t="shared" si="15"/>
        <v>메인 스테이지</v>
      </c>
      <c r="D211" s="4" t="str">
        <f t="shared" si="16"/>
        <v>초회</v>
      </c>
      <c r="E211" s="4">
        <f>INDEX('!참조_ENUM'!$F$3:$F$42,MATCH(F211,'!참조_ENUM'!$G$3:$G$42,0))</f>
        <v>112</v>
      </c>
      <c r="F211" s="49" t="s">
        <v>64</v>
      </c>
      <c r="G211" s="4">
        <v>100005</v>
      </c>
      <c r="H211" s="53" t="str">
        <f>IF(E211=1000,VLOOKUP(G211,[2]item!$A$5:$C$10000,3,FALSE),IF(E211=112,VLOOKUP(G211,[3]pc_data!$A$5:$C$10000,3,FALSE)&amp;" 조각",IF(E211=1,"골드",IF(E211=2,"보석",IF(E211=3,"스테미나",IF(E211=4,"호감도",IF(E211=5,"플레이어 경험치",IF(E211=6,"캐릭터 경험치",IF(E211=7,VLOOKUP(G211,[3]pc_data!$A$5:$C$10000,3,FALSE),IF(E211=8,VLOOKUP(G211,[2]equipment!$A$5:$D$10000,3,FALSE),IF(E211=111,VLOOKUP(G211,[2]equipment!$A$5:$D$10000,3,FALSE)&amp;" 조각",IF(E211=113,VLOOKUP(G211,[2]item_piece!$A$5:$C$10000,3,FALSE),"기타"))))))))))))</f>
        <v>클레어 조각</v>
      </c>
      <c r="I211" s="4">
        <v>5</v>
      </c>
      <c r="J211" s="4">
        <f>INDEX('!참조_ENUM'!$J$3:$J$5,MATCH(K211,'!참조_ENUM'!$K$3:$K$5,0))</f>
        <v>1</v>
      </c>
      <c r="K211" s="49" t="s">
        <v>75</v>
      </c>
      <c r="L211" s="4">
        <v>1000000</v>
      </c>
      <c r="M211" s="4" t="b">
        <f t="shared" si="26"/>
        <v>1</v>
      </c>
      <c r="N211" s="4">
        <v>1</v>
      </c>
      <c r="O211" s="4"/>
    </row>
    <row r="212" spans="1:15">
      <c r="A212" s="42">
        <v>10208</v>
      </c>
      <c r="B212" s="4">
        <v>11001015</v>
      </c>
      <c r="C212" s="4" t="str">
        <f t="shared" ref="C212" si="27">IF(MID(B212, 1, 1) = "1", "메인 스테이지", IF(MID(B212, 1, 1) = "2", "일일던전", IF(MID(B212, 1, 1) = "3", "보스전", "다른 경우")))</f>
        <v>메인 스테이지</v>
      </c>
      <c r="D212" s="4" t="str">
        <f t="shared" ref="D212" si="28">IF(MID(B212, 2, 1) = "0", "통상", IF(MID(B212, 2, 1) = "1", "초회", IF(MID(B212, 2, 1) = "2", "별 보상", "다른 경우")))</f>
        <v>초회</v>
      </c>
      <c r="E212" s="4">
        <f>INDEX('!참조_ENUM'!$F$3:$F$42,MATCH(F212,'!참조_ENUM'!$G$3:$G$42,0))</f>
        <v>112</v>
      </c>
      <c r="F212" s="49" t="s">
        <v>64</v>
      </c>
      <c r="G212" s="4">
        <v>100006</v>
      </c>
      <c r="H212" s="53" t="str">
        <f>IF(E212=1000,VLOOKUP(G212,[2]item!$A$5:$C$10000,3,FALSE),IF(E212=112,VLOOKUP(G212,[3]pc_data!$A$5:$C$10000,3,FALSE)&amp;" 조각",IF(E212=1,"골드",IF(E212=2,"보석",IF(E212=3,"스테미나",IF(E212=4,"호감도",IF(E212=5,"플레이어 경험치",IF(E212=6,"캐릭터 경험치",IF(E212=7,VLOOKUP(G212,[3]pc_data!$A$5:$C$10000,3,FALSE),IF(E212=8,VLOOKUP(G212,[2]equipment!$A$5:$D$10000,3,FALSE),IF(E212=111,VLOOKUP(G212,[2]equipment!$A$5:$D$10000,3,FALSE)&amp;" 조각",IF(E212=113,VLOOKUP(G212,[2]item_piece!$A$5:$C$10000,3,FALSE),"기타"))))))))))))</f>
        <v>에일린 조각</v>
      </c>
      <c r="I212" s="4">
        <v>5</v>
      </c>
      <c r="J212" s="4">
        <f>INDEX('!참조_ENUM'!$J$3:$J$5,MATCH(K212,'!참조_ENUM'!$K$3:$K$5,0))</f>
        <v>1</v>
      </c>
      <c r="K212" s="49" t="s">
        <v>75</v>
      </c>
      <c r="L212" s="4">
        <v>1000000</v>
      </c>
      <c r="M212" s="4" t="b">
        <f t="shared" si="26"/>
        <v>1</v>
      </c>
      <c r="N212" s="4">
        <v>2</v>
      </c>
      <c r="O212" s="4"/>
    </row>
    <row r="213" spans="1:15">
      <c r="A213" s="42">
        <v>10209</v>
      </c>
      <c r="B213" s="4">
        <v>11001015</v>
      </c>
      <c r="C213" s="4" t="str">
        <f t="shared" ref="C213:C222" si="29">IF(MID(B213, 1, 1) = "1", "메인 스테이지", IF(MID(B213, 1, 1) = "2", "일일던전", IF(MID(B213, 1, 1) = "3", "보스전", "다른 경우")))</f>
        <v>메인 스테이지</v>
      </c>
      <c r="D213" s="4" t="str">
        <f t="shared" ref="D213:D222" si="30">IF(MID(B213, 2, 1) = "0", "통상", IF(MID(B213, 2, 1) = "1", "초회", IF(MID(B213, 2, 1) = "2", "별 보상", "다른 경우")))</f>
        <v>초회</v>
      </c>
      <c r="E213" s="4">
        <f>INDEX('!참조_ENUM'!$F$3:$F$42,MATCH(F213,'!참조_ENUM'!$G$3:$G$42,0))</f>
        <v>1</v>
      </c>
      <c r="F213" s="49" t="s">
        <v>78</v>
      </c>
      <c r="G213" s="4">
        <v>8000</v>
      </c>
      <c r="H213" s="53" t="str">
        <f>IF(E213=1000,VLOOKUP(G213,[2]item!$A$5:$C$10000,3,FALSE),IF(E213=112,VLOOKUP(G213,[3]pc_data!$A$5:$C$10000,3,FALSE)&amp;" 조각",IF(E213=1,"골드",IF(E213=2,"보석",IF(E213=3,"스테미나",IF(E213=4,"호감도",IF(E213=5,"플레이어 경험치",IF(E213=6,"캐릭터 경험치",IF(E213=7,VLOOKUP(G213,[3]pc_data!$A$5:$C$10000,3,FALSE),IF(E213=8,VLOOKUP(G213,[2]equipment!$A$5:$D$10000,3,FALSE),IF(E213=111,VLOOKUP(G213,[2]equipment!$A$5:$D$10000,3,FALSE)&amp;" 조각",IF(E213=113,VLOOKUP(G213,[2]item_piece!$A$5:$C$10000,3,FALSE),"기타"))))))))))))</f>
        <v>골드</v>
      </c>
      <c r="I213" s="4">
        <v>8000</v>
      </c>
      <c r="J213" s="4">
        <f>INDEX('!참조_ENUM'!$J$3:$J$5,MATCH(K213,'!참조_ENUM'!$K$3:$K$5,0))</f>
        <v>1</v>
      </c>
      <c r="K213" s="49" t="s">
        <v>75</v>
      </c>
      <c r="L213" s="4">
        <v>1000000</v>
      </c>
      <c r="M213" s="4" t="b">
        <f t="shared" ref="M213:M221" si="31">IF(N213&gt;0,TRUE,FALSE)</f>
        <v>1</v>
      </c>
      <c r="N213" s="4">
        <v>3</v>
      </c>
      <c r="O213" s="4"/>
    </row>
    <row r="214" spans="1:15" ht="17.25" thickBot="1">
      <c r="A214" s="56">
        <v>10210</v>
      </c>
      <c r="B214" s="57">
        <v>12001015</v>
      </c>
      <c r="C214" s="57" t="str">
        <f t="shared" si="29"/>
        <v>메인 스테이지</v>
      </c>
      <c r="D214" s="57" t="str">
        <f t="shared" si="30"/>
        <v>별 보상</v>
      </c>
      <c r="E214" s="57">
        <f>INDEX('!참조_ENUM'!$F$3:$F$42,MATCH(F214,'!참조_ENUM'!$G$3:$G$42,0))</f>
        <v>2</v>
      </c>
      <c r="F214" s="58" t="s">
        <v>59</v>
      </c>
      <c r="G214" s="57">
        <v>100</v>
      </c>
      <c r="H214" s="53" t="str">
        <f>IF(E214=1000,VLOOKUP(G214,[2]item!$A$5:$C$10000,3,FALSE),IF(E214=112,VLOOKUP(G214,[3]pc_data!$A$5:$C$10000,3,FALSE)&amp;" 조각",IF(E214=1,"골드",IF(E214=2,"보석",IF(E214=3,"스테미나",IF(E214=4,"호감도",IF(E214=5,"플레이어 경험치",IF(E214=6,"캐릭터 경험치",IF(E214=7,VLOOKUP(G214,[3]pc_data!$A$5:$C$10000,3,FALSE),IF(E214=8,VLOOKUP(G214,[2]equipment!$A$5:$D$10000,3,FALSE),IF(E214=111,VLOOKUP(G214,[2]equipment!$A$5:$D$10000,3,FALSE)&amp;" 조각",IF(E214=113,VLOOKUP(G214,[2]item_piece!$A$5:$C$10000,3,FALSE),"기타"))))))))))))</f>
        <v>보석</v>
      </c>
      <c r="I214" s="57">
        <v>100</v>
      </c>
      <c r="J214" s="57">
        <f>INDEX('!참조_ENUM'!$J$3:$J$5,MATCH(K214,'!참조_ENUM'!$K$3:$K$5,0))</f>
        <v>1</v>
      </c>
      <c r="K214" s="58" t="s">
        <v>75</v>
      </c>
      <c r="L214" s="57">
        <v>1000000</v>
      </c>
      <c r="M214" s="57" t="b">
        <f t="shared" si="31"/>
        <v>1</v>
      </c>
      <c r="N214" s="57">
        <v>4</v>
      </c>
      <c r="O214" s="59"/>
    </row>
    <row r="215" spans="1:15">
      <c r="A215" s="54">
        <v>10211</v>
      </c>
      <c r="B215" s="54">
        <v>30100101</v>
      </c>
      <c r="C215" s="54" t="str">
        <f t="shared" si="29"/>
        <v>보스전</v>
      </c>
      <c r="D215" s="54" t="str">
        <f t="shared" si="30"/>
        <v>통상</v>
      </c>
      <c r="E215" s="54">
        <f>INDEX('!참조_ENUM'!$F$3:$F$42,MATCH(F215,'!참조_ENUM'!$G$3:$G$42,0))</f>
        <v>1000</v>
      </c>
      <c r="F215" s="55" t="s">
        <v>69</v>
      </c>
      <c r="G215" s="54">
        <v>16</v>
      </c>
      <c r="H215" s="53" t="str">
        <f>IF(E215=1000,VLOOKUP(G215,[2]item!$A$5:$C$10000,3,FALSE),IF(E215=112,VLOOKUP(G215,[3]pc_data!$A$5:$C$10000,3,FALSE)&amp;" 조각",IF(E215=1,"골드",IF(E215=2,"보석",IF(E215=3,"스테미나",IF(E215=4,"호감도",IF(E215=5,"플레이어 경험치",IF(E215=6,"캐릭터 경험치",IF(E215=7,VLOOKUP(G215,[3]pc_data!$A$5:$C$10000,3,FALSE),IF(E215=8,VLOOKUP(G215,[2]equipment!$A$5:$D$10000,3,FALSE),IF(E215=111,VLOOKUP(G215,[2]equipment!$A$5:$D$10000,3,FALSE)&amp;" 조각",IF(E215=113,VLOOKUP(G215,[2]item_piece!$A$5:$C$10000,3,FALSE),"기타"))))))))))))</f>
        <v>전투 보고서(소)</v>
      </c>
      <c r="I215" s="54">
        <v>20</v>
      </c>
      <c r="J215" s="54">
        <f>INDEX('!참조_ENUM'!$J$3:$J$5,MATCH(K215,'!참조_ENUM'!$K$3:$K$5,0))</f>
        <v>1</v>
      </c>
      <c r="K215" s="55" t="s">
        <v>75</v>
      </c>
      <c r="L215" s="54">
        <v>1000000</v>
      </c>
      <c r="M215" s="54" t="b">
        <f t="shared" si="31"/>
        <v>1</v>
      </c>
      <c r="N215" s="54">
        <v>1</v>
      </c>
      <c r="O215" s="54"/>
    </row>
    <row r="216" spans="1:15">
      <c r="A216" s="42">
        <v>10212</v>
      </c>
      <c r="B216" s="42">
        <v>30100101</v>
      </c>
      <c r="C216" s="42" t="str">
        <f t="shared" si="29"/>
        <v>보스전</v>
      </c>
      <c r="D216" s="42" t="str">
        <f t="shared" si="30"/>
        <v>통상</v>
      </c>
      <c r="E216" s="42">
        <f>INDEX('!참조_ENUM'!$F$3:$F$42,MATCH(F216,'!참조_ENUM'!$G$3:$G$42,0))</f>
        <v>1000</v>
      </c>
      <c r="F216" s="49" t="s">
        <v>69</v>
      </c>
      <c r="G216" s="42">
        <v>6</v>
      </c>
      <c r="H216" s="53" t="str">
        <f>IF(E216=1000,VLOOKUP(G216,[2]item!$A$5:$C$10000,3,FALSE),IF(E216=112,VLOOKUP(G216,[3]pc_data!$A$5:$C$10000,3,FALSE)&amp;" 조각",IF(E216=1,"골드",IF(E216=2,"보석",IF(E216=3,"스테미나",IF(E216=4,"호감도",IF(E216=5,"플레이어 경험치",IF(E216=6,"캐릭터 경험치",IF(E216=7,VLOOKUP(G216,[3]pc_data!$A$5:$C$10000,3,FALSE),IF(E216=8,VLOOKUP(G216,[2]equipment!$A$5:$D$10000,3,FALSE),IF(E216=111,VLOOKUP(G216,[2]equipment!$A$5:$D$10000,3,FALSE)&amp;" 조각",IF(E216=113,VLOOKUP(G216,[2]item_piece!$A$5:$C$10000,3,FALSE),"기타"))))))))))))</f>
        <v>경험치 물약_C(소)</v>
      </c>
      <c r="I216" s="42">
        <v>20</v>
      </c>
      <c r="J216" s="42">
        <f>INDEX('!참조_ENUM'!$J$3:$J$5,MATCH(K216,'!참조_ENUM'!$K$3:$K$5,0))</f>
        <v>1</v>
      </c>
      <c r="K216" s="49" t="s">
        <v>75</v>
      </c>
      <c r="L216" s="42">
        <v>1000000</v>
      </c>
      <c r="M216" s="42" t="b">
        <f t="shared" si="31"/>
        <v>1</v>
      </c>
      <c r="N216" s="42">
        <v>2</v>
      </c>
      <c r="O216" s="42"/>
    </row>
    <row r="217" spans="1:15">
      <c r="A217" s="42">
        <v>10213</v>
      </c>
      <c r="B217" s="42">
        <v>30100101</v>
      </c>
      <c r="C217" s="42" t="str">
        <f t="shared" si="29"/>
        <v>보스전</v>
      </c>
      <c r="D217" s="42" t="str">
        <f t="shared" si="30"/>
        <v>통상</v>
      </c>
      <c r="E217" s="42">
        <f>INDEX('!참조_ENUM'!$F$3:$F$42,MATCH(F217,'!참조_ENUM'!$G$3:$G$42,0))</f>
        <v>5</v>
      </c>
      <c r="F217" s="49" t="s">
        <v>79</v>
      </c>
      <c r="G217" s="42">
        <v>10</v>
      </c>
      <c r="H217" s="53" t="str">
        <f>IF(E217=1000,VLOOKUP(G217,[2]item!$A$5:$C$10000,3,FALSE),IF(E217=112,VLOOKUP(G217,[3]pc_data!$A$5:$C$10000,3,FALSE)&amp;" 조각",IF(E217=1,"골드",IF(E217=2,"보석",IF(E217=3,"스테미나",IF(E217=4,"호감도",IF(E217=5,"플레이어 경험치",IF(E217=6,"캐릭터 경험치",IF(E217=7,VLOOKUP(G217,[3]pc_data!$A$5:$C$10000,3,FALSE),IF(E217=8,VLOOKUP(G217,[2]equipment!$A$5:$D$10000,3,FALSE),IF(E217=111,VLOOKUP(G217,[2]equipment!$A$5:$D$10000,3,FALSE)&amp;" 조각",IF(E217=113,VLOOKUP(G217,[2]item_piece!$A$5:$C$10000,3,FALSE),"기타"))))))))))))</f>
        <v>플레이어 경험치</v>
      </c>
      <c r="I217" s="42">
        <v>10</v>
      </c>
      <c r="J217" s="42">
        <f>INDEX('!참조_ENUM'!$J$3:$J$5,MATCH(K217,'!참조_ENUM'!$K$3:$K$5,0))</f>
        <v>1</v>
      </c>
      <c r="K217" s="49" t="s">
        <v>75</v>
      </c>
      <c r="L217" s="42">
        <v>1000000</v>
      </c>
      <c r="M217" s="42" t="b">
        <f t="shared" si="31"/>
        <v>0</v>
      </c>
      <c r="N217" s="42">
        <v>0</v>
      </c>
      <c r="O217" s="42"/>
    </row>
    <row r="218" spans="1:15">
      <c r="A218" s="42">
        <v>10214</v>
      </c>
      <c r="B218" s="42">
        <v>30100101</v>
      </c>
      <c r="C218" s="42" t="str">
        <f t="shared" si="29"/>
        <v>보스전</v>
      </c>
      <c r="D218" s="42" t="str">
        <f t="shared" si="30"/>
        <v>통상</v>
      </c>
      <c r="E218" s="42">
        <f>INDEX('!참조_ENUM'!$F$3:$F$42,MATCH(F218,'!참조_ENUM'!$G$3:$G$42,0))</f>
        <v>6</v>
      </c>
      <c r="F218" s="49" t="s">
        <v>80</v>
      </c>
      <c r="G218" s="42">
        <v>12</v>
      </c>
      <c r="H218" s="53" t="str">
        <f>IF(E218=1000,VLOOKUP(G218,[2]item!$A$5:$C$10000,3,FALSE),IF(E218=112,VLOOKUP(G218,[3]pc_data!$A$5:$C$10000,3,FALSE)&amp;" 조각",IF(E218=1,"골드",IF(E218=2,"보석",IF(E218=3,"스테미나",IF(E218=4,"호감도",IF(E218=5,"플레이어 경험치",IF(E218=6,"캐릭터 경험치",IF(E218=7,VLOOKUP(G218,[3]pc_data!$A$5:$C$10000,3,FALSE),IF(E218=8,VLOOKUP(G218,[2]equipment!$A$5:$D$10000,3,FALSE),IF(E218=111,VLOOKUP(G218,[2]equipment!$A$5:$D$10000,3,FALSE)&amp;" 조각",IF(E218=113,VLOOKUP(G218,[2]item_piece!$A$5:$C$10000,3,FALSE),"기타"))))))))))))</f>
        <v>캐릭터 경험치</v>
      </c>
      <c r="I218" s="42">
        <v>12</v>
      </c>
      <c r="J218" s="42">
        <f>INDEX('!참조_ENUM'!$J$3:$J$5,MATCH(K218,'!참조_ENUM'!$K$3:$K$5,0))</f>
        <v>1</v>
      </c>
      <c r="K218" s="49" t="s">
        <v>75</v>
      </c>
      <c r="L218" s="42">
        <v>1000000</v>
      </c>
      <c r="M218" s="42" t="b">
        <f t="shared" si="31"/>
        <v>0</v>
      </c>
      <c r="N218" s="42">
        <v>0</v>
      </c>
      <c r="O218" s="42"/>
    </row>
    <row r="219" spans="1:15">
      <c r="A219" s="42">
        <v>10215</v>
      </c>
      <c r="B219" s="42">
        <v>30100101</v>
      </c>
      <c r="C219" s="42" t="str">
        <f t="shared" si="29"/>
        <v>보스전</v>
      </c>
      <c r="D219" s="42" t="str">
        <f t="shared" si="30"/>
        <v>통상</v>
      </c>
      <c r="E219" s="42">
        <f>INDEX('!참조_ENUM'!$F$3:$F$42,MATCH(F219,'!참조_ENUM'!$G$3:$G$42,0))</f>
        <v>1</v>
      </c>
      <c r="F219" s="49" t="s">
        <v>78</v>
      </c>
      <c r="G219" s="42">
        <v>100</v>
      </c>
      <c r="H219" s="53" t="str">
        <f>IF(E219=1000,VLOOKUP(G219,[2]item!$A$5:$C$10000,3,FALSE),IF(E219=112,VLOOKUP(G219,[3]pc_data!$A$5:$C$10000,3,FALSE)&amp;" 조각",IF(E219=1,"골드",IF(E219=2,"보석",IF(E219=3,"스테미나",IF(E219=4,"호감도",IF(E219=5,"플레이어 경험치",IF(E219=6,"캐릭터 경험치",IF(E219=7,VLOOKUP(G219,[3]pc_data!$A$5:$C$10000,3,FALSE),IF(E219=8,VLOOKUP(G219,[2]equipment!$A$5:$D$10000,3,FALSE),IF(E219=111,VLOOKUP(G219,[2]equipment!$A$5:$D$10000,3,FALSE)&amp;" 조각",IF(E219=113,VLOOKUP(G219,[2]item_piece!$A$5:$C$10000,3,FALSE),"기타"))))))))))))</f>
        <v>골드</v>
      </c>
      <c r="I219" s="42">
        <v>1000</v>
      </c>
      <c r="J219" s="42">
        <f>INDEX('!참조_ENUM'!$J$3:$J$5,MATCH(K219,'!참조_ENUM'!$K$3:$K$5,0))</f>
        <v>1</v>
      </c>
      <c r="K219" s="49" t="s">
        <v>75</v>
      </c>
      <c r="L219" s="42">
        <v>1000000</v>
      </c>
      <c r="M219" s="42" t="b">
        <f t="shared" si="31"/>
        <v>0</v>
      </c>
      <c r="N219" s="42">
        <v>0</v>
      </c>
      <c r="O219" s="42"/>
    </row>
    <row r="220" spans="1:15">
      <c r="A220" s="42">
        <v>10216</v>
      </c>
      <c r="B220" s="42">
        <v>30100101</v>
      </c>
      <c r="C220" s="42" t="str">
        <f t="shared" si="29"/>
        <v>보스전</v>
      </c>
      <c r="D220" s="42" t="str">
        <f t="shared" si="30"/>
        <v>통상</v>
      </c>
      <c r="E220" s="42">
        <f>INDEX('!참조_ENUM'!$F$3:$F$42,MATCH(F220,'!참조_ENUM'!$G$3:$G$42,0))</f>
        <v>4</v>
      </c>
      <c r="F220" s="49" t="s">
        <v>81</v>
      </c>
      <c r="G220" s="42">
        <v>1</v>
      </c>
      <c r="H220" s="53" t="str">
        <f>IF(E220=1000,VLOOKUP(G220,[2]item!$A$5:$C$10000,3,FALSE),IF(E220=112,VLOOKUP(G220,[3]pc_data!$A$5:$C$10000,3,FALSE)&amp;" 조각",IF(E220=1,"골드",IF(E220=2,"보석",IF(E220=3,"스테미나",IF(E220=4,"호감도",IF(E220=5,"플레이어 경험치",IF(E220=6,"캐릭터 경험치",IF(E220=7,VLOOKUP(G220,[3]pc_data!$A$5:$C$10000,3,FALSE),IF(E220=8,VLOOKUP(G220,[2]equipment!$A$5:$D$10000,3,FALSE),IF(E220=111,VLOOKUP(G220,[2]equipment!$A$5:$D$10000,3,FALSE)&amp;" 조각",IF(E220=113,VLOOKUP(G220,[2]item_piece!$A$5:$C$10000,3,FALSE),"기타"))))))))))))</f>
        <v>호감도</v>
      </c>
      <c r="I220" s="42">
        <v>1</v>
      </c>
      <c r="J220" s="42">
        <f>INDEX('!참조_ENUM'!$J$3:$J$5,MATCH(K220,'!참조_ENUM'!$K$3:$K$5,0))</f>
        <v>1</v>
      </c>
      <c r="K220" s="49" t="s">
        <v>75</v>
      </c>
      <c r="L220" s="42">
        <v>1000000</v>
      </c>
      <c r="M220" s="42" t="b">
        <f t="shared" si="31"/>
        <v>0</v>
      </c>
      <c r="N220" s="42">
        <v>0</v>
      </c>
      <c r="O220" s="42"/>
    </row>
    <row r="221" spans="1:15">
      <c r="A221" s="42">
        <v>10217</v>
      </c>
      <c r="B221" s="42">
        <v>30100101</v>
      </c>
      <c r="C221" s="42" t="str">
        <f t="shared" si="29"/>
        <v>보스전</v>
      </c>
      <c r="D221" s="42" t="str">
        <f t="shared" si="30"/>
        <v>통상</v>
      </c>
      <c r="E221" s="42">
        <f>INDEX('!참조_ENUM'!$F$3:$F$42,MATCH(F221,'!참조_ENUM'!$G$3:$G$42,0))</f>
        <v>112</v>
      </c>
      <c r="F221" s="49" t="s">
        <v>64</v>
      </c>
      <c r="G221" s="42">
        <v>100009</v>
      </c>
      <c r="H221" s="53" t="str">
        <f>IF(E221=1000,VLOOKUP(G221,[2]item!$A$5:$C$10000,3,FALSE),IF(E221=112,VLOOKUP(G221,[3]pc_data!$A$5:$C$10000,3,FALSE)&amp;" 조각",IF(E221=1,"골드",IF(E221=2,"보석",IF(E221=3,"스테미나",IF(E221=4,"호감도",IF(E221=5,"플레이어 경험치",IF(E221=6,"캐릭터 경험치",IF(E221=7,VLOOKUP(G221,[3]pc_data!$A$5:$C$10000,3,FALSE),IF(E221=8,VLOOKUP(G221,[2]equipment!$A$5:$D$10000,3,FALSE),IF(E221=111,VLOOKUP(G221,[2]equipment!$A$5:$D$10000,3,FALSE)&amp;" 조각",IF(E221=113,VLOOKUP(G221,[2]item_piece!$A$5:$C$10000,3,FALSE),"기타"))))))))))))</f>
        <v>엘리자베스 조각</v>
      </c>
      <c r="I221" s="42">
        <v>10</v>
      </c>
      <c r="J221" s="42">
        <f>INDEX('!참조_ENUM'!$J$3:$J$5,MATCH(K221,'!참조_ENUM'!$K$3:$K$5,0))</f>
        <v>1</v>
      </c>
      <c r="K221" s="49" t="s">
        <v>75</v>
      </c>
      <c r="L221" s="42">
        <v>1000000</v>
      </c>
      <c r="M221" s="42" t="b">
        <f t="shared" si="31"/>
        <v>1</v>
      </c>
      <c r="N221" s="42">
        <v>3</v>
      </c>
      <c r="O221" s="42"/>
    </row>
    <row r="222" spans="1:15">
      <c r="A222" s="42">
        <v>10218</v>
      </c>
      <c r="B222" s="4">
        <v>31100101</v>
      </c>
      <c r="C222" s="4" t="str">
        <f t="shared" si="29"/>
        <v>보스전</v>
      </c>
      <c r="D222" s="4" t="str">
        <f t="shared" si="30"/>
        <v>초회</v>
      </c>
      <c r="E222" s="4">
        <f>INDEX('!참조_ENUM'!$F$3:$F$42,MATCH(F222,'!참조_ENUM'!$G$3:$G$42,0))</f>
        <v>112</v>
      </c>
      <c r="F222" s="49" t="s">
        <v>64</v>
      </c>
      <c r="G222" s="4">
        <v>100009</v>
      </c>
      <c r="H222" s="53" t="str">
        <f>IF(E222=1000,VLOOKUP(G222,[2]item!$A$5:$C$10000,3,FALSE),IF(E222=112,VLOOKUP(G222,[3]pc_data!$A$5:$C$10000,3,FALSE)&amp;" 조각",IF(E222=1,"골드",IF(E222=2,"보석",IF(E222=3,"스테미나",IF(E222=4,"호감도",IF(E222=5,"플레이어 경험치",IF(E222=6,"캐릭터 경험치",IF(E222=7,VLOOKUP(G222,[3]pc_data!$A$5:$C$10000,3,FALSE),IF(E222=8,VLOOKUP(G222,[2]equipment!$A$5:$D$10000,3,FALSE),IF(E222=111,VLOOKUP(G222,[2]equipment!$A$5:$D$10000,3,FALSE)&amp;" 조각",IF(E222=113,VLOOKUP(G222,[2]item_piece!$A$5:$C$10000,3,FALSE),"기타"))))))))))))</f>
        <v>엘리자베스 조각</v>
      </c>
      <c r="I222" s="4">
        <v>50</v>
      </c>
      <c r="J222" s="4">
        <f>INDEX('!참조_ENUM'!$J$3:$J$5,MATCH(K222,'!참조_ENUM'!$K$3:$K$5,0))</f>
        <v>1</v>
      </c>
      <c r="K222" s="49" t="s">
        <v>75</v>
      </c>
      <c r="L222" s="4">
        <v>1000000</v>
      </c>
      <c r="M222" s="4" t="b">
        <f t="shared" ref="M222:M231" si="32">IF(N222&gt;0,TRUE,FALSE)</f>
        <v>1</v>
      </c>
      <c r="N222" s="4">
        <v>1</v>
      </c>
      <c r="O222" s="4"/>
    </row>
    <row r="223" spans="1:15">
      <c r="A223" s="42">
        <v>10219</v>
      </c>
      <c r="B223" s="4">
        <v>31100101</v>
      </c>
      <c r="C223" s="4" t="str">
        <f t="shared" ref="C223:C232" si="33">IF(MID(B223, 1, 1) = "1", "메인 스테이지", IF(MID(B223, 1, 1) = "2", "일일던전", IF(MID(B223, 1, 1) = "3", "보스전", "다른 경우")))</f>
        <v>보스전</v>
      </c>
      <c r="D223" s="4" t="str">
        <f t="shared" ref="D223:D232" si="34">IF(MID(B223, 2, 1) = "0", "통상", IF(MID(B223, 2, 1) = "1", "초회", IF(MID(B223, 2, 1) = "2", "별 보상", "다른 경우")))</f>
        <v>초회</v>
      </c>
      <c r="E223" s="4">
        <f>INDEX('!참조_ENUM'!$F$3:$F$42,MATCH(F223,'!참조_ENUM'!$G$3:$G$42,0))</f>
        <v>1</v>
      </c>
      <c r="F223" s="49" t="s">
        <v>78</v>
      </c>
      <c r="G223" s="4">
        <v>8000</v>
      </c>
      <c r="H223" s="53" t="str">
        <f>IF(E223=1000,VLOOKUP(G223,[2]item!$A$5:$C$10000,3,FALSE),IF(E223=112,VLOOKUP(G223,[3]pc_data!$A$5:$C$10000,3,FALSE)&amp;" 조각",IF(E223=1,"골드",IF(E223=2,"보석",IF(E223=3,"스테미나",IF(E223=4,"호감도",IF(E223=5,"플레이어 경험치",IF(E223=6,"캐릭터 경험치",IF(E223=7,VLOOKUP(G223,[3]pc_data!$A$5:$C$10000,3,FALSE),IF(E223=8,VLOOKUP(G223,[2]equipment!$A$5:$D$10000,3,FALSE),IF(E223=111,VLOOKUP(G223,[2]equipment!$A$5:$D$10000,3,FALSE)&amp;" 조각",IF(E223=113,VLOOKUP(G223,[2]item_piece!$A$5:$C$10000,3,FALSE),"기타"))))))))))))</f>
        <v>골드</v>
      </c>
      <c r="I223" s="4">
        <v>10000</v>
      </c>
      <c r="J223" s="4">
        <f>INDEX('!참조_ENUM'!$J$3:$J$5,MATCH(K223,'!참조_ENUM'!$K$3:$K$5,0))</f>
        <v>1</v>
      </c>
      <c r="K223" s="49" t="s">
        <v>75</v>
      </c>
      <c r="L223" s="4">
        <v>1000000</v>
      </c>
      <c r="M223" s="4" t="b">
        <f t="shared" si="32"/>
        <v>1</v>
      </c>
      <c r="N223" s="4">
        <v>2</v>
      </c>
      <c r="O223" s="4"/>
    </row>
    <row r="224" spans="1:15">
      <c r="A224" s="42">
        <v>10220</v>
      </c>
      <c r="B224" s="4">
        <v>31100101</v>
      </c>
      <c r="C224" s="44" t="str">
        <f t="shared" si="33"/>
        <v>보스전</v>
      </c>
      <c r="D224" s="44" t="str">
        <f t="shared" si="34"/>
        <v>초회</v>
      </c>
      <c r="E224" s="44">
        <f>INDEX('!참조_ENUM'!$F$3:$F$42,MATCH(F224,'!참조_ENUM'!$G$3:$G$42,0))</f>
        <v>2</v>
      </c>
      <c r="F224" s="49" t="s">
        <v>59</v>
      </c>
      <c r="G224" s="44">
        <v>100</v>
      </c>
      <c r="H224" s="53" t="str">
        <f>IF(E224=1000,VLOOKUP(G224,[2]item!$A$5:$C$10000,3,FALSE),IF(E224=112,VLOOKUP(G224,[3]pc_data!$A$5:$C$10000,3,FALSE)&amp;" 조각",IF(E224=1,"골드",IF(E224=2,"보석",IF(E224=3,"스테미나",IF(E224=4,"호감도",IF(E224=5,"플레이어 경험치",IF(E224=6,"캐릭터 경험치",IF(E224=7,VLOOKUP(G224,[3]pc_data!$A$5:$C$10000,3,FALSE),IF(E224=8,VLOOKUP(G224,[2]equipment!$A$5:$D$10000,3,FALSE),IF(E224=111,VLOOKUP(G224,[2]equipment!$A$5:$D$10000,3,FALSE)&amp;" 조각",IF(E224=113,VLOOKUP(G224,[2]item_piece!$A$5:$C$10000,3,FALSE),"기타"))))))))))))</f>
        <v>보석</v>
      </c>
      <c r="I224" s="44">
        <v>100</v>
      </c>
      <c r="J224" s="44">
        <f>INDEX('!참조_ENUM'!$J$3:$J$5,MATCH(K224,'!참조_ENUM'!$K$3:$K$5,0))</f>
        <v>1</v>
      </c>
      <c r="K224" s="49" t="s">
        <v>75</v>
      </c>
      <c r="L224" s="44">
        <v>1000000</v>
      </c>
      <c r="M224" s="44" t="b">
        <f t="shared" si="32"/>
        <v>1</v>
      </c>
      <c r="N224" s="44">
        <v>3</v>
      </c>
      <c r="O224" s="4"/>
    </row>
    <row r="225" spans="1:15">
      <c r="A225" s="42">
        <v>10221</v>
      </c>
      <c r="B225" s="42">
        <v>30100102</v>
      </c>
      <c r="C225" s="42" t="str">
        <f t="shared" si="33"/>
        <v>보스전</v>
      </c>
      <c r="D225" s="42" t="str">
        <f t="shared" si="34"/>
        <v>통상</v>
      </c>
      <c r="E225" s="42">
        <f>INDEX('!참조_ENUM'!$F$3:$F$42,MATCH(F225,'!참조_ENUM'!$G$3:$G$42,0))</f>
        <v>1000</v>
      </c>
      <c r="F225" s="49" t="s">
        <v>69</v>
      </c>
      <c r="G225" s="42">
        <v>16</v>
      </c>
      <c r="H225" s="53" t="str">
        <f>IF(E225=1000,VLOOKUP(G225,[2]item!$A$5:$C$10000,3,FALSE),IF(E225=112,VLOOKUP(G225,[3]pc_data!$A$5:$C$10000,3,FALSE)&amp;" 조각",IF(E225=1,"골드",IF(E225=2,"보석",IF(E225=3,"스테미나",IF(E225=4,"호감도",IF(E225=5,"플레이어 경험치",IF(E225=6,"캐릭터 경험치",IF(E225=7,VLOOKUP(G225,[3]pc_data!$A$5:$C$10000,3,FALSE),IF(E225=8,VLOOKUP(G225,[2]equipment!$A$5:$D$10000,3,FALSE),IF(E225=111,VLOOKUP(G225,[2]equipment!$A$5:$D$10000,3,FALSE)&amp;" 조각",IF(E225=113,VLOOKUP(G225,[2]item_piece!$A$5:$C$10000,3,FALSE),"기타"))))))))))))</f>
        <v>전투 보고서(소)</v>
      </c>
      <c r="I225" s="42">
        <v>20</v>
      </c>
      <c r="J225" s="42">
        <f>INDEX('!참조_ENUM'!$J$3:$J$5,MATCH(K225,'!참조_ENUM'!$K$3:$K$5,0))</f>
        <v>1</v>
      </c>
      <c r="K225" s="49" t="s">
        <v>75</v>
      </c>
      <c r="L225" s="42">
        <v>1000000</v>
      </c>
      <c r="M225" s="42" t="b">
        <f t="shared" si="32"/>
        <v>1</v>
      </c>
      <c r="N225" s="42">
        <v>1</v>
      </c>
      <c r="O225" s="4"/>
    </row>
    <row r="226" spans="1:15">
      <c r="A226" s="42">
        <v>10222</v>
      </c>
      <c r="B226" s="42">
        <v>30100102</v>
      </c>
      <c r="C226" s="42" t="str">
        <f t="shared" si="33"/>
        <v>보스전</v>
      </c>
      <c r="D226" s="42" t="str">
        <f t="shared" si="34"/>
        <v>통상</v>
      </c>
      <c r="E226" s="42">
        <f>INDEX('!참조_ENUM'!$F$3:$F$42,MATCH(F226,'!참조_ENUM'!$G$3:$G$42,0))</f>
        <v>1000</v>
      </c>
      <c r="F226" s="49" t="s">
        <v>69</v>
      </c>
      <c r="G226" s="42">
        <v>6</v>
      </c>
      <c r="H226" s="53" t="str">
        <f>IF(E226=1000,VLOOKUP(G226,[2]item!$A$5:$C$10000,3,FALSE),IF(E226=112,VLOOKUP(G226,[3]pc_data!$A$5:$C$10000,3,FALSE)&amp;" 조각",IF(E226=1,"골드",IF(E226=2,"보석",IF(E226=3,"스테미나",IF(E226=4,"호감도",IF(E226=5,"플레이어 경험치",IF(E226=6,"캐릭터 경험치",IF(E226=7,VLOOKUP(G226,[3]pc_data!$A$5:$C$10000,3,FALSE),IF(E226=8,VLOOKUP(G226,[2]equipment!$A$5:$D$10000,3,FALSE),IF(E226=111,VLOOKUP(G226,[2]equipment!$A$5:$D$10000,3,FALSE)&amp;" 조각",IF(E226=113,VLOOKUP(G226,[2]item_piece!$A$5:$C$10000,3,FALSE),"기타"))))))))))))</f>
        <v>경험치 물약_C(소)</v>
      </c>
      <c r="I226" s="42">
        <v>20</v>
      </c>
      <c r="J226" s="42">
        <f>INDEX('!참조_ENUM'!$J$3:$J$5,MATCH(K226,'!참조_ENUM'!$K$3:$K$5,0))</f>
        <v>1</v>
      </c>
      <c r="K226" s="49" t="s">
        <v>75</v>
      </c>
      <c r="L226" s="42">
        <v>1000000</v>
      </c>
      <c r="M226" s="42" t="b">
        <f t="shared" si="32"/>
        <v>1</v>
      </c>
      <c r="N226" s="42">
        <v>2</v>
      </c>
      <c r="O226" s="4"/>
    </row>
    <row r="227" spans="1:15">
      <c r="A227" s="42">
        <v>10223</v>
      </c>
      <c r="B227" s="42">
        <v>30100102</v>
      </c>
      <c r="C227" s="42" t="str">
        <f t="shared" si="33"/>
        <v>보스전</v>
      </c>
      <c r="D227" s="42" t="str">
        <f t="shared" si="34"/>
        <v>통상</v>
      </c>
      <c r="E227" s="42">
        <f>INDEX('!참조_ENUM'!$F$3:$F$42,MATCH(F227,'!참조_ENUM'!$G$3:$G$42,0))</f>
        <v>5</v>
      </c>
      <c r="F227" s="49" t="s">
        <v>79</v>
      </c>
      <c r="G227" s="42">
        <v>10</v>
      </c>
      <c r="H227" s="53" t="str">
        <f>IF(E227=1000,VLOOKUP(G227,[2]item!$A$5:$C$10000,3,FALSE),IF(E227=112,VLOOKUP(G227,[3]pc_data!$A$5:$C$10000,3,FALSE)&amp;" 조각",IF(E227=1,"골드",IF(E227=2,"보석",IF(E227=3,"스테미나",IF(E227=4,"호감도",IF(E227=5,"플레이어 경험치",IF(E227=6,"캐릭터 경험치",IF(E227=7,VLOOKUP(G227,[3]pc_data!$A$5:$C$10000,3,FALSE),IF(E227=8,VLOOKUP(G227,[2]equipment!$A$5:$D$10000,3,FALSE),IF(E227=111,VLOOKUP(G227,[2]equipment!$A$5:$D$10000,3,FALSE)&amp;" 조각",IF(E227=113,VLOOKUP(G227,[2]item_piece!$A$5:$C$10000,3,FALSE),"기타"))))))))))))</f>
        <v>플레이어 경험치</v>
      </c>
      <c r="I227" s="42">
        <v>10</v>
      </c>
      <c r="J227" s="42">
        <f>INDEX('!참조_ENUM'!$J$3:$J$5,MATCH(K227,'!참조_ENUM'!$K$3:$K$5,0))</f>
        <v>1</v>
      </c>
      <c r="K227" s="49" t="s">
        <v>75</v>
      </c>
      <c r="L227" s="42">
        <v>1000000</v>
      </c>
      <c r="M227" s="42" t="b">
        <f t="shared" si="32"/>
        <v>0</v>
      </c>
      <c r="N227" s="42">
        <v>0</v>
      </c>
      <c r="O227" s="4"/>
    </row>
    <row r="228" spans="1:15">
      <c r="A228" s="42">
        <v>10224</v>
      </c>
      <c r="B228" s="42">
        <v>30100102</v>
      </c>
      <c r="C228" s="42" t="str">
        <f t="shared" si="33"/>
        <v>보스전</v>
      </c>
      <c r="D228" s="42" t="str">
        <f t="shared" si="34"/>
        <v>통상</v>
      </c>
      <c r="E228" s="42">
        <f>INDEX('!참조_ENUM'!$F$3:$F$42,MATCH(F228,'!참조_ENUM'!$G$3:$G$42,0))</f>
        <v>6</v>
      </c>
      <c r="F228" s="49" t="s">
        <v>80</v>
      </c>
      <c r="G228" s="42">
        <v>12</v>
      </c>
      <c r="H228" s="53" t="str">
        <f>IF(E228=1000,VLOOKUP(G228,[2]item!$A$5:$C$10000,3,FALSE),IF(E228=112,VLOOKUP(G228,[3]pc_data!$A$5:$C$10000,3,FALSE)&amp;" 조각",IF(E228=1,"골드",IF(E228=2,"보석",IF(E228=3,"스테미나",IF(E228=4,"호감도",IF(E228=5,"플레이어 경험치",IF(E228=6,"캐릭터 경험치",IF(E228=7,VLOOKUP(G228,[3]pc_data!$A$5:$C$10000,3,FALSE),IF(E228=8,VLOOKUP(G228,[2]equipment!$A$5:$D$10000,3,FALSE),IF(E228=111,VLOOKUP(G228,[2]equipment!$A$5:$D$10000,3,FALSE)&amp;" 조각",IF(E228=113,VLOOKUP(G228,[2]item_piece!$A$5:$C$10000,3,FALSE),"기타"))))))))))))</f>
        <v>캐릭터 경험치</v>
      </c>
      <c r="I228" s="42">
        <v>12</v>
      </c>
      <c r="J228" s="42">
        <f>INDEX('!참조_ENUM'!$J$3:$J$5,MATCH(K228,'!참조_ENUM'!$K$3:$K$5,0))</f>
        <v>1</v>
      </c>
      <c r="K228" s="49" t="s">
        <v>75</v>
      </c>
      <c r="L228" s="42">
        <v>1000000</v>
      </c>
      <c r="M228" s="42" t="b">
        <f t="shared" si="32"/>
        <v>0</v>
      </c>
      <c r="N228" s="42">
        <v>0</v>
      </c>
      <c r="O228" s="4"/>
    </row>
    <row r="229" spans="1:15">
      <c r="A229" s="42">
        <v>10225</v>
      </c>
      <c r="B229" s="42">
        <v>30100102</v>
      </c>
      <c r="C229" s="42" t="str">
        <f t="shared" si="33"/>
        <v>보스전</v>
      </c>
      <c r="D229" s="42" t="str">
        <f t="shared" si="34"/>
        <v>통상</v>
      </c>
      <c r="E229" s="42">
        <f>INDEX('!참조_ENUM'!$F$3:$F$42,MATCH(F229,'!참조_ENUM'!$G$3:$G$42,0))</f>
        <v>1</v>
      </c>
      <c r="F229" s="49" t="s">
        <v>78</v>
      </c>
      <c r="G229" s="42">
        <v>100</v>
      </c>
      <c r="H229" s="53" t="str">
        <f>IF(E229=1000,VLOOKUP(G229,[2]item!$A$5:$C$10000,3,FALSE),IF(E229=112,VLOOKUP(G229,[3]pc_data!$A$5:$C$10000,3,FALSE)&amp;" 조각",IF(E229=1,"골드",IF(E229=2,"보석",IF(E229=3,"스테미나",IF(E229=4,"호감도",IF(E229=5,"플레이어 경험치",IF(E229=6,"캐릭터 경험치",IF(E229=7,VLOOKUP(G229,[3]pc_data!$A$5:$C$10000,3,FALSE),IF(E229=8,VLOOKUP(G229,[2]equipment!$A$5:$D$10000,3,FALSE),IF(E229=111,VLOOKUP(G229,[2]equipment!$A$5:$D$10000,3,FALSE)&amp;" 조각",IF(E229=113,VLOOKUP(G229,[2]item_piece!$A$5:$C$10000,3,FALSE),"기타"))))))))))))</f>
        <v>골드</v>
      </c>
      <c r="I229" s="42">
        <v>1500</v>
      </c>
      <c r="J229" s="42">
        <f>INDEX('!참조_ENUM'!$J$3:$J$5,MATCH(K229,'!참조_ENUM'!$K$3:$K$5,0))</f>
        <v>1</v>
      </c>
      <c r="K229" s="49" t="s">
        <v>75</v>
      </c>
      <c r="L229" s="42">
        <v>1000000</v>
      </c>
      <c r="M229" s="42" t="b">
        <f t="shared" si="32"/>
        <v>0</v>
      </c>
      <c r="N229" s="42">
        <v>0</v>
      </c>
      <c r="O229" s="4"/>
    </row>
    <row r="230" spans="1:15">
      <c r="A230" s="42">
        <v>10226</v>
      </c>
      <c r="B230" s="42">
        <v>30100102</v>
      </c>
      <c r="C230" s="42" t="str">
        <f t="shared" si="33"/>
        <v>보스전</v>
      </c>
      <c r="D230" s="42" t="str">
        <f t="shared" si="34"/>
        <v>통상</v>
      </c>
      <c r="E230" s="42">
        <f>INDEX('!참조_ENUM'!$F$3:$F$42,MATCH(F230,'!참조_ENUM'!$G$3:$G$42,0))</f>
        <v>4</v>
      </c>
      <c r="F230" s="49" t="s">
        <v>81</v>
      </c>
      <c r="G230" s="42">
        <v>1</v>
      </c>
      <c r="H230" s="53" t="str">
        <f>IF(E230=1000,VLOOKUP(G230,[2]item!$A$5:$C$10000,3,FALSE),IF(E230=112,VLOOKUP(G230,[3]pc_data!$A$5:$C$10000,3,FALSE)&amp;" 조각",IF(E230=1,"골드",IF(E230=2,"보석",IF(E230=3,"스테미나",IF(E230=4,"호감도",IF(E230=5,"플레이어 경험치",IF(E230=6,"캐릭터 경험치",IF(E230=7,VLOOKUP(G230,[3]pc_data!$A$5:$C$10000,3,FALSE),IF(E230=8,VLOOKUP(G230,[2]equipment!$A$5:$D$10000,3,FALSE),IF(E230=111,VLOOKUP(G230,[2]equipment!$A$5:$D$10000,3,FALSE)&amp;" 조각",IF(E230=113,VLOOKUP(G230,[2]item_piece!$A$5:$C$10000,3,FALSE),"기타"))))))))))))</f>
        <v>호감도</v>
      </c>
      <c r="I230" s="42">
        <v>1</v>
      </c>
      <c r="J230" s="42">
        <f>INDEX('!참조_ENUM'!$J$3:$J$5,MATCH(K230,'!참조_ENUM'!$K$3:$K$5,0))</f>
        <v>1</v>
      </c>
      <c r="K230" s="49" t="s">
        <v>75</v>
      </c>
      <c r="L230" s="42">
        <v>1000000</v>
      </c>
      <c r="M230" s="42" t="b">
        <f t="shared" si="32"/>
        <v>0</v>
      </c>
      <c r="N230" s="42">
        <v>0</v>
      </c>
      <c r="O230" s="4"/>
    </row>
    <row r="231" spans="1:15">
      <c r="A231" s="42">
        <v>10227</v>
      </c>
      <c r="B231" s="42">
        <v>30100102</v>
      </c>
      <c r="C231" s="42" t="str">
        <f t="shared" si="33"/>
        <v>보스전</v>
      </c>
      <c r="D231" s="42" t="str">
        <f t="shared" si="34"/>
        <v>통상</v>
      </c>
      <c r="E231" s="42">
        <f>INDEX('!참조_ENUM'!$F$3:$F$42,MATCH(F231,'!참조_ENUM'!$G$3:$G$42,0))</f>
        <v>112</v>
      </c>
      <c r="F231" s="49" t="s">
        <v>64</v>
      </c>
      <c r="G231" s="42">
        <v>100009</v>
      </c>
      <c r="H231" s="53" t="str">
        <f>IF(E231=1000,VLOOKUP(G231,[2]item!$A$5:$C$10000,3,FALSE),IF(E231=112,VLOOKUP(G231,[3]pc_data!$A$5:$C$10000,3,FALSE)&amp;" 조각",IF(E231=1,"골드",IF(E231=2,"보석",IF(E231=3,"스테미나",IF(E231=4,"호감도",IF(E231=5,"플레이어 경험치",IF(E231=6,"캐릭터 경험치",IF(E231=7,VLOOKUP(G231,[3]pc_data!$A$5:$C$10000,3,FALSE),IF(E231=8,VLOOKUP(G231,[2]equipment!$A$5:$D$10000,3,FALSE),IF(E231=111,VLOOKUP(G231,[2]equipment!$A$5:$D$10000,3,FALSE)&amp;" 조각",IF(E231=113,VLOOKUP(G231,[2]item_piece!$A$5:$C$10000,3,FALSE),"기타"))))))))))))</f>
        <v>엘리자베스 조각</v>
      </c>
      <c r="I231" s="42">
        <v>15</v>
      </c>
      <c r="J231" s="42">
        <f>INDEX('!참조_ENUM'!$J$3:$J$5,MATCH(K231,'!참조_ENUM'!$K$3:$K$5,0))</f>
        <v>1</v>
      </c>
      <c r="K231" s="49" t="s">
        <v>75</v>
      </c>
      <c r="L231" s="42">
        <v>1000000</v>
      </c>
      <c r="M231" s="42" t="b">
        <f t="shared" si="32"/>
        <v>1</v>
      </c>
      <c r="N231" s="42">
        <v>3</v>
      </c>
      <c r="O231" s="4"/>
    </row>
    <row r="232" spans="1:15">
      <c r="A232" s="42">
        <v>10228</v>
      </c>
      <c r="B232" s="4">
        <v>31100102</v>
      </c>
      <c r="C232" s="4" t="str">
        <f t="shared" si="33"/>
        <v>보스전</v>
      </c>
      <c r="D232" s="4" t="str">
        <f t="shared" si="34"/>
        <v>초회</v>
      </c>
      <c r="E232" s="4">
        <f>INDEX('!참조_ENUM'!$F$3:$F$42,MATCH(F232,'!참조_ENUM'!$G$3:$G$42,0))</f>
        <v>112</v>
      </c>
      <c r="F232" s="49" t="s">
        <v>64</v>
      </c>
      <c r="G232" s="4">
        <v>100009</v>
      </c>
      <c r="H232" s="53" t="str">
        <f>IF(E232=1000,VLOOKUP(G232,[2]item!$A$5:$C$10000,3,FALSE),IF(E232=112,VLOOKUP(G232,[3]pc_data!$A$5:$C$10000,3,FALSE)&amp;" 조각",IF(E232=1,"골드",IF(E232=2,"보석",IF(E232=3,"스테미나",IF(E232=4,"호감도",IF(E232=5,"플레이어 경험치",IF(E232=6,"캐릭터 경험치",IF(E232=7,VLOOKUP(G232,[3]pc_data!$A$5:$C$10000,3,FALSE),IF(E232=8,VLOOKUP(G232,[2]equipment!$A$5:$D$10000,3,FALSE),IF(E232=111,VLOOKUP(G232,[2]equipment!$A$5:$D$10000,3,FALSE)&amp;" 조각",IF(E232=113,VLOOKUP(G232,[2]item_piece!$A$5:$C$10000,3,FALSE),"기타"))))))))))))</f>
        <v>엘리자베스 조각</v>
      </c>
      <c r="I232" s="4">
        <v>50</v>
      </c>
      <c r="J232" s="4">
        <f>INDEX('!참조_ENUM'!$J$3:$J$5,MATCH(K232,'!참조_ENUM'!$K$3:$K$5,0))</f>
        <v>1</v>
      </c>
      <c r="K232" s="49" t="s">
        <v>75</v>
      </c>
      <c r="L232" s="4">
        <v>1000000</v>
      </c>
      <c r="M232" s="4" t="b">
        <f t="shared" ref="M232:M241" si="35">IF(N232&gt;0,TRUE,FALSE)</f>
        <v>1</v>
      </c>
      <c r="N232" s="4">
        <v>1</v>
      </c>
      <c r="O232" s="4"/>
    </row>
    <row r="233" spans="1:15">
      <c r="A233" s="42">
        <v>10229</v>
      </c>
      <c r="B233" s="4">
        <v>31100102</v>
      </c>
      <c r="C233" s="4" t="str">
        <f t="shared" ref="C233:C242" si="36">IF(MID(B233, 1, 1) = "1", "메인 스테이지", IF(MID(B233, 1, 1) = "2", "일일던전", IF(MID(B233, 1, 1) = "3", "보스전", "다른 경우")))</f>
        <v>보스전</v>
      </c>
      <c r="D233" s="4" t="str">
        <f t="shared" ref="D233:D242" si="37">IF(MID(B233, 2, 1) = "0", "통상", IF(MID(B233, 2, 1) = "1", "초회", IF(MID(B233, 2, 1) = "2", "별 보상", "다른 경우")))</f>
        <v>초회</v>
      </c>
      <c r="E233" s="4">
        <f>INDEX('!참조_ENUM'!$F$3:$F$42,MATCH(F233,'!참조_ENUM'!$G$3:$G$42,0))</f>
        <v>1</v>
      </c>
      <c r="F233" s="49" t="s">
        <v>78</v>
      </c>
      <c r="G233" s="4">
        <v>8000</v>
      </c>
      <c r="H233" s="53" t="str">
        <f>IF(E233=1000,VLOOKUP(G233,[2]item!$A$5:$C$10000,3,FALSE),IF(E233=112,VLOOKUP(G233,[3]pc_data!$A$5:$C$10000,3,FALSE)&amp;" 조각",IF(E233=1,"골드",IF(E233=2,"보석",IF(E233=3,"스테미나",IF(E233=4,"호감도",IF(E233=5,"플레이어 경험치",IF(E233=6,"캐릭터 경험치",IF(E233=7,VLOOKUP(G233,[3]pc_data!$A$5:$C$10000,3,FALSE),IF(E233=8,VLOOKUP(G233,[2]equipment!$A$5:$D$10000,3,FALSE),IF(E233=111,VLOOKUP(G233,[2]equipment!$A$5:$D$10000,3,FALSE)&amp;" 조각",IF(E233=113,VLOOKUP(G233,[2]item_piece!$A$5:$C$10000,3,FALSE),"기타"))))))))))))</f>
        <v>골드</v>
      </c>
      <c r="I233" s="4">
        <v>10000</v>
      </c>
      <c r="J233" s="4">
        <f>INDEX('!참조_ENUM'!$J$3:$J$5,MATCH(K233,'!참조_ENUM'!$K$3:$K$5,0))</f>
        <v>1</v>
      </c>
      <c r="K233" s="49" t="s">
        <v>75</v>
      </c>
      <c r="L233" s="4">
        <v>1000000</v>
      </c>
      <c r="M233" s="4" t="b">
        <f t="shared" si="35"/>
        <v>1</v>
      </c>
      <c r="N233" s="4">
        <v>2</v>
      </c>
      <c r="O233" s="4"/>
    </row>
    <row r="234" spans="1:15">
      <c r="A234" s="42">
        <v>10230</v>
      </c>
      <c r="B234" s="4">
        <v>31100102</v>
      </c>
      <c r="C234" s="44" t="str">
        <f t="shared" si="36"/>
        <v>보스전</v>
      </c>
      <c r="D234" s="44" t="str">
        <f t="shared" si="37"/>
        <v>초회</v>
      </c>
      <c r="E234" s="44">
        <f>INDEX('!참조_ENUM'!$F$3:$F$42,MATCH(F234,'!참조_ENUM'!$G$3:$G$42,0))</f>
        <v>2</v>
      </c>
      <c r="F234" s="49" t="s">
        <v>59</v>
      </c>
      <c r="G234" s="44">
        <v>100</v>
      </c>
      <c r="H234" s="53" t="str">
        <f>IF(E234=1000,VLOOKUP(G234,[2]item!$A$5:$C$10000,3,FALSE),IF(E234=112,VLOOKUP(G234,[3]pc_data!$A$5:$C$10000,3,FALSE)&amp;" 조각",IF(E234=1,"골드",IF(E234=2,"보석",IF(E234=3,"스테미나",IF(E234=4,"호감도",IF(E234=5,"플레이어 경험치",IF(E234=6,"캐릭터 경험치",IF(E234=7,VLOOKUP(G234,[3]pc_data!$A$5:$C$10000,3,FALSE),IF(E234=8,VLOOKUP(G234,[2]equipment!$A$5:$D$10000,3,FALSE),IF(E234=111,VLOOKUP(G234,[2]equipment!$A$5:$D$10000,3,FALSE)&amp;" 조각",IF(E234=113,VLOOKUP(G234,[2]item_piece!$A$5:$C$10000,3,FALSE),"기타"))))))))))))</f>
        <v>보석</v>
      </c>
      <c r="I234" s="44">
        <v>100</v>
      </c>
      <c r="J234" s="44">
        <f>INDEX('!참조_ENUM'!$J$3:$J$5,MATCH(K234,'!참조_ENUM'!$K$3:$K$5,0))</f>
        <v>1</v>
      </c>
      <c r="K234" s="49" t="s">
        <v>75</v>
      </c>
      <c r="L234" s="44">
        <v>1000000</v>
      </c>
      <c r="M234" s="44" t="b">
        <f t="shared" si="35"/>
        <v>1</v>
      </c>
      <c r="N234" s="44">
        <v>3</v>
      </c>
      <c r="O234" s="4"/>
    </row>
    <row r="235" spans="1:15">
      <c r="A235" s="42">
        <v>10231</v>
      </c>
      <c r="B235" s="42">
        <v>30100103</v>
      </c>
      <c r="C235" s="42" t="str">
        <f t="shared" si="36"/>
        <v>보스전</v>
      </c>
      <c r="D235" s="42" t="str">
        <f t="shared" si="37"/>
        <v>통상</v>
      </c>
      <c r="E235" s="42">
        <f>INDEX('!참조_ENUM'!$F$3:$F$42,MATCH(F235,'!참조_ENUM'!$G$3:$G$42,0))</f>
        <v>1000</v>
      </c>
      <c r="F235" s="49" t="s">
        <v>69</v>
      </c>
      <c r="G235" s="42">
        <v>16</v>
      </c>
      <c r="H235" s="53" t="str">
        <f>IF(E235=1000,VLOOKUP(G235,[2]item!$A$5:$C$10000,3,FALSE),IF(E235=112,VLOOKUP(G235,[3]pc_data!$A$5:$C$10000,3,FALSE)&amp;" 조각",IF(E235=1,"골드",IF(E235=2,"보석",IF(E235=3,"스테미나",IF(E235=4,"호감도",IF(E235=5,"플레이어 경험치",IF(E235=6,"캐릭터 경험치",IF(E235=7,VLOOKUP(G235,[3]pc_data!$A$5:$C$10000,3,FALSE),IF(E235=8,VLOOKUP(G235,[2]equipment!$A$5:$D$10000,3,FALSE),IF(E235=111,VLOOKUP(G235,[2]equipment!$A$5:$D$10000,3,FALSE)&amp;" 조각",IF(E235=113,VLOOKUP(G235,[2]item_piece!$A$5:$C$10000,3,FALSE),"기타"))))))))))))</f>
        <v>전투 보고서(소)</v>
      </c>
      <c r="I235" s="42">
        <v>20</v>
      </c>
      <c r="J235" s="42">
        <f>INDEX('!참조_ENUM'!$J$3:$J$5,MATCH(K235,'!참조_ENUM'!$K$3:$K$5,0))</f>
        <v>1</v>
      </c>
      <c r="K235" s="49" t="s">
        <v>75</v>
      </c>
      <c r="L235" s="42">
        <v>1000000</v>
      </c>
      <c r="M235" s="42" t="b">
        <f t="shared" si="35"/>
        <v>1</v>
      </c>
      <c r="N235" s="42">
        <v>1</v>
      </c>
      <c r="O235" s="4"/>
    </row>
    <row r="236" spans="1:15">
      <c r="A236" s="42">
        <v>10232</v>
      </c>
      <c r="B236" s="42">
        <v>30100103</v>
      </c>
      <c r="C236" s="42" t="str">
        <f t="shared" si="36"/>
        <v>보스전</v>
      </c>
      <c r="D236" s="42" t="str">
        <f t="shared" si="37"/>
        <v>통상</v>
      </c>
      <c r="E236" s="42">
        <f>INDEX('!참조_ENUM'!$F$3:$F$42,MATCH(F236,'!참조_ENUM'!$G$3:$G$42,0))</f>
        <v>1000</v>
      </c>
      <c r="F236" s="49" t="s">
        <v>69</v>
      </c>
      <c r="G236" s="42">
        <v>6</v>
      </c>
      <c r="H236" s="53" t="str">
        <f>IF(E236=1000,VLOOKUP(G236,[2]item!$A$5:$C$10000,3,FALSE),IF(E236=112,VLOOKUP(G236,[3]pc_data!$A$5:$C$10000,3,FALSE)&amp;" 조각",IF(E236=1,"골드",IF(E236=2,"보석",IF(E236=3,"스테미나",IF(E236=4,"호감도",IF(E236=5,"플레이어 경험치",IF(E236=6,"캐릭터 경험치",IF(E236=7,VLOOKUP(G236,[3]pc_data!$A$5:$C$10000,3,FALSE),IF(E236=8,VLOOKUP(G236,[2]equipment!$A$5:$D$10000,3,FALSE),IF(E236=111,VLOOKUP(G236,[2]equipment!$A$5:$D$10000,3,FALSE)&amp;" 조각",IF(E236=113,VLOOKUP(G236,[2]item_piece!$A$5:$C$10000,3,FALSE),"기타"))))))))))))</f>
        <v>경험치 물약_C(소)</v>
      </c>
      <c r="I236" s="42">
        <v>20</v>
      </c>
      <c r="J236" s="42">
        <f>INDEX('!참조_ENUM'!$J$3:$J$5,MATCH(K236,'!참조_ENUM'!$K$3:$K$5,0))</f>
        <v>1</v>
      </c>
      <c r="K236" s="49" t="s">
        <v>75</v>
      </c>
      <c r="L236" s="42">
        <v>1000000</v>
      </c>
      <c r="M236" s="42" t="b">
        <f t="shared" si="35"/>
        <v>1</v>
      </c>
      <c r="N236" s="42">
        <v>2</v>
      </c>
      <c r="O236" s="4"/>
    </row>
    <row r="237" spans="1:15">
      <c r="A237" s="42">
        <v>10233</v>
      </c>
      <c r="B237" s="42">
        <v>30100103</v>
      </c>
      <c r="C237" s="42" t="str">
        <f t="shared" si="36"/>
        <v>보스전</v>
      </c>
      <c r="D237" s="42" t="str">
        <f t="shared" si="37"/>
        <v>통상</v>
      </c>
      <c r="E237" s="42">
        <f>INDEX('!참조_ENUM'!$F$3:$F$42,MATCH(F237,'!참조_ENUM'!$G$3:$G$42,0))</f>
        <v>5</v>
      </c>
      <c r="F237" s="49" t="s">
        <v>79</v>
      </c>
      <c r="G237" s="42">
        <v>10</v>
      </c>
      <c r="H237" s="53" t="str">
        <f>IF(E237=1000,VLOOKUP(G237,[2]item!$A$5:$C$10000,3,FALSE),IF(E237=112,VLOOKUP(G237,[3]pc_data!$A$5:$C$10000,3,FALSE)&amp;" 조각",IF(E237=1,"골드",IF(E237=2,"보석",IF(E237=3,"스테미나",IF(E237=4,"호감도",IF(E237=5,"플레이어 경험치",IF(E237=6,"캐릭터 경험치",IF(E237=7,VLOOKUP(G237,[3]pc_data!$A$5:$C$10000,3,FALSE),IF(E237=8,VLOOKUP(G237,[2]equipment!$A$5:$D$10000,3,FALSE),IF(E237=111,VLOOKUP(G237,[2]equipment!$A$5:$D$10000,3,FALSE)&amp;" 조각",IF(E237=113,VLOOKUP(G237,[2]item_piece!$A$5:$C$10000,3,FALSE),"기타"))))))))))))</f>
        <v>플레이어 경험치</v>
      </c>
      <c r="I237" s="42">
        <v>10</v>
      </c>
      <c r="J237" s="42">
        <f>INDEX('!참조_ENUM'!$J$3:$J$5,MATCH(K237,'!참조_ENUM'!$K$3:$K$5,0))</f>
        <v>1</v>
      </c>
      <c r="K237" s="49" t="s">
        <v>75</v>
      </c>
      <c r="L237" s="42">
        <v>1000000</v>
      </c>
      <c r="M237" s="42" t="b">
        <f t="shared" si="35"/>
        <v>0</v>
      </c>
      <c r="N237" s="42">
        <v>0</v>
      </c>
      <c r="O237" s="4"/>
    </row>
    <row r="238" spans="1:15">
      <c r="A238" s="42">
        <v>10234</v>
      </c>
      <c r="B238" s="42">
        <v>30100103</v>
      </c>
      <c r="C238" s="42" t="str">
        <f t="shared" si="36"/>
        <v>보스전</v>
      </c>
      <c r="D238" s="42" t="str">
        <f t="shared" si="37"/>
        <v>통상</v>
      </c>
      <c r="E238" s="42">
        <f>INDEX('!참조_ENUM'!$F$3:$F$42,MATCH(F238,'!참조_ENUM'!$G$3:$G$42,0))</f>
        <v>6</v>
      </c>
      <c r="F238" s="49" t="s">
        <v>80</v>
      </c>
      <c r="G238" s="42">
        <v>12</v>
      </c>
      <c r="H238" s="53" t="str">
        <f>IF(E238=1000,VLOOKUP(G238,[2]item!$A$5:$C$10000,3,FALSE),IF(E238=112,VLOOKUP(G238,[3]pc_data!$A$5:$C$10000,3,FALSE)&amp;" 조각",IF(E238=1,"골드",IF(E238=2,"보석",IF(E238=3,"스테미나",IF(E238=4,"호감도",IF(E238=5,"플레이어 경험치",IF(E238=6,"캐릭터 경험치",IF(E238=7,VLOOKUP(G238,[3]pc_data!$A$5:$C$10000,3,FALSE),IF(E238=8,VLOOKUP(G238,[2]equipment!$A$5:$D$10000,3,FALSE),IF(E238=111,VLOOKUP(G238,[2]equipment!$A$5:$D$10000,3,FALSE)&amp;" 조각",IF(E238=113,VLOOKUP(G238,[2]item_piece!$A$5:$C$10000,3,FALSE),"기타"))))))))))))</f>
        <v>캐릭터 경험치</v>
      </c>
      <c r="I238" s="42">
        <v>12</v>
      </c>
      <c r="J238" s="42">
        <f>INDEX('!참조_ENUM'!$J$3:$J$5,MATCH(K238,'!참조_ENUM'!$K$3:$K$5,0))</f>
        <v>1</v>
      </c>
      <c r="K238" s="49" t="s">
        <v>75</v>
      </c>
      <c r="L238" s="42">
        <v>1000000</v>
      </c>
      <c r="M238" s="42" t="b">
        <f t="shared" si="35"/>
        <v>0</v>
      </c>
      <c r="N238" s="42">
        <v>0</v>
      </c>
      <c r="O238" s="4"/>
    </row>
    <row r="239" spans="1:15">
      <c r="A239" s="42">
        <v>10235</v>
      </c>
      <c r="B239" s="42">
        <v>30100103</v>
      </c>
      <c r="C239" s="42" t="str">
        <f t="shared" si="36"/>
        <v>보스전</v>
      </c>
      <c r="D239" s="42" t="str">
        <f t="shared" si="37"/>
        <v>통상</v>
      </c>
      <c r="E239" s="42">
        <f>INDEX('!참조_ENUM'!$F$3:$F$42,MATCH(F239,'!참조_ENUM'!$G$3:$G$42,0))</f>
        <v>1</v>
      </c>
      <c r="F239" s="49" t="s">
        <v>78</v>
      </c>
      <c r="G239" s="42">
        <v>100</v>
      </c>
      <c r="H239" s="53" t="str">
        <f>IF(E239=1000,VLOOKUP(G239,[2]item!$A$5:$C$10000,3,FALSE),IF(E239=112,VLOOKUP(G239,[3]pc_data!$A$5:$C$10000,3,FALSE)&amp;" 조각",IF(E239=1,"골드",IF(E239=2,"보석",IF(E239=3,"스테미나",IF(E239=4,"호감도",IF(E239=5,"플레이어 경험치",IF(E239=6,"캐릭터 경험치",IF(E239=7,VLOOKUP(G239,[3]pc_data!$A$5:$C$10000,3,FALSE),IF(E239=8,VLOOKUP(G239,[2]equipment!$A$5:$D$10000,3,FALSE),IF(E239=111,VLOOKUP(G239,[2]equipment!$A$5:$D$10000,3,FALSE)&amp;" 조각",IF(E239=113,VLOOKUP(G239,[2]item_piece!$A$5:$C$10000,3,FALSE),"기타"))))))))))))</f>
        <v>골드</v>
      </c>
      <c r="I239" s="42">
        <v>2000</v>
      </c>
      <c r="J239" s="42">
        <f>INDEX('!참조_ENUM'!$J$3:$J$5,MATCH(K239,'!참조_ENUM'!$K$3:$K$5,0))</f>
        <v>1</v>
      </c>
      <c r="K239" s="49" t="s">
        <v>75</v>
      </c>
      <c r="L239" s="42">
        <v>1000000</v>
      </c>
      <c r="M239" s="42" t="b">
        <f t="shared" si="35"/>
        <v>0</v>
      </c>
      <c r="N239" s="42">
        <v>0</v>
      </c>
      <c r="O239" s="4"/>
    </row>
    <row r="240" spans="1:15">
      <c r="A240" s="42">
        <v>10236</v>
      </c>
      <c r="B240" s="42">
        <v>30100103</v>
      </c>
      <c r="C240" s="42" t="str">
        <f t="shared" si="36"/>
        <v>보스전</v>
      </c>
      <c r="D240" s="42" t="str">
        <f t="shared" si="37"/>
        <v>통상</v>
      </c>
      <c r="E240" s="42">
        <f>INDEX('!참조_ENUM'!$F$3:$F$42,MATCH(F240,'!참조_ENUM'!$G$3:$G$42,0))</f>
        <v>4</v>
      </c>
      <c r="F240" s="49" t="s">
        <v>81</v>
      </c>
      <c r="G240" s="42">
        <v>1</v>
      </c>
      <c r="H240" s="53" t="str">
        <f>IF(E240=1000,VLOOKUP(G240,[2]item!$A$5:$C$10000,3,FALSE),IF(E240=112,VLOOKUP(G240,[3]pc_data!$A$5:$C$10000,3,FALSE)&amp;" 조각",IF(E240=1,"골드",IF(E240=2,"보석",IF(E240=3,"스테미나",IF(E240=4,"호감도",IF(E240=5,"플레이어 경험치",IF(E240=6,"캐릭터 경험치",IF(E240=7,VLOOKUP(G240,[3]pc_data!$A$5:$C$10000,3,FALSE),IF(E240=8,VLOOKUP(G240,[2]equipment!$A$5:$D$10000,3,FALSE),IF(E240=111,VLOOKUP(G240,[2]equipment!$A$5:$D$10000,3,FALSE)&amp;" 조각",IF(E240=113,VLOOKUP(G240,[2]item_piece!$A$5:$C$10000,3,FALSE),"기타"))))))))))))</f>
        <v>호감도</v>
      </c>
      <c r="I240" s="42">
        <v>1</v>
      </c>
      <c r="J240" s="42">
        <f>INDEX('!참조_ENUM'!$J$3:$J$5,MATCH(K240,'!참조_ENUM'!$K$3:$K$5,0))</f>
        <v>1</v>
      </c>
      <c r="K240" s="49" t="s">
        <v>75</v>
      </c>
      <c r="L240" s="42">
        <v>1000000</v>
      </c>
      <c r="M240" s="42" t="b">
        <f t="shared" si="35"/>
        <v>0</v>
      </c>
      <c r="N240" s="42">
        <v>0</v>
      </c>
      <c r="O240" s="4"/>
    </row>
    <row r="241" spans="1:15">
      <c r="A241" s="42">
        <v>10237</v>
      </c>
      <c r="B241" s="42">
        <v>30100103</v>
      </c>
      <c r="C241" s="42" t="str">
        <f t="shared" si="36"/>
        <v>보스전</v>
      </c>
      <c r="D241" s="42" t="str">
        <f t="shared" si="37"/>
        <v>통상</v>
      </c>
      <c r="E241" s="42">
        <f>INDEX('!참조_ENUM'!$F$3:$F$42,MATCH(F241,'!참조_ENUM'!$G$3:$G$42,0))</f>
        <v>112</v>
      </c>
      <c r="F241" s="49" t="s">
        <v>64</v>
      </c>
      <c r="G241" s="42">
        <v>100009</v>
      </c>
      <c r="H241" s="53" t="str">
        <f>IF(E241=1000,VLOOKUP(G241,[2]item!$A$5:$C$10000,3,FALSE),IF(E241=112,VLOOKUP(G241,[3]pc_data!$A$5:$C$10000,3,FALSE)&amp;" 조각",IF(E241=1,"골드",IF(E241=2,"보석",IF(E241=3,"스테미나",IF(E241=4,"호감도",IF(E241=5,"플레이어 경험치",IF(E241=6,"캐릭터 경험치",IF(E241=7,VLOOKUP(G241,[3]pc_data!$A$5:$C$10000,3,FALSE),IF(E241=8,VLOOKUP(G241,[2]equipment!$A$5:$D$10000,3,FALSE),IF(E241=111,VLOOKUP(G241,[2]equipment!$A$5:$D$10000,3,FALSE)&amp;" 조각",IF(E241=113,VLOOKUP(G241,[2]item_piece!$A$5:$C$10000,3,FALSE),"기타"))))))))))))</f>
        <v>엘리자베스 조각</v>
      </c>
      <c r="I241" s="42">
        <v>20</v>
      </c>
      <c r="J241" s="42">
        <f>INDEX('!참조_ENUM'!$J$3:$J$5,MATCH(K241,'!참조_ENUM'!$K$3:$K$5,0))</f>
        <v>1</v>
      </c>
      <c r="K241" s="49" t="s">
        <v>75</v>
      </c>
      <c r="L241" s="42">
        <v>1000000</v>
      </c>
      <c r="M241" s="42" t="b">
        <f t="shared" si="35"/>
        <v>1</v>
      </c>
      <c r="N241" s="42">
        <v>3</v>
      </c>
      <c r="O241" s="4"/>
    </row>
    <row r="242" spans="1:15">
      <c r="A242" s="42">
        <v>10238</v>
      </c>
      <c r="B242" s="4">
        <v>31100103</v>
      </c>
      <c r="C242" s="4" t="str">
        <f t="shared" si="36"/>
        <v>보스전</v>
      </c>
      <c r="D242" s="4" t="str">
        <f t="shared" si="37"/>
        <v>초회</v>
      </c>
      <c r="E242" s="4">
        <f>INDEX('!참조_ENUM'!$F$3:$F$42,MATCH(F242,'!참조_ENUM'!$G$3:$G$42,0))</f>
        <v>112</v>
      </c>
      <c r="F242" s="49" t="s">
        <v>64</v>
      </c>
      <c r="G242" s="4">
        <v>100009</v>
      </c>
      <c r="H242" s="53" t="str">
        <f>IF(E242=1000,VLOOKUP(G242,[2]item!$A$5:$C$10000,3,FALSE),IF(E242=112,VLOOKUP(G242,[3]pc_data!$A$5:$C$10000,3,FALSE)&amp;" 조각",IF(E242=1,"골드",IF(E242=2,"보석",IF(E242=3,"스테미나",IF(E242=4,"호감도",IF(E242=5,"플레이어 경험치",IF(E242=6,"캐릭터 경험치",IF(E242=7,VLOOKUP(G242,[3]pc_data!$A$5:$C$10000,3,FALSE),IF(E242=8,VLOOKUP(G242,[2]equipment!$A$5:$D$10000,3,FALSE),IF(E242=111,VLOOKUP(G242,[2]equipment!$A$5:$D$10000,3,FALSE)&amp;" 조각",IF(E242=113,VLOOKUP(G242,[2]item_piece!$A$5:$C$10000,3,FALSE),"기타"))))))))))))</f>
        <v>엘리자베스 조각</v>
      </c>
      <c r="I242" s="4">
        <v>50</v>
      </c>
      <c r="J242" s="4">
        <f>INDEX('!참조_ENUM'!$J$3:$J$5,MATCH(K242,'!참조_ENUM'!$K$3:$K$5,0))</f>
        <v>1</v>
      </c>
      <c r="K242" s="49" t="s">
        <v>75</v>
      </c>
      <c r="L242" s="4">
        <v>1000000</v>
      </c>
      <c r="M242" s="4" t="b">
        <f t="shared" ref="M242:M251" si="38">IF(N242&gt;0,TRUE,FALSE)</f>
        <v>1</v>
      </c>
      <c r="N242" s="4">
        <v>1</v>
      </c>
      <c r="O242" s="4"/>
    </row>
    <row r="243" spans="1:15">
      <c r="A243" s="42">
        <v>10239</v>
      </c>
      <c r="B243" s="4">
        <v>31100103</v>
      </c>
      <c r="C243" s="4" t="str">
        <f t="shared" ref="C243:C252" si="39">IF(MID(B243, 1, 1) = "1", "메인 스테이지", IF(MID(B243, 1, 1) = "2", "일일던전", IF(MID(B243, 1, 1) = "3", "보스전", "다른 경우")))</f>
        <v>보스전</v>
      </c>
      <c r="D243" s="4" t="str">
        <f t="shared" ref="D243:D252" si="40">IF(MID(B243, 2, 1) = "0", "통상", IF(MID(B243, 2, 1) = "1", "초회", IF(MID(B243, 2, 1) = "2", "별 보상", "다른 경우")))</f>
        <v>초회</v>
      </c>
      <c r="E243" s="4">
        <f>INDEX('!참조_ENUM'!$F$3:$F$42,MATCH(F243,'!참조_ENUM'!$G$3:$G$42,0))</f>
        <v>1</v>
      </c>
      <c r="F243" s="49" t="s">
        <v>78</v>
      </c>
      <c r="G243" s="4">
        <v>8000</v>
      </c>
      <c r="H243" s="53" t="str">
        <f>IF(E243=1000,VLOOKUP(G243,[2]item!$A$5:$C$10000,3,FALSE),IF(E243=112,VLOOKUP(G243,[3]pc_data!$A$5:$C$10000,3,FALSE)&amp;" 조각",IF(E243=1,"골드",IF(E243=2,"보석",IF(E243=3,"스테미나",IF(E243=4,"호감도",IF(E243=5,"플레이어 경험치",IF(E243=6,"캐릭터 경험치",IF(E243=7,VLOOKUP(G243,[3]pc_data!$A$5:$C$10000,3,FALSE),IF(E243=8,VLOOKUP(G243,[2]equipment!$A$5:$D$10000,3,FALSE),IF(E243=111,VLOOKUP(G243,[2]equipment!$A$5:$D$10000,3,FALSE)&amp;" 조각",IF(E243=113,VLOOKUP(G243,[2]item_piece!$A$5:$C$10000,3,FALSE),"기타"))))))))))))</f>
        <v>골드</v>
      </c>
      <c r="I243" s="4">
        <v>10000</v>
      </c>
      <c r="J243" s="4">
        <f>INDEX('!참조_ENUM'!$J$3:$J$5,MATCH(K243,'!참조_ENUM'!$K$3:$K$5,0))</f>
        <v>1</v>
      </c>
      <c r="K243" s="49" t="s">
        <v>75</v>
      </c>
      <c r="L243" s="4">
        <v>1000000</v>
      </c>
      <c r="M243" s="4" t="b">
        <f t="shared" si="38"/>
        <v>1</v>
      </c>
      <c r="N243" s="4">
        <v>2</v>
      </c>
      <c r="O243" s="4"/>
    </row>
    <row r="244" spans="1:15">
      <c r="A244" s="42">
        <v>10240</v>
      </c>
      <c r="B244" s="4">
        <v>31100103</v>
      </c>
      <c r="C244" s="44" t="str">
        <f t="shared" si="39"/>
        <v>보스전</v>
      </c>
      <c r="D244" s="44" t="str">
        <f t="shared" si="40"/>
        <v>초회</v>
      </c>
      <c r="E244" s="44">
        <f>INDEX('!참조_ENUM'!$F$3:$F$42,MATCH(F244,'!참조_ENUM'!$G$3:$G$42,0))</f>
        <v>2</v>
      </c>
      <c r="F244" s="49" t="s">
        <v>59</v>
      </c>
      <c r="G244" s="44">
        <v>100</v>
      </c>
      <c r="H244" s="53" t="str">
        <f>IF(E244=1000,VLOOKUP(G244,[2]item!$A$5:$C$10000,3,FALSE),IF(E244=112,VLOOKUP(G244,[3]pc_data!$A$5:$C$10000,3,FALSE)&amp;" 조각",IF(E244=1,"골드",IF(E244=2,"보석",IF(E244=3,"스테미나",IF(E244=4,"호감도",IF(E244=5,"플레이어 경험치",IF(E244=6,"캐릭터 경험치",IF(E244=7,VLOOKUP(G244,[3]pc_data!$A$5:$C$10000,3,FALSE),IF(E244=8,VLOOKUP(G244,[2]equipment!$A$5:$D$10000,3,FALSE),IF(E244=111,VLOOKUP(G244,[2]equipment!$A$5:$D$10000,3,FALSE)&amp;" 조각",IF(E244=113,VLOOKUP(G244,[2]item_piece!$A$5:$C$10000,3,FALSE),"기타"))))))))))))</f>
        <v>보석</v>
      </c>
      <c r="I244" s="44">
        <v>100</v>
      </c>
      <c r="J244" s="44">
        <f>INDEX('!참조_ENUM'!$J$3:$J$5,MATCH(K244,'!참조_ENUM'!$K$3:$K$5,0))</f>
        <v>1</v>
      </c>
      <c r="K244" s="49" t="s">
        <v>75</v>
      </c>
      <c r="L244" s="44">
        <v>1000000</v>
      </c>
      <c r="M244" s="44" t="b">
        <f t="shared" si="38"/>
        <v>1</v>
      </c>
      <c r="N244" s="44">
        <v>3</v>
      </c>
      <c r="O244" s="4"/>
    </row>
    <row r="245" spans="1:15">
      <c r="A245" s="42">
        <v>10241</v>
      </c>
      <c r="B245" s="42">
        <v>30100104</v>
      </c>
      <c r="C245" s="42" t="str">
        <f t="shared" si="39"/>
        <v>보스전</v>
      </c>
      <c r="D245" s="42" t="str">
        <f t="shared" si="40"/>
        <v>통상</v>
      </c>
      <c r="E245" s="42">
        <f>INDEX('!참조_ENUM'!$F$3:$F$42,MATCH(F245,'!참조_ENUM'!$G$3:$G$42,0))</f>
        <v>1000</v>
      </c>
      <c r="F245" s="49" t="s">
        <v>69</v>
      </c>
      <c r="G245" s="42">
        <v>16</v>
      </c>
      <c r="H245" s="53" t="str">
        <f>IF(E245=1000,VLOOKUP(G245,[2]item!$A$5:$C$10000,3,FALSE),IF(E245=112,VLOOKUP(G245,[3]pc_data!$A$5:$C$10000,3,FALSE)&amp;" 조각",IF(E245=1,"골드",IF(E245=2,"보석",IF(E245=3,"스테미나",IF(E245=4,"호감도",IF(E245=5,"플레이어 경험치",IF(E245=6,"캐릭터 경험치",IF(E245=7,VLOOKUP(G245,[3]pc_data!$A$5:$C$10000,3,FALSE),IF(E245=8,VLOOKUP(G245,[2]equipment!$A$5:$D$10000,3,FALSE),IF(E245=111,VLOOKUP(G245,[2]equipment!$A$5:$D$10000,3,FALSE)&amp;" 조각",IF(E245=113,VLOOKUP(G245,[2]item_piece!$A$5:$C$10000,3,FALSE),"기타"))))))))))))</f>
        <v>전투 보고서(소)</v>
      </c>
      <c r="I245" s="42">
        <v>20</v>
      </c>
      <c r="J245" s="42">
        <f>INDEX('!참조_ENUM'!$J$3:$J$5,MATCH(K245,'!참조_ENUM'!$K$3:$K$5,0))</f>
        <v>1</v>
      </c>
      <c r="K245" s="49" t="s">
        <v>75</v>
      </c>
      <c r="L245" s="42">
        <v>1000000</v>
      </c>
      <c r="M245" s="42" t="b">
        <f t="shared" si="38"/>
        <v>1</v>
      </c>
      <c r="N245" s="42">
        <v>1</v>
      </c>
      <c r="O245" s="4"/>
    </row>
    <row r="246" spans="1:15">
      <c r="A246" s="42">
        <v>10242</v>
      </c>
      <c r="B246" s="42">
        <v>30100104</v>
      </c>
      <c r="C246" s="42" t="str">
        <f t="shared" si="39"/>
        <v>보스전</v>
      </c>
      <c r="D246" s="42" t="str">
        <f t="shared" si="40"/>
        <v>통상</v>
      </c>
      <c r="E246" s="42">
        <f>INDEX('!참조_ENUM'!$F$3:$F$42,MATCH(F246,'!참조_ENUM'!$G$3:$G$42,0))</f>
        <v>1000</v>
      </c>
      <c r="F246" s="49" t="s">
        <v>69</v>
      </c>
      <c r="G246" s="42">
        <v>6</v>
      </c>
      <c r="H246" s="53" t="str">
        <f>IF(E246=1000,VLOOKUP(G246,[2]item!$A$5:$C$10000,3,FALSE),IF(E246=112,VLOOKUP(G246,[3]pc_data!$A$5:$C$10000,3,FALSE)&amp;" 조각",IF(E246=1,"골드",IF(E246=2,"보석",IF(E246=3,"스테미나",IF(E246=4,"호감도",IF(E246=5,"플레이어 경험치",IF(E246=6,"캐릭터 경험치",IF(E246=7,VLOOKUP(G246,[3]pc_data!$A$5:$C$10000,3,FALSE),IF(E246=8,VLOOKUP(G246,[2]equipment!$A$5:$D$10000,3,FALSE),IF(E246=111,VLOOKUP(G246,[2]equipment!$A$5:$D$10000,3,FALSE)&amp;" 조각",IF(E246=113,VLOOKUP(G246,[2]item_piece!$A$5:$C$10000,3,FALSE),"기타"))))))))))))</f>
        <v>경험치 물약_C(소)</v>
      </c>
      <c r="I246" s="42">
        <v>20</v>
      </c>
      <c r="J246" s="42">
        <f>INDEX('!참조_ENUM'!$J$3:$J$5,MATCH(K246,'!참조_ENUM'!$K$3:$K$5,0))</f>
        <v>1</v>
      </c>
      <c r="K246" s="49" t="s">
        <v>75</v>
      </c>
      <c r="L246" s="42">
        <v>1000000</v>
      </c>
      <c r="M246" s="42" t="b">
        <f t="shared" si="38"/>
        <v>1</v>
      </c>
      <c r="N246" s="42">
        <v>2</v>
      </c>
      <c r="O246" s="4"/>
    </row>
    <row r="247" spans="1:15">
      <c r="A247" s="42">
        <v>10243</v>
      </c>
      <c r="B247" s="42">
        <v>30100104</v>
      </c>
      <c r="C247" s="42" t="str">
        <f t="shared" si="39"/>
        <v>보스전</v>
      </c>
      <c r="D247" s="42" t="str">
        <f t="shared" si="40"/>
        <v>통상</v>
      </c>
      <c r="E247" s="42">
        <f>INDEX('!참조_ENUM'!$F$3:$F$42,MATCH(F247,'!참조_ENUM'!$G$3:$G$42,0))</f>
        <v>5</v>
      </c>
      <c r="F247" s="49" t="s">
        <v>79</v>
      </c>
      <c r="G247" s="42">
        <v>10</v>
      </c>
      <c r="H247" s="53" t="str">
        <f>IF(E247=1000,VLOOKUP(G247,[2]item!$A$5:$C$10000,3,FALSE),IF(E247=112,VLOOKUP(G247,[3]pc_data!$A$5:$C$10000,3,FALSE)&amp;" 조각",IF(E247=1,"골드",IF(E247=2,"보석",IF(E247=3,"스테미나",IF(E247=4,"호감도",IF(E247=5,"플레이어 경험치",IF(E247=6,"캐릭터 경험치",IF(E247=7,VLOOKUP(G247,[3]pc_data!$A$5:$C$10000,3,FALSE),IF(E247=8,VLOOKUP(G247,[2]equipment!$A$5:$D$10000,3,FALSE),IF(E247=111,VLOOKUP(G247,[2]equipment!$A$5:$D$10000,3,FALSE)&amp;" 조각",IF(E247=113,VLOOKUP(G247,[2]item_piece!$A$5:$C$10000,3,FALSE),"기타"))))))))))))</f>
        <v>플레이어 경험치</v>
      </c>
      <c r="I247" s="42">
        <v>10</v>
      </c>
      <c r="J247" s="42">
        <f>INDEX('!참조_ENUM'!$J$3:$J$5,MATCH(K247,'!참조_ENUM'!$K$3:$K$5,0))</f>
        <v>1</v>
      </c>
      <c r="K247" s="49" t="s">
        <v>75</v>
      </c>
      <c r="L247" s="42">
        <v>1000000</v>
      </c>
      <c r="M247" s="42" t="b">
        <f t="shared" si="38"/>
        <v>0</v>
      </c>
      <c r="N247" s="42">
        <v>0</v>
      </c>
      <c r="O247" s="4"/>
    </row>
    <row r="248" spans="1:15">
      <c r="A248" s="42">
        <v>10244</v>
      </c>
      <c r="B248" s="42">
        <v>30100104</v>
      </c>
      <c r="C248" s="42" t="str">
        <f t="shared" si="39"/>
        <v>보스전</v>
      </c>
      <c r="D248" s="42" t="str">
        <f t="shared" si="40"/>
        <v>통상</v>
      </c>
      <c r="E248" s="42">
        <f>INDEX('!참조_ENUM'!$F$3:$F$42,MATCH(F248,'!참조_ENUM'!$G$3:$G$42,0))</f>
        <v>6</v>
      </c>
      <c r="F248" s="49" t="s">
        <v>80</v>
      </c>
      <c r="G248" s="42">
        <v>12</v>
      </c>
      <c r="H248" s="53" t="str">
        <f>IF(E248=1000,VLOOKUP(G248,[2]item!$A$5:$C$10000,3,FALSE),IF(E248=112,VLOOKUP(G248,[3]pc_data!$A$5:$C$10000,3,FALSE)&amp;" 조각",IF(E248=1,"골드",IF(E248=2,"보석",IF(E248=3,"스테미나",IF(E248=4,"호감도",IF(E248=5,"플레이어 경험치",IF(E248=6,"캐릭터 경험치",IF(E248=7,VLOOKUP(G248,[3]pc_data!$A$5:$C$10000,3,FALSE),IF(E248=8,VLOOKUP(G248,[2]equipment!$A$5:$D$10000,3,FALSE),IF(E248=111,VLOOKUP(G248,[2]equipment!$A$5:$D$10000,3,FALSE)&amp;" 조각",IF(E248=113,VLOOKUP(G248,[2]item_piece!$A$5:$C$10000,3,FALSE),"기타"))))))))))))</f>
        <v>캐릭터 경험치</v>
      </c>
      <c r="I248" s="42">
        <v>12</v>
      </c>
      <c r="J248" s="42">
        <f>INDEX('!참조_ENUM'!$J$3:$J$5,MATCH(K248,'!참조_ENUM'!$K$3:$K$5,0))</f>
        <v>1</v>
      </c>
      <c r="K248" s="49" t="s">
        <v>75</v>
      </c>
      <c r="L248" s="42">
        <v>1000000</v>
      </c>
      <c r="M248" s="42" t="b">
        <f t="shared" si="38"/>
        <v>0</v>
      </c>
      <c r="N248" s="42">
        <v>0</v>
      </c>
      <c r="O248" s="4"/>
    </row>
    <row r="249" spans="1:15">
      <c r="A249" s="42">
        <v>10245</v>
      </c>
      <c r="B249" s="42">
        <v>30100104</v>
      </c>
      <c r="C249" s="42" t="str">
        <f t="shared" si="39"/>
        <v>보스전</v>
      </c>
      <c r="D249" s="42" t="str">
        <f t="shared" si="40"/>
        <v>통상</v>
      </c>
      <c r="E249" s="42">
        <f>INDEX('!참조_ENUM'!$F$3:$F$42,MATCH(F249,'!참조_ENUM'!$G$3:$G$42,0))</f>
        <v>1</v>
      </c>
      <c r="F249" s="49" t="s">
        <v>78</v>
      </c>
      <c r="G249" s="42">
        <v>100</v>
      </c>
      <c r="H249" s="53" t="str">
        <f>IF(E249=1000,VLOOKUP(G249,[2]item!$A$5:$C$10000,3,FALSE),IF(E249=112,VLOOKUP(G249,[3]pc_data!$A$5:$C$10000,3,FALSE)&amp;" 조각",IF(E249=1,"골드",IF(E249=2,"보석",IF(E249=3,"스테미나",IF(E249=4,"호감도",IF(E249=5,"플레이어 경험치",IF(E249=6,"캐릭터 경험치",IF(E249=7,VLOOKUP(G249,[3]pc_data!$A$5:$C$10000,3,FALSE),IF(E249=8,VLOOKUP(G249,[2]equipment!$A$5:$D$10000,3,FALSE),IF(E249=111,VLOOKUP(G249,[2]equipment!$A$5:$D$10000,3,FALSE)&amp;" 조각",IF(E249=113,VLOOKUP(G249,[2]item_piece!$A$5:$C$10000,3,FALSE),"기타"))))))))))))</f>
        <v>골드</v>
      </c>
      <c r="I249" s="42">
        <v>2500</v>
      </c>
      <c r="J249" s="42">
        <f>INDEX('!참조_ENUM'!$J$3:$J$5,MATCH(K249,'!참조_ENUM'!$K$3:$K$5,0))</f>
        <v>1</v>
      </c>
      <c r="K249" s="49" t="s">
        <v>75</v>
      </c>
      <c r="L249" s="42">
        <v>1000000</v>
      </c>
      <c r="M249" s="42" t="b">
        <f t="shared" si="38"/>
        <v>0</v>
      </c>
      <c r="N249" s="42">
        <v>0</v>
      </c>
      <c r="O249" s="4"/>
    </row>
    <row r="250" spans="1:15">
      <c r="A250" s="42">
        <v>10246</v>
      </c>
      <c r="B250" s="42">
        <v>30100104</v>
      </c>
      <c r="C250" s="42" t="str">
        <f t="shared" si="39"/>
        <v>보스전</v>
      </c>
      <c r="D250" s="42" t="str">
        <f t="shared" si="40"/>
        <v>통상</v>
      </c>
      <c r="E250" s="42">
        <f>INDEX('!참조_ENUM'!$F$3:$F$42,MATCH(F250,'!참조_ENUM'!$G$3:$G$42,0))</f>
        <v>4</v>
      </c>
      <c r="F250" s="49" t="s">
        <v>81</v>
      </c>
      <c r="G250" s="42">
        <v>1</v>
      </c>
      <c r="H250" s="53" t="str">
        <f>IF(E250=1000,VLOOKUP(G250,[2]item!$A$5:$C$10000,3,FALSE),IF(E250=112,VLOOKUP(G250,[3]pc_data!$A$5:$C$10000,3,FALSE)&amp;" 조각",IF(E250=1,"골드",IF(E250=2,"보석",IF(E250=3,"스테미나",IF(E250=4,"호감도",IF(E250=5,"플레이어 경험치",IF(E250=6,"캐릭터 경험치",IF(E250=7,VLOOKUP(G250,[3]pc_data!$A$5:$C$10000,3,FALSE),IF(E250=8,VLOOKUP(G250,[2]equipment!$A$5:$D$10000,3,FALSE),IF(E250=111,VLOOKUP(G250,[2]equipment!$A$5:$D$10000,3,FALSE)&amp;" 조각",IF(E250=113,VLOOKUP(G250,[2]item_piece!$A$5:$C$10000,3,FALSE),"기타"))))))))))))</f>
        <v>호감도</v>
      </c>
      <c r="I250" s="42">
        <v>1</v>
      </c>
      <c r="J250" s="42">
        <f>INDEX('!참조_ENUM'!$J$3:$J$5,MATCH(K250,'!참조_ENUM'!$K$3:$K$5,0))</f>
        <v>1</v>
      </c>
      <c r="K250" s="49" t="s">
        <v>75</v>
      </c>
      <c r="L250" s="42">
        <v>1000000</v>
      </c>
      <c r="M250" s="42" t="b">
        <f t="shared" si="38"/>
        <v>0</v>
      </c>
      <c r="N250" s="42">
        <v>0</v>
      </c>
      <c r="O250" s="4"/>
    </row>
    <row r="251" spans="1:15">
      <c r="A251" s="42">
        <v>10247</v>
      </c>
      <c r="B251" s="42">
        <v>30100104</v>
      </c>
      <c r="C251" s="42" t="str">
        <f t="shared" si="39"/>
        <v>보스전</v>
      </c>
      <c r="D251" s="42" t="str">
        <f t="shared" si="40"/>
        <v>통상</v>
      </c>
      <c r="E251" s="42">
        <f>INDEX('!참조_ENUM'!$F$3:$F$42,MATCH(F251,'!참조_ENUM'!$G$3:$G$42,0))</f>
        <v>112</v>
      </c>
      <c r="F251" s="49" t="s">
        <v>64</v>
      </c>
      <c r="G251" s="42">
        <v>100009</v>
      </c>
      <c r="H251" s="53" t="str">
        <f>IF(E251=1000,VLOOKUP(G251,[2]item!$A$5:$C$10000,3,FALSE),IF(E251=112,VLOOKUP(G251,[3]pc_data!$A$5:$C$10000,3,FALSE)&amp;" 조각",IF(E251=1,"골드",IF(E251=2,"보석",IF(E251=3,"스테미나",IF(E251=4,"호감도",IF(E251=5,"플레이어 경험치",IF(E251=6,"캐릭터 경험치",IF(E251=7,VLOOKUP(G251,[3]pc_data!$A$5:$C$10000,3,FALSE),IF(E251=8,VLOOKUP(G251,[2]equipment!$A$5:$D$10000,3,FALSE),IF(E251=111,VLOOKUP(G251,[2]equipment!$A$5:$D$10000,3,FALSE)&amp;" 조각",IF(E251=113,VLOOKUP(G251,[2]item_piece!$A$5:$C$10000,3,FALSE),"기타"))))))))))))</f>
        <v>엘리자베스 조각</v>
      </c>
      <c r="I251" s="42">
        <v>30</v>
      </c>
      <c r="J251" s="42">
        <f>INDEX('!참조_ENUM'!$J$3:$J$5,MATCH(K251,'!참조_ENUM'!$K$3:$K$5,0))</f>
        <v>1</v>
      </c>
      <c r="K251" s="49" t="s">
        <v>75</v>
      </c>
      <c r="L251" s="42">
        <v>1000000</v>
      </c>
      <c r="M251" s="42" t="b">
        <f t="shared" si="38"/>
        <v>1</v>
      </c>
      <c r="N251" s="42">
        <v>3</v>
      </c>
      <c r="O251" s="4"/>
    </row>
    <row r="252" spans="1:15">
      <c r="A252" s="42">
        <v>10248</v>
      </c>
      <c r="B252" s="4">
        <v>31100104</v>
      </c>
      <c r="C252" s="4" t="str">
        <f t="shared" si="39"/>
        <v>보스전</v>
      </c>
      <c r="D252" s="4" t="str">
        <f t="shared" si="40"/>
        <v>초회</v>
      </c>
      <c r="E252" s="4">
        <f>INDEX('!참조_ENUM'!$F$3:$F$42,MATCH(F252,'!참조_ENUM'!$G$3:$G$42,0))</f>
        <v>7</v>
      </c>
      <c r="F252" s="49" t="s">
        <v>82</v>
      </c>
      <c r="G252" s="4">
        <v>100009</v>
      </c>
      <c r="H252" s="53" t="str">
        <f>IF(E252=1000,VLOOKUP(G252,[2]item!$A$5:$C$10000,3,FALSE),IF(E252=112,VLOOKUP(G252,[3]pc_data!$A$5:$C$10000,3,FALSE)&amp;" 조각",IF(E252=1,"골드",IF(E252=2,"보석",IF(E252=3,"스테미나",IF(E252=4,"호감도",IF(E252=5,"플레이어 경험치",IF(E252=6,"캐릭터 경험치",IF(E252=7,VLOOKUP(G252,[3]pc_data!$A$5:$C$10000,3,FALSE),IF(E252=8,VLOOKUP(G252,[2]equipment!$A$5:$D$10000,3,FALSE),IF(E252=111,VLOOKUP(G252,[2]equipment!$A$5:$D$10000,3,FALSE)&amp;" 조각",IF(E252=113,VLOOKUP(G252,[2]item_piece!$A$5:$C$10000,3,FALSE),"기타"))))))))))))</f>
        <v>엘리자베스</v>
      </c>
      <c r="I252" s="4">
        <v>1</v>
      </c>
      <c r="J252" s="4">
        <f>INDEX('!참조_ENUM'!$J$3:$J$5,MATCH(K252,'!참조_ENUM'!$K$3:$K$5,0))</f>
        <v>1</v>
      </c>
      <c r="K252" s="49" t="s">
        <v>75</v>
      </c>
      <c r="L252" s="4">
        <v>1000000</v>
      </c>
      <c r="M252" s="4" t="b">
        <f t="shared" ref="M252:M254" si="41">IF(N252&gt;0,TRUE,FALSE)</f>
        <v>1</v>
      </c>
      <c r="N252" s="4">
        <v>1</v>
      </c>
      <c r="O252" s="4"/>
    </row>
    <row r="253" spans="1:15">
      <c r="A253" s="42">
        <v>10249</v>
      </c>
      <c r="B253" s="4">
        <v>31100104</v>
      </c>
      <c r="C253" s="4" t="str">
        <f t="shared" ref="C253:C254" si="42">IF(MID(B253, 1, 1) = "1", "메인 스테이지", IF(MID(B253, 1, 1) = "2", "일일던전", IF(MID(B253, 1, 1) = "3", "보스전", "다른 경우")))</f>
        <v>보스전</v>
      </c>
      <c r="D253" s="4" t="str">
        <f t="shared" ref="D253:D254" si="43">IF(MID(B253, 2, 1) = "0", "통상", IF(MID(B253, 2, 1) = "1", "초회", IF(MID(B253, 2, 1) = "2", "별 보상", "다른 경우")))</f>
        <v>초회</v>
      </c>
      <c r="E253" s="4">
        <f>INDEX('!참조_ENUM'!$F$3:$F$42,MATCH(F253,'!참조_ENUM'!$G$3:$G$42,0))</f>
        <v>1</v>
      </c>
      <c r="F253" s="49" t="s">
        <v>78</v>
      </c>
      <c r="G253" s="4">
        <v>8000</v>
      </c>
      <c r="H253" s="53" t="str">
        <f>IF(E253=1000,VLOOKUP(G253,[2]item!$A$5:$C$10000,3,FALSE),IF(E253=112,VLOOKUP(G253,[3]pc_data!$A$5:$C$10000,3,FALSE)&amp;" 조각",IF(E253=1,"골드",IF(E253=2,"보석",IF(E253=3,"스테미나",IF(E253=4,"호감도",IF(E253=5,"플레이어 경험치",IF(E253=6,"캐릭터 경험치",IF(E253=7,VLOOKUP(G253,[3]pc_data!$A$5:$C$10000,3,FALSE),IF(E253=8,VLOOKUP(G253,[2]equipment!$A$5:$D$10000,3,FALSE),IF(E253=111,VLOOKUP(G253,[2]equipment!$A$5:$D$10000,3,FALSE)&amp;" 조각",IF(E253=113,VLOOKUP(G253,[2]item_piece!$A$5:$C$10000,3,FALSE),"기타"))))))))))))</f>
        <v>골드</v>
      </c>
      <c r="I253" s="4">
        <v>10000</v>
      </c>
      <c r="J253" s="4">
        <f>INDEX('!참조_ENUM'!$J$3:$J$5,MATCH(K253,'!참조_ENUM'!$K$3:$K$5,0))</f>
        <v>1</v>
      </c>
      <c r="K253" s="49" t="s">
        <v>75</v>
      </c>
      <c r="L253" s="4">
        <v>1000000</v>
      </c>
      <c r="M253" s="4" t="b">
        <f t="shared" si="41"/>
        <v>1</v>
      </c>
      <c r="N253" s="4">
        <v>2</v>
      </c>
      <c r="O253" s="4"/>
    </row>
    <row r="254" spans="1:15">
      <c r="A254" s="42">
        <v>10250</v>
      </c>
      <c r="B254" s="4">
        <v>31100104</v>
      </c>
      <c r="C254" s="44" t="str">
        <f t="shared" si="42"/>
        <v>보스전</v>
      </c>
      <c r="D254" s="44" t="str">
        <f t="shared" si="43"/>
        <v>초회</v>
      </c>
      <c r="E254" s="44">
        <f>INDEX('!참조_ENUM'!$F$3:$F$42,MATCH(F254,'!참조_ENUM'!$G$3:$G$42,0))</f>
        <v>2</v>
      </c>
      <c r="F254" s="49" t="s">
        <v>59</v>
      </c>
      <c r="G254" s="44">
        <v>100</v>
      </c>
      <c r="H254" s="53" t="str">
        <f>IF(E254=1000,VLOOKUP(G254,[2]item!$A$5:$C$10000,3,FALSE),IF(E254=112,VLOOKUP(G254,[3]pc_data!$A$5:$C$10000,3,FALSE)&amp;" 조각",IF(E254=1,"골드",IF(E254=2,"보석",IF(E254=3,"스테미나",IF(E254=4,"호감도",IF(E254=5,"플레이어 경험치",IF(E254=6,"캐릭터 경험치",IF(E254=7,VLOOKUP(G254,[3]pc_data!$A$5:$C$10000,3,FALSE),IF(E254=8,VLOOKUP(G254,[2]equipment!$A$5:$D$10000,3,FALSE),IF(E254=111,VLOOKUP(G254,[2]equipment!$A$5:$D$10000,3,FALSE)&amp;" 조각",IF(E254=113,VLOOKUP(G254,[2]item_piece!$A$5:$C$10000,3,FALSE),"기타"))))))))))))</f>
        <v>보석</v>
      </c>
      <c r="I254" s="44">
        <v>100</v>
      </c>
      <c r="J254" s="44">
        <f>INDEX('!참조_ENUM'!$J$3:$J$5,MATCH(K254,'!참조_ENUM'!$K$3:$K$5,0))</f>
        <v>1</v>
      </c>
      <c r="K254" s="49" t="s">
        <v>75</v>
      </c>
      <c r="L254" s="44">
        <v>1000000</v>
      </c>
      <c r="M254" s="44" t="b">
        <f t="shared" si="41"/>
        <v>1</v>
      </c>
      <c r="N254" s="44">
        <v>3</v>
      </c>
      <c r="O254" s="4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EC3969E-03AC-433B-B57B-D65FFD6FE8AA}">
          <x14:formula1>
            <xm:f>'!참조_ENUM'!$G$3:$G$42</xm:f>
          </x14:formula1>
          <xm:sqref>F5:F254</xm:sqref>
        </x14:dataValidation>
        <x14:dataValidation type="list" allowBlank="1" showInputMessage="1" showErrorMessage="1" xr:uid="{DBB16A7D-4803-49B0-B5E8-D7E90DB055D9}">
          <x14:formula1>
            <xm:f>'!참조_ENUM'!$K$3:$K$5</xm:f>
          </x14:formula1>
          <xm:sqref>K5:K254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!사용 설명</vt:lpstr>
      <vt:lpstr>!참조_ENUM</vt:lpstr>
      <vt:lpstr>reward_set_v2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예림 김</dc:creator>
  <cp:lastModifiedBy>박 혁로</cp:lastModifiedBy>
  <dcterms:created xsi:type="dcterms:W3CDTF">2023-12-21T01:25:54Z</dcterms:created>
  <dcterms:modified xsi:type="dcterms:W3CDTF">2024-03-07T03:03:31Z</dcterms:modified>
</cp:coreProperties>
</file>