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0798BFFD-5076-4887-9EF1-62FDEF47A020}" xr6:coauthVersionLast="47" xr6:coauthVersionMax="47" xr10:uidLastSave="{00000000-0000-0000-0000-000000000000}"/>
  <bookViews>
    <workbookView xWindow="450" yWindow="2415" windowWidth="28800" windowHeight="15345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E13" i="9" s="1"/>
  <c r="F13" i="9" s="1"/>
  <c r="G29" i="9" s="1"/>
  <c r="E7" i="9"/>
  <c r="E12" i="9" s="1"/>
  <c r="F12" i="9" s="1"/>
  <c r="G28" i="9" s="1"/>
  <c r="E6" i="9"/>
  <c r="F6" i="9" s="1"/>
  <c r="M21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M37" i="9" s="1"/>
  <c r="M38" i="9" s="1"/>
  <c r="L30" i="9"/>
  <c r="L37" i="9" s="1"/>
  <c r="L38" i="9" s="1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L21" i="9"/>
  <c r="J34" i="9"/>
  <c r="J35" i="9"/>
  <c r="J36" i="9"/>
  <c r="J22" i="9"/>
  <c r="J23" i="9"/>
  <c r="J24" i="9"/>
  <c r="J25" i="9"/>
  <c r="J26" i="9"/>
  <c r="J27" i="9"/>
  <c r="J28" i="9"/>
  <c r="J29" i="9"/>
  <c r="J30" i="9"/>
  <c r="J31" i="9"/>
  <c r="J32" i="9"/>
  <c r="J33" i="9"/>
  <c r="J21" i="9"/>
  <c r="K22" i="9"/>
  <c r="K23" i="9"/>
  <c r="K24" i="9"/>
  <c r="K25" i="9"/>
  <c r="K26" i="9"/>
  <c r="K27" i="9"/>
  <c r="K28" i="9"/>
  <c r="K29" i="9"/>
  <c r="K30" i="9"/>
  <c r="K35" i="9"/>
  <c r="K21" i="9"/>
  <c r="Q30" i="9"/>
  <c r="J37" i="9"/>
  <c r="N37" i="9"/>
  <c r="O37" i="9"/>
  <c r="P37" i="9"/>
  <c r="Q37" i="9"/>
  <c r="Q38" i="9" s="1"/>
  <c r="J38" i="9"/>
  <c r="N38" i="9"/>
  <c r="O38" i="9"/>
  <c r="P38" i="9"/>
  <c r="Q36" i="9"/>
  <c r="P36" i="9"/>
  <c r="O36" i="9"/>
  <c r="N36" i="9"/>
  <c r="Q35" i="9"/>
  <c r="P35" i="9"/>
  <c r="O35" i="9"/>
  <c r="Q34" i="9"/>
  <c r="P34" i="9"/>
  <c r="O34" i="9"/>
  <c r="N34" i="9"/>
  <c r="Q33" i="9"/>
  <c r="P33" i="9"/>
  <c r="O33" i="9"/>
  <c r="N33" i="9"/>
  <c r="I33" i="9"/>
  <c r="Q32" i="9"/>
  <c r="P32" i="9"/>
  <c r="O32" i="9"/>
  <c r="N32" i="9"/>
  <c r="I32" i="9"/>
  <c r="Q31" i="9"/>
  <c r="P31" i="9"/>
  <c r="O31" i="9"/>
  <c r="N31" i="9"/>
  <c r="P30" i="9"/>
  <c r="O30" i="9"/>
  <c r="N30" i="9"/>
  <c r="K37" i="9"/>
  <c r="K38" i="9" s="1"/>
  <c r="I30" i="9"/>
  <c r="I37" i="9" s="1"/>
  <c r="I38" i="9" s="1"/>
  <c r="Q29" i="9"/>
  <c r="P29" i="9"/>
  <c r="O29" i="9"/>
  <c r="N29" i="9"/>
  <c r="I29" i="9"/>
  <c r="Q28" i="9"/>
  <c r="P28" i="9"/>
  <c r="O28" i="9"/>
  <c r="N28" i="9"/>
  <c r="I28" i="9"/>
  <c r="Q27" i="9"/>
  <c r="P27" i="9"/>
  <c r="O27" i="9"/>
  <c r="N27" i="9"/>
  <c r="I27" i="9"/>
  <c r="Q26" i="9"/>
  <c r="P26" i="9"/>
  <c r="O26" i="9"/>
  <c r="N26" i="9"/>
  <c r="I26" i="9"/>
  <c r="Q25" i="9"/>
  <c r="P25" i="9"/>
  <c r="O25" i="9"/>
  <c r="N25" i="9"/>
  <c r="I25" i="9"/>
  <c r="Q24" i="9"/>
  <c r="P24" i="9"/>
  <c r="O24" i="9"/>
  <c r="N24" i="9"/>
  <c r="I24" i="9"/>
  <c r="Q23" i="9"/>
  <c r="P23" i="9"/>
  <c r="O23" i="9"/>
  <c r="N23" i="9"/>
  <c r="I23" i="9"/>
  <c r="Q22" i="9"/>
  <c r="P22" i="9"/>
  <c r="O22" i="9"/>
  <c r="N22" i="9"/>
  <c r="I22" i="9"/>
  <c r="Q21" i="9"/>
  <c r="P21" i="9"/>
  <c r="O21" i="9"/>
  <c r="N21" i="9"/>
  <c r="I21" i="9"/>
  <c r="I20" i="9"/>
  <c r="I36" i="9" s="1"/>
  <c r="N20" i="9"/>
  <c r="O20" i="9"/>
  <c r="P20" i="9"/>
  <c r="Q20" i="9"/>
  <c r="N19" i="9"/>
  <c r="O19" i="9"/>
  <c r="P19" i="9"/>
  <c r="Q19" i="9"/>
  <c r="I18" i="9"/>
  <c r="I34" i="9" s="1"/>
  <c r="N18" i="9"/>
  <c r="O18" i="9"/>
  <c r="P18" i="9"/>
  <c r="Q18" i="9"/>
  <c r="I17" i="9"/>
  <c r="J17" i="9"/>
  <c r="J20" i="9" s="1"/>
  <c r="K36" i="9" s="1"/>
  <c r="K17" i="9"/>
  <c r="L17" i="9"/>
  <c r="L20" i="9" s="1"/>
  <c r="M17" i="9"/>
  <c r="N17" i="9"/>
  <c r="O17" i="9"/>
  <c r="P17" i="9"/>
  <c r="Q17" i="9"/>
  <c r="I16" i="9"/>
  <c r="I19" i="9" s="1"/>
  <c r="I35" i="9" s="1"/>
  <c r="J16" i="9"/>
  <c r="J19" i="9" s="1"/>
  <c r="K16" i="9"/>
  <c r="K19" i="9" s="1"/>
  <c r="L16" i="9"/>
  <c r="L19" i="9" s="1"/>
  <c r="M16" i="9"/>
  <c r="N16" i="9"/>
  <c r="O16" i="9"/>
  <c r="P16" i="9"/>
  <c r="Q16" i="9"/>
  <c r="I15" i="9"/>
  <c r="I31" i="9" s="1"/>
  <c r="J15" i="9"/>
  <c r="K31" i="9" s="1"/>
  <c r="K15" i="9"/>
  <c r="L15" i="9"/>
  <c r="M15" i="9"/>
  <c r="M18" i="9" s="1"/>
  <c r="N15" i="9"/>
  <c r="O15" i="9"/>
  <c r="P15" i="9"/>
  <c r="Q15" i="9"/>
  <c r="H33" i="9"/>
  <c r="H31" i="9"/>
  <c r="H30" i="9"/>
  <c r="H37" i="9" s="1"/>
  <c r="H38" i="9" s="1"/>
  <c r="H29" i="9"/>
  <c r="H28" i="9"/>
  <c r="H27" i="9"/>
  <c r="H26" i="9"/>
  <c r="H25" i="9"/>
  <c r="H24" i="9"/>
  <c r="H23" i="9"/>
  <c r="H22" i="9"/>
  <c r="H21" i="9"/>
  <c r="H17" i="9"/>
  <c r="H20" i="9" s="1"/>
  <c r="H36" i="9" s="1"/>
  <c r="H16" i="9"/>
  <c r="H19" i="9" s="1"/>
  <c r="H35" i="9" s="1"/>
  <c r="H15" i="9"/>
  <c r="H18" i="9" s="1"/>
  <c r="H34" i="9" s="1"/>
  <c r="F22" i="9"/>
  <c r="F23" i="9"/>
  <c r="F24" i="9"/>
  <c r="F25" i="9"/>
  <c r="F26" i="9"/>
  <c r="F27" i="9"/>
  <c r="F28" i="9"/>
  <c r="F29" i="9"/>
  <c r="F30" i="9"/>
  <c r="F21" i="9"/>
  <c r="G21" i="9"/>
  <c r="G22" i="9" l="1"/>
  <c r="F7" i="9"/>
  <c r="G23" i="9" s="1"/>
  <c r="F9" i="9"/>
  <c r="G25" i="9" s="1"/>
  <c r="E8" i="9"/>
  <c r="F8" i="9" s="1"/>
  <c r="G24" i="9" s="1"/>
  <c r="E14" i="9"/>
  <c r="F14" i="9" s="1"/>
  <c r="G30" i="9" s="1"/>
  <c r="E10" i="9"/>
  <c r="F10" i="9" s="1"/>
  <c r="G26" i="9" s="1"/>
  <c r="E11" i="9"/>
  <c r="F11" i="9" s="1"/>
  <c r="G27" i="9" s="1"/>
  <c r="J18" i="9"/>
  <c r="K34" i="9" s="1"/>
  <c r="K33" i="9"/>
  <c r="K32" i="9"/>
  <c r="M20" i="9"/>
  <c r="M19" i="9"/>
  <c r="L18" i="9"/>
  <c r="K20" i="9"/>
  <c r="K18" i="9"/>
  <c r="H32" i="9"/>
  <c r="F15" i="9" l="1"/>
  <c r="G31" i="9" s="1"/>
  <c r="G15" i="9"/>
  <c r="F31" i="9" s="1"/>
  <c r="F16" i="9"/>
  <c r="G32" i="9" s="1"/>
  <c r="G16" i="9"/>
  <c r="F32" i="9" s="1"/>
  <c r="F17" i="9"/>
  <c r="G33" i="9" s="1"/>
  <c r="G17" i="9"/>
  <c r="F33" i="9" s="1"/>
  <c r="G18" i="9"/>
  <c r="F34" i="9" s="1"/>
  <c r="G19" i="9"/>
  <c r="F35" i="9" s="1"/>
  <c r="F37" i="9"/>
  <c r="F38" i="9" s="1"/>
  <c r="G37" i="9"/>
  <c r="G38" i="9" s="1"/>
  <c r="F20" i="9" l="1"/>
  <c r="G36" i="9" s="1"/>
  <c r="F19" i="9"/>
  <c r="G35" i="9" s="1"/>
  <c r="G20" i="9"/>
  <c r="F36" i="9" s="1"/>
  <c r="F18" i="9"/>
  <c r="G34" i="9" s="1"/>
  <c r="E22" i="9"/>
  <c r="E23" i="9"/>
  <c r="E24" i="9"/>
  <c r="E25" i="9"/>
  <c r="E26" i="9"/>
  <c r="E27" i="9"/>
  <c r="E28" i="9"/>
  <c r="E29" i="9"/>
  <c r="E30" i="9"/>
  <c r="E37" i="9" s="1"/>
  <c r="E38" i="9" s="1"/>
  <c r="E21" i="9"/>
  <c r="E17" i="9" l="1"/>
  <c r="E33" i="9" s="1"/>
  <c r="E16" i="9"/>
  <c r="E32" i="9" s="1"/>
  <c r="E15" i="9"/>
  <c r="E31" i="9" s="1"/>
  <c r="P26" i="8"/>
  <c r="Q26" i="8"/>
  <c r="U26" i="8"/>
  <c r="P25" i="8"/>
  <c r="Q25" i="8"/>
  <c r="U25" i="8"/>
  <c r="P24" i="8"/>
  <c r="Q24" i="8"/>
  <c r="U24" i="8"/>
  <c r="P23" i="8"/>
  <c r="Q23" i="8"/>
  <c r="U23" i="8"/>
  <c r="P22" i="8"/>
  <c r="Q22" i="8"/>
  <c r="U22" i="8"/>
  <c r="P17" i="8"/>
  <c r="Q17" i="8"/>
  <c r="U17" i="8"/>
  <c r="P16" i="8"/>
  <c r="Q16" i="8"/>
  <c r="U16" i="8"/>
  <c r="P15" i="8"/>
  <c r="Q15" i="8"/>
  <c r="U15" i="8"/>
  <c r="E20" i="9" l="1"/>
  <c r="E36" i="9" s="1"/>
  <c r="E19" i="9"/>
  <c r="E35" i="9" s="1"/>
  <c r="E18" i="9"/>
  <c r="E34" i="9" s="1"/>
  <c r="P27" i="8"/>
  <c r="Q27" i="8"/>
  <c r="B25" i="8"/>
  <c r="B26" i="8"/>
  <c r="U27" i="8"/>
  <c r="B23" i="8"/>
  <c r="B20" i="8" l="1"/>
  <c r="B21" i="8"/>
  <c r="B18" i="8"/>
  <c r="B19" i="8"/>
  <c r="B16" i="8"/>
  <c r="B6" i="8" l="1"/>
  <c r="B7" i="8"/>
  <c r="B9" i="8"/>
  <c r="B10" i="8"/>
  <c r="B11" i="8"/>
  <c r="B12" i="8"/>
  <c r="B13" i="8"/>
  <c r="B14" i="8"/>
  <c r="B15" i="8"/>
  <c r="B17" i="8"/>
  <c r="B8" i="8"/>
  <c r="B22" i="8"/>
  <c r="B24" i="8"/>
  <c r="B27" i="8"/>
  <c r="B28" i="8"/>
  <c r="B5" i="8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I26" i="7" l="1"/>
  <c r="I24" i="7"/>
  <c r="I16" i="7"/>
  <c r="I17" i="7"/>
  <c r="I21" i="7"/>
  <c r="I15" i="7"/>
  <c r="I14" i="7"/>
  <c r="I13" i="7"/>
  <c r="I12" i="7"/>
  <c r="I5" i="7"/>
  <c r="I10" i="7"/>
  <c r="I28" i="7"/>
  <c r="I6" i="7"/>
  <c r="I27" i="7"/>
  <c r="I7" i="7"/>
  <c r="I8" i="7"/>
  <c r="I23" i="7"/>
  <c r="I9" i="7"/>
  <c r="I11" i="7"/>
  <c r="I22" i="7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C5" i="9" l="1"/>
  <c r="C14" i="9"/>
  <c r="C18" i="9"/>
  <c r="C35" i="9"/>
  <c r="C8" i="9"/>
  <c r="C9" i="9"/>
  <c r="C32" i="9"/>
  <c r="C31" i="9"/>
  <c r="C22" i="9"/>
  <c r="C36" i="9"/>
  <c r="C37" i="9"/>
  <c r="C17" i="9"/>
  <c r="C34" i="9"/>
  <c r="C33" i="9"/>
  <c r="C10" i="9"/>
  <c r="C11" i="9"/>
  <c r="C20" i="9"/>
  <c r="C19" i="9"/>
  <c r="C30" i="9"/>
  <c r="C12" i="9"/>
  <c r="C29" i="9"/>
  <c r="C13" i="9"/>
  <c r="C28" i="9"/>
  <c r="C15" i="9"/>
  <c r="C27" i="9"/>
  <c r="C16" i="9"/>
  <c r="C26" i="9"/>
  <c r="C25" i="9"/>
  <c r="C24" i="9"/>
  <c r="C23" i="9"/>
  <c r="C21" i="9"/>
  <c r="C38" i="9"/>
  <c r="E24" i="7"/>
  <c r="E26" i="7"/>
  <c r="D27" i="8"/>
  <c r="D26" i="8"/>
  <c r="D25" i="8"/>
  <c r="D16" i="8"/>
  <c r="D21" i="8"/>
  <c r="E21" i="7"/>
  <c r="E16" i="7"/>
  <c r="E17" i="7"/>
  <c r="E14" i="7"/>
  <c r="E13" i="7"/>
  <c r="E15" i="7"/>
  <c r="E12" i="7"/>
  <c r="E6" i="7"/>
  <c r="E7" i="7"/>
  <c r="E28" i="7"/>
  <c r="E5" i="7"/>
  <c r="E27" i="7"/>
  <c r="E23" i="7"/>
  <c r="E22" i="7"/>
  <c r="E8" i="7"/>
  <c r="E10" i="7"/>
  <c r="E9" i="7"/>
  <c r="E11" i="7"/>
  <c r="D28" i="8"/>
  <c r="D6" i="8"/>
  <c r="D5" i="8"/>
  <c r="D17" i="8"/>
  <c r="D9" i="8"/>
  <c r="D24" i="8"/>
  <c r="D13" i="8"/>
  <c r="D10" i="8"/>
  <c r="D22" i="8"/>
  <c r="D8" i="8"/>
  <c r="D15" i="8"/>
  <c r="D14" i="8"/>
  <c r="D11" i="8"/>
  <c r="D7" i="8"/>
  <c r="D12" i="8"/>
  <c r="C6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G26" i="7" l="1"/>
  <c r="G24" i="7"/>
  <c r="G16" i="7"/>
  <c r="G21" i="7"/>
  <c r="G17" i="7"/>
  <c r="G13" i="7"/>
  <c r="G12" i="7"/>
  <c r="G15" i="7"/>
  <c r="G14" i="7"/>
  <c r="G7" i="7"/>
  <c r="G6" i="7"/>
  <c r="G27" i="7"/>
  <c r="G28" i="7"/>
  <c r="G22" i="7"/>
  <c r="G11" i="7"/>
  <c r="G23" i="7"/>
  <c r="G8" i="7"/>
  <c r="G10" i="7"/>
  <c r="G9" i="7"/>
  <c r="G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V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<sst xmlns="http://schemas.openxmlformats.org/spreadsheetml/2006/main" count="533" uniqueCount="255">
  <si>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</si>
  <si>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</si>
  <si>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</si>
  <si>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</si>
  <si>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</si>
  <si>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</si>
  <si>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</si>
  <si>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</si>
  <si>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</si>
  <si>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</si>
  <si>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</si>
  <si>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</si>
  <si>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</si>
  <si>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</si>
  <si>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</si>
  <si>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</si>
  <si>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</si>
  <si>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</si>
  <si>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</si>
  <si>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</si>
  <si>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</si>
  <si>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</si>
  <si>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</si>
  <si>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</si>
  <si>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</si>
  <si>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</si>
  <si>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</si>
  <si>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</si>
  <si>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</si>
  <si>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</si>
  <si>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</si>
  <si>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</si>
  <si>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</si>
  <si>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</si>
  <si>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</si>
  <si>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</si>
  <si>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</si>
  <si>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</si>
  <si>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</si>
  <si>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</si>
  <si>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</si>
  <si>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</si>
  <si>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</si>
  <si>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</si>
  <si>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</si>
  <si>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</si>
  <si>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</si>
  <si>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</si>
  <si>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</si>
  <si>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</si>
  <si>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</si>
  <si>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</si>
  <si>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</si>
  <si>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</si>
  <si>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</si>
  <si>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</si>
  <si>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</si>
  <si>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</si>
  <si>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</si>
  <si>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</si>
  <si>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</si>
  <si>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</si>
  <si>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</si>
  <si>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</si>
  <si>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</si>
  <si>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</si>
  <si>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</si>
  <si>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</si>
  <si>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</si>
  <si>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</si>
  <si>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</si>
  <si>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</si>
  <si>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</si>
  <si>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</si>
  <si>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</si>
  <si>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</si>
  <si>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</si>
  <si>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</si>
  <si>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</si>
  <si>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</si>
  <si>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</si>
  <si>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</si>
  <si>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</si>
  <si>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</si>
  <si>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2 일반 몬스터</t>
  </si>
  <si>
    <t>1 전열 배치</t>
  </si>
  <si>
    <t>3 후열 배치</t>
  </si>
  <si>
    <t>2 딜러</t>
  </si>
  <si>
    <t>3 서포터</t>
  </si>
  <si>
    <t>1 탱커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</si>
  <si>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</si>
  <si>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</si>
  <si>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</si>
  <si>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</si>
  <si>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</si>
  <si>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</si>
  <si>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</si>
  <si>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</si>
  <si>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</si>
  <si>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</si>
  <si>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</si>
  <si>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</si>
  <si>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</si>
  <si>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</si>
  <si>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</si>
  <si>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</si>
  <si>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</si>
  <si>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</si>
  <si>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</si>
  <si>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</si>
  <si>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</si>
  <si>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</si>
  <si>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</si>
  <si>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</si>
  <si>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</si>
  <si>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</si>
  <si>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</si>
  <si>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</si>
  <si>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</si>
  <si>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</si>
  <si>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</si>
  <si>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</si>
  <si>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</si>
  <si>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</si>
  <si>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</si>
  <si>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</si>
  <si>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</si>
  <si>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</si>
  <si>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</si>
  <si>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</si>
  <si>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</si>
  <si>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</si>
  <si>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</si>
  <si>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</si>
  <si>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</si>
  <si>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</si>
  <si>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</si>
  <si>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</si>
  <si>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</t>
  </si>
  <si>
    <t>전기</t>
  </si>
  <si>
    <t>베리타리움</t>
  </si>
  <si>
    <t>#string</t>
    <phoneticPr fontId="1" type="noConversion"/>
  </si>
  <si>
    <t>크기</t>
    <phoneticPr fontId="1" type="noConversion"/>
  </si>
  <si>
    <t>scale</t>
    <phoneticPr fontId="1" type="noConversion"/>
  </si>
  <si>
    <t>엘리자베스</t>
    <phoneticPr fontId="1" type="noConversion"/>
  </si>
  <si>
    <t>5 악마</t>
  </si>
  <si>
    <t>4 보스 몬스터</t>
  </si>
  <si>
    <t>Assets/AssetResources/Textures/Card/Npc_Icon/NPC_900001</t>
    <phoneticPr fontId="1" type="noConversion"/>
  </si>
  <si>
    <t>name_id</t>
    <phoneticPr fontId="1" type="noConversion"/>
  </si>
  <si>
    <t>monster_name_0001</t>
    <phoneticPr fontId="1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</si>
  <si>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</si>
  <si>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</si>
  <si>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</si>
  <si>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</si>
  <si>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</si>
  <si>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</si>
  <si>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</si>
  <si>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</si>
  <si>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</si>
  <si>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</si>
  <si>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</si>
  <si>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</si>
  <si>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</si>
  <si>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</si>
  <si>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monster_name_0017</t>
  </si>
  <si>
    <t>monster_name_0018</t>
  </si>
  <si>
    <t>monster_name_0019</t>
  </si>
  <si>
    <t>monster_name_0020</t>
  </si>
  <si>
    <t>마네</t>
    <phoneticPr fontId="1" type="noConversion"/>
  </si>
  <si>
    <t>1 인간종족</t>
  </si>
  <si>
    <t>4 안드로이드</t>
  </si>
  <si>
    <t>2 엘프족</t>
  </si>
  <si>
    <t>마력] 원딜 - 엘프 연금술사</t>
    <phoneticPr fontId="1" type="noConversion"/>
  </si>
  <si>
    <t>베리] 근딜 - 하급 안드로이드</t>
    <phoneticPr fontId="1" type="noConversion"/>
  </si>
  <si>
    <t>전기] 탱커(HP:중, 방어:소,공:↓) - 거한</t>
    <phoneticPr fontId="1" type="noConversion"/>
  </si>
  <si>
    <t>베리] 탱커(방어:대) - 거대 안드로이드</t>
    <phoneticPr fontId="1" type="noConversion"/>
  </si>
  <si>
    <t>마력] 탱커(HP:대) - 마족투사</t>
    <phoneticPr fontId="1" type="noConversion"/>
  </si>
  <si>
    <t>전기] 근딜(공:↓)- 소속대 소총병</t>
    <phoneticPr fontId="1" type="noConversion"/>
  </si>
  <si>
    <t>전기] 원딜(공:↓) - 소속대 척탄병</t>
    <phoneticPr fontId="1" type="noConversion"/>
  </si>
  <si>
    <t>6 천사</t>
  </si>
  <si>
    <t>베리] 원딜 - 고위 천사</t>
    <phoneticPr fontId="1" type="noConversion"/>
  </si>
  <si>
    <t>요력] 원딜 - 꼭두각시 인형</t>
    <phoneticPr fontId="1" type="noConversion"/>
  </si>
  <si>
    <t>마족투사</t>
    <phoneticPr fontId="1" type="noConversion"/>
  </si>
  <si>
    <t>거한</t>
    <phoneticPr fontId="1" type="noConversion"/>
  </si>
  <si>
    <t>거대 안드로이드</t>
    <phoneticPr fontId="1" type="noConversion"/>
  </si>
  <si>
    <t>엘프 연금술사</t>
    <phoneticPr fontId="1" type="noConversion"/>
  </si>
  <si>
    <t>하급 안드로이드</t>
    <phoneticPr fontId="1" type="noConversion"/>
  </si>
  <si>
    <t>소색대 소총병</t>
    <phoneticPr fontId="1" type="noConversion"/>
  </si>
  <si>
    <t>소색대 척탄병</t>
    <phoneticPr fontId="1" type="noConversion"/>
  </si>
  <si>
    <t>고위 천사</t>
    <phoneticPr fontId="1" type="noConversion"/>
  </si>
  <si>
    <t>꼭두각시 인형</t>
    <phoneticPr fontId="1" type="noConversion"/>
  </si>
  <si>
    <t>엘프 연금술사(정예)</t>
    <phoneticPr fontId="1" type="noConversion"/>
  </si>
  <si>
    <t>마력] 원딜 - 엘프 연금술사(정예)</t>
    <phoneticPr fontId="1" type="noConversion"/>
  </si>
  <si>
    <t>마족투사(정예)</t>
    <phoneticPr fontId="1" type="noConversion"/>
  </si>
  <si>
    <t>마력] 탱커(HP:대) - 마족투사(정예)</t>
    <phoneticPr fontId="1" type="noConversion"/>
  </si>
  <si>
    <t>monster_name_0021</t>
  </si>
  <si>
    <t>monster_name_0022</t>
  </si>
  <si>
    <t>거대 안드로이드(정예)</t>
    <phoneticPr fontId="1" type="noConversion"/>
  </si>
  <si>
    <t>전기] 근딜- 소속대 소총병</t>
    <phoneticPr fontId="1" type="noConversion"/>
  </si>
  <si>
    <t>전기] 원딜 - 소속대 척탄병</t>
    <phoneticPr fontId="1" type="noConversion"/>
  </si>
  <si>
    <t>전기] 탱커(HP:중, 방어:소) - 거한</t>
    <phoneticPr fontId="1" type="noConversion"/>
  </si>
  <si>
    <t>베리] 탱커(정예) - 거대 안드</t>
    <phoneticPr fontId="1" type="noConversion"/>
  </si>
  <si>
    <t>요력] 서포터 - 꼭두각시 인형</t>
    <phoneticPr fontId="1" type="noConversion"/>
  </si>
  <si>
    <t>엘프 레인저</t>
    <phoneticPr fontId="1" type="noConversion"/>
  </si>
  <si>
    <t>마력] 근딜 - 엘프 레인저</t>
    <phoneticPr fontId="1" type="noConversion"/>
  </si>
  <si>
    <t>전기] 탱커(정예) - 거한</t>
    <phoneticPr fontId="1" type="noConversion"/>
  </si>
  <si>
    <t>전기</t>
    <phoneticPr fontId="1" type="noConversion"/>
  </si>
  <si>
    <t>전기] 원딜(정예: 방감) - 척탄병</t>
    <phoneticPr fontId="1" type="noConversion"/>
  </si>
  <si>
    <t>3 엘리트 몬스터</t>
  </si>
  <si>
    <t>고위 천사(정예)</t>
    <phoneticPr fontId="1" type="noConversion"/>
  </si>
  <si>
    <t>소색대 척탄병(정예)</t>
    <phoneticPr fontId="1" type="noConversion"/>
  </si>
  <si>
    <t>거한(정예)</t>
    <phoneticPr fontId="1" type="noConversion"/>
  </si>
  <si>
    <t>소색대 소총병(정예)</t>
    <phoneticPr fontId="1" type="noConversion"/>
  </si>
  <si>
    <t>하급 안드로이드(정예)</t>
    <phoneticPr fontId="1" type="noConversion"/>
  </si>
  <si>
    <t>베리] 원딜(정예) - 고위 천사</t>
    <phoneticPr fontId="1" type="noConversion"/>
  </si>
  <si>
    <t>전기] 근딜(정예)- 소속대 소총병</t>
    <phoneticPr fontId="1" type="noConversion"/>
  </si>
  <si>
    <t>베리] 근딜(정예) - 하급 안드로이드</t>
    <phoneticPr fontId="1" type="noConversion"/>
  </si>
  <si>
    <t>보스 엘리자베스</t>
    <phoneticPr fontId="1" type="noConversion"/>
  </si>
  <si>
    <t>4 힐러</t>
    <phoneticPr fontId="1" type="noConversion"/>
  </si>
  <si>
    <t>힐러형 정예</t>
    <phoneticPr fontId="1" type="noConversion"/>
  </si>
  <si>
    <t>힐러형 보스</t>
  </si>
  <si>
    <t>탱커(물리)</t>
    <phoneticPr fontId="1" type="noConversion"/>
  </si>
  <si>
    <t>탱포터(물리)</t>
    <phoneticPr fontId="1" type="noConversion"/>
  </si>
  <si>
    <t>근딜(물리)</t>
    <phoneticPr fontId="1" type="noConversion"/>
  </si>
  <si>
    <t>근딜포터(물리)</t>
    <phoneticPr fontId="1" type="noConversion"/>
  </si>
  <si>
    <t>원딜포터(물리)</t>
    <phoneticPr fontId="1" type="noConversion"/>
  </si>
  <si>
    <t>근범위딜(물리)</t>
    <phoneticPr fontId="1" type="noConversion"/>
  </si>
  <si>
    <t>원범위딜(물리)</t>
    <phoneticPr fontId="1" type="noConversion"/>
  </si>
  <si>
    <t>근서포터(물리)</t>
    <phoneticPr fontId="1" type="noConversion"/>
  </si>
  <si>
    <t>원서포터(물리)</t>
    <phoneticPr fontId="1" type="noConversion"/>
  </si>
  <si>
    <t>힐러(물리)</t>
    <phoneticPr fontId="1" type="noConversion"/>
  </si>
  <si>
    <t>탱킹형 정예(물리)</t>
    <phoneticPr fontId="1" type="noConversion"/>
  </si>
  <si>
    <t>딜링형 정예(물리)</t>
    <phoneticPr fontId="1" type="noConversion"/>
  </si>
  <si>
    <t>서포터형 정예(물리)</t>
    <phoneticPr fontId="1" type="noConversion"/>
  </si>
  <si>
    <t>탱킹형 보스(물리)</t>
    <phoneticPr fontId="1" type="noConversion"/>
  </si>
  <si>
    <t>딜링형 보스(물리)</t>
    <phoneticPr fontId="1" type="noConversion"/>
  </si>
  <si>
    <t>서포터형 보스(물리)</t>
    <phoneticPr fontId="1" type="noConversion"/>
  </si>
  <si>
    <t>탱커(마법)</t>
  </si>
  <si>
    <t>탱포터(마법)</t>
  </si>
  <si>
    <t>근딜(마법)</t>
  </si>
  <si>
    <t>근딜포터(마법)</t>
  </si>
  <si>
    <t>원딜포터(마법)</t>
  </si>
  <si>
    <t>근범위딜(마법)</t>
  </si>
  <si>
    <t>원범위딜(마법)</t>
  </si>
  <si>
    <t>근서포터(마법)</t>
  </si>
  <si>
    <t>원서포터(마법)</t>
  </si>
  <si>
    <t>힐러(마법)</t>
  </si>
  <si>
    <t>탱킹형 정예(마법)</t>
  </si>
  <si>
    <t>딜링형 정예(마법)</t>
  </si>
  <si>
    <t>서포터형 정예(마법)</t>
  </si>
  <si>
    <t>탱킹형 보스(마법)</t>
  </si>
  <si>
    <t>딜링형 보스(마법)</t>
  </si>
  <si>
    <t>서포터형 보스(마법)</t>
  </si>
  <si>
    <t>2 중열 배치</t>
    <phoneticPr fontId="1" type="noConversion"/>
  </si>
  <si>
    <t>[210001, 210002, 210003]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</si>
</sst>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9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I18" sqref="I18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N28"/>
  <sheetViews>
    <sheetView topLeftCell="C1" workbookViewId="0">
      <selection activeCell="L31" sqref="L31"/>
    </sheetView>
  </sheetViews>
  <sheetFormatPr defaultRowHeight="16.5"/>
  <cols>
    <col min="1" max="1" width="13.625" bestFit="1" customWidth="1"/>
    <col min="2" max="2" width="20.625" customWidth="1"/>
    <col min="3" max="3" width="23.625" customWidth="1"/>
    <col min="4" max="4" width="32.75" customWidth="1"/>
    <col min="5" max="5" width="6.75" style="10" customWidth="1"/>
    <col min="6" max="6" width="25.125" bestFit="1" customWidth="1"/>
    <col min="7" max="7" width="6.875" style="10" customWidth="1"/>
    <col min="8" max="8" width="25.125" customWidth="1"/>
    <col min="9" max="9" width="6.75" customWidth="1"/>
    <col min="10" max="10" width="25.125" customWidth="1"/>
    <col min="11" max="11" width="16.75" style="10" bestFit="1" customWidth="1"/>
    <col min="12" max="12" width="59.375" bestFit="1" customWidth="1"/>
    <col min="13" max="13" width="56.875" bestFit="1" customWidth="1"/>
  </cols>
  <sheetData>
    <row r="1" spans="1:14">
      <c r="A1" t="s">
        <v>50</v>
      </c>
    </row>
    <row r="2" spans="1:14">
      <c r="A2" s="1" t="s">
        <v>36</v>
      </c>
      <c r="B2" s="1" t="s">
        <v>35</v>
      </c>
      <c r="C2" s="15" t="s">
        <v>35</v>
      </c>
      <c r="D2" s="1" t="s">
        <v>38</v>
      </c>
      <c r="E2" s="1" t="s">
        <v>39</v>
      </c>
      <c r="F2" s="1" t="s">
        <v>1</v>
      </c>
      <c r="G2" s="1" t="s">
        <v>41</v>
      </c>
      <c r="H2" s="1" t="s">
        <v>44</v>
      </c>
      <c r="I2" s="1" t="s">
        <v>114</v>
      </c>
      <c r="J2" s="1" t="s">
        <v>112</v>
      </c>
      <c r="K2" s="1" t="s">
        <v>2</v>
      </c>
      <c r="L2" s="1" t="s">
        <v>48</v>
      </c>
      <c r="M2" s="1" t="s">
        <v>29</v>
      </c>
      <c r="N2" s="1" t="s">
        <v>142</v>
      </c>
    </row>
    <row r="3" spans="1:14">
      <c r="A3" s="2" t="s">
        <v>96</v>
      </c>
      <c r="B3" s="2" t="s">
        <v>56</v>
      </c>
      <c r="C3" s="15" t="s">
        <v>3</v>
      </c>
      <c r="D3" s="2" t="s">
        <v>3</v>
      </c>
      <c r="E3" s="2" t="s">
        <v>4</v>
      </c>
      <c r="F3" s="2" t="s">
        <v>3</v>
      </c>
      <c r="G3" s="2" t="s">
        <v>42</v>
      </c>
      <c r="H3" s="2" t="s">
        <v>3</v>
      </c>
      <c r="I3" s="2" t="s">
        <v>125</v>
      </c>
      <c r="J3" s="2" t="s">
        <v>56</v>
      </c>
      <c r="K3" s="2" t="s">
        <v>0</v>
      </c>
      <c r="L3" s="2" t="s">
        <v>3</v>
      </c>
      <c r="M3" s="2" t="s">
        <v>3</v>
      </c>
      <c r="N3" s="2" t="s">
        <v>9</v>
      </c>
    </row>
    <row r="4" spans="1:14">
      <c r="A4" s="8" t="s">
        <v>37</v>
      </c>
      <c r="B4" s="8" t="s">
        <v>148</v>
      </c>
      <c r="C4" s="16" t="s">
        <v>6</v>
      </c>
      <c r="D4" s="8" t="s">
        <v>5</v>
      </c>
      <c r="E4" s="8" t="s">
        <v>40</v>
      </c>
      <c r="F4" s="8" t="s">
        <v>45</v>
      </c>
      <c r="G4" s="8" t="s">
        <v>43</v>
      </c>
      <c r="H4" s="8" t="s">
        <v>46</v>
      </c>
      <c r="I4" s="8" t="s">
        <v>126</v>
      </c>
      <c r="J4" s="8" t="s">
        <v>113</v>
      </c>
      <c r="K4" s="8" t="s">
        <v>47</v>
      </c>
      <c r="L4" s="8" t="s">
        <v>49</v>
      </c>
      <c r="M4" s="3" t="s">
        <v>68</v>
      </c>
      <c r="N4" s="3" t="s">
        <v>143</v>
      </c>
    </row>
    <row r="5" spans="1:14">
      <c r="A5" s="9">
        <v>100001</v>
      </c>
      <c r="B5" s="18" t="s">
        <v>149</v>
      </c>
      <c r="C5" s="17" t="s">
        <v>182</v>
      </c>
      <c r="D5" s="9" t="s">
        <v>176</v>
      </c>
      <c r="E5" s="11">
        <f>INDEX('!참조_ENUM'!$B$3:$B$9,MATCH(F5,'!참조_ENUM'!$C$3:$C$9,0))</f>
        <v>5</v>
      </c>
      <c r="F5" s="12" t="s">
        <v>145</v>
      </c>
      <c r="G5" s="11">
        <f>INDEX('!참조_ENUM'!$J$3:$J$7,MATCH(H5,'!참조_ENUM'!$K$3:$K$7,0))</f>
        <v>2</v>
      </c>
      <c r="H5" s="12" t="s">
        <v>84</v>
      </c>
      <c r="I5" s="11">
        <f>INDEX('!참조_ENUM'!$R$3:$R$7,MATCH(J5,'!참조_ENUM'!$S$3:$S$7,0))</f>
        <v>4</v>
      </c>
      <c r="J5" s="12" t="s">
        <v>138</v>
      </c>
      <c r="K5" s="11">
        <v>100001</v>
      </c>
      <c r="L5" s="4" t="s">
        <v>52</v>
      </c>
      <c r="M5" s="4" t="s">
        <v>78</v>
      </c>
      <c r="N5" s="4">
        <v>0.35</v>
      </c>
    </row>
    <row r="6" spans="1:14">
      <c r="A6" s="9">
        <v>100002</v>
      </c>
      <c r="B6" s="18" t="s">
        <v>150</v>
      </c>
      <c r="C6" s="17" t="s">
        <v>183</v>
      </c>
      <c r="D6" s="9" t="s">
        <v>174</v>
      </c>
      <c r="E6" s="11">
        <f>INDEX('!참조_ENUM'!$B$3:$B$9,MATCH(F6,'!참조_ENUM'!$C$3:$C$9,0))</f>
        <v>1</v>
      </c>
      <c r="F6" s="12" t="s">
        <v>169</v>
      </c>
      <c r="G6" s="11">
        <f>INDEX('!참조_ENUM'!$J$3:$J$7,MATCH(H6,'!참조_ENUM'!$K$3:$K$7,0))</f>
        <v>2</v>
      </c>
      <c r="H6" s="12" t="s">
        <v>84</v>
      </c>
      <c r="I6" s="11">
        <f>INDEX('!참조_ENUM'!$R$3:$R$7,MATCH(J6,'!참조_ENUM'!$S$3:$S$7,0))</f>
        <v>1</v>
      </c>
      <c r="J6" s="12" t="s">
        <v>139</v>
      </c>
      <c r="K6" s="11">
        <v>100002</v>
      </c>
      <c r="L6" s="4" t="s">
        <v>52</v>
      </c>
      <c r="M6" s="4" t="s">
        <v>79</v>
      </c>
      <c r="N6" s="4">
        <v>0.35</v>
      </c>
    </row>
    <row r="7" spans="1:14">
      <c r="A7" s="9">
        <v>100003</v>
      </c>
      <c r="B7" s="18" t="s">
        <v>151</v>
      </c>
      <c r="C7" s="17" t="s">
        <v>184</v>
      </c>
      <c r="D7" s="9" t="s">
        <v>175</v>
      </c>
      <c r="E7" s="11">
        <f>INDEX('!참조_ENUM'!$B$3:$B$9,MATCH(F7,'!참조_ENUM'!$C$3:$C$9,0))</f>
        <v>4</v>
      </c>
      <c r="F7" s="12" t="s">
        <v>170</v>
      </c>
      <c r="G7" s="11">
        <f>INDEX('!참조_ENUM'!$J$3:$J$7,MATCH(H7,'!참조_ENUM'!$K$3:$K$7,0))</f>
        <v>2</v>
      </c>
      <c r="H7" s="12" t="s">
        <v>84</v>
      </c>
      <c r="I7" s="11">
        <f>INDEX('!참조_ENUM'!$R$3:$R$7,MATCH(J7,'!참조_ENUM'!$S$3:$S$7,0))</f>
        <v>2</v>
      </c>
      <c r="J7" s="12" t="s">
        <v>140</v>
      </c>
      <c r="K7" s="11">
        <v>100003</v>
      </c>
      <c r="L7" s="4" t="s">
        <v>52</v>
      </c>
      <c r="M7" s="4" t="s">
        <v>80</v>
      </c>
      <c r="N7" s="4">
        <v>0.35</v>
      </c>
    </row>
    <row r="8" spans="1:14">
      <c r="A8" s="9">
        <v>100004</v>
      </c>
      <c r="B8" s="18" t="s">
        <v>164</v>
      </c>
      <c r="C8" s="17" t="s">
        <v>203</v>
      </c>
      <c r="D8" s="9" t="s">
        <v>204</v>
      </c>
      <c r="E8" s="11">
        <f>INDEX('!참조_ENUM'!$B$3:$B$9,MATCH(F8,'!참조_ENUM'!$C$3:$C$9,0))</f>
        <v>2</v>
      </c>
      <c r="F8" s="12" t="s">
        <v>171</v>
      </c>
      <c r="G8" s="11">
        <f>INDEX('!참조_ENUM'!$J$3:$J$7,MATCH(H8,'!참조_ENUM'!$K$3:$K$7,0))</f>
        <v>2</v>
      </c>
      <c r="H8" s="12" t="s">
        <v>84</v>
      </c>
      <c r="I8" s="11">
        <f>INDEX('!참조_ENUM'!$R$3:$R$7,MATCH(J8,'!참조_ENUM'!$S$3:$S$7,0))</f>
        <v>4</v>
      </c>
      <c r="J8" s="12" t="s">
        <v>138</v>
      </c>
      <c r="K8" s="11">
        <v>100004</v>
      </c>
      <c r="L8" s="4" t="s">
        <v>59</v>
      </c>
      <c r="M8" s="4" t="s">
        <v>78</v>
      </c>
      <c r="N8" s="4">
        <v>0.35</v>
      </c>
    </row>
    <row r="9" spans="1:14">
      <c r="A9" s="9">
        <v>100005</v>
      </c>
      <c r="B9" s="18" t="s">
        <v>152</v>
      </c>
      <c r="C9" s="17" t="s">
        <v>185</v>
      </c>
      <c r="D9" s="9" t="s">
        <v>172</v>
      </c>
      <c r="E9" s="11">
        <f>INDEX('!참조_ENUM'!$B$3:$B$9,MATCH(F9,'!참조_ENUM'!$C$3:$C$9,0))</f>
        <v>2</v>
      </c>
      <c r="F9" s="12" t="s">
        <v>171</v>
      </c>
      <c r="G9" s="11">
        <f>INDEX('!참조_ENUM'!$J$3:$J$7,MATCH(H9,'!참조_ENUM'!$K$3:$K$7,0))</f>
        <v>2</v>
      </c>
      <c r="H9" s="12" t="s">
        <v>84</v>
      </c>
      <c r="I9" s="11">
        <f>INDEX('!참조_ENUM'!$R$3:$R$7,MATCH(J9,'!참조_ENUM'!$S$3:$S$7,0))</f>
        <v>4</v>
      </c>
      <c r="J9" s="12" t="s">
        <v>138</v>
      </c>
      <c r="K9" s="11">
        <v>100005</v>
      </c>
      <c r="L9" s="4" t="s">
        <v>61</v>
      </c>
      <c r="M9" s="4" t="s">
        <v>81</v>
      </c>
      <c r="N9" s="4">
        <v>0.35</v>
      </c>
    </row>
    <row r="10" spans="1:14">
      <c r="A10" s="9">
        <v>100006</v>
      </c>
      <c r="B10" s="18" t="s">
        <v>153</v>
      </c>
      <c r="C10" s="17" t="s">
        <v>186</v>
      </c>
      <c r="D10" s="9" t="s">
        <v>173</v>
      </c>
      <c r="E10" s="11">
        <f>INDEX('!참조_ENUM'!$B$3:$B$9,MATCH(F10,'!참조_ENUM'!$C$3:$C$9,0))</f>
        <v>4</v>
      </c>
      <c r="F10" s="12" t="s">
        <v>170</v>
      </c>
      <c r="G10" s="11">
        <f>INDEX('!참조_ENUM'!$J$3:$J$7,MATCH(H10,'!참조_ENUM'!$K$3:$K$7,0))</f>
        <v>2</v>
      </c>
      <c r="H10" s="12" t="s">
        <v>84</v>
      </c>
      <c r="I10" s="11">
        <f>INDEX('!참조_ENUM'!$R$3:$R$7,MATCH(J10,'!참조_ENUM'!$S$3:$S$7,0))</f>
        <v>2</v>
      </c>
      <c r="J10" s="12" t="s">
        <v>140</v>
      </c>
      <c r="K10" s="11">
        <v>100006</v>
      </c>
      <c r="L10" s="4" t="s">
        <v>59</v>
      </c>
      <c r="M10" s="4" t="s">
        <v>82</v>
      </c>
      <c r="N10" s="4">
        <v>0.35</v>
      </c>
    </row>
    <row r="11" spans="1:14">
      <c r="A11" s="9">
        <v>100007</v>
      </c>
      <c r="B11" s="18" t="s">
        <v>154</v>
      </c>
      <c r="C11" s="17" t="s">
        <v>187</v>
      </c>
      <c r="D11" s="9" t="s">
        <v>177</v>
      </c>
      <c r="E11" s="11">
        <f>INDEX('!참조_ENUM'!$B$3:$B$9,MATCH(F11,'!참조_ENUM'!$C$3:$C$9,0))</f>
        <v>1</v>
      </c>
      <c r="F11" s="12" t="s">
        <v>169</v>
      </c>
      <c r="G11" s="11">
        <f>INDEX('!참조_ENUM'!$J$3:$J$7,MATCH(H11,'!참조_ENUM'!$K$3:$K$7,0))</f>
        <v>2</v>
      </c>
      <c r="H11" s="12" t="s">
        <v>84</v>
      </c>
      <c r="I11" s="11">
        <f>INDEX('!참조_ENUM'!$R$3:$R$7,MATCH(J11,'!참조_ENUM'!$S$3:$S$7,0))</f>
        <v>1</v>
      </c>
      <c r="J11" s="12" t="s">
        <v>139</v>
      </c>
      <c r="K11" s="11">
        <v>100007</v>
      </c>
      <c r="L11" s="4" t="s">
        <v>61</v>
      </c>
      <c r="M11" s="4" t="s">
        <v>83</v>
      </c>
      <c r="N11" s="4">
        <v>0.35</v>
      </c>
    </row>
    <row r="12" spans="1:14">
      <c r="A12" s="9">
        <v>100008</v>
      </c>
      <c r="B12" s="18" t="s">
        <v>155</v>
      </c>
      <c r="C12" s="17" t="s">
        <v>188</v>
      </c>
      <c r="D12" s="9" t="s">
        <v>178</v>
      </c>
      <c r="E12" s="11">
        <f>INDEX('!참조_ENUM'!$B$3:$B$9,MATCH(F12,'!참조_ENUM'!$C$3:$C$9,0))</f>
        <v>1</v>
      </c>
      <c r="F12" s="12" t="s">
        <v>169</v>
      </c>
      <c r="G12" s="11">
        <f>INDEX('!참조_ENUM'!$J$3:$J$7,MATCH(H12,'!참조_ENUM'!$K$3:$K$7,0))</f>
        <v>2</v>
      </c>
      <c r="H12" s="12" t="s">
        <v>84</v>
      </c>
      <c r="I12" s="11">
        <f>INDEX('!참조_ENUM'!$R$3:$R$7,MATCH(J12,'!참조_ENUM'!$S$3:$S$7,0))</f>
        <v>1</v>
      </c>
      <c r="J12" s="12" t="s">
        <v>139</v>
      </c>
      <c r="K12" s="11">
        <v>100008</v>
      </c>
      <c r="L12" s="4" t="s">
        <v>60</v>
      </c>
      <c r="M12" s="4" t="s">
        <v>78</v>
      </c>
      <c r="N12" s="4">
        <v>0.35</v>
      </c>
    </row>
    <row r="13" spans="1:14">
      <c r="A13" s="9">
        <v>100009</v>
      </c>
      <c r="B13" s="18" t="s">
        <v>156</v>
      </c>
      <c r="C13" s="17" t="s">
        <v>189</v>
      </c>
      <c r="D13" s="9" t="s">
        <v>180</v>
      </c>
      <c r="E13" s="11">
        <f>INDEX('!참조_ENUM'!$B$3:$B$9,MATCH(F13,'!참조_ENUM'!$C$3:$C$9,0))</f>
        <v>6</v>
      </c>
      <c r="F13" s="12" t="s">
        <v>179</v>
      </c>
      <c r="G13" s="11">
        <f>INDEX('!참조_ENUM'!$J$3:$J$7,MATCH(H13,'!참조_ENUM'!$K$3:$K$7,0))</f>
        <v>2</v>
      </c>
      <c r="H13" s="12" t="s">
        <v>84</v>
      </c>
      <c r="I13" s="11">
        <f>INDEX('!참조_ENUM'!$R$3:$R$7,MATCH(J13,'!참조_ENUM'!$S$3:$S$7,0))</f>
        <v>2</v>
      </c>
      <c r="J13" s="12" t="s">
        <v>140</v>
      </c>
      <c r="K13" s="11">
        <v>100009</v>
      </c>
      <c r="L13" s="4" t="s">
        <v>60</v>
      </c>
      <c r="M13" s="4" t="s">
        <v>80</v>
      </c>
      <c r="N13" s="4">
        <v>0.35</v>
      </c>
    </row>
    <row r="14" spans="1:14">
      <c r="A14" s="9">
        <v>100010</v>
      </c>
      <c r="B14" s="18" t="s">
        <v>157</v>
      </c>
      <c r="C14" s="17" t="s">
        <v>190</v>
      </c>
      <c r="D14" s="9" t="s">
        <v>181</v>
      </c>
      <c r="E14" s="11">
        <f>INDEX('!참조_ENUM'!$B$3:$B$9,MATCH(F14,'!참조_ENUM'!$C$3:$C$9,0))</f>
        <v>5</v>
      </c>
      <c r="F14" s="12" t="s">
        <v>145</v>
      </c>
      <c r="G14" s="11">
        <f>INDEX('!참조_ENUM'!$J$3:$J$7,MATCH(H14,'!참조_ENUM'!$K$3:$K$7,0))</f>
        <v>2</v>
      </c>
      <c r="H14" s="12" t="s">
        <v>84</v>
      </c>
      <c r="I14" s="11">
        <f>INDEX('!참조_ENUM'!$R$3:$R$7,MATCH(J14,'!참조_ENUM'!$S$3:$S$7,0))</f>
        <v>3</v>
      </c>
      <c r="J14" s="12" t="s">
        <v>115</v>
      </c>
      <c r="K14" s="11">
        <v>100010</v>
      </c>
      <c r="L14" s="4" t="s">
        <v>60</v>
      </c>
      <c r="M14" s="4" t="s">
        <v>78</v>
      </c>
      <c r="N14" s="4">
        <v>0.35</v>
      </c>
    </row>
    <row r="15" spans="1:14">
      <c r="A15" s="9">
        <v>100011</v>
      </c>
      <c r="B15" s="18" t="s">
        <v>158</v>
      </c>
      <c r="C15" s="17" t="s">
        <v>191</v>
      </c>
      <c r="D15" s="9" t="s">
        <v>192</v>
      </c>
      <c r="E15" s="11">
        <f>INDEX('!참조_ENUM'!$B$3:$B$9,MATCH(F15,'!참조_ENUM'!$C$3:$C$9,0))</f>
        <v>2</v>
      </c>
      <c r="F15" s="12" t="s">
        <v>171</v>
      </c>
      <c r="G15" s="11">
        <f>INDEX('!참조_ENUM'!$J$3:$J$7,MATCH(H15,'!참조_ENUM'!$K$3:$K$7,0))</f>
        <v>3</v>
      </c>
      <c r="H15" s="12" t="s">
        <v>208</v>
      </c>
      <c r="I15" s="11">
        <f>INDEX('!참조_ENUM'!$R$3:$R$7,MATCH(J15,'!참조_ENUM'!$S$3:$S$7,0))</f>
        <v>4</v>
      </c>
      <c r="J15" s="12" t="s">
        <v>138</v>
      </c>
      <c r="K15" s="11">
        <v>100011</v>
      </c>
      <c r="L15" s="4" t="s">
        <v>61</v>
      </c>
      <c r="M15" s="4" t="s">
        <v>78</v>
      </c>
      <c r="N15" s="4">
        <v>0.35</v>
      </c>
    </row>
    <row r="16" spans="1:14">
      <c r="A16" s="9">
        <v>100012</v>
      </c>
      <c r="B16" s="18" t="s">
        <v>159</v>
      </c>
      <c r="C16" s="17" t="s">
        <v>193</v>
      </c>
      <c r="D16" s="9" t="s">
        <v>194</v>
      </c>
      <c r="E16" s="11">
        <f>INDEX('!참조_ENUM'!$B$3:$B$9,MATCH(F16,'!참조_ENUM'!$C$3:$C$9,0))</f>
        <v>5</v>
      </c>
      <c r="F16" s="12" t="s">
        <v>145</v>
      </c>
      <c r="G16" s="11">
        <f>INDEX('!참조_ENUM'!$J$3:$J$7,MATCH(H16,'!참조_ENUM'!$K$3:$K$7,0))</f>
        <v>3</v>
      </c>
      <c r="H16" s="12" t="s">
        <v>208</v>
      </c>
      <c r="I16" s="11">
        <f>INDEX('!참조_ENUM'!$R$3:$R$7,MATCH(J16,'!참조_ENUM'!$S$3:$S$7,0))</f>
        <v>4</v>
      </c>
      <c r="J16" s="12" t="s">
        <v>138</v>
      </c>
      <c r="K16" s="11">
        <v>100012</v>
      </c>
      <c r="L16" s="4" t="s">
        <v>52</v>
      </c>
      <c r="M16" s="4" t="s">
        <v>78</v>
      </c>
      <c r="N16" s="4">
        <v>0.4</v>
      </c>
    </row>
    <row r="17" spans="1:14">
      <c r="A17" s="9">
        <v>100013</v>
      </c>
      <c r="B17" s="18" t="s">
        <v>160</v>
      </c>
      <c r="C17" s="17" t="s">
        <v>197</v>
      </c>
      <c r="D17" s="9" t="s">
        <v>201</v>
      </c>
      <c r="E17" s="11">
        <f>INDEX('!참조_ENUM'!$B$3:$B$9,MATCH(F17,'!참조_ENUM'!$C$3:$C$9,0))</f>
        <v>4</v>
      </c>
      <c r="F17" s="12" t="s">
        <v>170</v>
      </c>
      <c r="G17" s="11">
        <f>INDEX('!참조_ENUM'!$J$3:$J$7,MATCH(H17,'!참조_ENUM'!$K$3:$K$7,0))</f>
        <v>3</v>
      </c>
      <c r="H17" s="12" t="s">
        <v>208</v>
      </c>
      <c r="I17" s="11">
        <f>INDEX('!참조_ENUM'!$R$3:$R$7,MATCH(J17,'!참조_ENUM'!$S$3:$S$7,0))</f>
        <v>2</v>
      </c>
      <c r="J17" s="12" t="s">
        <v>140</v>
      </c>
      <c r="K17" s="11">
        <v>100013</v>
      </c>
      <c r="L17" s="4" t="s">
        <v>52</v>
      </c>
      <c r="M17" s="4" t="s">
        <v>80</v>
      </c>
      <c r="N17" s="4">
        <v>0.4</v>
      </c>
    </row>
    <row r="18" spans="1:14">
      <c r="A18" s="9">
        <v>100014</v>
      </c>
      <c r="B18" s="18" t="s">
        <v>161</v>
      </c>
      <c r="C18" s="17" t="s">
        <v>183</v>
      </c>
      <c r="D18" s="9" t="s">
        <v>200</v>
      </c>
      <c r="E18" s="11">
        <v>1</v>
      </c>
      <c r="F18" s="12" t="s">
        <v>169</v>
      </c>
      <c r="G18" s="11">
        <v>2</v>
      </c>
      <c r="H18" s="12" t="s">
        <v>84</v>
      </c>
      <c r="I18" s="11">
        <v>1</v>
      </c>
      <c r="J18" s="12" t="s">
        <v>139</v>
      </c>
      <c r="K18" s="11">
        <v>100014</v>
      </c>
      <c r="L18" s="4" t="s">
        <v>52</v>
      </c>
      <c r="M18" s="4" t="s">
        <v>79</v>
      </c>
      <c r="N18" s="4">
        <v>0.35</v>
      </c>
    </row>
    <row r="19" spans="1:14">
      <c r="A19" s="9">
        <v>100015</v>
      </c>
      <c r="B19" s="18" t="s">
        <v>162</v>
      </c>
      <c r="C19" s="17" t="s">
        <v>187</v>
      </c>
      <c r="D19" s="9" t="s">
        <v>198</v>
      </c>
      <c r="E19" s="11">
        <v>1</v>
      </c>
      <c r="F19" s="12" t="s">
        <v>169</v>
      </c>
      <c r="G19" s="11">
        <v>2</v>
      </c>
      <c r="H19" s="12" t="s">
        <v>84</v>
      </c>
      <c r="I19" s="11">
        <v>1</v>
      </c>
      <c r="J19" s="12" t="s">
        <v>139</v>
      </c>
      <c r="K19" s="11">
        <v>100015</v>
      </c>
      <c r="L19" s="4" t="s">
        <v>59</v>
      </c>
      <c r="M19" s="4" t="s">
        <v>83</v>
      </c>
      <c r="N19" s="4">
        <v>0.35</v>
      </c>
    </row>
    <row r="20" spans="1:14">
      <c r="A20" s="9">
        <v>100016</v>
      </c>
      <c r="B20" s="18" t="s">
        <v>163</v>
      </c>
      <c r="C20" s="17" t="s">
        <v>188</v>
      </c>
      <c r="D20" s="9" t="s">
        <v>199</v>
      </c>
      <c r="E20" s="11">
        <v>1</v>
      </c>
      <c r="F20" s="12" t="s">
        <v>169</v>
      </c>
      <c r="G20" s="11">
        <v>2</v>
      </c>
      <c r="H20" s="12" t="s">
        <v>84</v>
      </c>
      <c r="I20" s="11">
        <v>1</v>
      </c>
      <c r="J20" s="12" t="s">
        <v>139</v>
      </c>
      <c r="K20" s="11">
        <v>100016</v>
      </c>
      <c r="L20" s="4" t="s">
        <v>60</v>
      </c>
      <c r="M20" s="4" t="s">
        <v>78</v>
      </c>
      <c r="N20" s="4">
        <v>0.35</v>
      </c>
    </row>
    <row r="21" spans="1:14">
      <c r="A21" s="9">
        <v>100017</v>
      </c>
      <c r="B21" s="18" t="s">
        <v>157</v>
      </c>
      <c r="C21" s="17" t="s">
        <v>190</v>
      </c>
      <c r="D21" s="9" t="s">
        <v>202</v>
      </c>
      <c r="E21" s="11">
        <f>INDEX('!참조_ENUM'!$B$3:$B$9,MATCH(F21,'!참조_ENUM'!$C$3:$C$9,0))</f>
        <v>5</v>
      </c>
      <c r="F21" s="12" t="s">
        <v>145</v>
      </c>
      <c r="G21" s="11">
        <f>INDEX('!참조_ENUM'!$J$3:$J$7,MATCH(H21,'!참조_ENUM'!$K$3:$K$7,0))</f>
        <v>2</v>
      </c>
      <c r="H21" s="12" t="s">
        <v>84</v>
      </c>
      <c r="I21" s="11">
        <f>INDEX('!참조_ENUM'!$R$3:$R$7,MATCH(J21,'!참조_ENUM'!$S$3:$S$7,0))</f>
        <v>3</v>
      </c>
      <c r="J21" s="12" t="s">
        <v>115</v>
      </c>
      <c r="K21" s="11">
        <v>100017</v>
      </c>
      <c r="L21" s="4" t="s">
        <v>60</v>
      </c>
      <c r="M21" s="4" t="s">
        <v>78</v>
      </c>
      <c r="N21" s="4">
        <v>0.35</v>
      </c>
    </row>
    <row r="22" spans="1:14">
      <c r="A22" s="9">
        <v>100018</v>
      </c>
      <c r="B22" s="18" t="s">
        <v>165</v>
      </c>
      <c r="C22" s="17" t="s">
        <v>211</v>
      </c>
      <c r="D22" s="9" t="s">
        <v>205</v>
      </c>
      <c r="E22" s="11">
        <f>INDEX('!참조_ENUM'!$B$3:$B$9,MATCH(F22,'!참조_ENUM'!$C$3:$C$9,0))</f>
        <v>1</v>
      </c>
      <c r="F22" s="12" t="s">
        <v>169</v>
      </c>
      <c r="G22" s="11">
        <f>INDEX('!참조_ENUM'!$J$3:$J$7,MATCH(H22,'!참조_ENUM'!$K$3:$K$7,0))</f>
        <v>3</v>
      </c>
      <c r="H22" s="12" t="s">
        <v>208</v>
      </c>
      <c r="I22" s="11">
        <f>INDEX('!참조_ENUM'!$R$3:$R$7,MATCH(J22,'!참조_ENUM'!$S$3:$S$7,0))</f>
        <v>1</v>
      </c>
      <c r="J22" s="12" t="s">
        <v>206</v>
      </c>
      <c r="K22" s="11">
        <v>100018</v>
      </c>
      <c r="L22" s="4" t="s">
        <v>52</v>
      </c>
      <c r="M22" s="4" t="s">
        <v>80</v>
      </c>
      <c r="N22" s="4">
        <v>0.4</v>
      </c>
    </row>
    <row r="23" spans="1:14">
      <c r="A23" s="9">
        <v>100019</v>
      </c>
      <c r="B23" s="18" t="s">
        <v>166</v>
      </c>
      <c r="C23" s="17" t="s">
        <v>210</v>
      </c>
      <c r="D23" s="9" t="s">
        <v>207</v>
      </c>
      <c r="E23" s="11">
        <f>INDEX('!참조_ENUM'!$B$3:$B$9,MATCH(F23,'!참조_ENUM'!$C$3:$C$9,0))</f>
        <v>1</v>
      </c>
      <c r="F23" s="12" t="s">
        <v>169</v>
      </c>
      <c r="G23" s="11">
        <f>INDEX('!참조_ENUM'!$J$3:$J$7,MATCH(H23,'!참조_ENUM'!$K$3:$K$7,0))</f>
        <v>3</v>
      </c>
      <c r="H23" s="12" t="s">
        <v>208</v>
      </c>
      <c r="I23" s="11">
        <f>INDEX('!참조_ENUM'!$R$3:$R$7,MATCH(J23,'!참조_ENUM'!$S$3:$S$7,0))</f>
        <v>1</v>
      </c>
      <c r="J23" s="12" t="s">
        <v>206</v>
      </c>
      <c r="K23" s="11">
        <v>100019</v>
      </c>
      <c r="L23" s="4" t="s">
        <v>61</v>
      </c>
      <c r="M23" s="4" t="s">
        <v>78</v>
      </c>
      <c r="N23" s="4">
        <v>0.37</v>
      </c>
    </row>
    <row r="24" spans="1:14">
      <c r="A24" s="9">
        <v>100020</v>
      </c>
      <c r="B24" s="18" t="s">
        <v>167</v>
      </c>
      <c r="C24" s="17" t="s">
        <v>209</v>
      </c>
      <c r="D24" s="9" t="s">
        <v>214</v>
      </c>
      <c r="E24" s="11">
        <f>INDEX('!참조_ENUM'!$B$3:$B$9,MATCH(F24,'!참조_ENUM'!$C$3:$C$9,0))</f>
        <v>6</v>
      </c>
      <c r="F24" s="12" t="s">
        <v>179</v>
      </c>
      <c r="G24" s="11">
        <f>INDEX('!참조_ENUM'!$J$3:$J$7,MATCH(H24,'!참조_ENUM'!$K$3:$K$7,0))</f>
        <v>3</v>
      </c>
      <c r="H24" s="12" t="s">
        <v>208</v>
      </c>
      <c r="I24" s="11">
        <f>INDEX('!참조_ENUM'!$R$3:$R$7,MATCH(J24,'!참조_ENUM'!$S$3:$S$7,0))</f>
        <v>2</v>
      </c>
      <c r="J24" s="12" t="s">
        <v>140</v>
      </c>
      <c r="K24" s="11">
        <v>100020</v>
      </c>
      <c r="L24" s="4" t="s">
        <v>60</v>
      </c>
      <c r="M24" s="4" t="s">
        <v>80</v>
      </c>
      <c r="N24" s="4">
        <v>0.37</v>
      </c>
    </row>
    <row r="25" spans="1:14">
      <c r="A25" s="9">
        <v>100021</v>
      </c>
      <c r="B25" s="18" t="s">
        <v>195</v>
      </c>
      <c r="C25" s="17" t="s">
        <v>212</v>
      </c>
      <c r="D25" s="9" t="s">
        <v>215</v>
      </c>
      <c r="E25" s="11">
        <v>1</v>
      </c>
      <c r="F25" s="12" t="s">
        <v>169</v>
      </c>
      <c r="G25" s="11">
        <v>2</v>
      </c>
      <c r="H25" s="12" t="s">
        <v>208</v>
      </c>
      <c r="I25" s="11">
        <v>1</v>
      </c>
      <c r="J25" s="12" t="s">
        <v>139</v>
      </c>
      <c r="K25" s="11">
        <v>100021</v>
      </c>
      <c r="L25" s="4" t="s">
        <v>59</v>
      </c>
      <c r="M25" s="4" t="s">
        <v>83</v>
      </c>
      <c r="N25" s="4">
        <v>0.37</v>
      </c>
    </row>
    <row r="26" spans="1:14">
      <c r="A26" s="9">
        <v>100022</v>
      </c>
      <c r="B26" s="18" t="s">
        <v>196</v>
      </c>
      <c r="C26" s="17" t="s">
        <v>213</v>
      </c>
      <c r="D26" s="9" t="s">
        <v>216</v>
      </c>
      <c r="E26" s="11">
        <f>INDEX('!참조_ENUM'!$B$3:$B$9,MATCH(F26,'!참조_ENUM'!$C$3:$C$9,0))</f>
        <v>4</v>
      </c>
      <c r="F26" s="12" t="s">
        <v>170</v>
      </c>
      <c r="G26" s="11">
        <f>INDEX('!참조_ENUM'!$J$3:$J$7,MATCH(H26,'!참조_ENUM'!$K$3:$K$7,0))</f>
        <v>3</v>
      </c>
      <c r="H26" s="12" t="s">
        <v>208</v>
      </c>
      <c r="I26" s="11">
        <f>INDEX('!참조_ENUM'!$R$3:$R$7,MATCH(J26,'!참조_ENUM'!$S$3:$S$7,0))</f>
        <v>2</v>
      </c>
      <c r="J26" s="12" t="s">
        <v>140</v>
      </c>
      <c r="K26" s="11">
        <v>100022</v>
      </c>
      <c r="L26" s="4" t="s">
        <v>59</v>
      </c>
      <c r="M26" s="4" t="s">
        <v>82</v>
      </c>
      <c r="N26" s="4">
        <v>0.37</v>
      </c>
    </row>
    <row r="27" spans="1:14">
      <c r="A27" s="11">
        <v>200001</v>
      </c>
      <c r="B27" s="18" t="s">
        <v>195</v>
      </c>
      <c r="C27" s="17" t="s">
        <v>168</v>
      </c>
      <c r="D27" s="9" t="s">
        <v>168</v>
      </c>
      <c r="E27" s="11">
        <f>INDEX('!참조_ENUM'!$B$3:$B$9,MATCH(F27,'!참조_ENUM'!$C$3:$C$9,0))</f>
        <v>1</v>
      </c>
      <c r="F27" s="12" t="s">
        <v>169</v>
      </c>
      <c r="G27" s="11">
        <f>INDEX('!참조_ENUM'!$J$3:$J$7,MATCH(H27,'!참조_ENUM'!$K$3:$K$7,0))</f>
        <v>4</v>
      </c>
      <c r="H27" s="12" t="s">
        <v>146</v>
      </c>
      <c r="I27" s="11">
        <f>INDEX('!참조_ENUM'!$R$3:$R$7,MATCH(J27,'!참조_ENUM'!$S$3:$S$7,0))</f>
        <v>1</v>
      </c>
      <c r="J27" s="12" t="s">
        <v>139</v>
      </c>
      <c r="K27" s="11">
        <v>200001</v>
      </c>
      <c r="L27" s="4" t="s">
        <v>61</v>
      </c>
      <c r="M27" s="4" t="s">
        <v>78</v>
      </c>
      <c r="N27" s="4">
        <v>0.35</v>
      </c>
    </row>
    <row r="28" spans="1:14">
      <c r="A28" s="9">
        <v>900001</v>
      </c>
      <c r="B28" s="18" t="s">
        <v>196</v>
      </c>
      <c r="C28" s="17" t="s">
        <v>144</v>
      </c>
      <c r="D28" s="9" t="s">
        <v>217</v>
      </c>
      <c r="E28" s="11">
        <f>INDEX('!참조_ENUM'!$B$3:$B$9,MATCH(F28,'!참조_ENUM'!$C$3:$C$9,0))</f>
        <v>5</v>
      </c>
      <c r="F28" s="12" t="s">
        <v>145</v>
      </c>
      <c r="G28" s="11">
        <f>INDEX('!참조_ENUM'!$J$3:$J$7,MATCH(H28,'!참조_ENUM'!$K$3:$K$7,0))</f>
        <v>4</v>
      </c>
      <c r="H28" s="12" t="s">
        <v>146</v>
      </c>
      <c r="I28" s="11">
        <f>INDEX('!참조_ENUM'!$R$3:$R$7,MATCH(J28,'!참조_ENUM'!$S$3:$S$7,0))</f>
        <v>4</v>
      </c>
      <c r="J28" s="12" t="s">
        <v>138</v>
      </c>
      <c r="K28" s="11">
        <v>900001</v>
      </c>
      <c r="L28" s="4" t="s">
        <v>61</v>
      </c>
      <c r="M28" s="4" t="s">
        <v>147</v>
      </c>
      <c r="N28" s="4">
        <v>0.5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D0F2D-2FEA-496F-830F-A9CBA5EB98F6}">
          <x14:formula1>
            <xm:f>'!참조_ENUM'!$C$3:$C$9</xm:f>
          </x14:formula1>
          <xm:sqref>F5:F28</xm:sqref>
        </x14:dataValidation>
        <x14:dataValidation type="list" allowBlank="1" showInputMessage="1" showErrorMessage="1" xr:uid="{63AAD212-0C9E-449A-8257-F9D25B17C515}">
          <x14:formula1>
            <xm:f>'!참조_ENUM'!$K$3:$K$7</xm:f>
          </x14:formula1>
          <xm:sqref>H5:H28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Y28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30" sqref="G30"/>
    </sheetView>
  </sheetViews>
  <sheetFormatPr defaultRowHeight="16.5"/>
  <cols>
    <col min="1" max="1" width="15.875" bestFit="1" customWidth="1"/>
    <col min="2" max="2" width="34.375" customWidth="1"/>
    <col min="3" max="3" width="10.75" customWidth="1"/>
    <col min="4" max="4" width="13.25" customWidth="1"/>
    <col min="5" max="5" width="16.375" bestFit="1" customWidth="1"/>
    <col min="6" max="6" width="21.75" bestFit="1" customWidth="1"/>
    <col min="7" max="7" width="11.75" customWidth="1"/>
    <col min="8" max="8" width="15.625" customWidth="1"/>
    <col min="9" max="11" width="11.875" bestFit="1" customWidth="1"/>
    <col min="12" max="12" width="12" bestFit="1" customWidth="1"/>
    <col min="13" max="13" width="14.25" bestFit="1" customWidth="1"/>
    <col min="14" max="14" width="18.875" bestFit="1" customWidth="1"/>
    <col min="15" max="15" width="21.375" bestFit="1" customWidth="1"/>
    <col min="16" max="16" width="15.5" customWidth="1"/>
    <col min="17" max="17" width="15" customWidth="1"/>
    <col min="18" max="18" width="13" customWidth="1"/>
    <col min="19" max="19" width="9.25" bestFit="1" customWidth="1"/>
    <col min="20" max="22" width="7.75" bestFit="1" customWidth="1"/>
    <col min="23" max="23" width="14.625" bestFit="1" customWidth="1"/>
    <col min="24" max="24" width="16.75" bestFit="1" customWidth="1"/>
    <col min="25" max="25" width="14.5" customWidth="1"/>
  </cols>
  <sheetData>
    <row r="1" spans="1:25">
      <c r="A1" t="s">
        <v>51</v>
      </c>
    </row>
    <row r="2" spans="1:25">
      <c r="A2" s="1" t="s">
        <v>23</v>
      </c>
      <c r="B2" s="1" t="s">
        <v>54</v>
      </c>
      <c r="C2" s="1" t="s">
        <v>62</v>
      </c>
      <c r="D2" s="1" t="s">
        <v>53</v>
      </c>
      <c r="E2" s="1" t="s">
        <v>54</v>
      </c>
      <c r="F2" s="1" t="s">
        <v>24</v>
      </c>
      <c r="G2" s="1" t="s">
        <v>25</v>
      </c>
      <c r="H2" s="1" t="s">
        <v>94</v>
      </c>
      <c r="I2" s="1" t="s">
        <v>26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64</v>
      </c>
      <c r="T2" s="1" t="s">
        <v>65</v>
      </c>
      <c r="U2" s="1" t="s">
        <v>106</v>
      </c>
      <c r="V2" s="1" t="s">
        <v>107</v>
      </c>
      <c r="W2" s="1" t="s">
        <v>108</v>
      </c>
      <c r="X2" s="1" t="s">
        <v>27</v>
      </c>
      <c r="Y2" s="1" t="s">
        <v>28</v>
      </c>
    </row>
    <row r="3" spans="1:25">
      <c r="A3" s="2" t="s">
        <v>96</v>
      </c>
      <c r="B3" s="2" t="s">
        <v>56</v>
      </c>
      <c r="C3" s="2" t="s">
        <v>9</v>
      </c>
      <c r="D3" s="2" t="s">
        <v>55</v>
      </c>
      <c r="E3" s="2" t="s">
        <v>56</v>
      </c>
      <c r="F3" s="2" t="s">
        <v>14</v>
      </c>
      <c r="G3" s="2" t="s">
        <v>0</v>
      </c>
      <c r="H3" s="2" t="s">
        <v>0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3</v>
      </c>
    </row>
    <row r="4" spans="1:25">
      <c r="A4" s="3" t="s">
        <v>47</v>
      </c>
      <c r="B4" s="3" t="s">
        <v>141</v>
      </c>
      <c r="C4" s="3" t="s">
        <v>63</v>
      </c>
      <c r="D4" s="3" t="s">
        <v>57</v>
      </c>
      <c r="E4" s="3" t="s">
        <v>58</v>
      </c>
      <c r="F4" s="3" t="s">
        <v>30</v>
      </c>
      <c r="G4" s="3" t="s">
        <v>31</v>
      </c>
      <c r="H4" s="3" t="s">
        <v>95</v>
      </c>
      <c r="I4" s="3" t="s">
        <v>127</v>
      </c>
      <c r="J4" s="3" t="s">
        <v>128</v>
      </c>
      <c r="K4" s="3" t="s">
        <v>129</v>
      </c>
      <c r="L4" s="3" t="s">
        <v>130</v>
      </c>
      <c r="M4" s="3" t="s">
        <v>131</v>
      </c>
      <c r="N4" s="3" t="s">
        <v>132</v>
      </c>
      <c r="O4" s="3" t="s">
        <v>133</v>
      </c>
      <c r="P4" s="3" t="s">
        <v>134</v>
      </c>
      <c r="Q4" s="3" t="s">
        <v>135</v>
      </c>
      <c r="R4" s="3" t="s">
        <v>136</v>
      </c>
      <c r="S4" s="3" t="s">
        <v>66</v>
      </c>
      <c r="T4" s="3" t="s">
        <v>67</v>
      </c>
      <c r="U4" s="3" t="s">
        <v>109</v>
      </c>
      <c r="V4" s="3" t="s">
        <v>111</v>
      </c>
      <c r="W4" s="3" t="s">
        <v>110</v>
      </c>
      <c r="X4" s="3" t="s">
        <v>32</v>
      </c>
      <c r="Y4" s="3" t="s">
        <v>33</v>
      </c>
    </row>
    <row r="5" spans="1:25">
      <c r="A5" s="4">
        <v>100001</v>
      </c>
      <c r="B5" s="4" t="str">
        <f>VLOOKUP(A5,npc_data!A:D,4,0)</f>
        <v>마력] 탱커(HP:대) - 마족투사</v>
      </c>
      <c r="C5" s="4">
        <v>2</v>
      </c>
      <c r="D5" s="4">
        <f>INDEX('!참조_ENUM'!$F$3:$F$6,MATCH(E5,'!참조_ENUM'!$G$3:$G$6,0))</f>
        <v>1</v>
      </c>
      <c r="E5" s="12" t="s">
        <v>85</v>
      </c>
      <c r="F5" s="4" t="s">
        <v>90</v>
      </c>
      <c r="G5" s="4">
        <v>0</v>
      </c>
      <c r="H5" s="4">
        <v>0</v>
      </c>
      <c r="I5" s="4">
        <v>617</v>
      </c>
      <c r="J5" s="4">
        <v>10</v>
      </c>
      <c r="K5" s="4">
        <v>0</v>
      </c>
      <c r="L5" s="4">
        <v>3</v>
      </c>
      <c r="M5" s="4">
        <v>3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1</v>
      </c>
      <c r="U5" s="4">
        <v>0</v>
      </c>
      <c r="V5" s="4">
        <v>0</v>
      </c>
      <c r="W5" s="4">
        <v>10</v>
      </c>
      <c r="X5" s="4">
        <v>4</v>
      </c>
      <c r="Y5" s="4" t="s">
        <v>34</v>
      </c>
    </row>
    <row r="6" spans="1:25">
      <c r="A6" s="4">
        <v>100002</v>
      </c>
      <c r="B6" s="4" t="str">
        <f>VLOOKUP(A6,npc_data!A:D,4,0)</f>
        <v>전기] 탱커(HP:중, 방어:소,공:↓) - 거한</v>
      </c>
      <c r="C6" s="4">
        <v>2.4</v>
      </c>
      <c r="D6" s="4">
        <f>INDEX('!참조_ENUM'!$F$3:$F$6,MATCH(E6,'!참조_ENUM'!$G$3:$G$6,0))</f>
        <v>1</v>
      </c>
      <c r="E6" s="12" t="s">
        <v>85</v>
      </c>
      <c r="F6" s="4" t="s">
        <v>90</v>
      </c>
      <c r="G6" s="4">
        <v>0</v>
      </c>
      <c r="H6" s="4">
        <v>0</v>
      </c>
      <c r="I6" s="4">
        <v>603</v>
      </c>
      <c r="J6" s="4">
        <v>7</v>
      </c>
      <c r="K6" s="4">
        <v>0</v>
      </c>
      <c r="L6" s="4">
        <v>6</v>
      </c>
      <c r="M6" s="4">
        <v>4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15</v>
      </c>
      <c r="X6" s="4">
        <v>4</v>
      </c>
      <c r="Y6" s="4" t="s">
        <v>34</v>
      </c>
    </row>
    <row r="7" spans="1:25">
      <c r="A7" s="4">
        <v>100003</v>
      </c>
      <c r="B7" s="4" t="str">
        <f>VLOOKUP(A7,npc_data!A:D,4,0)</f>
        <v>베리] 탱커(방어:대) - 거대 안드로이드</v>
      </c>
      <c r="C7" s="4">
        <v>2.8</v>
      </c>
      <c r="D7" s="4">
        <f>INDEX('!참조_ENUM'!$F$3:$F$6,MATCH(E7,'!참조_ENUM'!$G$3:$G$6,0))</f>
        <v>1</v>
      </c>
      <c r="E7" s="12" t="s">
        <v>85</v>
      </c>
      <c r="F7" s="4" t="s">
        <v>90</v>
      </c>
      <c r="G7" s="4">
        <v>0</v>
      </c>
      <c r="H7" s="4">
        <v>0</v>
      </c>
      <c r="I7" s="4">
        <v>581</v>
      </c>
      <c r="J7" s="4">
        <v>10</v>
      </c>
      <c r="K7" s="4">
        <v>0</v>
      </c>
      <c r="L7" s="4">
        <v>9</v>
      </c>
      <c r="M7" s="4">
        <v>8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20</v>
      </c>
      <c r="X7" s="4">
        <v>4</v>
      </c>
      <c r="Y7" s="4" t="s">
        <v>34</v>
      </c>
    </row>
    <row r="8" spans="1:25">
      <c r="A8" s="4">
        <v>100004</v>
      </c>
      <c r="B8" s="4" t="str">
        <f>VLOOKUP(A8,npc_data!A:D,4,0)</f>
        <v>마력] 근딜 - 엘프 레인저</v>
      </c>
      <c r="C8" s="4">
        <v>4</v>
      </c>
      <c r="D8" s="4">
        <f>INDEX('!참조_ENUM'!$F$3:$F$6,MATCH(E8,'!참조_ENUM'!$G$3:$G$6,0))</f>
        <v>1</v>
      </c>
      <c r="E8" s="12" t="s">
        <v>85</v>
      </c>
      <c r="F8" s="4" t="s">
        <v>91</v>
      </c>
      <c r="G8" s="4">
        <v>0</v>
      </c>
      <c r="H8" s="4">
        <v>0</v>
      </c>
      <c r="I8" s="4">
        <v>485</v>
      </c>
      <c r="J8" s="4">
        <v>20</v>
      </c>
      <c r="K8" s="4">
        <v>0</v>
      </c>
      <c r="L8" s="4">
        <v>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4</v>
      </c>
      <c r="Y8" s="4" t="s">
        <v>34</v>
      </c>
    </row>
    <row r="9" spans="1:25">
      <c r="A9" s="4">
        <v>100005</v>
      </c>
      <c r="B9" s="4" t="str">
        <f>VLOOKUP(A9,npc_data!A:D,4,0)</f>
        <v>마력] 원딜 - 엘프 연금술사</v>
      </c>
      <c r="C9" s="4">
        <v>5</v>
      </c>
      <c r="D9" s="4">
        <f>INDEX('!참조_ENUM'!$F$3:$F$6,MATCH(E9,'!참조_ENUM'!$G$3:$G$6,0))</f>
        <v>2</v>
      </c>
      <c r="E9" s="12" t="s">
        <v>137</v>
      </c>
      <c r="F9" s="4" t="s">
        <v>92</v>
      </c>
      <c r="G9" s="4">
        <v>0</v>
      </c>
      <c r="H9" s="4">
        <v>0</v>
      </c>
      <c r="I9" s="4">
        <v>475</v>
      </c>
      <c r="J9" s="4">
        <v>19</v>
      </c>
      <c r="K9" s="4">
        <v>0</v>
      </c>
      <c r="L9" s="4">
        <v>2</v>
      </c>
      <c r="M9" s="4">
        <v>2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4</v>
      </c>
      <c r="Y9" s="4" t="s">
        <v>34</v>
      </c>
    </row>
    <row r="10" spans="1:25">
      <c r="A10" s="4">
        <v>100006</v>
      </c>
      <c r="B10" s="4" t="str">
        <f>VLOOKUP(A10,npc_data!A:D,4,0)</f>
        <v>베리] 근딜 - 하급 안드로이드</v>
      </c>
      <c r="C10" s="4">
        <v>3</v>
      </c>
      <c r="D10" s="4">
        <f>INDEX('!참조_ENUM'!$F$3:$F$6,MATCH(E10,'!참조_ENUM'!$G$3:$G$6,0))</f>
        <v>1</v>
      </c>
      <c r="E10" s="12" t="s">
        <v>85</v>
      </c>
      <c r="F10" s="4" t="s">
        <v>91</v>
      </c>
      <c r="G10" s="4">
        <v>0</v>
      </c>
      <c r="H10" s="4">
        <v>0</v>
      </c>
      <c r="I10" s="4">
        <v>497</v>
      </c>
      <c r="J10" s="4">
        <v>20</v>
      </c>
      <c r="K10" s="4">
        <v>0</v>
      </c>
      <c r="L10" s="4">
        <v>1</v>
      </c>
      <c r="M10" s="4">
        <v>2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5</v>
      </c>
      <c r="T10" s="4">
        <v>0</v>
      </c>
      <c r="U10" s="4">
        <v>0</v>
      </c>
      <c r="V10" s="4">
        <v>0</v>
      </c>
      <c r="W10" s="4">
        <v>0</v>
      </c>
      <c r="X10" s="4">
        <v>4</v>
      </c>
      <c r="Y10" s="4" t="s">
        <v>34</v>
      </c>
    </row>
    <row r="11" spans="1:25">
      <c r="A11" s="4">
        <v>100007</v>
      </c>
      <c r="B11" s="4" t="str">
        <f>VLOOKUP(A11,npc_data!A:D,4,0)</f>
        <v>전기] 근딜(공:↓)- 소속대 소총병</v>
      </c>
      <c r="C11" s="4">
        <v>4</v>
      </c>
      <c r="D11" s="4">
        <f>INDEX('!참조_ENUM'!$F$3:$F$6,MATCH(E11,'!참조_ENUM'!$G$3:$G$6,0))</f>
        <v>2</v>
      </c>
      <c r="E11" s="12" t="s">
        <v>137</v>
      </c>
      <c r="F11" s="4" t="s">
        <v>92</v>
      </c>
      <c r="G11" s="4">
        <v>0</v>
      </c>
      <c r="H11" s="4">
        <v>0</v>
      </c>
      <c r="I11" s="4">
        <v>485</v>
      </c>
      <c r="J11" s="4">
        <v>15</v>
      </c>
      <c r="K11" s="4">
        <v>0</v>
      </c>
      <c r="L11" s="4">
        <v>2</v>
      </c>
      <c r="M11" s="4">
        <v>2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4</v>
      </c>
      <c r="Y11" s="4" t="s">
        <v>34</v>
      </c>
    </row>
    <row r="12" spans="1:25">
      <c r="A12" s="4">
        <v>100008</v>
      </c>
      <c r="B12" s="4" t="str">
        <f>VLOOKUP(A12,npc_data!A:D,4,0)</f>
        <v>전기] 원딜(공:↓) - 소속대 척탄병</v>
      </c>
      <c r="C12" s="4">
        <v>5.5</v>
      </c>
      <c r="D12" s="4">
        <f>INDEX('!참조_ENUM'!$F$3:$F$6,MATCH(E12,'!참조_ENUM'!$G$3:$G$6,0))</f>
        <v>2</v>
      </c>
      <c r="E12" s="12" t="s">
        <v>137</v>
      </c>
      <c r="F12" s="4" t="s">
        <v>93</v>
      </c>
      <c r="G12" s="4">
        <v>0</v>
      </c>
      <c r="H12" s="4">
        <v>0</v>
      </c>
      <c r="I12" s="4">
        <v>475</v>
      </c>
      <c r="J12" s="4">
        <v>14</v>
      </c>
      <c r="K12" s="4">
        <v>0</v>
      </c>
      <c r="L12" s="4">
        <v>2</v>
      </c>
      <c r="M12" s="4">
        <v>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4</v>
      </c>
      <c r="Y12" s="4" t="s">
        <v>34</v>
      </c>
    </row>
    <row r="13" spans="1:25">
      <c r="A13" s="4">
        <v>100009</v>
      </c>
      <c r="B13" s="4" t="str">
        <f>VLOOKUP(A13,npc_data!A:D,4,0)</f>
        <v>베리] 원딜 - 고위 천사</v>
      </c>
      <c r="C13" s="4">
        <v>6</v>
      </c>
      <c r="D13" s="4">
        <f>INDEX('!참조_ENUM'!$F$3:$F$6,MATCH(E13,'!참조_ENUM'!$G$3:$G$6,0))</f>
        <v>2</v>
      </c>
      <c r="E13" s="12" t="s">
        <v>137</v>
      </c>
      <c r="F13" s="4" t="s">
        <v>93</v>
      </c>
      <c r="G13" s="4">
        <v>0</v>
      </c>
      <c r="H13" s="4">
        <v>0</v>
      </c>
      <c r="I13" s="4">
        <v>459</v>
      </c>
      <c r="J13" s="4">
        <v>19</v>
      </c>
      <c r="K13" s="4">
        <v>0</v>
      </c>
      <c r="L13" s="4">
        <v>1</v>
      </c>
      <c r="M13" s="4"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4</v>
      </c>
      <c r="Y13" s="4" t="s">
        <v>34</v>
      </c>
    </row>
    <row r="14" spans="1:25">
      <c r="A14" s="4">
        <v>100010</v>
      </c>
      <c r="B14" s="4" t="str">
        <f>VLOOKUP(A14,npc_data!A:D,4,0)</f>
        <v>요력] 원딜 - 꼭두각시 인형</v>
      </c>
      <c r="C14" s="4">
        <v>6.5</v>
      </c>
      <c r="D14" s="4">
        <f>INDEX('!참조_ENUM'!$F$3:$F$6,MATCH(E14,'!참조_ENUM'!$G$3:$G$6,0))</f>
        <v>3</v>
      </c>
      <c r="E14" s="12" t="s">
        <v>86</v>
      </c>
      <c r="F14" s="4" t="s">
        <v>93</v>
      </c>
      <c r="G14" s="4">
        <v>0</v>
      </c>
      <c r="H14" s="4">
        <v>0</v>
      </c>
      <c r="I14" s="4">
        <v>457</v>
      </c>
      <c r="J14" s="4">
        <v>18</v>
      </c>
      <c r="K14" s="4">
        <v>0</v>
      </c>
      <c r="L14" s="4">
        <v>1</v>
      </c>
      <c r="M14" s="4">
        <v>2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4</v>
      </c>
      <c r="Y14" s="4" t="s">
        <v>34</v>
      </c>
    </row>
    <row r="15" spans="1:25">
      <c r="A15" s="4">
        <v>100011</v>
      </c>
      <c r="B15" s="19" t="str">
        <f>VLOOKUP(A15,npc_data!A:D,4,0)</f>
        <v>마력] 원딜 - 엘프 연금술사(정예)</v>
      </c>
      <c r="C15" s="4">
        <v>7</v>
      </c>
      <c r="D15" s="4">
        <f>INDEX('!참조_ENUM'!$F$3:$F$6,MATCH(E15,'!참조_ENUM'!$G$3:$G$6,0))</f>
        <v>3</v>
      </c>
      <c r="E15" s="12" t="s">
        <v>86</v>
      </c>
      <c r="F15" s="4" t="s">
        <v>92</v>
      </c>
      <c r="G15" s="4">
        <v>0</v>
      </c>
      <c r="H15" s="4">
        <v>0</v>
      </c>
      <c r="I15" s="19">
        <v>1467</v>
      </c>
      <c r="J15" s="19">
        <v>57</v>
      </c>
      <c r="K15" s="19">
        <v>0</v>
      </c>
      <c r="L15" s="19">
        <v>6</v>
      </c>
      <c r="M15" s="19">
        <v>6</v>
      </c>
      <c r="N15" s="19">
        <v>0</v>
      </c>
      <c r="O15" s="19">
        <v>0</v>
      </c>
      <c r="P15" s="19">
        <f t="shared" ref="P15:U15" si="0">P9*3</f>
        <v>0</v>
      </c>
      <c r="Q15" s="19">
        <f t="shared" si="0"/>
        <v>0</v>
      </c>
      <c r="R15" s="19">
        <v>0</v>
      </c>
      <c r="S15" s="19">
        <v>0</v>
      </c>
      <c r="T15" s="19">
        <v>0</v>
      </c>
      <c r="U15" s="19">
        <f t="shared" si="0"/>
        <v>0</v>
      </c>
      <c r="V15" s="4">
        <v>0</v>
      </c>
      <c r="W15" s="4">
        <v>0</v>
      </c>
      <c r="X15" s="4">
        <v>4</v>
      </c>
      <c r="Y15" s="4" t="s">
        <v>34</v>
      </c>
    </row>
    <row r="16" spans="1:25">
      <c r="A16" s="4">
        <v>100012</v>
      </c>
      <c r="B16" s="19" t="str">
        <f>VLOOKUP(A16,npc_data!A:D,4,0)</f>
        <v>마력] 탱커(HP:대) - 마족투사(정예)</v>
      </c>
      <c r="C16" s="4">
        <v>2</v>
      </c>
      <c r="D16" s="4">
        <f>INDEX('!참조_ENUM'!$F$3:$F$6,MATCH(E16,'!참조_ENUM'!$G$3:$G$6,0))</f>
        <v>2</v>
      </c>
      <c r="E16" s="12" t="s">
        <v>137</v>
      </c>
      <c r="F16" s="4" t="s">
        <v>90</v>
      </c>
      <c r="G16" s="4">
        <v>0</v>
      </c>
      <c r="H16" s="4">
        <v>0</v>
      </c>
      <c r="I16" s="19">
        <v>1813</v>
      </c>
      <c r="J16" s="19">
        <v>30</v>
      </c>
      <c r="K16" s="19">
        <v>0</v>
      </c>
      <c r="L16" s="19">
        <v>9</v>
      </c>
      <c r="M16" s="19">
        <v>9</v>
      </c>
      <c r="N16" s="19">
        <v>0</v>
      </c>
      <c r="O16" s="19">
        <v>0</v>
      </c>
      <c r="P16" s="19">
        <f t="shared" ref="P16:U16" si="1">P5*3</f>
        <v>0</v>
      </c>
      <c r="Q16" s="19">
        <f t="shared" si="1"/>
        <v>0</v>
      </c>
      <c r="R16" s="19">
        <v>0</v>
      </c>
      <c r="S16" s="19">
        <v>3</v>
      </c>
      <c r="T16" s="19">
        <v>3</v>
      </c>
      <c r="U16" s="19">
        <f t="shared" si="1"/>
        <v>0</v>
      </c>
      <c r="V16" s="4">
        <v>0</v>
      </c>
      <c r="W16" s="4">
        <v>0</v>
      </c>
      <c r="X16" s="4">
        <v>4</v>
      </c>
      <c r="Y16" s="4" t="s">
        <v>34</v>
      </c>
    </row>
    <row r="17" spans="1:25">
      <c r="A17" s="4">
        <v>100013</v>
      </c>
      <c r="B17" s="19" t="str">
        <f>VLOOKUP(A17,npc_data!A:D,4,0)</f>
        <v>베리] 탱커(정예) - 거대 안드</v>
      </c>
      <c r="C17" s="4">
        <v>2.8</v>
      </c>
      <c r="D17" s="4">
        <f>INDEX('!참조_ENUM'!$F$3:$F$6,MATCH(E17,'!참조_ENUM'!$G$3:$G$6,0))</f>
        <v>1</v>
      </c>
      <c r="E17" s="12" t="s">
        <v>85</v>
      </c>
      <c r="F17" s="4" t="s">
        <v>90</v>
      </c>
      <c r="G17" s="4">
        <v>0</v>
      </c>
      <c r="H17" s="4">
        <v>0</v>
      </c>
      <c r="I17" s="19">
        <v>1738</v>
      </c>
      <c r="J17" s="19">
        <v>30</v>
      </c>
      <c r="K17" s="19">
        <v>0</v>
      </c>
      <c r="L17" s="19">
        <v>27</v>
      </c>
      <c r="M17" s="19">
        <v>24</v>
      </c>
      <c r="N17" s="19">
        <v>0</v>
      </c>
      <c r="O17" s="19">
        <v>0</v>
      </c>
      <c r="P17" s="19">
        <f t="shared" ref="P17:U17" si="2">P7*3</f>
        <v>0</v>
      </c>
      <c r="Q17" s="19">
        <f t="shared" si="2"/>
        <v>0</v>
      </c>
      <c r="R17" s="19">
        <v>0</v>
      </c>
      <c r="S17" s="19">
        <v>3</v>
      </c>
      <c r="T17" s="19">
        <v>0</v>
      </c>
      <c r="U17" s="19">
        <f t="shared" si="2"/>
        <v>0</v>
      </c>
      <c r="V17" s="4">
        <v>0</v>
      </c>
      <c r="W17" s="4">
        <v>0</v>
      </c>
      <c r="X17" s="4">
        <v>4</v>
      </c>
      <c r="Y17" s="4" t="s">
        <v>34</v>
      </c>
    </row>
    <row r="18" spans="1:25">
      <c r="A18" s="4">
        <v>100014</v>
      </c>
      <c r="B18" s="4" t="str">
        <f>VLOOKUP(A18,npc_data!A:D,4,0)</f>
        <v>전기] 탱커(HP:중, 방어:소) - 거한</v>
      </c>
      <c r="C18" s="4">
        <v>2.4</v>
      </c>
      <c r="D18" s="4">
        <v>1</v>
      </c>
      <c r="E18" s="12" t="s">
        <v>85</v>
      </c>
      <c r="F18" s="4" t="s">
        <v>90</v>
      </c>
      <c r="G18" s="4">
        <v>0</v>
      </c>
      <c r="H18" s="4">
        <v>0</v>
      </c>
      <c r="I18" s="4">
        <v>603</v>
      </c>
      <c r="J18" s="4">
        <v>10</v>
      </c>
      <c r="K18" s="4">
        <v>0</v>
      </c>
      <c r="L18" s="4">
        <v>6</v>
      </c>
      <c r="M18" s="4">
        <v>4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15</v>
      </c>
      <c r="X18" s="4">
        <v>4</v>
      </c>
      <c r="Y18" s="4" t="s">
        <v>34</v>
      </c>
    </row>
    <row r="19" spans="1:25">
      <c r="A19" s="4">
        <v>100015</v>
      </c>
      <c r="B19" s="4" t="str">
        <f>VLOOKUP(A19,npc_data!A:D,4,0)</f>
        <v>전기] 근딜- 소속대 소총병</v>
      </c>
      <c r="C19" s="4">
        <v>4</v>
      </c>
      <c r="D19" s="4">
        <v>2</v>
      </c>
      <c r="E19" s="12" t="s">
        <v>137</v>
      </c>
      <c r="F19" s="4" t="s">
        <v>91</v>
      </c>
      <c r="G19" s="4">
        <v>0</v>
      </c>
      <c r="H19" s="4">
        <v>0</v>
      </c>
      <c r="I19" s="4">
        <v>485</v>
      </c>
      <c r="J19" s="4">
        <v>20</v>
      </c>
      <c r="K19" s="4">
        <v>0</v>
      </c>
      <c r="L19" s="4">
        <v>2</v>
      </c>
      <c r="M19" s="4">
        <v>2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4</v>
      </c>
      <c r="Y19" s="4" t="s">
        <v>34</v>
      </c>
    </row>
    <row r="20" spans="1:25">
      <c r="A20" s="4">
        <v>100016</v>
      </c>
      <c r="B20" s="4" t="str">
        <f>VLOOKUP(A20,npc_data!A:D,4,0)</f>
        <v>전기] 원딜 - 소속대 척탄병</v>
      </c>
      <c r="C20" s="4">
        <v>5.5</v>
      </c>
      <c r="D20" s="4">
        <v>2</v>
      </c>
      <c r="E20" s="12" t="s">
        <v>137</v>
      </c>
      <c r="F20" s="4" t="s">
        <v>93</v>
      </c>
      <c r="G20" s="4">
        <v>0</v>
      </c>
      <c r="H20" s="4">
        <v>0</v>
      </c>
      <c r="I20" s="4">
        <v>465</v>
      </c>
      <c r="J20" s="4">
        <v>19</v>
      </c>
      <c r="K20" s="4">
        <v>0</v>
      </c>
      <c r="L20" s="4">
        <v>2</v>
      </c>
      <c r="M20" s="4">
        <v>2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4</v>
      </c>
      <c r="Y20" s="4" t="s">
        <v>34</v>
      </c>
    </row>
    <row r="21" spans="1:25">
      <c r="A21" s="4">
        <v>100017</v>
      </c>
      <c r="B21" s="4" t="str">
        <f>VLOOKUP(A21,npc_data!A:D,4,0)</f>
        <v>요력] 서포터 - 꼭두각시 인형</v>
      </c>
      <c r="C21" s="4">
        <v>7</v>
      </c>
      <c r="D21" s="4">
        <f>INDEX('!참조_ENUM'!$F$3:$F$6,MATCH(E21,'!참조_ENUM'!$G$3:$G$6,0))</f>
        <v>3</v>
      </c>
      <c r="E21" s="12" t="s">
        <v>86</v>
      </c>
      <c r="F21" s="4" t="s">
        <v>93</v>
      </c>
      <c r="G21" s="4">
        <v>0</v>
      </c>
      <c r="H21" s="4">
        <v>0</v>
      </c>
      <c r="I21" s="4">
        <v>435</v>
      </c>
      <c r="J21" s="4">
        <v>18</v>
      </c>
      <c r="K21" s="4">
        <v>0</v>
      </c>
      <c r="L21" s="4">
        <v>2</v>
      </c>
      <c r="M21" s="4">
        <v>2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5</v>
      </c>
      <c r="U21" s="4">
        <v>0</v>
      </c>
      <c r="V21" s="4">
        <v>0</v>
      </c>
      <c r="W21" s="4">
        <v>0</v>
      </c>
      <c r="X21" s="4">
        <v>4</v>
      </c>
      <c r="Y21" s="4" t="s">
        <v>34</v>
      </c>
    </row>
    <row r="22" spans="1:25">
      <c r="A22" s="4">
        <v>100018</v>
      </c>
      <c r="B22" s="19" t="str">
        <f>VLOOKUP(A22,npc_data!A:D,4,0)</f>
        <v>전기] 탱커(정예) - 거한</v>
      </c>
      <c r="C22" s="4">
        <v>2.4</v>
      </c>
      <c r="D22" s="4">
        <f>INDEX('!참조_ENUM'!$F$3:$F$6,MATCH(E22,'!참조_ENUM'!$G$3:$G$6,0))</f>
        <v>1</v>
      </c>
      <c r="E22" s="12" t="s">
        <v>85</v>
      </c>
      <c r="F22" s="4" t="s">
        <v>90</v>
      </c>
      <c r="G22" s="4">
        <v>0</v>
      </c>
      <c r="H22" s="4">
        <v>0</v>
      </c>
      <c r="I22" s="19">
        <v>1787</v>
      </c>
      <c r="J22" s="19">
        <v>30</v>
      </c>
      <c r="K22" s="19">
        <v>0</v>
      </c>
      <c r="L22" s="19">
        <v>18</v>
      </c>
      <c r="M22" s="19">
        <v>12</v>
      </c>
      <c r="N22" s="19">
        <v>0</v>
      </c>
      <c r="O22" s="19">
        <v>0</v>
      </c>
      <c r="P22" s="19">
        <f t="shared" ref="P22:U22" si="3">P18*3</f>
        <v>0</v>
      </c>
      <c r="Q22" s="19">
        <f t="shared" si="3"/>
        <v>0</v>
      </c>
      <c r="R22" s="19">
        <v>0</v>
      </c>
      <c r="S22" s="19">
        <v>3</v>
      </c>
      <c r="T22" s="19">
        <v>0</v>
      </c>
      <c r="U22" s="19">
        <f t="shared" si="3"/>
        <v>0</v>
      </c>
      <c r="V22" s="4">
        <v>0</v>
      </c>
      <c r="W22" s="4">
        <v>15</v>
      </c>
      <c r="X22" s="4">
        <v>4</v>
      </c>
      <c r="Y22" s="4" t="s">
        <v>34</v>
      </c>
    </row>
    <row r="23" spans="1:25">
      <c r="A23" s="4">
        <v>100019</v>
      </c>
      <c r="B23" s="19" t="str">
        <f>VLOOKUP(A23,npc_data!A:D,4,0)</f>
        <v>전기] 원딜(정예: 방감) - 척탄병</v>
      </c>
      <c r="C23" s="4">
        <v>5.5</v>
      </c>
      <c r="D23" s="4">
        <v>2</v>
      </c>
      <c r="E23" s="12" t="s">
        <v>137</v>
      </c>
      <c r="F23" s="4" t="s">
        <v>92</v>
      </c>
      <c r="G23" s="4">
        <v>0</v>
      </c>
      <c r="H23" s="4">
        <v>0</v>
      </c>
      <c r="I23" s="19">
        <v>1497</v>
      </c>
      <c r="J23" s="19">
        <v>57</v>
      </c>
      <c r="K23" s="19">
        <v>0</v>
      </c>
      <c r="L23" s="19">
        <v>6</v>
      </c>
      <c r="M23" s="19">
        <v>6</v>
      </c>
      <c r="N23" s="19">
        <v>0</v>
      </c>
      <c r="O23" s="19">
        <v>0</v>
      </c>
      <c r="P23" s="19">
        <f t="shared" ref="P23:U23" si="4">P20*3</f>
        <v>0</v>
      </c>
      <c r="Q23" s="19">
        <f t="shared" si="4"/>
        <v>0</v>
      </c>
      <c r="R23" s="19">
        <v>0</v>
      </c>
      <c r="S23" s="19">
        <v>0</v>
      </c>
      <c r="T23" s="19">
        <v>0</v>
      </c>
      <c r="U23" s="19">
        <f t="shared" si="4"/>
        <v>0</v>
      </c>
      <c r="V23" s="4">
        <v>0</v>
      </c>
      <c r="W23" s="4">
        <v>0</v>
      </c>
      <c r="X23" s="4">
        <v>4</v>
      </c>
      <c r="Y23" s="4" t="s">
        <v>34</v>
      </c>
    </row>
    <row r="24" spans="1:25">
      <c r="A24" s="4">
        <v>100020</v>
      </c>
      <c r="B24" s="19" t="str">
        <f>VLOOKUP(A24,npc_data!A:D,4,0)</f>
        <v>베리] 원딜(정예) - 고위 천사</v>
      </c>
      <c r="C24" s="4">
        <v>6.5</v>
      </c>
      <c r="D24" s="4">
        <f>INDEX('!참조_ENUM'!$F$3:$F$6,MATCH(E24,'!참조_ENUM'!$G$3:$G$6,0))</f>
        <v>3</v>
      </c>
      <c r="E24" s="12" t="s">
        <v>86</v>
      </c>
      <c r="F24" s="4" t="s">
        <v>93</v>
      </c>
      <c r="G24" s="4">
        <v>0</v>
      </c>
      <c r="H24" s="4">
        <v>0</v>
      </c>
      <c r="I24" s="19">
        <v>1489</v>
      </c>
      <c r="J24" s="19">
        <v>57</v>
      </c>
      <c r="K24" s="19">
        <v>0</v>
      </c>
      <c r="L24" s="19">
        <v>3</v>
      </c>
      <c r="M24" s="19">
        <v>3</v>
      </c>
      <c r="N24" s="19">
        <v>0</v>
      </c>
      <c r="O24" s="19">
        <v>0</v>
      </c>
      <c r="P24" s="19">
        <f t="shared" ref="P24:U24" si="5">P13*3</f>
        <v>0</v>
      </c>
      <c r="Q24" s="19">
        <f t="shared" si="5"/>
        <v>0</v>
      </c>
      <c r="R24" s="19">
        <v>0</v>
      </c>
      <c r="S24" s="19">
        <v>0</v>
      </c>
      <c r="T24" s="19">
        <v>0</v>
      </c>
      <c r="U24" s="19">
        <f t="shared" si="5"/>
        <v>0</v>
      </c>
      <c r="V24" s="4">
        <v>0</v>
      </c>
      <c r="W24" s="4">
        <v>0</v>
      </c>
      <c r="X24" s="4">
        <v>4</v>
      </c>
      <c r="Y24" s="4" t="s">
        <v>34</v>
      </c>
    </row>
    <row r="25" spans="1:25">
      <c r="A25" s="4">
        <v>100021</v>
      </c>
      <c r="B25" s="19" t="str">
        <f>VLOOKUP(A25,npc_data!A:D,4,0)</f>
        <v>전기] 근딜(정예)- 소속대 소총병</v>
      </c>
      <c r="C25" s="4">
        <v>4.5</v>
      </c>
      <c r="D25" s="4">
        <f>INDEX('!참조_ENUM'!$F$3:$F$6,MATCH(E25,'!참조_ENUM'!$G$3:$G$6,0))</f>
        <v>2</v>
      </c>
      <c r="E25" s="12" t="s">
        <v>253</v>
      </c>
      <c r="F25" s="4" t="s">
        <v>91</v>
      </c>
      <c r="G25" s="4">
        <v>0</v>
      </c>
      <c r="H25" s="4">
        <v>0</v>
      </c>
      <c r="I25" s="19">
        <v>1508</v>
      </c>
      <c r="J25" s="19">
        <v>58</v>
      </c>
      <c r="K25" s="19">
        <v>0</v>
      </c>
      <c r="L25" s="19">
        <v>6</v>
      </c>
      <c r="M25" s="19">
        <v>6</v>
      </c>
      <c r="N25" s="19">
        <v>0</v>
      </c>
      <c r="O25" s="19">
        <v>0</v>
      </c>
      <c r="P25" s="19">
        <f t="shared" ref="P25:U25" si="6">P19*3</f>
        <v>0</v>
      </c>
      <c r="Q25" s="19">
        <f t="shared" si="6"/>
        <v>0</v>
      </c>
      <c r="R25" s="19">
        <v>0</v>
      </c>
      <c r="S25" s="19">
        <v>0</v>
      </c>
      <c r="T25" s="19">
        <v>0</v>
      </c>
      <c r="U25" s="19">
        <f t="shared" si="6"/>
        <v>0</v>
      </c>
      <c r="V25" s="4">
        <v>0</v>
      </c>
      <c r="W25" s="4">
        <v>0</v>
      </c>
      <c r="X25" s="4">
        <v>4</v>
      </c>
      <c r="Y25" s="4" t="s">
        <v>34</v>
      </c>
    </row>
    <row r="26" spans="1:25">
      <c r="A26" s="4">
        <v>100022</v>
      </c>
      <c r="B26" s="19" t="str">
        <f>VLOOKUP(A26,npc_data!A:D,4,0)</f>
        <v>베리] 근딜(정예) - 하급 안드로이드</v>
      </c>
      <c r="C26" s="4">
        <v>3.5</v>
      </c>
      <c r="D26" s="4">
        <f>INDEX('!참조_ENUM'!$F$3:$F$6,MATCH(E26,'!참조_ENUM'!$G$3:$G$6,0))</f>
        <v>2</v>
      </c>
      <c r="E26" s="12" t="s">
        <v>137</v>
      </c>
      <c r="F26" s="4" t="s">
        <v>91</v>
      </c>
      <c r="G26" s="4">
        <v>0</v>
      </c>
      <c r="H26" s="4">
        <v>0</v>
      </c>
      <c r="I26" s="19">
        <v>1459</v>
      </c>
      <c r="J26" s="19">
        <v>60</v>
      </c>
      <c r="K26" s="19">
        <v>0</v>
      </c>
      <c r="L26" s="19">
        <v>18</v>
      </c>
      <c r="M26" s="19">
        <v>18</v>
      </c>
      <c r="N26" s="19">
        <v>0</v>
      </c>
      <c r="O26" s="19">
        <v>0</v>
      </c>
      <c r="P26" s="19">
        <f t="shared" ref="P26:U26" si="7">P15*3</f>
        <v>0</v>
      </c>
      <c r="Q26" s="19">
        <f t="shared" si="7"/>
        <v>0</v>
      </c>
      <c r="R26" s="19">
        <v>0</v>
      </c>
      <c r="S26" s="19">
        <v>0</v>
      </c>
      <c r="T26" s="19">
        <v>0</v>
      </c>
      <c r="U26" s="19">
        <f t="shared" si="7"/>
        <v>0</v>
      </c>
      <c r="V26" s="4">
        <v>0</v>
      </c>
      <c r="W26" s="4">
        <v>0</v>
      </c>
      <c r="X26" s="4">
        <v>4</v>
      </c>
      <c r="Y26" s="4" t="s">
        <v>34</v>
      </c>
    </row>
    <row r="27" spans="1:25">
      <c r="A27" s="4">
        <v>200001</v>
      </c>
      <c r="B27" s="4" t="str">
        <f>VLOOKUP(A27,npc_data!A:D,4,0)</f>
        <v>마네</v>
      </c>
      <c r="C27" s="4">
        <v>4</v>
      </c>
      <c r="D27" s="4">
        <f>INDEX('!참조_ENUM'!$F$3:$F$6,MATCH(E27,'!참조_ENUM'!$G$3:$G$6,0))</f>
        <v>2</v>
      </c>
      <c r="E27" s="12" t="s">
        <v>137</v>
      </c>
      <c r="F27" s="4" t="s">
        <v>92</v>
      </c>
      <c r="G27" s="4">
        <v>0</v>
      </c>
      <c r="H27" s="4">
        <v>0</v>
      </c>
      <c r="I27" s="4">
        <v>7483</v>
      </c>
      <c r="J27" s="4">
        <v>285</v>
      </c>
      <c r="K27" s="4">
        <v>0</v>
      </c>
      <c r="L27" s="4">
        <v>12</v>
      </c>
      <c r="M27" s="4">
        <v>12</v>
      </c>
      <c r="N27" s="4">
        <v>0</v>
      </c>
      <c r="O27" s="4">
        <v>0</v>
      </c>
      <c r="P27" s="4">
        <f t="shared" ref="P27:U27" si="8">P23*2</f>
        <v>0</v>
      </c>
      <c r="Q27" s="4">
        <f t="shared" si="8"/>
        <v>0</v>
      </c>
      <c r="R27" s="4">
        <v>0</v>
      </c>
      <c r="S27" s="4">
        <v>0</v>
      </c>
      <c r="T27" s="4">
        <v>0</v>
      </c>
      <c r="U27" s="4">
        <f t="shared" si="8"/>
        <v>0</v>
      </c>
      <c r="V27" s="4">
        <v>0</v>
      </c>
      <c r="W27" s="4">
        <v>0</v>
      </c>
      <c r="X27" s="4">
        <v>4</v>
      </c>
      <c r="Y27" s="4" t="s">
        <v>34</v>
      </c>
    </row>
    <row r="28" spans="1:25">
      <c r="A28" s="4">
        <v>900001</v>
      </c>
      <c r="B28" s="4" t="str">
        <f>VLOOKUP(A28,npc_data!A:D,4,0)</f>
        <v>보스 엘리자베스</v>
      </c>
      <c r="C28" s="4">
        <v>8</v>
      </c>
      <c r="D28" s="4">
        <f>INDEX('!참조_ENUM'!$F$3:$F$6,MATCH(E28,'!참조_ENUM'!$G$3:$G$6,0))</f>
        <v>3</v>
      </c>
      <c r="E28" s="12" t="s">
        <v>86</v>
      </c>
      <c r="F28" s="4" t="s">
        <v>254</v>
      </c>
      <c r="G28" s="4">
        <v>0</v>
      </c>
      <c r="H28" s="4">
        <v>210004</v>
      </c>
      <c r="I28" s="4">
        <v>7446</v>
      </c>
      <c r="J28" s="4">
        <v>0</v>
      </c>
      <c r="K28" s="4">
        <v>282</v>
      </c>
      <c r="L28" s="4">
        <v>6</v>
      </c>
      <c r="M28" s="4">
        <v>7.5</v>
      </c>
      <c r="N28" s="4">
        <v>0</v>
      </c>
      <c r="O28" s="4">
        <v>0</v>
      </c>
      <c r="P28" s="4">
        <v>0</v>
      </c>
      <c r="Q28" s="4">
        <v>0</v>
      </c>
      <c r="R28" s="4">
        <v>20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4</v>
      </c>
      <c r="Y28" s="4" t="s">
        <v>34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38"/>
  <sheetViews>
    <sheetView topLeftCell="A13" workbookViewId="0">
      <selection activeCell="C37" sqref="C37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16.75" customWidth="1"/>
    <col min="9" max="9" width="16.75" bestFit="1" customWidth="1"/>
    <col min="10" max="19" width="8.875" customWidth="1"/>
    <col min="20" max="20" width="9.75" customWidth="1"/>
    <col min="21" max="21" width="12" customWidth="1"/>
  </cols>
  <sheetData>
    <row r="1" spans="1:21">
      <c r="A1" t="s">
        <v>76</v>
      </c>
    </row>
    <row r="2" spans="1:21">
      <c r="A2" s="1" t="s">
        <v>69</v>
      </c>
      <c r="B2" s="1" t="s">
        <v>117</v>
      </c>
      <c r="C2" s="1" t="s">
        <v>71</v>
      </c>
      <c r="D2" s="1" t="s">
        <v>71</v>
      </c>
      <c r="E2" s="1" t="s">
        <v>73</v>
      </c>
      <c r="F2" s="1" t="s">
        <v>118</v>
      </c>
      <c r="G2" s="1" t="s">
        <v>124</v>
      </c>
      <c r="H2" s="1" t="s">
        <v>120</v>
      </c>
      <c r="I2" s="1" t="s">
        <v>119</v>
      </c>
      <c r="J2" s="1" t="s">
        <v>101</v>
      </c>
      <c r="K2" s="1" t="s">
        <v>102</v>
      </c>
      <c r="L2" s="1" t="s">
        <v>103</v>
      </c>
      <c r="M2" s="1" t="s">
        <v>104</v>
      </c>
      <c r="N2" s="1" t="s">
        <v>105</v>
      </c>
      <c r="O2" s="1" t="s">
        <v>74</v>
      </c>
      <c r="P2" s="1" t="s">
        <v>75</v>
      </c>
      <c r="Q2" s="1" t="s">
        <v>106</v>
      </c>
      <c r="R2" s="1" t="s">
        <v>107</v>
      </c>
      <c r="S2" s="1" t="s">
        <v>108</v>
      </c>
      <c r="T2" s="1" t="s">
        <v>121</v>
      </c>
      <c r="U2" s="1" t="s">
        <v>27</v>
      </c>
    </row>
    <row r="3" spans="1:21">
      <c r="A3" s="2" t="s">
        <v>96</v>
      </c>
      <c r="B3" s="2" t="s">
        <v>3</v>
      </c>
      <c r="C3" s="2" t="s">
        <v>70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77</v>
      </c>
      <c r="B4" s="3" t="s">
        <v>116</v>
      </c>
      <c r="C4" s="3" t="s">
        <v>72</v>
      </c>
      <c r="D4" s="3" t="s">
        <v>72</v>
      </c>
      <c r="E4" s="3" t="s">
        <v>127</v>
      </c>
      <c r="F4" s="3" t="s">
        <v>128</v>
      </c>
      <c r="G4" s="3" t="s">
        <v>129</v>
      </c>
      <c r="H4" s="3" t="s">
        <v>130</v>
      </c>
      <c r="I4" s="3" t="s">
        <v>131</v>
      </c>
      <c r="J4" s="3" t="s">
        <v>132</v>
      </c>
      <c r="K4" s="3" t="s">
        <v>133</v>
      </c>
      <c r="L4" s="3" t="s">
        <v>134</v>
      </c>
      <c r="M4" s="3" t="s">
        <v>135</v>
      </c>
      <c r="N4" s="3" t="s">
        <v>136</v>
      </c>
      <c r="O4" s="3" t="s">
        <v>66</v>
      </c>
      <c r="P4" s="3" t="s">
        <v>67</v>
      </c>
      <c r="Q4" s="3" t="s">
        <v>109</v>
      </c>
      <c r="R4" s="3" t="s">
        <v>122</v>
      </c>
      <c r="S4" s="3" t="s">
        <v>110</v>
      </c>
      <c r="T4" s="3" t="s">
        <v>123</v>
      </c>
      <c r="U4" s="3" t="s">
        <v>32</v>
      </c>
    </row>
    <row r="5" spans="1:21">
      <c r="A5" s="4">
        <v>1</v>
      </c>
      <c r="B5" s="12" t="s">
        <v>221</v>
      </c>
      <c r="C5" s="12">
        <f>INDEX('!참조_ENUM'!$N$3:$N$7,MATCH(D5,'!참조_ENUM'!$O$3:$O$7,0))</f>
        <v>1</v>
      </c>
      <c r="D5" s="12" t="s">
        <v>89</v>
      </c>
      <c r="E5" s="4">
        <v>200</v>
      </c>
      <c r="F5" s="4">
        <v>1.5</v>
      </c>
      <c r="G5" s="4">
        <v>0</v>
      </c>
      <c r="H5" s="4">
        <v>0.18</v>
      </c>
      <c r="I5" s="4">
        <v>0.18</v>
      </c>
      <c r="J5" s="4">
        <v>0.01</v>
      </c>
      <c r="K5" s="4">
        <v>0</v>
      </c>
      <c r="L5" s="4">
        <v>0.01</v>
      </c>
      <c r="M5" s="4">
        <v>0</v>
      </c>
      <c r="N5" s="4">
        <v>0</v>
      </c>
      <c r="O5" s="4">
        <v>7.4999999999999997E-3</v>
      </c>
      <c r="P5" s="4">
        <v>7.4999999999999997E-3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</v>
      </c>
      <c r="B6" s="12" t="s">
        <v>222</v>
      </c>
      <c r="C6" s="12">
        <f>INDEX('!참조_ENUM'!$N$3:$N$7,MATCH(D6,'!참조_ENUM'!$O$3:$O$7,0))</f>
        <v>1</v>
      </c>
      <c r="D6" s="12" t="s">
        <v>89</v>
      </c>
      <c r="E6" s="4">
        <f>E5*0.9</f>
        <v>180</v>
      </c>
      <c r="F6" s="4">
        <f>F$5+(E$5-E6)*0.01</f>
        <v>1.7</v>
      </c>
      <c r="G6" s="4">
        <v>0</v>
      </c>
      <c r="H6" s="4">
        <v>0.15000000000000002</v>
      </c>
      <c r="I6" s="4">
        <v>0.15000000000000002</v>
      </c>
      <c r="J6" s="4">
        <v>0.01</v>
      </c>
      <c r="K6" s="4">
        <v>0</v>
      </c>
      <c r="L6" s="4">
        <v>0.01</v>
      </c>
      <c r="M6" s="4">
        <v>0</v>
      </c>
      <c r="N6" s="4">
        <v>0</v>
      </c>
      <c r="O6" s="4">
        <v>7.4999999999999997E-3</v>
      </c>
      <c r="P6" s="4">
        <v>7.4999999999999997E-3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3</v>
      </c>
      <c r="B7" s="12" t="s">
        <v>223</v>
      </c>
      <c r="C7" s="12">
        <f>INDEX('!참조_ENUM'!$N$3:$N$7,MATCH(D7,'!참조_ENUM'!$O$3:$O$7,0))</f>
        <v>2</v>
      </c>
      <c r="D7" s="12" t="s">
        <v>87</v>
      </c>
      <c r="E7" s="4">
        <f>E5*0.4</f>
        <v>80</v>
      </c>
      <c r="F7" s="4">
        <f>F$5+(E$5-E7)*0.01</f>
        <v>2.7</v>
      </c>
      <c r="G7" s="4">
        <v>0</v>
      </c>
      <c r="H7" s="4">
        <v>0.03</v>
      </c>
      <c r="I7" s="4">
        <v>0.03</v>
      </c>
      <c r="J7" s="4">
        <v>0.01</v>
      </c>
      <c r="K7" s="4">
        <v>0</v>
      </c>
      <c r="L7" s="4">
        <v>0.01</v>
      </c>
      <c r="M7" s="4">
        <v>0</v>
      </c>
      <c r="N7" s="4">
        <v>0</v>
      </c>
      <c r="O7" s="4">
        <v>7.4999999999999997E-3</v>
      </c>
      <c r="P7" s="4">
        <v>7.4999999999999997E-3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>
      <c r="A8" s="4">
        <v>4</v>
      </c>
      <c r="B8" s="14" t="s">
        <v>224</v>
      </c>
      <c r="C8" s="12">
        <f>INDEX('!참조_ENUM'!$N$3:$N$7,MATCH(D8,'!참조_ENUM'!$O$3:$O$7,0))</f>
        <v>2</v>
      </c>
      <c r="D8" s="12" t="s">
        <v>87</v>
      </c>
      <c r="E8" s="13">
        <f>E7*0.9</f>
        <v>72</v>
      </c>
      <c r="F8" s="4">
        <f>F$5+(E$5-E8)*0.007</f>
        <v>2.3959999999999999</v>
      </c>
      <c r="G8" s="4">
        <v>0</v>
      </c>
      <c r="H8" s="4">
        <v>0.03</v>
      </c>
      <c r="I8" s="4">
        <v>0.03</v>
      </c>
      <c r="J8" s="4">
        <v>0.01</v>
      </c>
      <c r="K8" s="4">
        <v>0</v>
      </c>
      <c r="L8" s="4">
        <v>0.01</v>
      </c>
      <c r="M8" s="4">
        <v>0</v>
      </c>
      <c r="N8" s="13">
        <v>0</v>
      </c>
      <c r="O8" s="13">
        <v>7.4999999999999997E-3</v>
      </c>
      <c r="P8" s="13">
        <v>7.4999999999999997E-3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>
      <c r="A9" s="4">
        <v>5</v>
      </c>
      <c r="B9" s="14" t="s">
        <v>225</v>
      </c>
      <c r="C9" s="12">
        <f>INDEX('!참조_ENUM'!$N$3:$N$7,MATCH(D9,'!참조_ENUM'!$O$3:$O$7,0))</f>
        <v>2</v>
      </c>
      <c r="D9" s="12" t="s">
        <v>87</v>
      </c>
      <c r="E9" s="13">
        <f>E5*0.3</f>
        <v>60</v>
      </c>
      <c r="F9" s="4">
        <f t="shared" ref="F9" si="0">F$5+(E$5-E9)*0.007</f>
        <v>2.48</v>
      </c>
      <c r="G9" s="4">
        <v>0</v>
      </c>
      <c r="H9" s="4">
        <v>0.03</v>
      </c>
      <c r="I9" s="4">
        <v>0.03</v>
      </c>
      <c r="J9" s="4">
        <v>0.01</v>
      </c>
      <c r="K9" s="4">
        <v>0</v>
      </c>
      <c r="L9" s="4">
        <v>0.01</v>
      </c>
      <c r="M9" s="4">
        <v>0</v>
      </c>
      <c r="N9" s="13">
        <v>0</v>
      </c>
      <c r="O9" s="13">
        <v>7.4999999999999997E-3</v>
      </c>
      <c r="P9" s="13">
        <v>7.4999999999999997E-3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>
      <c r="A10" s="4">
        <v>6</v>
      </c>
      <c r="B10" s="14" t="s">
        <v>226</v>
      </c>
      <c r="C10" s="12">
        <f>INDEX('!참조_ENUM'!$N$3:$N$7,MATCH(D10,'!참조_ENUM'!$O$3:$O$7,0))</f>
        <v>2</v>
      </c>
      <c r="D10" s="12" t="s">
        <v>87</v>
      </c>
      <c r="E10" s="13">
        <f>E7</f>
        <v>80</v>
      </c>
      <c r="F10" s="4">
        <f>F$5+(E$5-E10)*0.008</f>
        <v>2.46</v>
      </c>
      <c r="G10" s="4">
        <v>0</v>
      </c>
      <c r="H10" s="4">
        <v>0.03</v>
      </c>
      <c r="I10" s="4">
        <v>0.03</v>
      </c>
      <c r="J10" s="4">
        <v>0.01</v>
      </c>
      <c r="K10" s="4">
        <v>0</v>
      </c>
      <c r="L10" s="4">
        <v>0.01</v>
      </c>
      <c r="M10" s="4">
        <v>0</v>
      </c>
      <c r="N10" s="13">
        <v>0</v>
      </c>
      <c r="O10" s="13">
        <v>7.4999999999999997E-3</v>
      </c>
      <c r="P10" s="13">
        <v>7.4999999999999997E-3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7</v>
      </c>
      <c r="B11" s="14" t="s">
        <v>227</v>
      </c>
      <c r="C11" s="12">
        <f>INDEX('!참조_ENUM'!$N$3:$N$7,MATCH(D11,'!참조_ENUM'!$O$3:$O$7,0))</f>
        <v>2</v>
      </c>
      <c r="D11" s="12" t="s">
        <v>87</v>
      </c>
      <c r="E11" s="13">
        <f>E9</f>
        <v>60</v>
      </c>
      <c r="F11" s="4">
        <f>F$5+(E$5-E11)*0.008</f>
        <v>2.62</v>
      </c>
      <c r="G11" s="4">
        <v>0</v>
      </c>
      <c r="H11" s="4">
        <v>0.03</v>
      </c>
      <c r="I11" s="4">
        <v>0.03</v>
      </c>
      <c r="J11" s="4">
        <v>0.01</v>
      </c>
      <c r="K11" s="4">
        <v>0</v>
      </c>
      <c r="L11" s="4">
        <v>0.01</v>
      </c>
      <c r="M11" s="4">
        <v>0</v>
      </c>
      <c r="N11" s="13">
        <v>0</v>
      </c>
      <c r="O11" s="13">
        <v>7.4999999999999997E-3</v>
      </c>
      <c r="P11" s="13">
        <v>7.4999999999999997E-3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>
      <c r="A12" s="4">
        <v>8</v>
      </c>
      <c r="B12" s="14" t="s">
        <v>228</v>
      </c>
      <c r="C12" s="12">
        <f>INDEX('!참조_ENUM'!$N$3:$N$7,MATCH(D12,'!참조_ENUM'!$O$3:$O$7,0))</f>
        <v>3</v>
      </c>
      <c r="D12" s="12" t="s">
        <v>88</v>
      </c>
      <c r="E12" s="13">
        <f>E7*0.9</f>
        <v>72</v>
      </c>
      <c r="F12" s="4">
        <f>F$5+(E$5-E12)*0.006</f>
        <v>2.2679999999999998</v>
      </c>
      <c r="G12" s="4">
        <v>0</v>
      </c>
      <c r="H12" s="4">
        <v>0.03</v>
      </c>
      <c r="I12" s="4">
        <v>0.03</v>
      </c>
      <c r="J12" s="4">
        <v>0.01</v>
      </c>
      <c r="K12" s="4">
        <v>0</v>
      </c>
      <c r="L12" s="4">
        <v>0.01</v>
      </c>
      <c r="M12" s="4">
        <v>0</v>
      </c>
      <c r="N12" s="13">
        <v>0</v>
      </c>
      <c r="O12" s="13">
        <v>7.4999999999999997E-3</v>
      </c>
      <c r="P12" s="13">
        <v>7.4999999999999997E-3</v>
      </c>
      <c r="Q12" s="13">
        <v>0</v>
      </c>
      <c r="R12" s="13">
        <v>0</v>
      </c>
      <c r="S12" s="4">
        <v>0</v>
      </c>
      <c r="T12" s="4">
        <v>0</v>
      </c>
      <c r="U12" s="4">
        <v>0</v>
      </c>
    </row>
    <row r="13" spans="1:21">
      <c r="A13" s="4">
        <v>9</v>
      </c>
      <c r="B13" s="14" t="s">
        <v>229</v>
      </c>
      <c r="C13" s="12">
        <f>INDEX('!참조_ENUM'!$N$3:$N$7,MATCH(D13,'!참조_ENUM'!$O$3:$O$7,0))</f>
        <v>3</v>
      </c>
      <c r="D13" s="12" t="s">
        <v>88</v>
      </c>
      <c r="E13" s="13">
        <f>E9*0.9</f>
        <v>54</v>
      </c>
      <c r="F13" s="4">
        <f>F$5+(E$5-E13)*0.006</f>
        <v>2.3759999999999999</v>
      </c>
      <c r="G13" s="4">
        <v>0</v>
      </c>
      <c r="H13" s="4">
        <v>0.03</v>
      </c>
      <c r="I13" s="4">
        <v>0.03</v>
      </c>
      <c r="J13" s="4">
        <v>0.01</v>
      </c>
      <c r="K13" s="4">
        <v>0</v>
      </c>
      <c r="L13" s="4">
        <v>0.01</v>
      </c>
      <c r="M13" s="4">
        <v>0</v>
      </c>
      <c r="N13" s="13">
        <v>0</v>
      </c>
      <c r="O13" s="13">
        <v>7.4999999999999997E-3</v>
      </c>
      <c r="P13" s="13">
        <v>7.4999999999999997E-3</v>
      </c>
      <c r="Q13" s="13">
        <v>0</v>
      </c>
      <c r="R13" s="13">
        <v>0</v>
      </c>
      <c r="S13" s="4">
        <v>0</v>
      </c>
      <c r="T13" s="4">
        <v>0</v>
      </c>
      <c r="U13" s="4">
        <v>0</v>
      </c>
    </row>
    <row r="14" spans="1:21">
      <c r="A14" s="4">
        <v>10</v>
      </c>
      <c r="B14" s="14" t="s">
        <v>230</v>
      </c>
      <c r="C14" s="12">
        <f>INDEX('!참조_ENUM'!$N$3:$N$7,MATCH(D14,'!참조_ENUM'!$O$3:$O$7,0))</f>
        <v>4</v>
      </c>
      <c r="D14" s="12" t="s">
        <v>218</v>
      </c>
      <c r="E14" s="13">
        <f>E9*1.1</f>
        <v>66</v>
      </c>
      <c r="F14" s="4">
        <f>F$5+(E$5-E14)*0.005</f>
        <v>2.17</v>
      </c>
      <c r="G14" s="13">
        <v>0</v>
      </c>
      <c r="H14" s="4">
        <v>0.03</v>
      </c>
      <c r="I14" s="4">
        <v>0.03</v>
      </c>
      <c r="J14" s="4">
        <v>0.01</v>
      </c>
      <c r="K14" s="4">
        <v>0</v>
      </c>
      <c r="L14" s="4">
        <v>0.01</v>
      </c>
      <c r="M14" s="4">
        <v>0</v>
      </c>
      <c r="N14" s="13">
        <v>0</v>
      </c>
      <c r="O14" s="13">
        <v>7.4999999999999997E-3</v>
      </c>
      <c r="P14" s="13">
        <v>7.4999999999999997E-3</v>
      </c>
      <c r="Q14" s="13">
        <v>3</v>
      </c>
      <c r="R14" s="13">
        <v>0</v>
      </c>
      <c r="S14" s="4">
        <v>0</v>
      </c>
      <c r="T14" s="4">
        <v>0</v>
      </c>
      <c r="U14" s="4">
        <v>0</v>
      </c>
    </row>
    <row r="15" spans="1:21">
      <c r="A15" s="4">
        <v>11</v>
      </c>
      <c r="B15" s="12" t="s">
        <v>231</v>
      </c>
      <c r="C15" s="12">
        <f>INDEX('!참조_ENUM'!$N$3:$N$7,MATCH(D15,'!참조_ENUM'!$O$3:$O$7,0))</f>
        <v>1</v>
      </c>
      <c r="D15" s="12" t="s">
        <v>89</v>
      </c>
      <c r="E15" s="4">
        <f>E5*5</f>
        <v>1000</v>
      </c>
      <c r="F15" s="4">
        <f t="shared" ref="F15:G15" si="1">F5*5</f>
        <v>7.5</v>
      </c>
      <c r="G15" s="4">
        <f t="shared" si="1"/>
        <v>0</v>
      </c>
      <c r="H15" s="4">
        <f>H5*5</f>
        <v>0.89999999999999991</v>
      </c>
      <c r="I15" s="4">
        <f t="shared" ref="I15:Q15" si="2">I5*5</f>
        <v>0.89999999999999991</v>
      </c>
      <c r="J15" s="4">
        <f t="shared" si="2"/>
        <v>0.05</v>
      </c>
      <c r="K15" s="4">
        <f t="shared" si="2"/>
        <v>0</v>
      </c>
      <c r="L15" s="4">
        <f t="shared" si="2"/>
        <v>0.05</v>
      </c>
      <c r="M15" s="4">
        <f t="shared" si="2"/>
        <v>0</v>
      </c>
      <c r="N15" s="4">
        <f t="shared" si="2"/>
        <v>0</v>
      </c>
      <c r="O15" s="4">
        <f t="shared" si="2"/>
        <v>3.7499999999999999E-2</v>
      </c>
      <c r="P15" s="4">
        <f t="shared" si="2"/>
        <v>3.7499999999999999E-2</v>
      </c>
      <c r="Q15" s="4">
        <f t="shared" si="2"/>
        <v>0</v>
      </c>
      <c r="R15" s="13">
        <v>0</v>
      </c>
      <c r="S15" s="4">
        <v>0</v>
      </c>
      <c r="T15" s="4">
        <v>0</v>
      </c>
      <c r="U15" s="4">
        <v>0</v>
      </c>
    </row>
    <row r="16" spans="1:21">
      <c r="A16" s="4">
        <v>12</v>
      </c>
      <c r="B16" s="12" t="s">
        <v>232</v>
      </c>
      <c r="C16" s="12">
        <f>INDEX('!참조_ENUM'!$N$3:$N$7,MATCH(D16,'!참조_ENUM'!$O$3:$O$7,0))</f>
        <v>2</v>
      </c>
      <c r="D16" s="12" t="s">
        <v>87</v>
      </c>
      <c r="E16" s="4">
        <f>E7*5</f>
        <v>400</v>
      </c>
      <c r="F16" s="4">
        <f t="shared" ref="F16:G16" si="3">F7*5</f>
        <v>13.5</v>
      </c>
      <c r="G16" s="4">
        <f t="shared" si="3"/>
        <v>0</v>
      </c>
      <c r="H16" s="4">
        <f>H7*5</f>
        <v>0.15</v>
      </c>
      <c r="I16" s="4">
        <f t="shared" ref="I16:Q16" si="4">I7*5</f>
        <v>0.15</v>
      </c>
      <c r="J16" s="4">
        <f t="shared" si="4"/>
        <v>0.05</v>
      </c>
      <c r="K16" s="4">
        <f t="shared" si="4"/>
        <v>0</v>
      </c>
      <c r="L16" s="4">
        <f t="shared" si="4"/>
        <v>0.05</v>
      </c>
      <c r="M16" s="4">
        <f t="shared" si="4"/>
        <v>0</v>
      </c>
      <c r="N16" s="4">
        <f t="shared" si="4"/>
        <v>0</v>
      </c>
      <c r="O16" s="4">
        <f t="shared" si="4"/>
        <v>3.7499999999999999E-2</v>
      </c>
      <c r="P16" s="4">
        <f t="shared" si="4"/>
        <v>3.7499999999999999E-2</v>
      </c>
      <c r="Q16" s="4">
        <f t="shared" si="4"/>
        <v>0</v>
      </c>
      <c r="R16" s="13">
        <v>0</v>
      </c>
      <c r="S16" s="4">
        <v>0</v>
      </c>
      <c r="T16" s="4">
        <v>0</v>
      </c>
      <c r="U16" s="4">
        <v>0</v>
      </c>
    </row>
    <row r="17" spans="1:21">
      <c r="A17" s="4">
        <v>13</v>
      </c>
      <c r="B17" s="12" t="s">
        <v>233</v>
      </c>
      <c r="C17" s="12">
        <f>INDEX('!참조_ENUM'!$N$3:$N$7,MATCH(D17,'!참조_ENUM'!$O$3:$O$7,0))</f>
        <v>3</v>
      </c>
      <c r="D17" s="12" t="s">
        <v>88</v>
      </c>
      <c r="E17" s="4">
        <f>E13*5</f>
        <v>270</v>
      </c>
      <c r="F17" s="4">
        <f t="shared" ref="F17:G17" si="5">F13*5</f>
        <v>11.879999999999999</v>
      </c>
      <c r="G17" s="4">
        <f t="shared" si="5"/>
        <v>0</v>
      </c>
      <c r="H17" s="4">
        <f>H13*5</f>
        <v>0.15</v>
      </c>
      <c r="I17" s="4">
        <f t="shared" ref="I17:Q17" si="6">I13*5</f>
        <v>0.15</v>
      </c>
      <c r="J17" s="4">
        <f t="shared" si="6"/>
        <v>0.05</v>
      </c>
      <c r="K17" s="4">
        <f t="shared" si="6"/>
        <v>0</v>
      </c>
      <c r="L17" s="4">
        <f t="shared" si="6"/>
        <v>0.05</v>
      </c>
      <c r="M17" s="4">
        <f t="shared" si="6"/>
        <v>0</v>
      </c>
      <c r="N17" s="4">
        <f t="shared" si="6"/>
        <v>0</v>
      </c>
      <c r="O17" s="4">
        <f t="shared" si="6"/>
        <v>3.7499999999999999E-2</v>
      </c>
      <c r="P17" s="4">
        <f t="shared" si="6"/>
        <v>3.7499999999999999E-2</v>
      </c>
      <c r="Q17" s="4">
        <f t="shared" si="6"/>
        <v>0</v>
      </c>
      <c r="R17" s="13">
        <v>0</v>
      </c>
      <c r="S17" s="4">
        <v>0</v>
      </c>
      <c r="T17" s="4">
        <v>0</v>
      </c>
      <c r="U17" s="4">
        <v>0</v>
      </c>
    </row>
    <row r="18" spans="1:21">
      <c r="A18" s="4">
        <v>14</v>
      </c>
      <c r="B18" s="12" t="s">
        <v>234</v>
      </c>
      <c r="C18" s="12">
        <f>INDEX('!참조_ENUM'!$N$3:$N$7,MATCH(D18,'!참조_ENUM'!$O$3:$O$7,0))</f>
        <v>1</v>
      </c>
      <c r="D18" s="12" t="s">
        <v>89</v>
      </c>
      <c r="E18" s="4">
        <f>E15*5</f>
        <v>5000</v>
      </c>
      <c r="F18" s="4">
        <f t="shared" ref="F18:G18" si="7">F15*5</f>
        <v>37.5</v>
      </c>
      <c r="G18" s="4">
        <f t="shared" si="7"/>
        <v>0</v>
      </c>
      <c r="H18" s="4">
        <f>H15*5</f>
        <v>4.5</v>
      </c>
      <c r="I18" s="4">
        <f t="shared" ref="I18:Q18" si="8">I15*5</f>
        <v>4.5</v>
      </c>
      <c r="J18" s="4">
        <f t="shared" si="8"/>
        <v>0.25</v>
      </c>
      <c r="K18" s="4">
        <f t="shared" si="8"/>
        <v>0</v>
      </c>
      <c r="L18" s="4">
        <f t="shared" si="8"/>
        <v>0.25</v>
      </c>
      <c r="M18" s="4">
        <f t="shared" si="8"/>
        <v>0</v>
      </c>
      <c r="N18" s="4">
        <f t="shared" si="8"/>
        <v>0</v>
      </c>
      <c r="O18" s="4">
        <f t="shared" si="8"/>
        <v>0.1875</v>
      </c>
      <c r="P18" s="4">
        <f t="shared" si="8"/>
        <v>0.1875</v>
      </c>
      <c r="Q18" s="4">
        <f t="shared" si="8"/>
        <v>0</v>
      </c>
      <c r="R18" s="13">
        <v>0</v>
      </c>
      <c r="S18" s="4">
        <v>0</v>
      </c>
      <c r="T18" s="4">
        <v>0</v>
      </c>
      <c r="U18" s="4">
        <v>0</v>
      </c>
    </row>
    <row r="19" spans="1:21">
      <c r="A19" s="4">
        <v>15</v>
      </c>
      <c r="B19" s="12" t="s">
        <v>235</v>
      </c>
      <c r="C19" s="12">
        <f>INDEX('!참조_ENUM'!$N$3:$N$7,MATCH(D19,'!참조_ENUM'!$O$3:$O$7,0))</f>
        <v>2</v>
      </c>
      <c r="D19" s="12" t="s">
        <v>87</v>
      </c>
      <c r="E19" s="4">
        <f t="shared" ref="E19:G20" si="9">E16*5</f>
        <v>2000</v>
      </c>
      <c r="F19" s="4">
        <f t="shared" si="9"/>
        <v>67.5</v>
      </c>
      <c r="G19" s="4">
        <f t="shared" si="9"/>
        <v>0</v>
      </c>
      <c r="H19" s="4">
        <f t="shared" ref="H19:Q19" si="10">H16*5</f>
        <v>0.75</v>
      </c>
      <c r="I19" s="4">
        <f t="shared" si="10"/>
        <v>0.75</v>
      </c>
      <c r="J19" s="4">
        <f t="shared" si="10"/>
        <v>0.25</v>
      </c>
      <c r="K19" s="4">
        <f t="shared" si="10"/>
        <v>0</v>
      </c>
      <c r="L19" s="4">
        <f t="shared" si="10"/>
        <v>0.25</v>
      </c>
      <c r="M19" s="4">
        <f t="shared" si="10"/>
        <v>0</v>
      </c>
      <c r="N19" s="4">
        <f t="shared" si="10"/>
        <v>0</v>
      </c>
      <c r="O19" s="4">
        <f t="shared" si="10"/>
        <v>0.1875</v>
      </c>
      <c r="P19" s="4">
        <f t="shared" si="10"/>
        <v>0.1875</v>
      </c>
      <c r="Q19" s="4">
        <f t="shared" si="10"/>
        <v>0</v>
      </c>
      <c r="R19" s="13">
        <v>0</v>
      </c>
      <c r="S19" s="4">
        <v>0</v>
      </c>
      <c r="T19" s="4">
        <v>0</v>
      </c>
      <c r="U19" s="4">
        <v>0</v>
      </c>
    </row>
    <row r="20" spans="1:21">
      <c r="A20" s="4">
        <v>16</v>
      </c>
      <c r="B20" s="12" t="s">
        <v>236</v>
      </c>
      <c r="C20" s="12">
        <f>INDEX('!참조_ENUM'!$N$3:$N$7,MATCH(D20,'!참조_ENUM'!$O$3:$O$7,0))</f>
        <v>3</v>
      </c>
      <c r="D20" s="12" t="s">
        <v>88</v>
      </c>
      <c r="E20" s="4">
        <f t="shared" si="9"/>
        <v>1350</v>
      </c>
      <c r="F20" s="4">
        <f t="shared" si="9"/>
        <v>59.399999999999991</v>
      </c>
      <c r="G20" s="4">
        <f t="shared" si="9"/>
        <v>0</v>
      </c>
      <c r="H20" s="4">
        <f t="shared" ref="H20:Q20" si="11">H17*5</f>
        <v>0.75</v>
      </c>
      <c r="I20" s="4">
        <f t="shared" si="11"/>
        <v>0.75</v>
      </c>
      <c r="J20" s="4">
        <f t="shared" si="11"/>
        <v>0.25</v>
      </c>
      <c r="K20" s="4">
        <f t="shared" si="11"/>
        <v>0</v>
      </c>
      <c r="L20" s="4">
        <f t="shared" si="11"/>
        <v>0.25</v>
      </c>
      <c r="M20" s="4">
        <f t="shared" si="11"/>
        <v>0</v>
      </c>
      <c r="N20" s="4">
        <f t="shared" si="11"/>
        <v>0</v>
      </c>
      <c r="O20" s="4">
        <f t="shared" si="11"/>
        <v>0.1875</v>
      </c>
      <c r="P20" s="4">
        <f t="shared" si="11"/>
        <v>0.1875</v>
      </c>
      <c r="Q20" s="4">
        <f t="shared" si="11"/>
        <v>0</v>
      </c>
      <c r="R20" s="13">
        <v>0</v>
      </c>
      <c r="S20" s="4">
        <v>0</v>
      </c>
      <c r="T20" s="4">
        <v>0</v>
      </c>
      <c r="U20" s="4">
        <v>0</v>
      </c>
    </row>
    <row r="21" spans="1:21">
      <c r="A21" s="4">
        <v>17</v>
      </c>
      <c r="B21" s="12" t="s">
        <v>237</v>
      </c>
      <c r="C21" s="12">
        <f>INDEX('!참조_ENUM'!$N$3:$N$7,MATCH(D21,'!참조_ENUM'!$O$3:$O$7,0))</f>
        <v>1</v>
      </c>
      <c r="D21" s="12" t="s">
        <v>89</v>
      </c>
      <c r="E21" s="4">
        <f>E5</f>
        <v>200</v>
      </c>
      <c r="F21" s="4">
        <f>G5</f>
        <v>0</v>
      </c>
      <c r="G21" s="4">
        <f>F5</f>
        <v>1.5</v>
      </c>
      <c r="H21" s="4">
        <f>H5</f>
        <v>0.18</v>
      </c>
      <c r="I21" s="4">
        <f t="shared" ref="I21:Q21" si="12">I5</f>
        <v>0.18</v>
      </c>
      <c r="J21" s="4">
        <f>K5</f>
        <v>0</v>
      </c>
      <c r="K21" s="4">
        <f>J5</f>
        <v>0.01</v>
      </c>
      <c r="L21" s="4">
        <f>M5</f>
        <v>0</v>
      </c>
      <c r="M21" s="4">
        <f>L5</f>
        <v>0.01</v>
      </c>
      <c r="N21" s="4">
        <f t="shared" si="12"/>
        <v>0</v>
      </c>
      <c r="O21" s="4">
        <f t="shared" si="12"/>
        <v>7.4999999999999997E-3</v>
      </c>
      <c r="P21" s="4">
        <f t="shared" si="12"/>
        <v>7.4999999999999997E-3</v>
      </c>
      <c r="Q21" s="4">
        <f t="shared" si="12"/>
        <v>0</v>
      </c>
      <c r="R21" s="4">
        <v>0</v>
      </c>
      <c r="S21" s="4">
        <v>0</v>
      </c>
      <c r="T21" s="4">
        <v>0</v>
      </c>
      <c r="U21" s="4">
        <v>0</v>
      </c>
    </row>
    <row r="22" spans="1:21">
      <c r="A22" s="4">
        <v>18</v>
      </c>
      <c r="B22" s="12" t="s">
        <v>238</v>
      </c>
      <c r="C22" s="12">
        <f>INDEX('!참조_ENUM'!$N$3:$N$7,MATCH(D22,'!참조_ENUM'!$O$3:$O$7,0))</f>
        <v>1</v>
      </c>
      <c r="D22" s="12" t="s">
        <v>89</v>
      </c>
      <c r="E22" s="4">
        <f t="shared" ref="E22:E36" si="13">E6</f>
        <v>180</v>
      </c>
      <c r="F22" s="4">
        <f t="shared" ref="F22:F36" si="14">G6</f>
        <v>0</v>
      </c>
      <c r="G22" s="4">
        <f t="shared" ref="G22:G36" si="15">F6</f>
        <v>1.7</v>
      </c>
      <c r="H22" s="4">
        <f t="shared" ref="H22" si="16">H6</f>
        <v>0.15000000000000002</v>
      </c>
      <c r="I22" s="4">
        <f t="shared" ref="I22:Q22" si="17">I6</f>
        <v>0.15000000000000002</v>
      </c>
      <c r="J22" s="4">
        <f t="shared" ref="J22:L36" si="18">K6</f>
        <v>0</v>
      </c>
      <c r="K22" s="4">
        <f t="shared" ref="K22:M36" si="19">J6</f>
        <v>0.01</v>
      </c>
      <c r="L22" s="4">
        <f t="shared" si="18"/>
        <v>0</v>
      </c>
      <c r="M22" s="4">
        <f t="shared" si="19"/>
        <v>0.01</v>
      </c>
      <c r="N22" s="4">
        <f t="shared" si="17"/>
        <v>0</v>
      </c>
      <c r="O22" s="4">
        <f t="shared" si="17"/>
        <v>7.4999999999999997E-3</v>
      </c>
      <c r="P22" s="4">
        <f t="shared" si="17"/>
        <v>7.4999999999999997E-3</v>
      </c>
      <c r="Q22" s="4">
        <f t="shared" si="17"/>
        <v>0</v>
      </c>
      <c r="R22" s="4">
        <v>0</v>
      </c>
      <c r="S22" s="4">
        <v>0</v>
      </c>
      <c r="T22" s="4">
        <v>0</v>
      </c>
      <c r="U22" s="4">
        <v>0</v>
      </c>
    </row>
    <row r="23" spans="1:21">
      <c r="A23" s="4">
        <v>19</v>
      </c>
      <c r="B23" s="12" t="s">
        <v>239</v>
      </c>
      <c r="C23" s="12">
        <f>INDEX('!참조_ENUM'!$N$3:$N$7,MATCH(D23,'!참조_ENUM'!$O$3:$O$7,0))</f>
        <v>2</v>
      </c>
      <c r="D23" s="12" t="s">
        <v>87</v>
      </c>
      <c r="E23" s="4">
        <f t="shared" si="13"/>
        <v>80</v>
      </c>
      <c r="F23" s="4">
        <f t="shared" si="14"/>
        <v>0</v>
      </c>
      <c r="G23" s="4">
        <f t="shared" si="15"/>
        <v>2.7</v>
      </c>
      <c r="H23" s="4">
        <f t="shared" ref="H23" si="20">H7</f>
        <v>0.03</v>
      </c>
      <c r="I23" s="4">
        <f t="shared" ref="I23:Q23" si="21">I7</f>
        <v>0.03</v>
      </c>
      <c r="J23" s="4">
        <f t="shared" si="18"/>
        <v>0</v>
      </c>
      <c r="K23" s="4">
        <f t="shared" si="19"/>
        <v>0.01</v>
      </c>
      <c r="L23" s="4">
        <f t="shared" si="18"/>
        <v>0</v>
      </c>
      <c r="M23" s="4">
        <f t="shared" si="19"/>
        <v>0.01</v>
      </c>
      <c r="N23" s="4">
        <f t="shared" si="21"/>
        <v>0</v>
      </c>
      <c r="O23" s="4">
        <f t="shared" si="21"/>
        <v>7.4999999999999997E-3</v>
      </c>
      <c r="P23" s="4">
        <f t="shared" si="21"/>
        <v>7.4999999999999997E-3</v>
      </c>
      <c r="Q23" s="4">
        <f t="shared" si="21"/>
        <v>0</v>
      </c>
      <c r="R23" s="4">
        <v>0</v>
      </c>
      <c r="S23" s="4">
        <v>0</v>
      </c>
      <c r="T23" s="4">
        <v>0</v>
      </c>
      <c r="U23" s="4">
        <v>0</v>
      </c>
    </row>
    <row r="24" spans="1:21">
      <c r="A24" s="4">
        <v>20</v>
      </c>
      <c r="B24" s="14" t="s">
        <v>240</v>
      </c>
      <c r="C24" s="12">
        <f>INDEX('!참조_ENUM'!$N$3:$N$7,MATCH(D24,'!참조_ENUM'!$O$3:$O$7,0))</f>
        <v>2</v>
      </c>
      <c r="D24" s="12" t="s">
        <v>87</v>
      </c>
      <c r="E24" s="4">
        <f t="shared" si="13"/>
        <v>72</v>
      </c>
      <c r="F24" s="4">
        <f t="shared" si="14"/>
        <v>0</v>
      </c>
      <c r="G24" s="4">
        <f t="shared" si="15"/>
        <v>2.3959999999999999</v>
      </c>
      <c r="H24" s="4">
        <f t="shared" ref="H24" si="22">H8</f>
        <v>0.03</v>
      </c>
      <c r="I24" s="4">
        <f t="shared" ref="I24:Q24" si="23">I8</f>
        <v>0.03</v>
      </c>
      <c r="J24" s="4">
        <f t="shared" si="18"/>
        <v>0</v>
      </c>
      <c r="K24" s="4">
        <f t="shared" si="19"/>
        <v>0.01</v>
      </c>
      <c r="L24" s="4">
        <f t="shared" si="18"/>
        <v>0</v>
      </c>
      <c r="M24" s="4">
        <f t="shared" si="19"/>
        <v>0.01</v>
      </c>
      <c r="N24" s="4">
        <f t="shared" si="23"/>
        <v>0</v>
      </c>
      <c r="O24" s="4">
        <f t="shared" si="23"/>
        <v>7.4999999999999997E-3</v>
      </c>
      <c r="P24" s="4">
        <f t="shared" si="23"/>
        <v>7.4999999999999997E-3</v>
      </c>
      <c r="Q24" s="4">
        <f t="shared" si="23"/>
        <v>0</v>
      </c>
      <c r="R24" s="4">
        <v>0</v>
      </c>
      <c r="S24" s="4">
        <v>0</v>
      </c>
      <c r="T24" s="4">
        <v>0</v>
      </c>
      <c r="U24" s="4">
        <v>0</v>
      </c>
    </row>
    <row r="25" spans="1:21">
      <c r="A25" s="4">
        <v>21</v>
      </c>
      <c r="B25" s="14" t="s">
        <v>241</v>
      </c>
      <c r="C25" s="12">
        <f>INDEX('!참조_ENUM'!$N$3:$N$7,MATCH(D25,'!참조_ENUM'!$O$3:$O$7,0))</f>
        <v>2</v>
      </c>
      <c r="D25" s="12" t="s">
        <v>87</v>
      </c>
      <c r="E25" s="4">
        <f t="shared" si="13"/>
        <v>60</v>
      </c>
      <c r="F25" s="4">
        <f t="shared" si="14"/>
        <v>0</v>
      </c>
      <c r="G25" s="4">
        <f t="shared" si="15"/>
        <v>2.48</v>
      </c>
      <c r="H25" s="4">
        <f t="shared" ref="H25" si="24">H9</f>
        <v>0.03</v>
      </c>
      <c r="I25" s="4">
        <f t="shared" ref="I25:Q25" si="25">I9</f>
        <v>0.03</v>
      </c>
      <c r="J25" s="4">
        <f t="shared" si="18"/>
        <v>0</v>
      </c>
      <c r="K25" s="4">
        <f t="shared" si="19"/>
        <v>0.01</v>
      </c>
      <c r="L25" s="4">
        <f t="shared" si="18"/>
        <v>0</v>
      </c>
      <c r="M25" s="4">
        <f t="shared" si="19"/>
        <v>0.01</v>
      </c>
      <c r="N25" s="4">
        <f t="shared" si="25"/>
        <v>0</v>
      </c>
      <c r="O25" s="4">
        <f t="shared" si="25"/>
        <v>7.4999999999999997E-3</v>
      </c>
      <c r="P25" s="4">
        <f t="shared" si="25"/>
        <v>7.4999999999999997E-3</v>
      </c>
      <c r="Q25" s="4">
        <f t="shared" si="25"/>
        <v>0</v>
      </c>
      <c r="R25" s="4">
        <v>0</v>
      </c>
      <c r="S25" s="4">
        <v>0</v>
      </c>
      <c r="T25" s="4">
        <v>0</v>
      </c>
      <c r="U25" s="4">
        <v>0</v>
      </c>
    </row>
    <row r="26" spans="1:21">
      <c r="A26" s="4">
        <v>22</v>
      </c>
      <c r="B26" s="14" t="s">
        <v>242</v>
      </c>
      <c r="C26" s="12">
        <f>INDEX('!참조_ENUM'!$N$3:$N$7,MATCH(D26,'!참조_ENUM'!$O$3:$O$7,0))</f>
        <v>2</v>
      </c>
      <c r="D26" s="12" t="s">
        <v>87</v>
      </c>
      <c r="E26" s="4">
        <f t="shared" si="13"/>
        <v>80</v>
      </c>
      <c r="F26" s="4">
        <f t="shared" si="14"/>
        <v>0</v>
      </c>
      <c r="G26" s="4">
        <f t="shared" si="15"/>
        <v>2.46</v>
      </c>
      <c r="H26" s="4">
        <f t="shared" ref="H26" si="26">H10</f>
        <v>0.03</v>
      </c>
      <c r="I26" s="4">
        <f t="shared" ref="I26:Q26" si="27">I10</f>
        <v>0.03</v>
      </c>
      <c r="J26" s="4">
        <f t="shared" si="18"/>
        <v>0</v>
      </c>
      <c r="K26" s="4">
        <f t="shared" si="19"/>
        <v>0.01</v>
      </c>
      <c r="L26" s="4">
        <f t="shared" si="18"/>
        <v>0</v>
      </c>
      <c r="M26" s="4">
        <f t="shared" si="19"/>
        <v>0.01</v>
      </c>
      <c r="N26" s="4">
        <f t="shared" si="27"/>
        <v>0</v>
      </c>
      <c r="O26" s="4">
        <f t="shared" si="27"/>
        <v>7.4999999999999997E-3</v>
      </c>
      <c r="P26" s="4">
        <f t="shared" si="27"/>
        <v>7.4999999999999997E-3</v>
      </c>
      <c r="Q26" s="4">
        <f t="shared" si="27"/>
        <v>0</v>
      </c>
      <c r="R26" s="4">
        <v>0</v>
      </c>
      <c r="S26" s="4">
        <v>0</v>
      </c>
      <c r="T26" s="4">
        <v>0</v>
      </c>
      <c r="U26" s="4">
        <v>0</v>
      </c>
    </row>
    <row r="27" spans="1:21">
      <c r="A27" s="4">
        <v>23</v>
      </c>
      <c r="B27" s="14" t="s">
        <v>243</v>
      </c>
      <c r="C27" s="12">
        <f>INDEX('!참조_ENUM'!$N$3:$N$7,MATCH(D27,'!참조_ENUM'!$O$3:$O$7,0))</f>
        <v>2</v>
      </c>
      <c r="D27" s="12" t="s">
        <v>87</v>
      </c>
      <c r="E27" s="4">
        <f t="shared" si="13"/>
        <v>60</v>
      </c>
      <c r="F27" s="4">
        <f t="shared" si="14"/>
        <v>0</v>
      </c>
      <c r="G27" s="4">
        <f t="shared" si="15"/>
        <v>2.62</v>
      </c>
      <c r="H27" s="4">
        <f t="shared" ref="H27" si="28">H11</f>
        <v>0.03</v>
      </c>
      <c r="I27" s="4">
        <f t="shared" ref="I27:Q27" si="29">I11</f>
        <v>0.03</v>
      </c>
      <c r="J27" s="4">
        <f t="shared" si="18"/>
        <v>0</v>
      </c>
      <c r="K27" s="4">
        <f t="shared" si="19"/>
        <v>0.01</v>
      </c>
      <c r="L27" s="4">
        <f t="shared" si="18"/>
        <v>0</v>
      </c>
      <c r="M27" s="4">
        <f t="shared" si="19"/>
        <v>0.01</v>
      </c>
      <c r="N27" s="4">
        <f t="shared" si="29"/>
        <v>0</v>
      </c>
      <c r="O27" s="4">
        <f t="shared" si="29"/>
        <v>7.4999999999999997E-3</v>
      </c>
      <c r="P27" s="4">
        <f t="shared" si="29"/>
        <v>7.4999999999999997E-3</v>
      </c>
      <c r="Q27" s="4">
        <f t="shared" si="29"/>
        <v>0</v>
      </c>
      <c r="R27" s="4">
        <v>0</v>
      </c>
      <c r="S27" s="4">
        <v>0</v>
      </c>
      <c r="T27" s="4">
        <v>0</v>
      </c>
      <c r="U27" s="4">
        <v>0</v>
      </c>
    </row>
    <row r="28" spans="1:21">
      <c r="A28" s="4">
        <v>24</v>
      </c>
      <c r="B28" s="14" t="s">
        <v>244</v>
      </c>
      <c r="C28" s="12">
        <f>INDEX('!참조_ENUM'!$N$3:$N$7,MATCH(D28,'!참조_ENUM'!$O$3:$O$7,0))</f>
        <v>3</v>
      </c>
      <c r="D28" s="12" t="s">
        <v>88</v>
      </c>
      <c r="E28" s="4">
        <f t="shared" si="13"/>
        <v>72</v>
      </c>
      <c r="F28" s="4">
        <f t="shared" si="14"/>
        <v>0</v>
      </c>
      <c r="G28" s="4">
        <f t="shared" si="15"/>
        <v>2.2679999999999998</v>
      </c>
      <c r="H28" s="4">
        <f t="shared" ref="H28" si="30">H12</f>
        <v>0.03</v>
      </c>
      <c r="I28" s="4">
        <f t="shared" ref="I28:Q28" si="31">I12</f>
        <v>0.03</v>
      </c>
      <c r="J28" s="4">
        <f t="shared" si="18"/>
        <v>0</v>
      </c>
      <c r="K28" s="4">
        <f t="shared" si="19"/>
        <v>0.01</v>
      </c>
      <c r="L28" s="4">
        <f t="shared" si="18"/>
        <v>0</v>
      </c>
      <c r="M28" s="4">
        <f t="shared" si="19"/>
        <v>0.01</v>
      </c>
      <c r="N28" s="4">
        <f t="shared" si="31"/>
        <v>0</v>
      </c>
      <c r="O28" s="4">
        <f t="shared" si="31"/>
        <v>7.4999999999999997E-3</v>
      </c>
      <c r="P28" s="4">
        <f t="shared" si="31"/>
        <v>7.4999999999999997E-3</v>
      </c>
      <c r="Q28" s="4">
        <f t="shared" si="31"/>
        <v>0</v>
      </c>
      <c r="R28" s="4">
        <v>0</v>
      </c>
      <c r="S28" s="4">
        <v>0</v>
      </c>
      <c r="T28" s="4">
        <v>0</v>
      </c>
      <c r="U28" s="4">
        <v>0</v>
      </c>
    </row>
    <row r="29" spans="1:21">
      <c r="A29" s="4">
        <v>25</v>
      </c>
      <c r="B29" s="14" t="s">
        <v>245</v>
      </c>
      <c r="C29" s="12">
        <f>INDEX('!참조_ENUM'!$N$3:$N$7,MATCH(D29,'!참조_ENUM'!$O$3:$O$7,0))</f>
        <v>3</v>
      </c>
      <c r="D29" s="12" t="s">
        <v>88</v>
      </c>
      <c r="E29" s="4">
        <f t="shared" si="13"/>
        <v>54</v>
      </c>
      <c r="F29" s="4">
        <f t="shared" si="14"/>
        <v>0</v>
      </c>
      <c r="G29" s="4">
        <f t="shared" si="15"/>
        <v>2.3759999999999999</v>
      </c>
      <c r="H29" s="4">
        <f t="shared" ref="H29" si="32">H13</f>
        <v>0.03</v>
      </c>
      <c r="I29" s="4">
        <f t="shared" ref="I29:Q29" si="33">I13</f>
        <v>0.03</v>
      </c>
      <c r="J29" s="4">
        <f t="shared" si="18"/>
        <v>0</v>
      </c>
      <c r="K29" s="4">
        <f t="shared" si="19"/>
        <v>0.01</v>
      </c>
      <c r="L29" s="4">
        <f t="shared" si="18"/>
        <v>0</v>
      </c>
      <c r="M29" s="4">
        <f t="shared" si="19"/>
        <v>0.01</v>
      </c>
      <c r="N29" s="4">
        <f t="shared" si="33"/>
        <v>0</v>
      </c>
      <c r="O29" s="4">
        <f t="shared" si="33"/>
        <v>7.4999999999999997E-3</v>
      </c>
      <c r="P29" s="4">
        <f t="shared" si="33"/>
        <v>7.4999999999999997E-3</v>
      </c>
      <c r="Q29" s="4">
        <f t="shared" si="33"/>
        <v>0</v>
      </c>
      <c r="R29" s="4">
        <v>0</v>
      </c>
      <c r="S29" s="4">
        <v>0</v>
      </c>
      <c r="T29" s="4">
        <v>0</v>
      </c>
      <c r="U29" s="4">
        <v>0</v>
      </c>
    </row>
    <row r="30" spans="1:21">
      <c r="A30" s="4">
        <v>26</v>
      </c>
      <c r="B30" s="14" t="s">
        <v>246</v>
      </c>
      <c r="C30" s="12">
        <f>INDEX('!참조_ENUM'!$N$3:$N$7,MATCH(D30,'!참조_ENUM'!$O$3:$O$7,0))</f>
        <v>4</v>
      </c>
      <c r="D30" s="12" t="s">
        <v>218</v>
      </c>
      <c r="E30" s="4">
        <f t="shared" si="13"/>
        <v>66</v>
      </c>
      <c r="F30" s="4">
        <f t="shared" si="14"/>
        <v>0</v>
      </c>
      <c r="G30" s="4">
        <f>F14*1.5</f>
        <v>3.2549999999999999</v>
      </c>
      <c r="H30" s="4">
        <f t="shared" ref="H30" si="34">H14</f>
        <v>0.03</v>
      </c>
      <c r="I30" s="4">
        <f t="shared" ref="I30:P30" si="35">I14</f>
        <v>0.03</v>
      </c>
      <c r="J30" s="4">
        <f t="shared" si="18"/>
        <v>0</v>
      </c>
      <c r="K30" s="4">
        <f t="shared" si="19"/>
        <v>0.01</v>
      </c>
      <c r="L30" s="4">
        <f t="shared" si="18"/>
        <v>0</v>
      </c>
      <c r="M30" s="4">
        <f t="shared" si="19"/>
        <v>0.01</v>
      </c>
      <c r="N30" s="4">
        <f t="shared" si="35"/>
        <v>0</v>
      </c>
      <c r="O30" s="4">
        <f t="shared" si="35"/>
        <v>7.4999999999999997E-3</v>
      </c>
      <c r="P30" s="4">
        <f t="shared" si="35"/>
        <v>7.4999999999999997E-3</v>
      </c>
      <c r="Q30" s="4">
        <f>Q14</f>
        <v>3</v>
      </c>
      <c r="R30" s="4">
        <v>0</v>
      </c>
      <c r="S30" s="4">
        <v>0</v>
      </c>
      <c r="T30" s="4">
        <v>0</v>
      </c>
      <c r="U30" s="4">
        <v>0</v>
      </c>
    </row>
    <row r="31" spans="1:21">
      <c r="A31" s="4">
        <v>27</v>
      </c>
      <c r="B31" s="12" t="s">
        <v>247</v>
      </c>
      <c r="C31" s="12">
        <f>INDEX('!참조_ENUM'!$N$3:$N$7,MATCH(D31,'!참조_ENUM'!$O$3:$O$7,0))</f>
        <v>1</v>
      </c>
      <c r="D31" s="12" t="s">
        <v>89</v>
      </c>
      <c r="E31" s="4">
        <f t="shared" si="13"/>
        <v>1000</v>
      </c>
      <c r="F31" s="4">
        <f t="shared" si="14"/>
        <v>0</v>
      </c>
      <c r="G31" s="4">
        <f t="shared" si="15"/>
        <v>7.5</v>
      </c>
      <c r="H31" s="4">
        <f t="shared" ref="H31" si="36">H15</f>
        <v>0.89999999999999991</v>
      </c>
      <c r="I31" s="4">
        <f t="shared" ref="I31:Q31" si="37">I15</f>
        <v>0.89999999999999991</v>
      </c>
      <c r="J31" s="4">
        <f t="shared" si="18"/>
        <v>0</v>
      </c>
      <c r="K31" s="4">
        <f t="shared" si="19"/>
        <v>0.05</v>
      </c>
      <c r="L31" s="4">
        <f t="shared" si="18"/>
        <v>0</v>
      </c>
      <c r="M31" s="4">
        <f t="shared" si="19"/>
        <v>0.05</v>
      </c>
      <c r="N31" s="4">
        <f t="shared" si="37"/>
        <v>0</v>
      </c>
      <c r="O31" s="4">
        <f t="shared" si="37"/>
        <v>3.7499999999999999E-2</v>
      </c>
      <c r="P31" s="4">
        <f t="shared" si="37"/>
        <v>3.7499999999999999E-2</v>
      </c>
      <c r="Q31" s="4">
        <f t="shared" si="37"/>
        <v>0</v>
      </c>
      <c r="R31" s="4">
        <v>0</v>
      </c>
      <c r="S31" s="4">
        <v>0</v>
      </c>
      <c r="T31" s="4">
        <v>0</v>
      </c>
      <c r="U31" s="4">
        <v>0</v>
      </c>
    </row>
    <row r="32" spans="1:21">
      <c r="A32" s="4">
        <v>28</v>
      </c>
      <c r="B32" s="12" t="s">
        <v>248</v>
      </c>
      <c r="C32" s="12">
        <f>INDEX('!참조_ENUM'!$N$3:$N$7,MATCH(D32,'!참조_ENUM'!$O$3:$O$7,0))</f>
        <v>2</v>
      </c>
      <c r="D32" s="12" t="s">
        <v>87</v>
      </c>
      <c r="E32" s="4">
        <f t="shared" si="13"/>
        <v>400</v>
      </c>
      <c r="F32" s="4">
        <f t="shared" si="14"/>
        <v>0</v>
      </c>
      <c r="G32" s="4">
        <f t="shared" si="15"/>
        <v>13.5</v>
      </c>
      <c r="H32" s="4">
        <f t="shared" ref="H32" si="38">H16</f>
        <v>0.15</v>
      </c>
      <c r="I32" s="4">
        <f t="shared" ref="I32:Q32" si="39">I16</f>
        <v>0.15</v>
      </c>
      <c r="J32" s="4">
        <f t="shared" si="18"/>
        <v>0</v>
      </c>
      <c r="K32" s="4">
        <f t="shared" si="19"/>
        <v>0.05</v>
      </c>
      <c r="L32" s="4">
        <f t="shared" si="18"/>
        <v>0</v>
      </c>
      <c r="M32" s="4">
        <f t="shared" si="19"/>
        <v>0.05</v>
      </c>
      <c r="N32" s="4">
        <f t="shared" si="39"/>
        <v>0</v>
      </c>
      <c r="O32" s="4">
        <f t="shared" si="39"/>
        <v>3.7499999999999999E-2</v>
      </c>
      <c r="P32" s="4">
        <f t="shared" si="39"/>
        <v>3.7499999999999999E-2</v>
      </c>
      <c r="Q32" s="4">
        <f t="shared" si="39"/>
        <v>0</v>
      </c>
      <c r="R32" s="4">
        <v>0</v>
      </c>
      <c r="S32" s="4">
        <v>0</v>
      </c>
      <c r="T32" s="4">
        <v>0</v>
      </c>
      <c r="U32" s="4">
        <v>0</v>
      </c>
    </row>
    <row r="33" spans="1:21">
      <c r="A33" s="4">
        <v>29</v>
      </c>
      <c r="B33" s="12" t="s">
        <v>249</v>
      </c>
      <c r="C33" s="12">
        <f>INDEX('!참조_ENUM'!$N$3:$N$7,MATCH(D33,'!참조_ENUM'!$O$3:$O$7,0))</f>
        <v>3</v>
      </c>
      <c r="D33" s="12" t="s">
        <v>88</v>
      </c>
      <c r="E33" s="4">
        <f t="shared" si="13"/>
        <v>270</v>
      </c>
      <c r="F33" s="4">
        <f t="shared" si="14"/>
        <v>0</v>
      </c>
      <c r="G33" s="4">
        <f t="shared" si="15"/>
        <v>11.879999999999999</v>
      </c>
      <c r="H33" s="4">
        <f t="shared" ref="H33" si="40">H17</f>
        <v>0.15</v>
      </c>
      <c r="I33" s="4">
        <f t="shared" ref="I33:Q33" si="41">I17</f>
        <v>0.15</v>
      </c>
      <c r="J33" s="4">
        <f t="shared" si="18"/>
        <v>0</v>
      </c>
      <c r="K33" s="4">
        <f t="shared" si="19"/>
        <v>0.05</v>
      </c>
      <c r="L33" s="4">
        <f t="shared" si="18"/>
        <v>0</v>
      </c>
      <c r="M33" s="4">
        <f t="shared" si="19"/>
        <v>0.05</v>
      </c>
      <c r="N33" s="4">
        <f t="shared" si="41"/>
        <v>0</v>
      </c>
      <c r="O33" s="4">
        <f t="shared" si="41"/>
        <v>3.7499999999999999E-2</v>
      </c>
      <c r="P33" s="4">
        <f t="shared" si="41"/>
        <v>3.7499999999999999E-2</v>
      </c>
      <c r="Q33" s="4">
        <f t="shared" si="41"/>
        <v>0</v>
      </c>
      <c r="R33" s="4">
        <v>0</v>
      </c>
      <c r="S33" s="4">
        <v>0</v>
      </c>
      <c r="T33" s="4">
        <v>0</v>
      </c>
      <c r="U33" s="4">
        <v>0</v>
      </c>
    </row>
    <row r="34" spans="1:21">
      <c r="A34" s="4">
        <v>30</v>
      </c>
      <c r="B34" s="12" t="s">
        <v>250</v>
      </c>
      <c r="C34" s="12">
        <f>INDEX('!참조_ENUM'!$N$3:$N$7,MATCH(D34,'!참조_ENUM'!$O$3:$O$7,0))</f>
        <v>1</v>
      </c>
      <c r="D34" s="12" t="s">
        <v>89</v>
      </c>
      <c r="E34" s="4">
        <f t="shared" si="13"/>
        <v>5000</v>
      </c>
      <c r="F34" s="4">
        <f t="shared" si="14"/>
        <v>0</v>
      </c>
      <c r="G34" s="4">
        <f t="shared" si="15"/>
        <v>37.5</v>
      </c>
      <c r="H34" s="4">
        <f t="shared" ref="H34" si="42">H18</f>
        <v>4.5</v>
      </c>
      <c r="I34" s="4">
        <f t="shared" ref="I34:Q34" si="43">I18</f>
        <v>4.5</v>
      </c>
      <c r="J34" s="4">
        <f>K18</f>
        <v>0</v>
      </c>
      <c r="K34" s="4">
        <f t="shared" si="19"/>
        <v>0.25</v>
      </c>
      <c r="L34" s="4">
        <f>M18</f>
        <v>0</v>
      </c>
      <c r="M34" s="4">
        <f t="shared" si="19"/>
        <v>0.25</v>
      </c>
      <c r="N34" s="4">
        <f t="shared" si="43"/>
        <v>0</v>
      </c>
      <c r="O34" s="4">
        <f t="shared" si="43"/>
        <v>0.1875</v>
      </c>
      <c r="P34" s="4">
        <f t="shared" si="43"/>
        <v>0.1875</v>
      </c>
      <c r="Q34" s="4">
        <f t="shared" si="43"/>
        <v>0</v>
      </c>
      <c r="R34" s="4">
        <v>0</v>
      </c>
      <c r="S34" s="4">
        <v>0</v>
      </c>
      <c r="T34" s="4">
        <v>0</v>
      </c>
      <c r="U34" s="4">
        <v>0</v>
      </c>
    </row>
    <row r="35" spans="1:21">
      <c r="A35" s="4">
        <v>31</v>
      </c>
      <c r="B35" s="12" t="s">
        <v>251</v>
      </c>
      <c r="C35" s="12">
        <f>INDEX('!참조_ENUM'!$N$3:$N$7,MATCH(D35,'!참조_ENUM'!$O$3:$O$7,0))</f>
        <v>2</v>
      </c>
      <c r="D35" s="12" t="s">
        <v>87</v>
      </c>
      <c r="E35" s="4">
        <f t="shared" si="13"/>
        <v>2000</v>
      </c>
      <c r="F35" s="4">
        <f t="shared" si="14"/>
        <v>0</v>
      </c>
      <c r="G35" s="4">
        <f t="shared" si="15"/>
        <v>67.5</v>
      </c>
      <c r="H35" s="4">
        <f t="shared" ref="H35" si="44">H19</f>
        <v>0.75</v>
      </c>
      <c r="I35" s="4">
        <f t="shared" ref="I35:Q35" si="45">I19</f>
        <v>0.75</v>
      </c>
      <c r="J35" s="4">
        <f t="shared" si="18"/>
        <v>0</v>
      </c>
      <c r="K35" s="4">
        <f t="shared" si="19"/>
        <v>0.25</v>
      </c>
      <c r="L35" s="4">
        <f t="shared" si="18"/>
        <v>0</v>
      </c>
      <c r="M35" s="4">
        <f t="shared" si="19"/>
        <v>0.25</v>
      </c>
      <c r="N35" s="4">
        <v>0</v>
      </c>
      <c r="O35" s="4">
        <f t="shared" si="45"/>
        <v>0.1875</v>
      </c>
      <c r="P35" s="4">
        <f t="shared" si="45"/>
        <v>0.1875</v>
      </c>
      <c r="Q35" s="4">
        <f t="shared" si="45"/>
        <v>0</v>
      </c>
      <c r="R35" s="4">
        <v>0</v>
      </c>
      <c r="S35" s="4">
        <v>0</v>
      </c>
      <c r="T35" s="4">
        <v>0</v>
      </c>
      <c r="U35" s="4">
        <v>0</v>
      </c>
    </row>
    <row r="36" spans="1:21">
      <c r="A36" s="4">
        <v>32</v>
      </c>
      <c r="B36" s="12" t="s">
        <v>252</v>
      </c>
      <c r="C36" s="12">
        <f>INDEX('!참조_ENUM'!$N$3:$N$7,MATCH(D36,'!참조_ENUM'!$O$3:$O$7,0))</f>
        <v>3</v>
      </c>
      <c r="D36" s="12" t="s">
        <v>88</v>
      </c>
      <c r="E36" s="4">
        <f t="shared" si="13"/>
        <v>1350</v>
      </c>
      <c r="F36" s="4">
        <f t="shared" si="14"/>
        <v>0</v>
      </c>
      <c r="G36" s="4">
        <f t="shared" si="15"/>
        <v>59.399999999999991</v>
      </c>
      <c r="H36" s="4">
        <f t="shared" ref="H36" si="46">H20</f>
        <v>0.75</v>
      </c>
      <c r="I36" s="4">
        <f t="shared" ref="I36:Q36" si="47">I20</f>
        <v>0.75</v>
      </c>
      <c r="J36" s="4">
        <f t="shared" si="18"/>
        <v>0</v>
      </c>
      <c r="K36" s="4">
        <f t="shared" si="19"/>
        <v>0.25</v>
      </c>
      <c r="L36" s="4">
        <f t="shared" si="18"/>
        <v>0</v>
      </c>
      <c r="M36" s="4">
        <f t="shared" si="19"/>
        <v>0.25</v>
      </c>
      <c r="N36" s="4">
        <f t="shared" si="47"/>
        <v>0</v>
      </c>
      <c r="O36" s="4">
        <f t="shared" si="47"/>
        <v>0.1875</v>
      </c>
      <c r="P36" s="4">
        <f t="shared" si="47"/>
        <v>0.1875</v>
      </c>
      <c r="Q36" s="4">
        <f t="shared" si="47"/>
        <v>0</v>
      </c>
      <c r="R36" s="4">
        <v>0</v>
      </c>
      <c r="S36" s="4">
        <v>0</v>
      </c>
      <c r="T36" s="4">
        <v>0</v>
      </c>
      <c r="U36" s="4">
        <v>0</v>
      </c>
    </row>
    <row r="37" spans="1:21">
      <c r="A37" s="4">
        <v>33</v>
      </c>
      <c r="B37" s="12" t="s">
        <v>219</v>
      </c>
      <c r="C37" s="12">
        <f>INDEX('!참조_ENUM'!$N$3:$N$7,MATCH(D37,'!참조_ENUM'!$O$3:$O$7,0))</f>
        <v>4</v>
      </c>
      <c r="D37" s="12" t="s">
        <v>218</v>
      </c>
      <c r="E37" s="4">
        <f>E30*5</f>
        <v>330</v>
      </c>
      <c r="F37" s="4">
        <f t="shared" ref="F37:G37" si="48">F30*5</f>
        <v>0</v>
      </c>
      <c r="G37" s="4">
        <f t="shared" si="48"/>
        <v>16.274999999999999</v>
      </c>
      <c r="H37" s="4">
        <f>H30*5</f>
        <v>0.15</v>
      </c>
      <c r="I37" s="4">
        <f t="shared" ref="I37:Q37" si="49">I30*5</f>
        <v>0.15</v>
      </c>
      <c r="J37" s="4">
        <f t="shared" si="49"/>
        <v>0</v>
      </c>
      <c r="K37" s="4">
        <f t="shared" si="49"/>
        <v>0.05</v>
      </c>
      <c r="L37" s="4">
        <f t="shared" ref="L37:M37" si="50">L30*5</f>
        <v>0</v>
      </c>
      <c r="M37" s="4">
        <f t="shared" si="50"/>
        <v>0.05</v>
      </c>
      <c r="N37" s="4">
        <f t="shared" si="49"/>
        <v>0</v>
      </c>
      <c r="O37" s="4">
        <f t="shared" si="49"/>
        <v>3.7499999999999999E-2</v>
      </c>
      <c r="P37" s="4">
        <f t="shared" si="49"/>
        <v>3.7499999999999999E-2</v>
      </c>
      <c r="Q37" s="4">
        <f t="shared" si="49"/>
        <v>15</v>
      </c>
      <c r="R37" s="4">
        <v>0</v>
      </c>
      <c r="S37" s="4">
        <v>0</v>
      </c>
      <c r="T37" s="4">
        <v>0</v>
      </c>
      <c r="U37" s="4">
        <v>0</v>
      </c>
    </row>
    <row r="38" spans="1:21">
      <c r="A38" s="4">
        <v>34</v>
      </c>
      <c r="B38" s="12" t="s">
        <v>220</v>
      </c>
      <c r="C38" s="12">
        <f>INDEX('!참조_ENUM'!$N$3:$N$7,MATCH(D38,'!참조_ENUM'!$O$3:$O$7,0))</f>
        <v>4</v>
      </c>
      <c r="D38" s="12" t="s">
        <v>218</v>
      </c>
      <c r="E38" s="4">
        <f>E37*5</f>
        <v>1650</v>
      </c>
      <c r="F38" s="4">
        <f t="shared" ref="F38:G38" si="51">F37*5</f>
        <v>0</v>
      </c>
      <c r="G38" s="4">
        <f t="shared" si="51"/>
        <v>81.375</v>
      </c>
      <c r="H38" s="4">
        <f>H37*5</f>
        <v>0.75</v>
      </c>
      <c r="I38" s="4">
        <f t="shared" ref="I38:Q38" si="52">I37*5</f>
        <v>0.75</v>
      </c>
      <c r="J38" s="4">
        <f t="shared" si="52"/>
        <v>0</v>
      </c>
      <c r="K38" s="4">
        <f t="shared" si="52"/>
        <v>0.25</v>
      </c>
      <c r="L38" s="4">
        <f t="shared" ref="L38" si="53">L37*5</f>
        <v>0</v>
      </c>
      <c r="M38" s="4">
        <f t="shared" ref="M38" si="54">M37*5</f>
        <v>0.25</v>
      </c>
      <c r="N38" s="4">
        <f t="shared" si="52"/>
        <v>0</v>
      </c>
      <c r="O38" s="4">
        <f t="shared" si="52"/>
        <v>0.1875</v>
      </c>
      <c r="P38" s="4">
        <f t="shared" si="52"/>
        <v>0.1875</v>
      </c>
      <c r="Q38" s="4">
        <f t="shared" si="52"/>
        <v>75</v>
      </c>
      <c r="R38" s="4">
        <v>0</v>
      </c>
      <c r="S38" s="4">
        <v>0</v>
      </c>
      <c r="T38" s="4">
        <v>0</v>
      </c>
      <c r="U38" s="4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2024-02-29T08:52:54Z</dcterms:modified>
</cp:coreProperties>
</file>