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Font="1"/>
    <xf borderId="0" fillId="0" fontId="1"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18.57"/>
  </cols>
  <sheetData>
    <row r="1">
      <c r="A1" s="1" t="str">
        <f>IFERROR(__xludf.DUMMYFUNCTION("IMPORTDATA(""https://api.covid19india.org/csv/latest/state_wise.csv"")"),"State")</f>
        <v>State</v>
      </c>
      <c r="B1" s="1" t="str">
        <f>IFERROR(__xludf.DUMMYFUNCTION("""COMPUTED_VALUE"""),"Confirmed")</f>
        <v>Confirmed</v>
      </c>
      <c r="C1" s="1" t="str">
        <f>IFERROR(__xludf.DUMMYFUNCTION("""COMPUTED_VALUE"""),"Recovered")</f>
        <v>Recovered</v>
      </c>
      <c r="D1" s="1" t="str">
        <f>IFERROR(__xludf.DUMMYFUNCTION("""COMPUTED_VALUE"""),"Deaths")</f>
        <v>Deaths</v>
      </c>
      <c r="E1" s="1" t="str">
        <f>IFERROR(__xludf.DUMMYFUNCTION("""COMPUTED_VALUE"""),"Active")</f>
        <v>Active</v>
      </c>
      <c r="F1" s="2" t="str">
        <f>IFERROR(__xludf.DUMMYFUNCTION("""COMPUTED_VALUE"""),"Last_Updated_Time")</f>
        <v>Last_Updated_Time</v>
      </c>
      <c r="G1" s="1" t="str">
        <f>IFERROR(__xludf.DUMMYFUNCTION("""COMPUTED_VALUE"""),"Migrated_Other")</f>
        <v>Migrated_Other</v>
      </c>
      <c r="H1" s="1" t="str">
        <f>IFERROR(__xludf.DUMMYFUNCTION("""COMPUTED_VALUE"""),"State_code")</f>
        <v>State_code</v>
      </c>
      <c r="I1" s="1" t="str">
        <f>IFERROR(__xludf.DUMMYFUNCTION("""COMPUTED_VALUE"""),"Delta_Confirmed")</f>
        <v>Delta_Confirmed</v>
      </c>
      <c r="J1" s="1" t="str">
        <f>IFERROR(__xludf.DUMMYFUNCTION("""COMPUTED_VALUE"""),"Delta_Recovered")</f>
        <v>Delta_Recovered</v>
      </c>
      <c r="K1" s="1" t="str">
        <f>IFERROR(__xludf.DUMMYFUNCTION("""COMPUTED_VALUE"""),"Delta_Deaths")</f>
        <v>Delta_Deaths</v>
      </c>
      <c r="L1" s="1" t="str">
        <f>IFERROR(__xludf.DUMMYFUNCTION("""COMPUTED_VALUE"""),"State_Notes")</f>
        <v>State_Notes</v>
      </c>
    </row>
    <row r="2" hidden="1">
      <c r="A2" s="1" t="str">
        <f>IFERROR(__xludf.DUMMYFUNCTION("""COMPUTED_VALUE"""),"Total")</f>
        <v>Total</v>
      </c>
      <c r="B2" s="1">
        <f>IFERROR(__xludf.DUMMYFUNCTION("""COMPUTED_VALUE"""),1.470192E7)</f>
        <v>14701920</v>
      </c>
      <c r="C2" s="1">
        <f>IFERROR(__xludf.DUMMYFUNCTION("""COMPUTED_VALUE"""),1.2758503E7)</f>
        <v>12758503</v>
      </c>
      <c r="D2" s="1">
        <f>IFERROR(__xludf.DUMMYFUNCTION("""COMPUTED_VALUE"""),176543.0)</f>
        <v>176543</v>
      </c>
      <c r="E2" s="1">
        <f>IFERROR(__xludf.DUMMYFUNCTION("""COMPUTED_VALUE"""),1760747.0)</f>
        <v>1760747</v>
      </c>
      <c r="F2" s="2" t="str">
        <f>IFERROR(__xludf.DUMMYFUNCTION("""COMPUTED_VALUE"""),"17/4/2021 20:23:56")</f>
        <v>17/4/2021 20:23:56</v>
      </c>
      <c r="G2" s="1">
        <f>IFERROR(__xludf.DUMMYFUNCTION("""COMPUTED_VALUE"""),6127.0)</f>
        <v>6127</v>
      </c>
      <c r="H2" s="1" t="str">
        <f>IFERROR(__xludf.DUMMYFUNCTION("""COMPUTED_VALUE"""),"TT")</f>
        <v>TT</v>
      </c>
      <c r="I2" s="1">
        <f>IFERROR(__xludf.DUMMYFUNCTION("""COMPUTED_VALUE"""),179992.0)</f>
        <v>179992</v>
      </c>
      <c r="J2" s="1">
        <f>IFERROR(__xludf.DUMMYFUNCTION("""COMPUTED_VALUE"""),91567.0)</f>
        <v>91567</v>
      </c>
      <c r="K2" s="1">
        <f>IFERROR(__xludf.DUMMYFUNCTION("""COMPUTED_VALUE"""),868.0)</f>
        <v>868</v>
      </c>
      <c r="L2" s="1"/>
    </row>
    <row r="3">
      <c r="A3" s="1" t="str">
        <f>IFERROR(__xludf.DUMMYFUNCTION("""COMPUTED_VALUE"""),"Maharashtra")</f>
        <v>Maharashtra</v>
      </c>
      <c r="B3" s="1">
        <f>IFERROR(__xludf.DUMMYFUNCTION("""COMPUTED_VALUE"""),3770707.0)</f>
        <v>3770707</v>
      </c>
      <c r="C3" s="1">
        <f>IFERROR(__xludf.DUMMYFUNCTION("""COMPUTED_VALUE"""),3061174.0)</f>
        <v>3061174</v>
      </c>
      <c r="D3" s="1">
        <f>IFERROR(__xludf.DUMMYFUNCTION("""COMPUTED_VALUE"""),59970.0)</f>
        <v>59970</v>
      </c>
      <c r="E3" s="1">
        <f>IFERROR(__xludf.DUMMYFUNCTION("""COMPUTED_VALUE"""),647933.0)</f>
        <v>647933</v>
      </c>
      <c r="F3" s="2" t="str">
        <f>IFERROR(__xludf.DUMMYFUNCTION("""COMPUTED_VALUE"""),"17/04/2021 20:23:57")</f>
        <v>17/04/2021 20:23:57</v>
      </c>
      <c r="G3" s="1">
        <f>IFERROR(__xludf.DUMMYFUNCTION("""COMPUTED_VALUE"""),1630.0)</f>
        <v>1630</v>
      </c>
      <c r="H3" s="1" t="str">
        <f>IFERROR(__xludf.DUMMYFUNCTION("""COMPUTED_VALUE"""),"MH")</f>
        <v>MH</v>
      </c>
      <c r="I3" s="1">
        <f>IFERROR(__xludf.DUMMYFUNCTION("""COMPUTED_VALUE"""),67123.0)</f>
        <v>67123</v>
      </c>
      <c r="J3" s="1">
        <f>IFERROR(__xludf.DUMMYFUNCTION("""COMPUTED_VALUE"""),56783.0)</f>
        <v>56783</v>
      </c>
      <c r="K3" s="1">
        <f>IFERROR(__xludf.DUMMYFUNCTION("""COMPUTED_VALUE"""),419.0)</f>
        <v>419</v>
      </c>
      <c r="L3" s="1" t="str">
        <f>IFERROR(__xludf.DUMMYFUNCTION("""COMPUTED_VALUE"""),"[Dec 16]:10,218 duplicate cases &amp; other state cases removed from total cases.791 recovered cases also removed from total recovered cases while reconciling 
[Sep 9] :239 cases have been removed from the hospitalized figures owing to the removal of duplicat"&amp;"es and change of addresses as per the original residence
[Aug 15] : MH bulletin has reduced 819 confirmed cases in Mumbai and 72 confirmed cases from 'Other States' from the tally
[Jun 16] : 1328 deceased cases have been retroactively added to MH bulletin"&amp;".
[Jun 20] : 69 deceased cases have been reduced based on state bulletin.")</f>
        <v>[Dec 16]:10,218 duplicate cases &amp; other state cases removed from total cases.791 recovered cases also removed from total recovered cases while reconciling 
[Sep 9] :239 cases have been removed from the hospitalized figures owing to the removal of duplicates and change of addresses as per the original residence
[Aug 15] : MH bulletin has reduced 819 confirmed cases in Mumbai and 72 confirmed cases from 'Other States' from the tally
[Jun 16] : 1328 deceased cases have been retroactively added to MH bulletin.
[Jun 20] : 69 deceased cases have been reduced based on state bulletin.</v>
      </c>
    </row>
    <row r="4">
      <c r="A4" s="1" t="str">
        <f>IFERROR(__xludf.DUMMYFUNCTION("""COMPUTED_VALUE"""),"Kerala")</f>
        <v>Kerala</v>
      </c>
      <c r="B4" s="1">
        <f>IFERROR(__xludf.DUMMYFUNCTION("""COMPUTED_VALUE"""),1221168.0)</f>
        <v>1221168</v>
      </c>
      <c r="C4" s="1">
        <f>IFERROR(__xludf.DUMMYFUNCTION("""COMPUTED_VALUE"""),1135921.0)</f>
        <v>1135921</v>
      </c>
      <c r="D4" s="1">
        <f>IFERROR(__xludf.DUMMYFUNCTION("""COMPUTED_VALUE"""),4900.0)</f>
        <v>4900</v>
      </c>
      <c r="E4" s="1">
        <f>IFERROR(__xludf.DUMMYFUNCTION("""COMPUTED_VALUE"""),80024.0)</f>
        <v>80024</v>
      </c>
      <c r="F4" s="2" t="str">
        <f>IFERROR(__xludf.DUMMYFUNCTION("""COMPUTED_VALUE"""),"17/04/2021 18:52:10")</f>
        <v>17/04/2021 18:52:10</v>
      </c>
      <c r="G4" s="1">
        <f>IFERROR(__xludf.DUMMYFUNCTION("""COMPUTED_VALUE"""),323.0)</f>
        <v>323</v>
      </c>
      <c r="H4" s="1" t="str">
        <f>IFERROR(__xludf.DUMMYFUNCTION("""COMPUTED_VALUE"""),"KL")</f>
        <v>KL</v>
      </c>
      <c r="I4" s="1">
        <f>IFERROR(__xludf.DUMMYFUNCTION("""COMPUTED_VALUE"""),13835.0)</f>
        <v>13835</v>
      </c>
      <c r="J4" s="1">
        <f>IFERROR(__xludf.DUMMYFUNCTION("""COMPUTED_VALUE"""),3654.0)</f>
        <v>3654</v>
      </c>
      <c r="K4" s="1">
        <f>IFERROR(__xludf.DUMMYFUNCTION("""COMPUTED_VALUE"""),22.0)</f>
        <v>22</v>
      </c>
      <c r="L4" s="1" t="str">
        <f>IFERROR(__xludf.DUMMYFUNCTION("""COMPUTED_VALUE"""),"Mahe native who expired in Kannur included in Kerala's deceased tally.
Some non-covid deaths have also been reported in the bulletin.
These have been reduced from active count")</f>
        <v>Mahe native who expired in Kannur included in Kerala's deceased tally.
Some non-covid deaths have also been reported in the bulletin.
These have been reduced from active count</v>
      </c>
    </row>
    <row r="5">
      <c r="A5" s="1" t="str">
        <f>IFERROR(__xludf.DUMMYFUNCTION("""COMPUTED_VALUE"""),"Karnataka")</f>
        <v>Karnataka</v>
      </c>
      <c r="B5" s="1">
        <f>IFERROR(__xludf.DUMMYFUNCTION("""COMPUTED_VALUE"""),1141998.0)</f>
        <v>1141998</v>
      </c>
      <c r="C5" s="1">
        <f>IFERROR(__xludf.DUMMYFUNCTION("""COMPUTED_VALUE"""),1009549.0)</f>
        <v>1009549</v>
      </c>
      <c r="D5" s="1">
        <f>IFERROR(__xludf.DUMMYFUNCTION("""COMPUTED_VALUE"""),13270.0)</f>
        <v>13270</v>
      </c>
      <c r="E5" s="1">
        <f>IFERROR(__xludf.DUMMYFUNCTION("""COMPUTED_VALUE"""),119160.0)</f>
        <v>119160</v>
      </c>
      <c r="F5" s="2" t="str">
        <f>IFERROR(__xludf.DUMMYFUNCTION("""COMPUTED_VALUE"""),"17/04/2021 19:26:58")</f>
        <v>17/04/2021 19:26:58</v>
      </c>
      <c r="G5" s="1">
        <f>IFERROR(__xludf.DUMMYFUNCTION("""COMPUTED_VALUE"""),19.0)</f>
        <v>19</v>
      </c>
      <c r="H5" s="1" t="str">
        <f>IFERROR(__xludf.DUMMYFUNCTION("""COMPUTED_VALUE"""),"KA")</f>
        <v>KA</v>
      </c>
      <c r="I5" s="1">
        <f>IFERROR(__xludf.DUMMYFUNCTION("""COMPUTED_VALUE"""),17489.0)</f>
        <v>17489</v>
      </c>
      <c r="J5" s="1">
        <f>IFERROR(__xludf.DUMMYFUNCTION("""COMPUTED_VALUE"""),5564.0)</f>
        <v>5564</v>
      </c>
      <c r="K5" s="1">
        <f>IFERROR(__xludf.DUMMYFUNCTION("""COMPUTED_VALUE"""),80.0)</f>
        <v>80</v>
      </c>
      <c r="L5" s="1"/>
    </row>
    <row r="6">
      <c r="A6" s="1" t="str">
        <f>IFERROR(__xludf.DUMMYFUNCTION("""COMPUTED_VALUE"""),"Andhra Pradesh")</f>
        <v>Andhra Pradesh</v>
      </c>
      <c r="B6" s="1">
        <f>IFERROR(__xludf.DUMMYFUNCTION("""COMPUTED_VALUE"""),955455.0)</f>
        <v>955455</v>
      </c>
      <c r="C6" s="1">
        <f>IFERROR(__xludf.DUMMYFUNCTION("""COMPUTED_VALUE"""),907598.0)</f>
        <v>907598</v>
      </c>
      <c r="D6" s="1">
        <f>IFERROR(__xludf.DUMMYFUNCTION("""COMPUTED_VALUE"""),7388.0)</f>
        <v>7388</v>
      </c>
      <c r="E6" s="1">
        <f>IFERROR(__xludf.DUMMYFUNCTION("""COMPUTED_VALUE"""),40469.0)</f>
        <v>40469</v>
      </c>
      <c r="F6" s="2" t="str">
        <f>IFERROR(__xludf.DUMMYFUNCTION("""COMPUTED_VALUE"""),"17/04/2021 18:17:58")</f>
        <v>17/04/2021 18:17:58</v>
      </c>
      <c r="G6" s="1">
        <f>IFERROR(__xludf.DUMMYFUNCTION("""COMPUTED_VALUE"""),0.0)</f>
        <v>0</v>
      </c>
      <c r="H6" s="1" t="str">
        <f>IFERROR(__xludf.DUMMYFUNCTION("""COMPUTED_VALUE"""),"AP")</f>
        <v>AP</v>
      </c>
      <c r="I6" s="1">
        <f>IFERROR(__xludf.DUMMYFUNCTION("""COMPUTED_VALUE"""),7224.0)</f>
        <v>7224</v>
      </c>
      <c r="J6" s="1">
        <f>IFERROR(__xludf.DUMMYFUNCTION("""COMPUTED_VALUE"""),2332.0)</f>
        <v>2332</v>
      </c>
      <c r="K6" s="1">
        <f>IFERROR(__xludf.DUMMYFUNCTION("""COMPUTED_VALUE"""),15.0)</f>
        <v>15</v>
      </c>
      <c r="L6" s="1"/>
    </row>
    <row r="7">
      <c r="A7" s="1" t="str">
        <f>IFERROR(__xludf.DUMMYFUNCTION("""COMPUTED_VALUE"""),"Tamil Nadu")</f>
        <v>Tamil Nadu</v>
      </c>
      <c r="B7" s="1">
        <f>IFERROR(__xludf.DUMMYFUNCTION("""COMPUTED_VALUE"""),971384.0)</f>
        <v>971384</v>
      </c>
      <c r="C7" s="1">
        <f>IFERROR(__xludf.DUMMYFUNCTION("""COMPUTED_VALUE"""),896759.0)</f>
        <v>896759</v>
      </c>
      <c r="D7" s="1">
        <f>IFERROR(__xludf.DUMMYFUNCTION("""COMPUTED_VALUE"""),13032.0)</f>
        <v>13032</v>
      </c>
      <c r="E7" s="1">
        <f>IFERROR(__xludf.DUMMYFUNCTION("""COMPUTED_VALUE"""),61593.0)</f>
        <v>61593</v>
      </c>
      <c r="F7" s="2" t="str">
        <f>IFERROR(__xludf.DUMMYFUNCTION("""COMPUTED_VALUE"""),"16/04/2021 19:31:01")</f>
        <v>16/04/2021 19:31:01</v>
      </c>
      <c r="G7" s="1">
        <f>IFERROR(__xludf.DUMMYFUNCTION("""COMPUTED_VALUE"""),0.0)</f>
        <v>0</v>
      </c>
      <c r="H7" s="1" t="str">
        <f>IFERROR(__xludf.DUMMYFUNCTION("""COMPUTED_VALUE"""),"TN")</f>
        <v>TN</v>
      </c>
      <c r="I7" s="1">
        <f>IFERROR(__xludf.DUMMYFUNCTION("""COMPUTED_VALUE"""),0.0)</f>
        <v>0</v>
      </c>
      <c r="J7" s="1">
        <f>IFERROR(__xludf.DUMMYFUNCTION("""COMPUTED_VALUE"""),0.0)</f>
        <v>0</v>
      </c>
      <c r="K7" s="1">
        <f>IFERROR(__xludf.DUMMYFUNCTION("""COMPUTED_VALUE"""),0.0)</f>
        <v>0</v>
      </c>
      <c r="L7" s="1" t="str">
        <f>IFERROR(__xludf.DUMMYFUNCTION("""COMPUTED_VALUE"""),"[July 22]: 444 backdated deceased entries added to Chennai in TN bulletin.
2 deaths cross notified to other states from Chennai and Coimbatore.
1 patient died after turning negative for infection in Chengalpattu.
These cases have been added to TN deceased"&amp;" tally")</f>
        <v>[July 22]: 444 backdated deceased entries added to Chennai in TN bulletin.
2 deaths cross notified to other states from Chennai and Coimbatore.
1 patient died after turning negative for infection in Chengalpattu.
These cases have been added to TN deceased tally</v>
      </c>
    </row>
    <row r="8">
      <c r="A8" s="1" t="str">
        <f>IFERROR(__xludf.DUMMYFUNCTION("""COMPUTED_VALUE"""),"Delhi")</f>
        <v>Delhi</v>
      </c>
      <c r="B8" s="1">
        <f>IFERROR(__xludf.DUMMYFUNCTION("""COMPUTED_VALUE"""),803623.0)</f>
        <v>803623</v>
      </c>
      <c r="C8" s="1">
        <f>IFERROR(__xludf.DUMMYFUNCTION("""COMPUTED_VALUE"""),730825.0)</f>
        <v>730825</v>
      </c>
      <c r="D8" s="1">
        <f>IFERROR(__xludf.DUMMYFUNCTION("""COMPUTED_VALUE"""),11793.0)</f>
        <v>11793</v>
      </c>
      <c r="E8" s="1">
        <f>IFERROR(__xludf.DUMMYFUNCTION("""COMPUTED_VALUE"""),61005.0)</f>
        <v>61005</v>
      </c>
      <c r="F8" s="2" t="str">
        <f>IFERROR(__xludf.DUMMYFUNCTION("""COMPUTED_VALUE"""),"16/04/2021 20:41:55")</f>
        <v>16/04/2021 20:41:55</v>
      </c>
      <c r="G8" s="1">
        <f>IFERROR(__xludf.DUMMYFUNCTION("""COMPUTED_VALUE"""),0.0)</f>
        <v>0</v>
      </c>
      <c r="H8" s="1" t="str">
        <f>IFERROR(__xludf.DUMMYFUNCTION("""COMPUTED_VALUE"""),"DL")</f>
        <v>DL</v>
      </c>
      <c r="I8" s="1">
        <f>IFERROR(__xludf.DUMMYFUNCTION("""COMPUTED_VALUE"""),0.0)</f>
        <v>0</v>
      </c>
      <c r="J8" s="1">
        <f>IFERROR(__xludf.DUMMYFUNCTION("""COMPUTED_VALUE"""),0.0)</f>
        <v>0</v>
      </c>
      <c r="K8" s="1">
        <f>IFERROR(__xludf.DUMMYFUNCTION("""COMPUTED_VALUE"""),0.0)</f>
        <v>0</v>
      </c>
      <c r="L8" s="1" t="str">
        <f>IFERROR(__xludf.DUMMYFUNCTION("""COMPUTED_VALUE"""),"[July 14]: Value for the total tests conducted has been reduced by 97008 in the state bulletin. Reason given : ""Reconciled with ICMR figures"". We have made the same change.")</f>
        <v>[July 14]: Value for the total tests conducted has been reduced by 97008 in the state bulletin. Reason given : "Reconciled with ICMR figures". We have made the same change.</v>
      </c>
    </row>
    <row r="9">
      <c r="A9" s="1" t="str">
        <f>IFERROR(__xludf.DUMMYFUNCTION("""COMPUTED_VALUE"""),"Uttar Pradesh")</f>
        <v>Uttar Pradesh</v>
      </c>
      <c r="B9" s="1">
        <f>IFERROR(__xludf.DUMMYFUNCTION("""COMPUTED_VALUE"""),821054.0)</f>
        <v>821054</v>
      </c>
      <c r="C9" s="1">
        <f>IFERROR(__xludf.DUMMYFUNCTION("""COMPUTED_VALUE"""),641292.0)</f>
        <v>641292</v>
      </c>
      <c r="D9" s="1">
        <f>IFERROR(__xludf.DUMMYFUNCTION("""COMPUTED_VALUE"""),9703.0)</f>
        <v>9703</v>
      </c>
      <c r="E9" s="1">
        <f>IFERROR(__xludf.DUMMYFUNCTION("""COMPUTED_VALUE"""),170059.0)</f>
        <v>170059</v>
      </c>
      <c r="F9" s="2" t="str">
        <f>IFERROR(__xludf.DUMMYFUNCTION("""COMPUTED_VALUE"""),"17/04/2021 18:52:15")</f>
        <v>17/04/2021 18:52:15</v>
      </c>
      <c r="G9" s="1">
        <f>IFERROR(__xludf.DUMMYFUNCTION("""COMPUTED_VALUE"""),0.0)</f>
        <v>0</v>
      </c>
      <c r="H9" s="1" t="str">
        <f>IFERROR(__xludf.DUMMYFUNCTION("""COMPUTED_VALUE"""),"UP")</f>
        <v>UP</v>
      </c>
      <c r="I9" s="1">
        <f>IFERROR(__xludf.DUMMYFUNCTION("""COMPUTED_VALUE"""),27334.0)</f>
        <v>27334</v>
      </c>
      <c r="J9" s="1">
        <f>IFERROR(__xludf.DUMMYFUNCTION("""COMPUTED_VALUE"""),7831.0)</f>
        <v>7831</v>
      </c>
      <c r="K9" s="1">
        <f>IFERROR(__xludf.DUMMYFUNCTION("""COMPUTED_VALUE"""),120.0)</f>
        <v>120</v>
      </c>
      <c r="L9" s="1" t="str">
        <f>IFERROR(__xludf.DUMMYFUNCTION("""COMPUTED_VALUE"""),"[Jan 1]:As no bulletin was provided for 31'st Dec'20,its count has been combined with 1st Jan'21
[Jan 9]:Due to reconcillation there are 1286 cases.")</f>
        <v>[Jan 1]:As no bulletin was provided for 31'st Dec'20,its count has been combined with 1st Jan'21
[Jan 9]:Due to reconcillation there are 1286 cases.</v>
      </c>
    </row>
    <row r="10">
      <c r="A10" s="1" t="str">
        <f>IFERROR(__xludf.DUMMYFUNCTION("""COMPUTED_VALUE"""),"West Bengal")</f>
        <v>West Bengal</v>
      </c>
      <c r="B10" s="1">
        <f>IFERROR(__xludf.DUMMYFUNCTION("""COMPUTED_VALUE"""),651508.0)</f>
        <v>651508</v>
      </c>
      <c r="C10" s="1">
        <f>IFERROR(__xludf.DUMMYFUNCTION("""COMPUTED_VALUE"""),595668.0)</f>
        <v>595668</v>
      </c>
      <c r="D10" s="1">
        <f>IFERROR(__xludf.DUMMYFUNCTION("""COMPUTED_VALUE"""),10540.0)</f>
        <v>10540</v>
      </c>
      <c r="E10" s="1">
        <f>IFERROR(__xludf.DUMMYFUNCTION("""COMPUTED_VALUE"""),45300.0)</f>
        <v>45300</v>
      </c>
      <c r="F10" s="2" t="str">
        <f>IFERROR(__xludf.DUMMYFUNCTION("""COMPUTED_VALUE"""),"17/04/2021 20:10:59")</f>
        <v>17/04/2021 20:10:59</v>
      </c>
      <c r="G10" s="1">
        <f>IFERROR(__xludf.DUMMYFUNCTION("""COMPUTED_VALUE"""),0.0)</f>
        <v>0</v>
      </c>
      <c r="H10" s="1" t="str">
        <f>IFERROR(__xludf.DUMMYFUNCTION("""COMPUTED_VALUE"""),"WB")</f>
        <v>WB</v>
      </c>
      <c r="I10" s="1">
        <f>IFERROR(__xludf.DUMMYFUNCTION("""COMPUTED_VALUE"""),7713.0)</f>
        <v>7713</v>
      </c>
      <c r="J10" s="1">
        <f>IFERROR(__xludf.DUMMYFUNCTION("""COMPUTED_VALUE"""),3426.0)</f>
        <v>3426</v>
      </c>
      <c r="K10" s="1">
        <f>IFERROR(__xludf.DUMMYFUNCTION("""COMPUTED_VALUE"""),34.0)</f>
        <v>34</v>
      </c>
      <c r="L10" s="1"/>
    </row>
    <row r="11">
      <c r="A11" s="1" t="str">
        <f>IFERROR(__xludf.DUMMYFUNCTION("""COMPUTED_VALUE"""),"Odisha")</f>
        <v>Odisha</v>
      </c>
      <c r="B11" s="1">
        <f>IFERROR(__xludf.DUMMYFUNCTION("""COMPUTED_VALUE"""),364594.0)</f>
        <v>364594</v>
      </c>
      <c r="C11" s="1">
        <f>IFERROR(__xludf.DUMMYFUNCTION("""COMPUTED_VALUE"""),343522.0)</f>
        <v>343522</v>
      </c>
      <c r="D11" s="1">
        <f>IFERROR(__xludf.DUMMYFUNCTION("""COMPUTED_VALUE"""),1995.0)</f>
        <v>1995</v>
      </c>
      <c r="E11" s="1">
        <f>IFERROR(__xludf.DUMMYFUNCTION("""COMPUTED_VALUE"""),19077.0)</f>
        <v>19077</v>
      </c>
      <c r="F11" s="2" t="str">
        <f>IFERROR(__xludf.DUMMYFUNCTION("""COMPUTED_VALUE"""),"17/04/2021 12:42:59")</f>
        <v>17/04/2021 12:42:59</v>
      </c>
      <c r="G11" s="1">
        <f>IFERROR(__xludf.DUMMYFUNCTION("""COMPUTED_VALUE"""),0.0)</f>
        <v>0</v>
      </c>
      <c r="H11" s="1" t="str">
        <f>IFERROR(__xludf.DUMMYFUNCTION("""COMPUTED_VALUE"""),"OR")</f>
        <v>OR</v>
      </c>
      <c r="I11" s="1">
        <f>IFERROR(__xludf.DUMMYFUNCTION("""COMPUTED_VALUE"""),3144.0)</f>
        <v>3144</v>
      </c>
      <c r="J11" s="1">
        <f>IFERROR(__xludf.DUMMYFUNCTION("""COMPUTED_VALUE"""),0.0)</f>
        <v>0</v>
      </c>
      <c r="K11" s="1">
        <f>IFERROR(__xludf.DUMMYFUNCTION("""COMPUTED_VALUE"""),4.0)</f>
        <v>4</v>
      </c>
      <c r="L11" s="1" t="str">
        <f>IFERROR(__xludf.DUMMYFUNCTION("""COMPUTED_VALUE"""),"[July 12th] :20 non-covid deaths reported in state dashboard are included in the deceased count")</f>
        <v>[July 12th] :20 non-covid deaths reported in state dashboard are included in the deceased count</v>
      </c>
    </row>
    <row r="12">
      <c r="A12" s="1" t="str">
        <f>IFERROR(__xludf.DUMMYFUNCTION("""COMPUTED_VALUE"""),"Rajasthan")</f>
        <v>Rajasthan</v>
      </c>
      <c r="B12" s="1">
        <f>IFERROR(__xludf.DUMMYFUNCTION("""COMPUTED_VALUE"""),404355.0)</f>
        <v>404355</v>
      </c>
      <c r="C12" s="1">
        <f>IFERROR(__xludf.DUMMYFUNCTION("""COMPUTED_VALUE"""),341247.0)</f>
        <v>341247</v>
      </c>
      <c r="D12" s="1">
        <f>IFERROR(__xludf.DUMMYFUNCTION("""COMPUTED_VALUE"""),3109.0)</f>
        <v>3109</v>
      </c>
      <c r="E12" s="1">
        <f>IFERROR(__xludf.DUMMYFUNCTION("""COMPUTED_VALUE"""),59999.0)</f>
        <v>59999</v>
      </c>
      <c r="F12" s="2" t="str">
        <f>IFERROR(__xludf.DUMMYFUNCTION("""COMPUTED_VALUE"""),"17/04/2021 18:52:25")</f>
        <v>17/04/2021 18:52:25</v>
      </c>
      <c r="G12" s="1">
        <f>IFERROR(__xludf.DUMMYFUNCTION("""COMPUTED_VALUE"""),0.0)</f>
        <v>0</v>
      </c>
      <c r="H12" s="1" t="str">
        <f>IFERROR(__xludf.DUMMYFUNCTION("""COMPUTED_VALUE"""),"RJ")</f>
        <v>RJ</v>
      </c>
      <c r="I12" s="1">
        <f>IFERROR(__xludf.DUMMYFUNCTION("""COMPUTED_VALUE"""),9046.0)</f>
        <v>9046</v>
      </c>
      <c r="J12" s="1">
        <f>IFERROR(__xludf.DUMMYFUNCTION("""COMPUTED_VALUE"""),2823.0)</f>
        <v>2823</v>
      </c>
      <c r="K12" s="1">
        <f>IFERROR(__xludf.DUMMYFUNCTION("""COMPUTED_VALUE"""),37.0)</f>
        <v>37</v>
      </c>
      <c r="L12" s="1"/>
    </row>
    <row r="13">
      <c r="A13" s="1" t="str">
        <f>IFERROR(__xludf.DUMMYFUNCTION("""COMPUTED_VALUE"""),"Chhattisgarh")</f>
        <v>Chhattisgarh</v>
      </c>
      <c r="B13" s="1">
        <f>IFERROR(__xludf.DUMMYFUNCTION("""COMPUTED_VALUE"""),516412.0)</f>
        <v>516412</v>
      </c>
      <c r="C13" s="1">
        <f>IFERROR(__xludf.DUMMYFUNCTION("""COMPUTED_VALUE"""),386529.0)</f>
        <v>386529</v>
      </c>
      <c r="D13" s="1">
        <f>IFERROR(__xludf.DUMMYFUNCTION("""COMPUTED_VALUE"""),5580.0)</f>
        <v>5580</v>
      </c>
      <c r="E13" s="1">
        <f>IFERROR(__xludf.DUMMYFUNCTION("""COMPUTED_VALUE"""),124303.0)</f>
        <v>124303</v>
      </c>
      <c r="F13" s="2" t="str">
        <f>IFERROR(__xludf.DUMMYFUNCTION("""COMPUTED_VALUE"""),"16/04/2021 23:51:57")</f>
        <v>16/04/2021 23:51:57</v>
      </c>
      <c r="G13" s="1">
        <f>IFERROR(__xludf.DUMMYFUNCTION("""COMPUTED_VALUE"""),0.0)</f>
        <v>0</v>
      </c>
      <c r="H13" s="1" t="str">
        <f>IFERROR(__xludf.DUMMYFUNCTION("""COMPUTED_VALUE"""),"CT")</f>
        <v>CT</v>
      </c>
      <c r="I13" s="1">
        <f>IFERROR(__xludf.DUMMYFUNCTION("""COMPUTED_VALUE"""),0.0)</f>
        <v>0</v>
      </c>
      <c r="J13" s="1">
        <f>IFERROR(__xludf.DUMMYFUNCTION("""COMPUTED_VALUE"""),0.0)</f>
        <v>0</v>
      </c>
      <c r="K13" s="1">
        <f>IFERROR(__xludf.DUMMYFUNCTION("""COMPUTED_VALUE"""),0.0)</f>
        <v>0</v>
      </c>
      <c r="L13" s="1"/>
    </row>
    <row r="14">
      <c r="A14" s="1" t="str">
        <f>IFERROR(__xludf.DUMMYFUNCTION("""COMPUTED_VALUE"""),"Telangana")</f>
        <v>Telangana</v>
      </c>
      <c r="B14" s="1">
        <f>IFERROR(__xludf.DUMMYFUNCTION("""COMPUTED_VALUE"""),346331.0)</f>
        <v>346331</v>
      </c>
      <c r="C14" s="1">
        <f>IFERROR(__xludf.DUMMYFUNCTION("""COMPUTED_VALUE"""),311008.0)</f>
        <v>311008</v>
      </c>
      <c r="D14" s="1">
        <f>IFERROR(__xludf.DUMMYFUNCTION("""COMPUTED_VALUE"""),1809.0)</f>
        <v>1809</v>
      </c>
      <c r="E14" s="1">
        <f>IFERROR(__xludf.DUMMYFUNCTION("""COMPUTED_VALUE"""),33514.0)</f>
        <v>33514</v>
      </c>
      <c r="F14" s="2" t="str">
        <f>IFERROR(__xludf.DUMMYFUNCTION("""COMPUTED_VALUE"""),"17/04/2021 12:43:00")</f>
        <v>17/04/2021 12:43:00</v>
      </c>
      <c r="G14" s="1">
        <f>IFERROR(__xludf.DUMMYFUNCTION("""COMPUTED_VALUE"""),0.0)</f>
        <v>0</v>
      </c>
      <c r="H14" s="1" t="str">
        <f>IFERROR(__xludf.DUMMYFUNCTION("""COMPUTED_VALUE"""),"TG")</f>
        <v>TG</v>
      </c>
      <c r="I14" s="1">
        <f>IFERROR(__xludf.DUMMYFUNCTION("""COMPUTED_VALUE"""),4446.0)</f>
        <v>4446</v>
      </c>
      <c r="J14" s="1">
        <f>IFERROR(__xludf.DUMMYFUNCTION("""COMPUTED_VALUE"""),1414.0)</f>
        <v>1414</v>
      </c>
      <c r="K14" s="1">
        <f>IFERROR(__xludf.DUMMYFUNCTION("""COMPUTED_VALUE"""),12.0)</f>
        <v>12</v>
      </c>
      <c r="L14" s="1" t="str">
        <f>IFERROR(__xludf.DUMMYFUNCTION("""COMPUTED_VALUE"""),"[July 27] : Telangana bulletin for the previous day is released on the next day. We will add the cases for Telangana against the date of release, as that is the convention that we are following for other states.")</f>
        <v>[July 27] : Telangana bulletin for the previous day is released on the next day. We will add the cases for Telangana against the date of release, as that is the convention that we are following for other states.</v>
      </c>
    </row>
    <row r="15">
      <c r="A15" s="1" t="str">
        <f>IFERROR(__xludf.DUMMYFUNCTION("""COMPUTED_VALUE"""),"Haryana")</f>
        <v>Haryana</v>
      </c>
      <c r="B15" s="1">
        <f>IFERROR(__xludf.DUMMYFUNCTION("""COMPUTED_VALUE"""),349794.0)</f>
        <v>349794</v>
      </c>
      <c r="C15" s="1">
        <f>IFERROR(__xludf.DUMMYFUNCTION("""COMPUTED_VALUE"""),307850.0)</f>
        <v>307850</v>
      </c>
      <c r="D15" s="1">
        <f>IFERROR(__xludf.DUMMYFUNCTION("""COMPUTED_VALUE"""),3386.0)</f>
        <v>3386</v>
      </c>
      <c r="E15" s="1">
        <f>IFERROR(__xludf.DUMMYFUNCTION("""COMPUTED_VALUE"""),38558.0)</f>
        <v>38558</v>
      </c>
      <c r="F15" s="2" t="str">
        <f>IFERROR(__xludf.DUMMYFUNCTION("""COMPUTED_VALUE"""),"17/04/2021 20:23:59")</f>
        <v>17/04/2021 20:23:59</v>
      </c>
      <c r="G15" s="1">
        <f>IFERROR(__xludf.DUMMYFUNCTION("""COMPUTED_VALUE"""),0.0)</f>
        <v>0</v>
      </c>
      <c r="H15" s="1" t="str">
        <f>IFERROR(__xludf.DUMMYFUNCTION("""COMPUTED_VALUE"""),"HR")</f>
        <v>HR</v>
      </c>
      <c r="I15" s="1">
        <f>IFERROR(__xludf.DUMMYFUNCTION("""COMPUTED_VALUE"""),7717.0)</f>
        <v>7717</v>
      </c>
      <c r="J15" s="1">
        <f>IFERROR(__xludf.DUMMYFUNCTION("""COMPUTED_VALUE"""),2944.0)</f>
        <v>2944</v>
      </c>
      <c r="K15" s="1">
        <f>IFERROR(__xludf.DUMMYFUNCTION("""COMPUTED_VALUE"""),32.0)</f>
        <v>32</v>
      </c>
      <c r="L15" s="1"/>
    </row>
    <row r="16">
      <c r="A16" s="1" t="str">
        <f>IFERROR(__xludf.DUMMYFUNCTION("""COMPUTED_VALUE"""),"Gujarat")</f>
        <v>Gujarat</v>
      </c>
      <c r="B16" s="1">
        <f>IFERROR(__xludf.DUMMYFUNCTION("""COMPUTED_VALUE"""),384688.0)</f>
        <v>384688</v>
      </c>
      <c r="C16" s="1">
        <f>IFERROR(__xludf.DUMMYFUNCTION("""COMPUTED_VALUE"""),329781.0)</f>
        <v>329781</v>
      </c>
      <c r="D16" s="1">
        <f>IFERROR(__xludf.DUMMYFUNCTION("""COMPUTED_VALUE"""),5170.0)</f>
        <v>5170</v>
      </c>
      <c r="E16" s="1">
        <f>IFERROR(__xludf.DUMMYFUNCTION("""COMPUTED_VALUE"""),49737.0)</f>
        <v>49737</v>
      </c>
      <c r="F16" s="2" t="str">
        <f>IFERROR(__xludf.DUMMYFUNCTION("""COMPUTED_VALUE"""),"16/04/2021 21:12:01")</f>
        <v>16/04/2021 21:12:01</v>
      </c>
      <c r="G16" s="1">
        <f>IFERROR(__xludf.DUMMYFUNCTION("""COMPUTED_VALUE"""),0.0)</f>
        <v>0</v>
      </c>
      <c r="H16" s="1" t="str">
        <f>IFERROR(__xludf.DUMMYFUNCTION("""COMPUTED_VALUE"""),"GJ")</f>
        <v>GJ</v>
      </c>
      <c r="I16" s="1">
        <f>IFERROR(__xludf.DUMMYFUNCTION("""COMPUTED_VALUE"""),0.0)</f>
        <v>0</v>
      </c>
      <c r="J16" s="1">
        <f>IFERROR(__xludf.DUMMYFUNCTION("""COMPUTED_VALUE"""),0.0)</f>
        <v>0</v>
      </c>
      <c r="K16" s="1">
        <f>IFERROR(__xludf.DUMMYFUNCTION("""COMPUTED_VALUE"""),0.0)</f>
        <v>0</v>
      </c>
      <c r="L16" s="1"/>
    </row>
    <row r="17">
      <c r="A17" s="1" t="str">
        <f>IFERROR(__xludf.DUMMYFUNCTION("""COMPUTED_VALUE"""),"Bihar")</f>
        <v>Bihar</v>
      </c>
      <c r="B17" s="1">
        <f>IFERROR(__xludf.DUMMYFUNCTION("""COMPUTED_VALUE"""),315427.0)</f>
        <v>315427</v>
      </c>
      <c r="C17" s="1">
        <f>IFERROR(__xludf.DUMMYFUNCTION("""COMPUTED_VALUE"""),274207.0)</f>
        <v>274207</v>
      </c>
      <c r="D17" s="1">
        <f>IFERROR(__xludf.DUMMYFUNCTION("""COMPUTED_VALUE"""),1722.0)</f>
        <v>1722</v>
      </c>
      <c r="E17" s="1">
        <f>IFERROR(__xludf.DUMMYFUNCTION("""COMPUTED_VALUE"""),39497.0)</f>
        <v>39497</v>
      </c>
      <c r="F17" s="2" t="str">
        <f>IFERROR(__xludf.DUMMYFUNCTION("""COMPUTED_VALUE"""),"17/04/2021 20:23:27")</f>
        <v>17/04/2021 20:23:27</v>
      </c>
      <c r="G17" s="1">
        <f>IFERROR(__xludf.DUMMYFUNCTION("""COMPUTED_VALUE"""),1.0)</f>
        <v>1</v>
      </c>
      <c r="H17" s="1" t="str">
        <f>IFERROR(__xludf.DUMMYFUNCTION("""COMPUTED_VALUE"""),"BR")</f>
        <v>BR</v>
      </c>
      <c r="I17" s="1">
        <f>IFERROR(__xludf.DUMMYFUNCTION("""COMPUTED_VALUE"""),7870.0)</f>
        <v>7870</v>
      </c>
      <c r="J17" s="1">
        <f>IFERROR(__xludf.DUMMYFUNCTION("""COMPUTED_VALUE"""),1804.0)</f>
        <v>1804</v>
      </c>
      <c r="K17" s="1">
        <f>IFERROR(__xludf.DUMMYFUNCTION("""COMPUTED_VALUE"""),34.0)</f>
        <v>34</v>
      </c>
      <c r="L17" s="1"/>
    </row>
    <row r="18">
      <c r="A18" s="1" t="str">
        <f>IFERROR(__xludf.DUMMYFUNCTION("""COMPUTED_VALUE"""),"Madhya Pradesh")</f>
        <v>Madhya Pradesh</v>
      </c>
      <c r="B18" s="1">
        <f>IFERROR(__xludf.DUMMYFUNCTION("""COMPUTED_VALUE"""),384563.0)</f>
        <v>384563</v>
      </c>
      <c r="C18" s="1">
        <f>IFERROR(__xludf.DUMMYFUNCTION("""COMPUTED_VALUE"""),320955.0)</f>
        <v>320955</v>
      </c>
      <c r="D18" s="1">
        <f>IFERROR(__xludf.DUMMYFUNCTION("""COMPUTED_VALUE"""),4425.0)</f>
        <v>4425</v>
      </c>
      <c r="E18" s="1">
        <f>IFERROR(__xludf.DUMMYFUNCTION("""COMPUTED_VALUE"""),59183.0)</f>
        <v>59183</v>
      </c>
      <c r="F18" s="2" t="str">
        <f>IFERROR(__xludf.DUMMYFUNCTION("""COMPUTED_VALUE"""),"16/04/2021 21:12:04")</f>
        <v>16/04/2021 21:12:04</v>
      </c>
      <c r="G18" s="1">
        <f>IFERROR(__xludf.DUMMYFUNCTION("""COMPUTED_VALUE"""),0.0)</f>
        <v>0</v>
      </c>
      <c r="H18" s="1" t="str">
        <f>IFERROR(__xludf.DUMMYFUNCTION("""COMPUTED_VALUE"""),"MP")</f>
        <v>MP</v>
      </c>
      <c r="I18" s="1">
        <f>IFERROR(__xludf.DUMMYFUNCTION("""COMPUTED_VALUE"""),0.0)</f>
        <v>0</v>
      </c>
      <c r="J18" s="1">
        <f>IFERROR(__xludf.DUMMYFUNCTION("""COMPUTED_VALUE"""),0.0)</f>
        <v>0</v>
      </c>
      <c r="K18" s="1">
        <f>IFERROR(__xludf.DUMMYFUNCTION("""COMPUTED_VALUE"""),0.0)</f>
        <v>0</v>
      </c>
      <c r="L18" s="1" t="str">
        <f>IFERROR(__xludf.DUMMYFUNCTION("""COMPUTED_VALUE"""),"[Oct 14]: 4469 confirmed cases and 4469 recoveries added in MP bulletin as reconciliation with private labs and hospitals")</f>
        <v>[Oct 14]: 4469 confirmed cases and 4469 recoveries added in MP bulletin as reconciliation with private labs and hospitals</v>
      </c>
    </row>
    <row r="19">
      <c r="A19" s="1" t="str">
        <f>IFERROR(__xludf.DUMMYFUNCTION("""COMPUTED_VALUE"""),"Assam")</f>
        <v>Assam</v>
      </c>
      <c r="B19" s="1">
        <f>IFERROR(__xludf.DUMMYFUNCTION("""COMPUTED_VALUE"""),222940.0)</f>
        <v>222940</v>
      </c>
      <c r="C19" s="1">
        <f>IFERROR(__xludf.DUMMYFUNCTION("""COMPUTED_VALUE"""),216397.0)</f>
        <v>216397</v>
      </c>
      <c r="D19" s="1">
        <f>IFERROR(__xludf.DUMMYFUNCTION("""COMPUTED_VALUE"""),1127.0)</f>
        <v>1127</v>
      </c>
      <c r="E19" s="1">
        <f>IFERROR(__xludf.DUMMYFUNCTION("""COMPUTED_VALUE"""),4069.0)</f>
        <v>4069</v>
      </c>
      <c r="F19" s="2" t="str">
        <f>IFERROR(__xludf.DUMMYFUNCTION("""COMPUTED_VALUE"""),"16/04/2021 22:31:04")</f>
        <v>16/04/2021 22:31:04</v>
      </c>
      <c r="G19" s="1">
        <f>IFERROR(__xludf.DUMMYFUNCTION("""COMPUTED_VALUE"""),1347.0)</f>
        <v>1347</v>
      </c>
      <c r="H19" s="1" t="str">
        <f>IFERROR(__xludf.DUMMYFUNCTION("""COMPUTED_VALUE"""),"AS")</f>
        <v>AS</v>
      </c>
      <c r="I19" s="1">
        <f>IFERROR(__xludf.DUMMYFUNCTION("""COMPUTED_VALUE"""),0.0)</f>
        <v>0</v>
      </c>
      <c r="J19" s="1">
        <f>IFERROR(__xludf.DUMMYFUNCTION("""COMPUTED_VALUE"""),0.0)</f>
        <v>0</v>
      </c>
      <c r="K19" s="1">
        <f>IFERROR(__xludf.DUMMYFUNCTION("""COMPUTED_VALUE"""),0.0)</f>
        <v>0</v>
      </c>
      <c r="L19" s="1" t="str">
        <f>IFERROR(__xludf.DUMMYFUNCTION("""COMPUTED_VALUE"""),"[Jan 1]: 1347 cases i.e Covid +'tive patients dead for other reasons have been deducted fom active count.")</f>
        <v>[Jan 1]: 1347 cases i.e Covid +'tive patients dead for other reasons have been deducted fom active count.</v>
      </c>
    </row>
    <row r="20">
      <c r="A20" s="1" t="str">
        <f>IFERROR(__xludf.DUMMYFUNCTION("""COMPUTED_VALUE"""),"Punjab")</f>
        <v>Punjab</v>
      </c>
      <c r="B20" s="1">
        <f>IFERROR(__xludf.DUMMYFUNCTION("""COMPUTED_VALUE"""),290707.0)</f>
        <v>290707</v>
      </c>
      <c r="C20" s="1">
        <f>IFERROR(__xludf.DUMMYFUNCTION("""COMPUTED_VALUE"""),252190.0)</f>
        <v>252190</v>
      </c>
      <c r="D20" s="1">
        <f>IFERROR(__xludf.DUMMYFUNCTION("""COMPUTED_VALUE"""),7772.0)</f>
        <v>7772</v>
      </c>
      <c r="E20" s="1">
        <f>IFERROR(__xludf.DUMMYFUNCTION("""COMPUTED_VALUE"""),30745.0)</f>
        <v>30745</v>
      </c>
      <c r="F20" s="2" t="str">
        <f>IFERROR(__xludf.DUMMYFUNCTION("""COMPUTED_VALUE"""),"16/04/2021 21:40:56")</f>
        <v>16/04/2021 21:40:56</v>
      </c>
      <c r="G20" s="1">
        <f>IFERROR(__xludf.DUMMYFUNCTION("""COMPUTED_VALUE"""),0.0)</f>
        <v>0</v>
      </c>
      <c r="H20" s="1" t="str">
        <f>IFERROR(__xludf.DUMMYFUNCTION("""COMPUTED_VALUE"""),"PB")</f>
        <v>PB</v>
      </c>
      <c r="I20" s="1">
        <f>IFERROR(__xludf.DUMMYFUNCTION("""COMPUTED_VALUE"""),0.0)</f>
        <v>0</v>
      </c>
      <c r="J20" s="1">
        <f>IFERROR(__xludf.DUMMYFUNCTION("""COMPUTED_VALUE"""),0.0)</f>
        <v>0</v>
      </c>
      <c r="K20" s="1">
        <f>IFERROR(__xludf.DUMMYFUNCTION("""COMPUTED_VALUE"""),0.0)</f>
        <v>0</v>
      </c>
      <c r="L20" s="1"/>
    </row>
    <row r="21">
      <c r="A21" s="1" t="str">
        <f>IFERROR(__xludf.DUMMYFUNCTION("""COMPUTED_VALUE"""),"Jammu and Kashmir")</f>
        <v>Jammu and Kashmir</v>
      </c>
      <c r="B21" s="1">
        <f>IFERROR(__xludf.DUMMYFUNCTION("""COMPUTED_VALUE"""),145166.0)</f>
        <v>145166</v>
      </c>
      <c r="C21" s="1">
        <f>IFERROR(__xludf.DUMMYFUNCTION("""COMPUTED_VALUE"""),132205.0)</f>
        <v>132205</v>
      </c>
      <c r="D21" s="1">
        <f>IFERROR(__xludf.DUMMYFUNCTION("""COMPUTED_VALUE"""),2051.0)</f>
        <v>2051</v>
      </c>
      <c r="E21" s="1">
        <f>IFERROR(__xludf.DUMMYFUNCTION("""COMPUTED_VALUE"""),10910.0)</f>
        <v>10910</v>
      </c>
      <c r="F21" s="2" t="str">
        <f>IFERROR(__xludf.DUMMYFUNCTION("""COMPUTED_VALUE"""),"17/04/2021 19:27:04")</f>
        <v>17/04/2021 19:27:04</v>
      </c>
      <c r="G21" s="1">
        <f>IFERROR(__xludf.DUMMYFUNCTION("""COMPUTED_VALUE"""),0.0)</f>
        <v>0</v>
      </c>
      <c r="H21" s="1" t="str">
        <f>IFERROR(__xludf.DUMMYFUNCTION("""COMPUTED_VALUE"""),"JK")</f>
        <v>JK</v>
      </c>
      <c r="I21" s="1">
        <f>IFERROR(__xludf.DUMMYFUNCTION("""COMPUTED_VALUE"""),1145.0)</f>
        <v>1145</v>
      </c>
      <c r="J21" s="1">
        <f>IFERROR(__xludf.DUMMYFUNCTION("""COMPUTED_VALUE"""),852.0)</f>
        <v>852</v>
      </c>
      <c r="K21" s="1">
        <f>IFERROR(__xludf.DUMMYFUNCTION("""COMPUTED_VALUE"""),3.0)</f>
        <v>3</v>
      </c>
      <c r="L21" s="1"/>
    </row>
    <row r="22">
      <c r="A22" s="1" t="str">
        <f>IFERROR(__xludf.DUMMYFUNCTION("""COMPUTED_VALUE"""),"Jharkhand")</f>
        <v>Jharkhand</v>
      </c>
      <c r="B22" s="1">
        <f>IFERROR(__xludf.DUMMYFUNCTION("""COMPUTED_VALUE"""),155115.0)</f>
        <v>155115</v>
      </c>
      <c r="C22" s="1">
        <f>IFERROR(__xludf.DUMMYFUNCTION("""COMPUTED_VALUE"""),130694.0)</f>
        <v>130694</v>
      </c>
      <c r="D22" s="1">
        <f>IFERROR(__xludf.DUMMYFUNCTION("""COMPUTED_VALUE"""),1376.0)</f>
        <v>1376</v>
      </c>
      <c r="E22" s="1">
        <f>IFERROR(__xludf.DUMMYFUNCTION("""COMPUTED_VALUE"""),23045.0)</f>
        <v>23045</v>
      </c>
      <c r="F22" s="2" t="str">
        <f>IFERROR(__xludf.DUMMYFUNCTION("""COMPUTED_VALUE"""),"16/04/2021 23:52:00")</f>
        <v>16/04/2021 23:52:00</v>
      </c>
      <c r="G22" s="1">
        <f>IFERROR(__xludf.DUMMYFUNCTION("""COMPUTED_VALUE"""),0.0)</f>
        <v>0</v>
      </c>
      <c r="H22" s="1" t="str">
        <f>IFERROR(__xludf.DUMMYFUNCTION("""COMPUTED_VALUE"""),"JH")</f>
        <v>JH</v>
      </c>
      <c r="I22" s="1">
        <f>IFERROR(__xludf.DUMMYFUNCTION("""COMPUTED_VALUE"""),0.0)</f>
        <v>0</v>
      </c>
      <c r="J22" s="1">
        <f>IFERROR(__xludf.DUMMYFUNCTION("""COMPUTED_VALUE"""),0.0)</f>
        <v>0</v>
      </c>
      <c r="K22" s="1">
        <f>IFERROR(__xludf.DUMMYFUNCTION("""COMPUTED_VALUE"""),0.0)</f>
        <v>0</v>
      </c>
      <c r="L22" s="1"/>
    </row>
    <row r="23">
      <c r="A23" s="1" t="str">
        <f>IFERROR(__xludf.DUMMYFUNCTION("""COMPUTED_VALUE"""),"Uttarakhand")</f>
        <v>Uttarakhand</v>
      </c>
      <c r="B23" s="1">
        <f>IFERROR(__xludf.DUMMYFUNCTION("""COMPUTED_VALUE"""),121403.0)</f>
        <v>121403</v>
      </c>
      <c r="C23" s="1">
        <f>IFERROR(__xludf.DUMMYFUNCTION("""COMPUTED_VALUE"""),101659.0)</f>
        <v>101659</v>
      </c>
      <c r="D23" s="1">
        <f>IFERROR(__xludf.DUMMYFUNCTION("""COMPUTED_VALUE"""),1856.0)</f>
        <v>1856</v>
      </c>
      <c r="E23" s="1">
        <f>IFERROR(__xludf.DUMMYFUNCTION("""COMPUTED_VALUE"""),15464.0)</f>
        <v>15464</v>
      </c>
      <c r="F23" s="2" t="str">
        <f>IFERROR(__xludf.DUMMYFUNCTION("""COMPUTED_VALUE"""),"17/04/2021 20:11:02")</f>
        <v>17/04/2021 20:11:02</v>
      </c>
      <c r="G23" s="1">
        <f>IFERROR(__xludf.DUMMYFUNCTION("""COMPUTED_VALUE"""),2424.0)</f>
        <v>2424</v>
      </c>
      <c r="H23" s="1" t="str">
        <f>IFERROR(__xludf.DUMMYFUNCTION("""COMPUTED_VALUE"""),"UT")</f>
        <v>UT</v>
      </c>
      <c r="I23" s="1">
        <f>IFERROR(__xludf.DUMMYFUNCTION("""COMPUTED_VALUE"""),2757.0)</f>
        <v>2757</v>
      </c>
      <c r="J23" s="1">
        <f>IFERROR(__xludf.DUMMYFUNCTION("""COMPUTED_VALUE"""),802.0)</f>
        <v>802</v>
      </c>
      <c r="K23" s="1">
        <f>IFERROR(__xludf.DUMMYFUNCTION("""COMPUTED_VALUE"""),37.0)</f>
        <v>37</v>
      </c>
      <c r="L23" s="1" t="str">
        <f>IFERROR(__xludf.DUMMYFUNCTION("""COMPUTED_VALUE"""),"[Oct 30]: Metric of capturing the testing data has switched to ""Samples Tested"" from ""Samples Collected""")</f>
        <v>[Oct 30]: Metric of capturing the testing data has switched to "Samples Tested" from "Samples Collected"</v>
      </c>
    </row>
    <row r="24">
      <c r="A24" s="1" t="str">
        <f>IFERROR(__xludf.DUMMYFUNCTION("""COMPUTED_VALUE"""),"Himachal Pradesh")</f>
        <v>Himachal Pradesh</v>
      </c>
      <c r="B24" s="1">
        <f>IFERROR(__xludf.DUMMYFUNCTION("""COMPUTED_VALUE"""),75587.0)</f>
        <v>75587</v>
      </c>
      <c r="C24" s="1">
        <f>IFERROR(__xludf.DUMMYFUNCTION("""COMPUTED_VALUE"""),65947.0)</f>
        <v>65947</v>
      </c>
      <c r="D24" s="1">
        <f>IFERROR(__xludf.DUMMYFUNCTION("""COMPUTED_VALUE"""),1167.0)</f>
        <v>1167</v>
      </c>
      <c r="E24" s="1">
        <f>IFERROR(__xludf.DUMMYFUNCTION("""COMPUTED_VALUE"""),8435.0)</f>
        <v>8435</v>
      </c>
      <c r="F24" s="2" t="str">
        <f>IFERROR(__xludf.DUMMYFUNCTION("""COMPUTED_VALUE"""),"17/04/2021 20:11:03")</f>
        <v>17/04/2021 20:11:03</v>
      </c>
      <c r="G24" s="1">
        <f>IFERROR(__xludf.DUMMYFUNCTION("""COMPUTED_VALUE"""),38.0)</f>
        <v>38</v>
      </c>
      <c r="H24" s="1" t="str">
        <f>IFERROR(__xludf.DUMMYFUNCTION("""COMPUTED_VALUE"""),"HP")</f>
        <v>HP</v>
      </c>
      <c r="I24" s="1">
        <f>IFERROR(__xludf.DUMMYFUNCTION("""COMPUTED_VALUE"""),1392.0)</f>
        <v>1392</v>
      </c>
      <c r="J24" s="1">
        <f>IFERROR(__xludf.DUMMYFUNCTION("""COMPUTED_VALUE"""),656.0)</f>
        <v>656</v>
      </c>
      <c r="K24" s="1">
        <f>IFERROR(__xludf.DUMMYFUNCTION("""COMPUTED_VALUE"""),12.0)</f>
        <v>12</v>
      </c>
      <c r="L24" s="1"/>
    </row>
    <row r="25">
      <c r="A25" s="1" t="str">
        <f>IFERROR(__xludf.DUMMYFUNCTION("""COMPUTED_VALUE"""),"Goa")</f>
        <v>Goa</v>
      </c>
      <c r="B25" s="1">
        <f>IFERROR(__xludf.DUMMYFUNCTION("""COMPUTED_VALUE"""),66261.0)</f>
        <v>66261</v>
      </c>
      <c r="C25" s="1">
        <f>IFERROR(__xludf.DUMMYFUNCTION("""COMPUTED_VALUE"""),58746.0)</f>
        <v>58746</v>
      </c>
      <c r="D25" s="1">
        <f>IFERROR(__xludf.DUMMYFUNCTION("""COMPUTED_VALUE"""),872.0)</f>
        <v>872</v>
      </c>
      <c r="E25" s="1">
        <f>IFERROR(__xludf.DUMMYFUNCTION("""COMPUTED_VALUE"""),6643.0)</f>
        <v>6643</v>
      </c>
      <c r="F25" s="2" t="str">
        <f>IFERROR(__xludf.DUMMYFUNCTION("""COMPUTED_VALUE"""),"17/04/2021 18:18:00")</f>
        <v>17/04/2021 18:18:00</v>
      </c>
      <c r="G25" s="1">
        <f>IFERROR(__xludf.DUMMYFUNCTION("""COMPUTED_VALUE"""),0.0)</f>
        <v>0</v>
      </c>
      <c r="H25" s="1" t="str">
        <f>IFERROR(__xludf.DUMMYFUNCTION("""COMPUTED_VALUE"""),"GA")</f>
        <v>GA</v>
      </c>
      <c r="I25" s="1">
        <f>IFERROR(__xludf.DUMMYFUNCTION("""COMPUTED_VALUE"""),762.0)</f>
        <v>762</v>
      </c>
      <c r="J25" s="1">
        <f>IFERROR(__xludf.DUMMYFUNCTION("""COMPUTED_VALUE"""),436.0)</f>
        <v>436</v>
      </c>
      <c r="K25" s="1">
        <f>IFERROR(__xludf.DUMMYFUNCTION("""COMPUTED_VALUE"""),4.0)</f>
        <v>4</v>
      </c>
      <c r="L25" s="1"/>
    </row>
    <row r="26">
      <c r="A26" s="1" t="str">
        <f>IFERROR(__xludf.DUMMYFUNCTION("""COMPUTED_VALUE"""),"Puducherry")</f>
        <v>Puducherry</v>
      </c>
      <c r="B26" s="1">
        <f>IFERROR(__xludf.DUMMYFUNCTION("""COMPUTED_VALUE"""),47108.0)</f>
        <v>47108</v>
      </c>
      <c r="C26" s="1">
        <f>IFERROR(__xludf.DUMMYFUNCTION("""COMPUTED_VALUE"""),42313.0)</f>
        <v>42313</v>
      </c>
      <c r="D26" s="1">
        <f>IFERROR(__xludf.DUMMYFUNCTION("""COMPUTED_VALUE"""),705.0)</f>
        <v>705</v>
      </c>
      <c r="E26" s="1">
        <f>IFERROR(__xludf.DUMMYFUNCTION("""COMPUTED_VALUE"""),4090.0)</f>
        <v>4090</v>
      </c>
      <c r="F26" s="2" t="str">
        <f>IFERROR(__xludf.DUMMYFUNCTION("""COMPUTED_VALUE"""),"17/04/2021 18:18:02")</f>
        <v>17/04/2021 18:18:02</v>
      </c>
      <c r="G26" s="1">
        <f>IFERROR(__xludf.DUMMYFUNCTION("""COMPUTED_VALUE"""),0.0)</f>
        <v>0</v>
      </c>
      <c r="H26" s="1" t="str">
        <f>IFERROR(__xludf.DUMMYFUNCTION("""COMPUTED_VALUE"""),"PY")</f>
        <v>PY</v>
      </c>
      <c r="I26" s="1">
        <f>IFERROR(__xludf.DUMMYFUNCTION("""COMPUTED_VALUE"""),715.0)</f>
        <v>715</v>
      </c>
      <c r="J26" s="1">
        <f>IFERROR(__xludf.DUMMYFUNCTION("""COMPUTED_VALUE"""),198.0)</f>
        <v>198</v>
      </c>
      <c r="K26" s="1">
        <f>IFERROR(__xludf.DUMMYFUNCTION("""COMPUTED_VALUE"""),3.0)</f>
        <v>3</v>
      </c>
      <c r="L26" s="1"/>
    </row>
    <row r="27">
      <c r="A27" s="1" t="str">
        <f>IFERROR(__xludf.DUMMYFUNCTION("""COMPUTED_VALUE"""),"Tripura")</f>
        <v>Tripura</v>
      </c>
      <c r="B27" s="1">
        <f>IFERROR(__xludf.DUMMYFUNCTION("""COMPUTED_VALUE"""),33930.0)</f>
        <v>33930</v>
      </c>
      <c r="C27" s="1">
        <f>IFERROR(__xludf.DUMMYFUNCTION("""COMPUTED_VALUE"""),33130.0)</f>
        <v>33130</v>
      </c>
      <c r="D27" s="1">
        <f>IFERROR(__xludf.DUMMYFUNCTION("""COMPUTED_VALUE"""),391.0)</f>
        <v>391</v>
      </c>
      <c r="E27" s="1">
        <f>IFERROR(__xludf.DUMMYFUNCTION("""COMPUTED_VALUE"""),386.0)</f>
        <v>386</v>
      </c>
      <c r="F27" s="2" t="str">
        <f>IFERROR(__xludf.DUMMYFUNCTION("""COMPUTED_VALUE"""),"17/04/2021 12:43:02")</f>
        <v>17/04/2021 12:43:02</v>
      </c>
      <c r="G27" s="1">
        <f>IFERROR(__xludf.DUMMYFUNCTION("""COMPUTED_VALUE"""),23.0)</f>
        <v>23</v>
      </c>
      <c r="H27" s="1" t="str">
        <f>IFERROR(__xludf.DUMMYFUNCTION("""COMPUTED_VALUE"""),"TR")</f>
        <v>TR</v>
      </c>
      <c r="I27" s="1">
        <f>IFERROR(__xludf.DUMMYFUNCTION("""COMPUTED_VALUE"""),58.0)</f>
        <v>58</v>
      </c>
      <c r="J27" s="1">
        <f>IFERROR(__xludf.DUMMYFUNCTION("""COMPUTED_VALUE"""),11.0)</f>
        <v>11</v>
      </c>
      <c r="K27" s="1">
        <f>IFERROR(__xludf.DUMMYFUNCTION("""COMPUTED_VALUE"""),0.0)</f>
        <v>0</v>
      </c>
      <c r="L27" s="1" t="str">
        <f>IFERROR(__xludf.DUMMYFUNCTION("""COMPUTED_VALUE"""),"[Aug 4]: Tripura bulletin for the previous day is released on the next day. We will add the cases for Tripura against the date of release, as that is the convention that we are following for other states.")</f>
        <v>[Aug 4]: Tripura bulletin for the previous day is released on the next day. We will add the cases for Tripura against the date of release, as that is the convention that we are following for other states.</v>
      </c>
    </row>
    <row r="28">
      <c r="A28" s="1" t="str">
        <f>IFERROR(__xludf.DUMMYFUNCTION("""COMPUTED_VALUE"""),"Manipur")</f>
        <v>Manipur</v>
      </c>
      <c r="B28" s="1">
        <f>IFERROR(__xludf.DUMMYFUNCTION("""COMPUTED_VALUE"""),29610.0)</f>
        <v>29610</v>
      </c>
      <c r="C28" s="1">
        <f>IFERROR(__xludf.DUMMYFUNCTION("""COMPUTED_VALUE"""),29069.0)</f>
        <v>29069</v>
      </c>
      <c r="D28" s="1">
        <f>IFERROR(__xludf.DUMMYFUNCTION("""COMPUTED_VALUE"""),376.0)</f>
        <v>376</v>
      </c>
      <c r="E28" s="1">
        <f>IFERROR(__xludf.DUMMYFUNCTION("""COMPUTED_VALUE"""),165.0)</f>
        <v>165</v>
      </c>
      <c r="F28" s="2" t="str">
        <f>IFERROR(__xludf.DUMMYFUNCTION("""COMPUTED_VALUE"""),"16/04/2021 19:31:15")</f>
        <v>16/04/2021 19:31:15</v>
      </c>
      <c r="G28" s="1">
        <f>IFERROR(__xludf.DUMMYFUNCTION("""COMPUTED_VALUE"""),0.0)</f>
        <v>0</v>
      </c>
      <c r="H28" s="1" t="str">
        <f>IFERROR(__xludf.DUMMYFUNCTION("""COMPUTED_VALUE"""),"MN")</f>
        <v>MN</v>
      </c>
      <c r="I28" s="1">
        <f>IFERROR(__xludf.DUMMYFUNCTION("""COMPUTED_VALUE"""),0.0)</f>
        <v>0</v>
      </c>
      <c r="J28" s="1">
        <f>IFERROR(__xludf.DUMMYFUNCTION("""COMPUTED_VALUE"""),0.0)</f>
        <v>0</v>
      </c>
      <c r="K28" s="1">
        <f>IFERROR(__xludf.DUMMYFUNCTION("""COMPUTED_VALUE"""),0.0)</f>
        <v>0</v>
      </c>
      <c r="L28" s="1" t="str">
        <f>IFERROR(__xludf.DUMMYFUNCTION("""COMPUTED_VALUE"""),"[Dec 14]:824 out of 980 recovered cases are backdated.")</f>
        <v>[Dec 14]:824 out of 980 recovered cases are backdated.</v>
      </c>
    </row>
    <row r="29">
      <c r="A29" s="1" t="str">
        <f>IFERROR(__xludf.DUMMYFUNCTION("""COMPUTED_VALUE"""),"Chandigarh")</f>
        <v>Chandigarh</v>
      </c>
      <c r="B29" s="1">
        <f>IFERROR(__xludf.DUMMYFUNCTION("""COMPUTED_VALUE"""),32878.0)</f>
        <v>32878</v>
      </c>
      <c r="C29" s="1">
        <f>IFERROR(__xludf.DUMMYFUNCTION("""COMPUTED_VALUE"""),29047.0)</f>
        <v>29047</v>
      </c>
      <c r="D29" s="1">
        <f>IFERROR(__xludf.DUMMYFUNCTION("""COMPUTED_VALUE"""),408.0)</f>
        <v>408</v>
      </c>
      <c r="E29" s="1">
        <f>IFERROR(__xludf.DUMMYFUNCTION("""COMPUTED_VALUE"""),3423.0)</f>
        <v>3423</v>
      </c>
      <c r="F29" s="2" t="str">
        <f>IFERROR(__xludf.DUMMYFUNCTION("""COMPUTED_VALUE"""),"16/04/2021 19:31:16")</f>
        <v>16/04/2021 19:31:16</v>
      </c>
      <c r="G29" s="1">
        <f>IFERROR(__xludf.DUMMYFUNCTION("""COMPUTED_VALUE"""),0.0)</f>
        <v>0</v>
      </c>
      <c r="H29" s="1" t="str">
        <f>IFERROR(__xludf.DUMMYFUNCTION("""COMPUTED_VALUE"""),"CH")</f>
        <v>CH</v>
      </c>
      <c r="I29" s="1">
        <f>IFERROR(__xludf.DUMMYFUNCTION("""COMPUTED_VALUE"""),0.0)</f>
        <v>0</v>
      </c>
      <c r="J29" s="1">
        <f>IFERROR(__xludf.DUMMYFUNCTION("""COMPUTED_VALUE"""),0.0)</f>
        <v>0</v>
      </c>
      <c r="K29" s="1">
        <f>IFERROR(__xludf.DUMMYFUNCTION("""COMPUTED_VALUE"""),0.0)</f>
        <v>0</v>
      </c>
      <c r="L29" s="1"/>
    </row>
    <row r="30">
      <c r="A30" s="1" t="str">
        <f>IFERROR(__xludf.DUMMYFUNCTION("""COMPUTED_VALUE"""),"Arunachal Pradesh")</f>
        <v>Arunachal Pradesh</v>
      </c>
      <c r="B30" s="1">
        <f>IFERROR(__xludf.DUMMYFUNCTION("""COMPUTED_VALUE"""),16948.0)</f>
        <v>16948</v>
      </c>
      <c r="C30" s="1">
        <f>IFERROR(__xludf.DUMMYFUNCTION("""COMPUTED_VALUE"""),16800.0)</f>
        <v>16800</v>
      </c>
      <c r="D30" s="1">
        <f>IFERROR(__xludf.DUMMYFUNCTION("""COMPUTED_VALUE"""),56.0)</f>
        <v>56</v>
      </c>
      <c r="E30" s="1">
        <f>IFERROR(__xludf.DUMMYFUNCTION("""COMPUTED_VALUE"""),92.0)</f>
        <v>92</v>
      </c>
      <c r="F30" s="2" t="str">
        <f>IFERROR(__xludf.DUMMYFUNCTION("""COMPUTED_VALUE"""),"16/04/2021 23:20:00")</f>
        <v>16/04/2021 23:20:00</v>
      </c>
      <c r="G30" s="1">
        <f>IFERROR(__xludf.DUMMYFUNCTION("""COMPUTED_VALUE"""),0.0)</f>
        <v>0</v>
      </c>
      <c r="H30" s="1" t="str">
        <f>IFERROR(__xludf.DUMMYFUNCTION("""COMPUTED_VALUE"""),"AR")</f>
        <v>AR</v>
      </c>
      <c r="I30" s="1">
        <f>IFERROR(__xludf.DUMMYFUNCTION("""COMPUTED_VALUE"""),0.0)</f>
        <v>0</v>
      </c>
      <c r="J30" s="1">
        <f>IFERROR(__xludf.DUMMYFUNCTION("""COMPUTED_VALUE"""),0.0)</f>
        <v>0</v>
      </c>
      <c r="K30" s="1">
        <f>IFERROR(__xludf.DUMMYFUNCTION("""COMPUTED_VALUE"""),0.0)</f>
        <v>0</v>
      </c>
      <c r="L30" s="1" t="str">
        <f>IFERROR(__xludf.DUMMYFUNCTION("""COMPUTED_VALUE"""),"[July 25]: All numbers corresponding to Papum Pare and Captial Complex are tracked under Papum Pare district.")</f>
        <v>[July 25]: All numbers corresponding to Papum Pare and Captial Complex are tracked under Papum Pare district.</v>
      </c>
    </row>
    <row r="31">
      <c r="A31" s="1" t="str">
        <f>IFERROR(__xludf.DUMMYFUNCTION("""COMPUTED_VALUE"""),"Meghalaya")</f>
        <v>Meghalaya</v>
      </c>
      <c r="B31" s="1">
        <f>IFERROR(__xludf.DUMMYFUNCTION("""COMPUTED_VALUE"""),14798.0)</f>
        <v>14798</v>
      </c>
      <c r="C31" s="1">
        <f>IFERROR(__xludf.DUMMYFUNCTION("""COMPUTED_VALUE"""),13997.0)</f>
        <v>13997</v>
      </c>
      <c r="D31" s="1">
        <f>IFERROR(__xludf.DUMMYFUNCTION("""COMPUTED_VALUE"""),152.0)</f>
        <v>152</v>
      </c>
      <c r="E31" s="1">
        <f>IFERROR(__xludf.DUMMYFUNCTION("""COMPUTED_VALUE"""),649.0)</f>
        <v>649</v>
      </c>
      <c r="F31" s="2" t="str">
        <f>IFERROR(__xludf.DUMMYFUNCTION("""COMPUTED_VALUE"""),"17/04/2021 18:18:03")</f>
        <v>17/04/2021 18:18:03</v>
      </c>
      <c r="G31" s="1">
        <f>IFERROR(__xludf.DUMMYFUNCTION("""COMPUTED_VALUE"""),0.0)</f>
        <v>0</v>
      </c>
      <c r="H31" s="1" t="str">
        <f>IFERROR(__xludf.DUMMYFUNCTION("""COMPUTED_VALUE"""),"ML")</f>
        <v>ML</v>
      </c>
      <c r="I31" s="1">
        <f>IFERROR(__xludf.DUMMYFUNCTION("""COMPUTED_VALUE"""),95.0)</f>
        <v>95</v>
      </c>
      <c r="J31" s="1">
        <f>IFERROR(__xludf.DUMMYFUNCTION("""COMPUTED_VALUE"""),11.0)</f>
        <v>11</v>
      </c>
      <c r="K31" s="1">
        <f>IFERROR(__xludf.DUMMYFUNCTION("""COMPUTED_VALUE"""),0.0)</f>
        <v>0</v>
      </c>
      <c r="L31" s="1"/>
    </row>
    <row r="32">
      <c r="A32" s="1" t="str">
        <f>IFERROR(__xludf.DUMMYFUNCTION("""COMPUTED_VALUE"""),"Nagaland")</f>
        <v>Nagaland</v>
      </c>
      <c r="B32" s="1">
        <f>IFERROR(__xludf.DUMMYFUNCTION("""COMPUTED_VALUE"""),12504.0)</f>
        <v>12504</v>
      </c>
      <c r="C32" s="1">
        <f>IFERROR(__xludf.DUMMYFUNCTION("""COMPUTED_VALUE"""),12102.0)</f>
        <v>12102</v>
      </c>
      <c r="D32" s="1">
        <f>IFERROR(__xludf.DUMMYFUNCTION("""COMPUTED_VALUE"""),94.0)</f>
        <v>94</v>
      </c>
      <c r="E32" s="1">
        <f>IFERROR(__xludf.DUMMYFUNCTION("""COMPUTED_VALUE"""),139.0)</f>
        <v>139</v>
      </c>
      <c r="F32" s="2" t="str">
        <f>IFERROR(__xludf.DUMMYFUNCTION("""COMPUTED_VALUE"""),"16/04/2021 19:31:23")</f>
        <v>16/04/2021 19:31:23</v>
      </c>
      <c r="G32" s="1">
        <f>IFERROR(__xludf.DUMMYFUNCTION("""COMPUTED_VALUE"""),169.0)</f>
        <v>169</v>
      </c>
      <c r="H32" s="1" t="str">
        <f>IFERROR(__xludf.DUMMYFUNCTION("""COMPUTED_VALUE"""),"NL")</f>
        <v>NL</v>
      </c>
      <c r="I32" s="1">
        <f>IFERROR(__xludf.DUMMYFUNCTION("""COMPUTED_VALUE"""),0.0)</f>
        <v>0</v>
      </c>
      <c r="J32" s="1">
        <f>IFERROR(__xludf.DUMMYFUNCTION("""COMPUTED_VALUE"""),0.0)</f>
        <v>0</v>
      </c>
      <c r="K32" s="1">
        <f>IFERROR(__xludf.DUMMYFUNCTION("""COMPUTED_VALUE"""),0.0)</f>
        <v>0</v>
      </c>
      <c r="L32" s="1"/>
    </row>
    <row r="33">
      <c r="A33" s="1" t="str">
        <f>IFERROR(__xludf.DUMMYFUNCTION("""COMPUTED_VALUE"""),"Ladakh")</f>
        <v>Ladakh</v>
      </c>
      <c r="B33" s="1">
        <f>IFERROR(__xludf.DUMMYFUNCTION("""COMPUTED_VALUE"""),11709.0)</f>
        <v>11709</v>
      </c>
      <c r="C33" s="1">
        <f>IFERROR(__xludf.DUMMYFUNCTION("""COMPUTED_VALUE"""),10214.0)</f>
        <v>10214</v>
      </c>
      <c r="D33" s="1">
        <f>IFERROR(__xludf.DUMMYFUNCTION("""COMPUTED_VALUE"""),132.0)</f>
        <v>132</v>
      </c>
      <c r="E33" s="1">
        <f>IFERROR(__xludf.DUMMYFUNCTION("""COMPUTED_VALUE"""),1363.0)</f>
        <v>1363</v>
      </c>
      <c r="F33" s="2" t="str">
        <f>IFERROR(__xludf.DUMMYFUNCTION("""COMPUTED_VALUE"""),"17/04/2021 09:42:02")</f>
        <v>17/04/2021 09:42:02</v>
      </c>
      <c r="G33" s="1">
        <f>IFERROR(__xludf.DUMMYFUNCTION("""COMPUTED_VALUE"""),0.0)</f>
        <v>0</v>
      </c>
      <c r="H33" s="1" t="str">
        <f>IFERROR(__xludf.DUMMYFUNCTION("""COMPUTED_VALUE"""),"LA")</f>
        <v>LA</v>
      </c>
      <c r="I33" s="1">
        <f>IFERROR(__xludf.DUMMYFUNCTION("""COMPUTED_VALUE"""),0.0)</f>
        <v>0</v>
      </c>
      <c r="J33" s="1">
        <f>IFERROR(__xludf.DUMMYFUNCTION("""COMPUTED_VALUE"""),0.0)</f>
        <v>0</v>
      </c>
      <c r="K33" s="1">
        <f>IFERROR(__xludf.DUMMYFUNCTION("""COMPUTED_VALUE"""),0.0)</f>
        <v>0</v>
      </c>
      <c r="L33" s="1"/>
    </row>
    <row r="34">
      <c r="A34" s="1" t="str">
        <f>IFERROR(__xludf.DUMMYFUNCTION("""COMPUTED_VALUE"""),"Sikkim")</f>
        <v>Sikkim</v>
      </c>
      <c r="B34" s="1">
        <f>IFERROR(__xludf.DUMMYFUNCTION("""COMPUTED_VALUE"""),6519.0)</f>
        <v>6519</v>
      </c>
      <c r="C34" s="1">
        <f>IFERROR(__xludf.DUMMYFUNCTION("""COMPUTED_VALUE"""),6003.0)</f>
        <v>6003</v>
      </c>
      <c r="D34" s="1">
        <f>IFERROR(__xludf.DUMMYFUNCTION("""COMPUTED_VALUE"""),136.0)</f>
        <v>136</v>
      </c>
      <c r="E34" s="1">
        <f>IFERROR(__xludf.DUMMYFUNCTION("""COMPUTED_VALUE"""),263.0)</f>
        <v>263</v>
      </c>
      <c r="F34" s="2" t="str">
        <f>IFERROR(__xludf.DUMMYFUNCTION("""COMPUTED_VALUE"""),"16/04/2021 23:20:01")</f>
        <v>16/04/2021 23:20:01</v>
      </c>
      <c r="G34" s="1">
        <f>IFERROR(__xludf.DUMMYFUNCTION("""COMPUTED_VALUE"""),117.0)</f>
        <v>117</v>
      </c>
      <c r="H34" s="1" t="str">
        <f>IFERROR(__xludf.DUMMYFUNCTION("""COMPUTED_VALUE"""),"SK")</f>
        <v>SK</v>
      </c>
      <c r="I34" s="1">
        <f>IFERROR(__xludf.DUMMYFUNCTION("""COMPUTED_VALUE"""),0.0)</f>
        <v>0</v>
      </c>
      <c r="J34" s="1">
        <f>IFERROR(__xludf.DUMMYFUNCTION("""COMPUTED_VALUE"""),0.0)</f>
        <v>0</v>
      </c>
      <c r="K34" s="1">
        <f>IFERROR(__xludf.DUMMYFUNCTION("""COMPUTED_VALUE"""),0.0)</f>
        <v>0</v>
      </c>
      <c r="L34" s="1"/>
    </row>
    <row r="35">
      <c r="A35" s="1" t="str">
        <f>IFERROR(__xludf.DUMMYFUNCTION("""COMPUTED_VALUE"""),"Andaman and Nicobar Islands")</f>
        <v>Andaman and Nicobar Islands</v>
      </c>
      <c r="B35" s="1">
        <f>IFERROR(__xludf.DUMMYFUNCTION("""COMPUTED_VALUE"""),5289.0)</f>
        <v>5289</v>
      </c>
      <c r="C35" s="1">
        <f>IFERROR(__xludf.DUMMYFUNCTION("""COMPUTED_VALUE"""),5110.0)</f>
        <v>5110</v>
      </c>
      <c r="D35" s="1">
        <f>IFERROR(__xludf.DUMMYFUNCTION("""COMPUTED_VALUE"""),63.0)</f>
        <v>63</v>
      </c>
      <c r="E35" s="1">
        <f>IFERROR(__xludf.DUMMYFUNCTION("""COMPUTED_VALUE"""),116.0)</f>
        <v>116</v>
      </c>
      <c r="F35" s="2" t="str">
        <f>IFERROR(__xludf.DUMMYFUNCTION("""COMPUTED_VALUE"""),"16/04/2021 22:31:09")</f>
        <v>16/04/2021 22:31:09</v>
      </c>
      <c r="G35" s="1">
        <f>IFERROR(__xludf.DUMMYFUNCTION("""COMPUTED_VALUE"""),0.0)</f>
        <v>0</v>
      </c>
      <c r="H35" s="1" t="str">
        <f>IFERROR(__xludf.DUMMYFUNCTION("""COMPUTED_VALUE"""),"AN")</f>
        <v>AN</v>
      </c>
      <c r="I35" s="1">
        <f>IFERROR(__xludf.DUMMYFUNCTION("""COMPUTED_VALUE"""),0.0)</f>
        <v>0</v>
      </c>
      <c r="J35" s="1">
        <f>IFERROR(__xludf.DUMMYFUNCTION("""COMPUTED_VALUE"""),0.0)</f>
        <v>0</v>
      </c>
      <c r="K35" s="1">
        <f>IFERROR(__xludf.DUMMYFUNCTION("""COMPUTED_VALUE"""),0.0)</f>
        <v>0</v>
      </c>
      <c r="L35" s="1"/>
    </row>
    <row r="36">
      <c r="A36" s="1" t="str">
        <f>IFERROR(__xludf.DUMMYFUNCTION("""COMPUTED_VALUE"""),"Mizoram")</f>
        <v>Mizoram</v>
      </c>
      <c r="B36" s="1">
        <f>IFERROR(__xludf.DUMMYFUNCTION("""COMPUTED_VALUE"""),4809.0)</f>
        <v>4809</v>
      </c>
      <c r="C36" s="1">
        <f>IFERROR(__xludf.DUMMYFUNCTION("""COMPUTED_VALUE"""),4483.0)</f>
        <v>4483</v>
      </c>
      <c r="D36" s="1">
        <f>IFERROR(__xludf.DUMMYFUNCTION("""COMPUTED_VALUE"""),12.0)</f>
        <v>12</v>
      </c>
      <c r="E36" s="1">
        <f>IFERROR(__xludf.DUMMYFUNCTION("""COMPUTED_VALUE"""),314.0)</f>
        <v>314</v>
      </c>
      <c r="F36" s="2" t="str">
        <f>IFERROR(__xludf.DUMMYFUNCTION("""COMPUTED_VALUE"""),"17/04/2021 18:52:34")</f>
        <v>17/04/2021 18:52:34</v>
      </c>
      <c r="G36" s="1">
        <f>IFERROR(__xludf.DUMMYFUNCTION("""COMPUTED_VALUE"""),0.0)</f>
        <v>0</v>
      </c>
      <c r="H36" s="1" t="str">
        <f>IFERROR(__xludf.DUMMYFUNCTION("""COMPUTED_VALUE"""),"MZ")</f>
        <v>MZ</v>
      </c>
      <c r="I36" s="1">
        <f>IFERROR(__xludf.DUMMYFUNCTION("""COMPUTED_VALUE"""),62.0)</f>
        <v>62</v>
      </c>
      <c r="J36" s="1">
        <f>IFERROR(__xludf.DUMMYFUNCTION("""COMPUTED_VALUE"""),1.0)</f>
        <v>1</v>
      </c>
      <c r="K36" s="1">
        <f>IFERROR(__xludf.DUMMYFUNCTION("""COMPUTED_VALUE"""),0.0)</f>
        <v>0</v>
      </c>
      <c r="L36" s="1"/>
    </row>
    <row r="37">
      <c r="A37" s="1" t="str">
        <f>IFERROR(__xludf.DUMMYFUNCTION("""COMPUTED_VALUE"""),"Dadra and Nagar Haveli and Daman and Diu")</f>
        <v>Dadra and Nagar Haveli and Daman and Diu</v>
      </c>
      <c r="B37" s="1">
        <f>IFERROR(__xludf.DUMMYFUNCTION("""COMPUTED_VALUE"""),4633.0)</f>
        <v>4633</v>
      </c>
      <c r="C37" s="1">
        <f>IFERROR(__xludf.DUMMYFUNCTION("""COMPUTED_VALUE"""),3752.0)</f>
        <v>3752</v>
      </c>
      <c r="D37" s="1">
        <f>IFERROR(__xludf.DUMMYFUNCTION("""COMPUTED_VALUE"""),4.0)</f>
        <v>4</v>
      </c>
      <c r="E37" s="1">
        <f>IFERROR(__xludf.DUMMYFUNCTION("""COMPUTED_VALUE"""),846.0)</f>
        <v>846</v>
      </c>
      <c r="F37" s="2" t="str">
        <f>IFERROR(__xludf.DUMMYFUNCTION("""COMPUTED_VALUE"""),"17/04/2021 20:24:01")</f>
        <v>17/04/2021 20:24:01</v>
      </c>
      <c r="G37" s="1">
        <f>IFERROR(__xludf.DUMMYFUNCTION("""COMPUTED_VALUE"""),31.0)</f>
        <v>31</v>
      </c>
      <c r="H37" s="1" t="str">
        <f>IFERROR(__xludf.DUMMYFUNCTION("""COMPUTED_VALUE"""),"DN")</f>
        <v>DN</v>
      </c>
      <c r="I37" s="1">
        <f>IFERROR(__xludf.DUMMYFUNCTION("""COMPUTED_VALUE"""),65.0)</f>
        <v>65</v>
      </c>
      <c r="J37" s="1">
        <f>IFERROR(__xludf.DUMMYFUNCTION("""COMPUTED_VALUE"""),25.0)</f>
        <v>25</v>
      </c>
      <c r="K37" s="1">
        <f>IFERROR(__xludf.DUMMYFUNCTION("""COMPUTED_VALUE"""),0.0)</f>
        <v>0</v>
      </c>
      <c r="L37" s="1"/>
    </row>
    <row r="38" hidden="1">
      <c r="A38" s="1" t="str">
        <f>IFERROR(__xludf.DUMMYFUNCTION("""COMPUTED_VALUE"""),"Lakshadweep")</f>
        <v>Lakshadweep</v>
      </c>
      <c r="B38" s="1">
        <f>IFERROR(__xludf.DUMMYFUNCTION("""COMPUTED_VALUE"""),945.0)</f>
        <v>945</v>
      </c>
      <c r="C38" s="1">
        <f>IFERROR(__xludf.DUMMYFUNCTION("""COMPUTED_VALUE"""),760.0)</f>
        <v>760</v>
      </c>
      <c r="D38" s="1">
        <f>IFERROR(__xludf.DUMMYFUNCTION("""COMPUTED_VALUE"""),1.0)</f>
        <v>1</v>
      </c>
      <c r="E38" s="1">
        <f>IFERROR(__xludf.DUMMYFUNCTION("""COMPUTED_VALUE"""),179.0)</f>
        <v>179</v>
      </c>
      <c r="F38" s="2" t="str">
        <f>IFERROR(__xludf.DUMMYFUNCTION("""COMPUTED_VALUE"""),"16/04/2021 19:44:04")</f>
        <v>16/04/2021 19:44:04</v>
      </c>
      <c r="G38" s="1">
        <f>IFERROR(__xludf.DUMMYFUNCTION("""COMPUTED_VALUE"""),5.0)</f>
        <v>5</v>
      </c>
      <c r="H38" s="1" t="str">
        <f>IFERROR(__xludf.DUMMYFUNCTION("""COMPUTED_VALUE"""),"LD")</f>
        <v>LD</v>
      </c>
      <c r="I38" s="1">
        <f>IFERROR(__xludf.DUMMYFUNCTION("""COMPUTED_VALUE"""),0.0)</f>
        <v>0</v>
      </c>
      <c r="J38" s="1">
        <f>IFERROR(__xludf.DUMMYFUNCTION("""COMPUTED_VALUE"""),0.0)</f>
        <v>0</v>
      </c>
      <c r="K38" s="1">
        <f>IFERROR(__xludf.DUMMYFUNCTION("""COMPUTED_VALUE"""),0.0)</f>
        <v>0</v>
      </c>
      <c r="L38" s="1"/>
    </row>
    <row r="39">
      <c r="A39" s="1" t="str">
        <f>IFERROR(__xludf.DUMMYFUNCTION("""COMPUTED_VALUE"""),"State Unassigned")</f>
        <v>State Unassigned</v>
      </c>
      <c r="B39" s="1">
        <f>IFERROR(__xludf.DUMMYFUNCTION("""COMPUTED_VALUE"""),0.0)</f>
        <v>0</v>
      </c>
      <c r="C39" s="1">
        <f>IFERROR(__xludf.DUMMYFUNCTION("""COMPUTED_VALUE"""),0.0)</f>
        <v>0</v>
      </c>
      <c r="D39" s="1">
        <f>IFERROR(__xludf.DUMMYFUNCTION("""COMPUTED_VALUE"""),0.0)</f>
        <v>0</v>
      </c>
      <c r="E39" s="1">
        <f>IFERROR(__xludf.DUMMYFUNCTION("""COMPUTED_VALUE"""),0.0)</f>
        <v>0</v>
      </c>
      <c r="F39" s="2" t="str">
        <f>IFERROR(__xludf.DUMMYFUNCTION("""COMPUTED_VALUE"""),"19/07/2020 09:40:01")</f>
        <v>19/07/2020 09:40:01</v>
      </c>
      <c r="G39" s="1">
        <f>IFERROR(__xludf.DUMMYFUNCTION("""COMPUTED_VALUE"""),0.0)</f>
        <v>0</v>
      </c>
      <c r="H39" s="1" t="str">
        <f>IFERROR(__xludf.DUMMYFUNCTION("""COMPUTED_VALUE"""),"UN")</f>
        <v>UN</v>
      </c>
      <c r="I39" s="1">
        <f>IFERROR(__xludf.DUMMYFUNCTION("""COMPUTED_VALUE"""),0.0)</f>
        <v>0</v>
      </c>
      <c r="J39" s="1">
        <f>IFERROR(__xludf.DUMMYFUNCTION("""COMPUTED_VALUE"""),0.0)</f>
        <v>0</v>
      </c>
      <c r="K39" s="1">
        <f>IFERROR(__xludf.DUMMYFUNCTION("""COMPUTED_VALUE"""),0.0)</f>
        <v>0</v>
      </c>
      <c r="L39" s="1" t="str">
        <f>IFERROR(__xludf.DUMMYFUNCTION("""COMPUTED_VALUE"""),"MoHFW website reports that these are the 'cases that are being reassigned to states'.")</f>
        <v>MoHFW website reports that these are the 'cases that are being reassigned to states'.</v>
      </c>
    </row>
    <row r="40">
      <c r="F40" s="2"/>
    </row>
    <row r="41">
      <c r="F41" s="2"/>
    </row>
    <row r="42">
      <c r="F42" s="2"/>
    </row>
    <row r="43">
      <c r="F43" s="2"/>
    </row>
    <row r="44">
      <c r="F44" s="2"/>
    </row>
    <row r="45">
      <c r="F45" s="2"/>
    </row>
    <row r="46">
      <c r="F46" s="2"/>
    </row>
    <row r="47">
      <c r="F47" s="2"/>
    </row>
    <row r="48">
      <c r="F48" s="2"/>
    </row>
    <row r="49">
      <c r="F49" s="2"/>
    </row>
    <row r="50">
      <c r="F50" s="2"/>
    </row>
    <row r="51">
      <c r="F51" s="2"/>
    </row>
    <row r="52">
      <c r="F52" s="2"/>
    </row>
    <row r="53">
      <c r="F53" s="2"/>
    </row>
    <row r="54">
      <c r="F54" s="2"/>
    </row>
    <row r="55">
      <c r="F55" s="2"/>
    </row>
    <row r="56">
      <c r="F56" s="2"/>
    </row>
    <row r="57">
      <c r="F57" s="2"/>
    </row>
    <row r="58">
      <c r="F58" s="2"/>
    </row>
    <row r="59">
      <c r="F59" s="2"/>
    </row>
    <row r="60">
      <c r="F60" s="2"/>
    </row>
    <row r="61">
      <c r="F61" s="2"/>
    </row>
    <row r="62">
      <c r="F62" s="2"/>
    </row>
    <row r="63">
      <c r="F63" s="2"/>
    </row>
    <row r="64">
      <c r="F64" s="2"/>
    </row>
    <row r="65">
      <c r="F65" s="2"/>
    </row>
    <row r="66">
      <c r="F66" s="2"/>
    </row>
    <row r="67">
      <c r="F67" s="2"/>
    </row>
    <row r="68">
      <c r="F68" s="2"/>
    </row>
    <row r="69">
      <c r="F69" s="2"/>
    </row>
    <row r="70">
      <c r="F70" s="2"/>
    </row>
    <row r="71">
      <c r="F71" s="2"/>
    </row>
    <row r="72">
      <c r="F72" s="2"/>
    </row>
    <row r="73">
      <c r="F73" s="2"/>
    </row>
    <row r="74">
      <c r="F74" s="2"/>
    </row>
    <row r="75">
      <c r="F75" s="2"/>
    </row>
    <row r="76">
      <c r="F76" s="2"/>
    </row>
    <row r="77">
      <c r="F77" s="2"/>
    </row>
    <row r="78">
      <c r="F78" s="2"/>
    </row>
    <row r="79">
      <c r="F79" s="2"/>
    </row>
    <row r="80">
      <c r="F80" s="2"/>
    </row>
    <row r="81">
      <c r="F81" s="2"/>
    </row>
    <row r="82">
      <c r="F82" s="2"/>
    </row>
    <row r="83">
      <c r="F83" s="2"/>
    </row>
    <row r="84">
      <c r="F84" s="2"/>
    </row>
    <row r="85">
      <c r="F85" s="2"/>
    </row>
    <row r="86">
      <c r="F86" s="2"/>
    </row>
    <row r="87">
      <c r="F87" s="2"/>
    </row>
    <row r="88">
      <c r="F88" s="2"/>
    </row>
    <row r="89">
      <c r="F89" s="2"/>
    </row>
    <row r="90">
      <c r="F90" s="2"/>
    </row>
    <row r="91">
      <c r="F91" s="2"/>
    </row>
    <row r="92">
      <c r="F92" s="2"/>
    </row>
    <row r="93">
      <c r="F93" s="2"/>
    </row>
    <row r="94">
      <c r="F94" s="2"/>
    </row>
    <row r="95">
      <c r="F95" s="2"/>
    </row>
    <row r="96">
      <c r="F96" s="2"/>
    </row>
    <row r="97">
      <c r="F97" s="2"/>
    </row>
    <row r="98">
      <c r="F98" s="2"/>
    </row>
    <row r="99">
      <c r="F99" s="2"/>
    </row>
    <row r="100">
      <c r="F100" s="2"/>
    </row>
    <row r="101">
      <c r="F101" s="2"/>
    </row>
    <row r="102">
      <c r="F102" s="2"/>
    </row>
    <row r="103">
      <c r="F103" s="2"/>
    </row>
    <row r="104">
      <c r="F104" s="2"/>
    </row>
    <row r="105">
      <c r="F105" s="2"/>
    </row>
    <row r="106">
      <c r="F106" s="2"/>
    </row>
    <row r="107">
      <c r="F107" s="2"/>
    </row>
    <row r="108">
      <c r="F108" s="2"/>
    </row>
    <row r="109">
      <c r="F109" s="2"/>
    </row>
    <row r="110">
      <c r="F110" s="2"/>
    </row>
    <row r="111">
      <c r="F111" s="2"/>
    </row>
    <row r="112">
      <c r="F112" s="2"/>
    </row>
    <row r="113">
      <c r="F113" s="2"/>
    </row>
    <row r="114">
      <c r="F114" s="2"/>
    </row>
    <row r="115">
      <c r="F115" s="2"/>
    </row>
    <row r="116">
      <c r="F116" s="2"/>
    </row>
    <row r="117">
      <c r="F117" s="2"/>
    </row>
    <row r="118">
      <c r="F118" s="2"/>
    </row>
    <row r="119">
      <c r="F119" s="2"/>
    </row>
    <row r="120">
      <c r="F120" s="2"/>
    </row>
    <row r="121">
      <c r="F121" s="2"/>
    </row>
    <row r="122">
      <c r="F122" s="2"/>
    </row>
    <row r="123">
      <c r="F123" s="2"/>
    </row>
    <row r="124">
      <c r="F124" s="2"/>
    </row>
    <row r="125">
      <c r="F125" s="2"/>
    </row>
    <row r="126">
      <c r="F126" s="2"/>
    </row>
    <row r="127">
      <c r="F127" s="2"/>
    </row>
    <row r="128">
      <c r="F128" s="2"/>
    </row>
    <row r="129">
      <c r="F129" s="2"/>
    </row>
    <row r="130">
      <c r="F130" s="2"/>
    </row>
    <row r="131">
      <c r="F131" s="2"/>
    </row>
    <row r="132">
      <c r="F132" s="2"/>
    </row>
    <row r="133">
      <c r="F133" s="2"/>
    </row>
    <row r="134">
      <c r="F134" s="2"/>
    </row>
    <row r="135">
      <c r="F135" s="2"/>
    </row>
    <row r="136">
      <c r="F136" s="2"/>
    </row>
    <row r="137">
      <c r="F137" s="2"/>
    </row>
    <row r="138">
      <c r="F138" s="2"/>
    </row>
    <row r="139">
      <c r="F139" s="2"/>
    </row>
    <row r="140">
      <c r="F140" s="2"/>
    </row>
    <row r="141">
      <c r="F141" s="2"/>
    </row>
    <row r="142">
      <c r="F142" s="2"/>
    </row>
    <row r="143">
      <c r="F143" s="2"/>
    </row>
    <row r="144">
      <c r="F144" s="2"/>
    </row>
    <row r="145">
      <c r="F145" s="2"/>
    </row>
    <row r="146">
      <c r="F146" s="2"/>
    </row>
    <row r="147">
      <c r="F147" s="2"/>
    </row>
    <row r="148">
      <c r="F148" s="2"/>
    </row>
    <row r="149">
      <c r="F149" s="2"/>
    </row>
    <row r="150">
      <c r="F150" s="2"/>
    </row>
    <row r="151">
      <c r="F151" s="2"/>
    </row>
    <row r="152">
      <c r="F152" s="2"/>
    </row>
    <row r="153">
      <c r="F153" s="2"/>
    </row>
    <row r="154">
      <c r="F154" s="2"/>
    </row>
    <row r="155">
      <c r="F155" s="2"/>
    </row>
    <row r="156">
      <c r="F156" s="2"/>
    </row>
    <row r="157">
      <c r="F157" s="2"/>
    </row>
    <row r="158">
      <c r="F158" s="2"/>
    </row>
    <row r="159">
      <c r="F159" s="2"/>
    </row>
    <row r="160">
      <c r="F160" s="2"/>
    </row>
    <row r="161">
      <c r="F161" s="2"/>
    </row>
    <row r="162">
      <c r="F162" s="2"/>
    </row>
    <row r="163">
      <c r="F163" s="2"/>
    </row>
    <row r="164">
      <c r="F164" s="2"/>
    </row>
    <row r="165">
      <c r="F165" s="2"/>
    </row>
    <row r="166">
      <c r="F166" s="2"/>
    </row>
    <row r="167">
      <c r="F167" s="2"/>
    </row>
    <row r="168">
      <c r="F168" s="2"/>
    </row>
    <row r="169">
      <c r="F169" s="2"/>
    </row>
    <row r="170">
      <c r="F170" s="2"/>
    </row>
    <row r="171">
      <c r="F171" s="2"/>
    </row>
    <row r="172">
      <c r="F172" s="2"/>
    </row>
    <row r="173">
      <c r="F173" s="2"/>
    </row>
    <row r="174">
      <c r="F174" s="2"/>
    </row>
    <row r="175">
      <c r="F175" s="2"/>
    </row>
    <row r="176">
      <c r="F176" s="2"/>
    </row>
    <row r="177">
      <c r="F177" s="2"/>
    </row>
    <row r="178">
      <c r="F178" s="2"/>
    </row>
    <row r="179">
      <c r="F179" s="2"/>
    </row>
    <row r="180">
      <c r="F180" s="2"/>
    </row>
    <row r="181">
      <c r="F181" s="2"/>
    </row>
    <row r="182">
      <c r="F182" s="2"/>
    </row>
    <row r="183">
      <c r="F183" s="2"/>
    </row>
    <row r="184">
      <c r="F184" s="2"/>
    </row>
    <row r="185">
      <c r="F185" s="2"/>
    </row>
    <row r="186">
      <c r="F186" s="2"/>
    </row>
    <row r="187">
      <c r="F187" s="2"/>
    </row>
    <row r="188">
      <c r="F188" s="2"/>
    </row>
    <row r="189">
      <c r="F189" s="2"/>
    </row>
    <row r="190">
      <c r="F190" s="2"/>
    </row>
    <row r="191">
      <c r="F191" s="2"/>
    </row>
    <row r="192">
      <c r="F192" s="2"/>
    </row>
    <row r="193">
      <c r="F193" s="2"/>
    </row>
    <row r="194">
      <c r="F194" s="2"/>
    </row>
    <row r="195">
      <c r="F195" s="2"/>
    </row>
    <row r="196">
      <c r="F196" s="2"/>
    </row>
    <row r="197">
      <c r="F197" s="2"/>
    </row>
    <row r="198">
      <c r="F198" s="2"/>
    </row>
    <row r="199">
      <c r="F199" s="2"/>
    </row>
    <row r="200">
      <c r="F200" s="2"/>
    </row>
    <row r="201">
      <c r="F201" s="2"/>
    </row>
    <row r="202">
      <c r="F202" s="2"/>
    </row>
    <row r="203">
      <c r="F203" s="2"/>
    </row>
    <row r="204">
      <c r="F204" s="2"/>
    </row>
    <row r="205">
      <c r="F205" s="2"/>
    </row>
    <row r="206">
      <c r="F206" s="2"/>
    </row>
    <row r="207">
      <c r="F207" s="2"/>
    </row>
    <row r="208">
      <c r="F208" s="2"/>
    </row>
    <row r="209">
      <c r="F209" s="2"/>
    </row>
    <row r="210">
      <c r="F210" s="2"/>
    </row>
    <row r="211">
      <c r="F211" s="2"/>
    </row>
    <row r="212">
      <c r="F212" s="2"/>
    </row>
    <row r="213">
      <c r="F213" s="2"/>
    </row>
    <row r="214">
      <c r="F214" s="2"/>
    </row>
    <row r="215">
      <c r="F215" s="2"/>
    </row>
    <row r="216">
      <c r="F216" s="2"/>
    </row>
    <row r="217">
      <c r="F217" s="2"/>
    </row>
    <row r="218">
      <c r="F218" s="2"/>
    </row>
    <row r="219">
      <c r="F219" s="2"/>
    </row>
    <row r="220">
      <c r="F220" s="2"/>
    </row>
    <row r="221">
      <c r="F221" s="2"/>
    </row>
    <row r="222">
      <c r="F222" s="2"/>
    </row>
    <row r="223">
      <c r="F223" s="2"/>
    </row>
    <row r="224">
      <c r="F224" s="2"/>
    </row>
    <row r="225">
      <c r="F225" s="2"/>
    </row>
    <row r="226">
      <c r="F226" s="2"/>
    </row>
    <row r="227">
      <c r="F227" s="2"/>
    </row>
    <row r="228">
      <c r="F228" s="2"/>
    </row>
    <row r="229">
      <c r="F229" s="2"/>
    </row>
    <row r="230">
      <c r="F230" s="2"/>
    </row>
    <row r="231">
      <c r="F231" s="2"/>
    </row>
    <row r="232">
      <c r="F232" s="2"/>
    </row>
    <row r="233">
      <c r="F233" s="2"/>
    </row>
    <row r="234">
      <c r="F234" s="2"/>
    </row>
    <row r="235">
      <c r="F235" s="2"/>
    </row>
    <row r="236">
      <c r="F236" s="2"/>
    </row>
    <row r="237">
      <c r="F237" s="2"/>
    </row>
    <row r="238">
      <c r="F238" s="2"/>
    </row>
    <row r="239">
      <c r="F239" s="2"/>
    </row>
    <row r="240">
      <c r="F240" s="2"/>
    </row>
    <row r="241">
      <c r="F241" s="2"/>
    </row>
    <row r="242">
      <c r="F242" s="2"/>
    </row>
    <row r="243">
      <c r="F243" s="2"/>
    </row>
    <row r="244">
      <c r="F244" s="2"/>
    </row>
    <row r="245">
      <c r="F245" s="2"/>
    </row>
    <row r="246">
      <c r="F246" s="2"/>
    </row>
    <row r="247">
      <c r="F247" s="2"/>
    </row>
    <row r="248">
      <c r="F248" s="2"/>
    </row>
    <row r="249">
      <c r="F249" s="2"/>
    </row>
    <row r="250">
      <c r="F250" s="2"/>
    </row>
    <row r="251">
      <c r="F251" s="2"/>
    </row>
    <row r="252">
      <c r="F252" s="2"/>
    </row>
    <row r="253">
      <c r="F253" s="2"/>
    </row>
    <row r="254">
      <c r="F254" s="2"/>
    </row>
    <row r="255">
      <c r="F255" s="2"/>
    </row>
    <row r="256">
      <c r="F256" s="2"/>
    </row>
    <row r="257">
      <c r="F257" s="2"/>
    </row>
    <row r="258">
      <c r="F258" s="2"/>
    </row>
    <row r="259">
      <c r="F259" s="2"/>
    </row>
    <row r="260">
      <c r="F260" s="2"/>
    </row>
    <row r="261">
      <c r="F261" s="2"/>
    </row>
    <row r="262">
      <c r="F262" s="2"/>
    </row>
    <row r="263">
      <c r="F263" s="2"/>
    </row>
    <row r="264">
      <c r="F264" s="2"/>
    </row>
    <row r="265">
      <c r="F265" s="2"/>
    </row>
    <row r="266">
      <c r="F266" s="2"/>
    </row>
    <row r="267">
      <c r="F267" s="2"/>
    </row>
    <row r="268">
      <c r="F268" s="2"/>
    </row>
    <row r="269">
      <c r="F269" s="2"/>
    </row>
    <row r="270">
      <c r="F270" s="2"/>
    </row>
    <row r="271">
      <c r="F271" s="2"/>
    </row>
    <row r="272">
      <c r="F272" s="2"/>
    </row>
    <row r="273">
      <c r="F273" s="2"/>
    </row>
    <row r="274">
      <c r="F274" s="2"/>
    </row>
    <row r="275">
      <c r="F275" s="2"/>
    </row>
    <row r="276">
      <c r="F276" s="2"/>
    </row>
    <row r="277">
      <c r="F277" s="2"/>
    </row>
    <row r="278">
      <c r="F278" s="2"/>
    </row>
    <row r="279">
      <c r="F279" s="2"/>
    </row>
    <row r="280">
      <c r="F280" s="2"/>
    </row>
    <row r="281">
      <c r="F281" s="2"/>
    </row>
    <row r="282">
      <c r="F282" s="2"/>
    </row>
    <row r="283">
      <c r="F283" s="2"/>
    </row>
    <row r="284">
      <c r="F284" s="2"/>
    </row>
    <row r="285">
      <c r="F285" s="2"/>
    </row>
    <row r="286">
      <c r="F286" s="2"/>
    </row>
    <row r="287">
      <c r="F287" s="2"/>
    </row>
    <row r="288">
      <c r="F288" s="2"/>
    </row>
    <row r="289">
      <c r="F289" s="2"/>
    </row>
    <row r="290">
      <c r="F290" s="2"/>
    </row>
    <row r="291">
      <c r="F291" s="2"/>
    </row>
    <row r="292">
      <c r="F292" s="2"/>
    </row>
    <row r="293">
      <c r="F293" s="2"/>
    </row>
    <row r="294">
      <c r="F294" s="2"/>
    </row>
    <row r="295">
      <c r="F295" s="2"/>
    </row>
    <row r="296">
      <c r="F296" s="2"/>
    </row>
    <row r="297">
      <c r="F297" s="2"/>
    </row>
    <row r="298">
      <c r="F298" s="2"/>
    </row>
    <row r="299">
      <c r="F299" s="2"/>
    </row>
    <row r="300">
      <c r="F300" s="2"/>
    </row>
    <row r="301">
      <c r="F301" s="2"/>
    </row>
    <row r="302">
      <c r="F302" s="2"/>
    </row>
    <row r="303">
      <c r="F303" s="2"/>
    </row>
    <row r="304">
      <c r="F304" s="2"/>
    </row>
    <row r="305">
      <c r="F305" s="2"/>
    </row>
    <row r="306">
      <c r="F306" s="2"/>
    </row>
    <row r="307">
      <c r="F307" s="2"/>
    </row>
    <row r="308">
      <c r="F308" s="2"/>
    </row>
    <row r="309">
      <c r="F309" s="2"/>
    </row>
    <row r="310">
      <c r="F310" s="2"/>
    </row>
    <row r="311">
      <c r="F311" s="2"/>
    </row>
    <row r="312">
      <c r="F312" s="2"/>
    </row>
    <row r="313">
      <c r="F313" s="2"/>
    </row>
    <row r="314">
      <c r="F314" s="2"/>
    </row>
    <row r="315">
      <c r="F315" s="2"/>
    </row>
    <row r="316">
      <c r="F316" s="2"/>
    </row>
    <row r="317">
      <c r="F317" s="2"/>
    </row>
    <row r="318">
      <c r="F318" s="2"/>
    </row>
    <row r="319">
      <c r="F319" s="2"/>
    </row>
    <row r="320">
      <c r="F320" s="2"/>
    </row>
    <row r="321">
      <c r="F321" s="2"/>
    </row>
    <row r="322">
      <c r="F322" s="2"/>
    </row>
    <row r="323">
      <c r="F323" s="2"/>
    </row>
    <row r="324">
      <c r="F324" s="2"/>
    </row>
    <row r="325">
      <c r="F325" s="2"/>
    </row>
    <row r="326">
      <c r="F326" s="2"/>
    </row>
    <row r="327">
      <c r="F327" s="2"/>
    </row>
    <row r="328">
      <c r="F328" s="2"/>
    </row>
    <row r="329">
      <c r="F329" s="2"/>
    </row>
    <row r="330">
      <c r="F330" s="2"/>
    </row>
    <row r="331">
      <c r="F331" s="2"/>
    </row>
    <row r="332">
      <c r="F332" s="2"/>
    </row>
    <row r="333">
      <c r="F333" s="2"/>
    </row>
    <row r="334">
      <c r="F334" s="2"/>
    </row>
    <row r="335">
      <c r="F335" s="2"/>
    </row>
    <row r="336">
      <c r="F336" s="2"/>
    </row>
    <row r="337">
      <c r="F337" s="2"/>
    </row>
    <row r="338">
      <c r="F338" s="2"/>
    </row>
    <row r="339">
      <c r="F339" s="2"/>
    </row>
    <row r="340">
      <c r="F340" s="2"/>
    </row>
    <row r="341">
      <c r="F341" s="2"/>
    </row>
    <row r="342">
      <c r="F342" s="2"/>
    </row>
    <row r="343">
      <c r="F343" s="2"/>
    </row>
    <row r="344">
      <c r="F344" s="2"/>
    </row>
    <row r="345">
      <c r="F345" s="2"/>
    </row>
    <row r="346">
      <c r="F346" s="2"/>
    </row>
    <row r="347">
      <c r="F347" s="2"/>
    </row>
    <row r="348">
      <c r="F348" s="2"/>
    </row>
    <row r="349">
      <c r="F349" s="2"/>
    </row>
    <row r="350">
      <c r="F350" s="2"/>
    </row>
    <row r="351">
      <c r="F351" s="2"/>
    </row>
    <row r="352">
      <c r="F352" s="2"/>
    </row>
    <row r="353">
      <c r="F353" s="2"/>
    </row>
    <row r="354">
      <c r="F354" s="2"/>
    </row>
    <row r="355">
      <c r="F355" s="2"/>
    </row>
    <row r="356">
      <c r="F356" s="2"/>
    </row>
    <row r="357">
      <c r="F357" s="2"/>
    </row>
    <row r="358">
      <c r="F358" s="2"/>
    </row>
    <row r="359">
      <c r="F359" s="2"/>
    </row>
    <row r="360">
      <c r="F360" s="2"/>
    </row>
    <row r="361">
      <c r="F361" s="2"/>
    </row>
    <row r="362">
      <c r="F362" s="2"/>
    </row>
    <row r="363">
      <c r="F363" s="2"/>
    </row>
    <row r="364">
      <c r="F364" s="2"/>
    </row>
    <row r="365">
      <c r="F365" s="2"/>
    </row>
    <row r="366">
      <c r="F366" s="2"/>
    </row>
    <row r="367">
      <c r="F367" s="2"/>
    </row>
    <row r="368">
      <c r="F368" s="2"/>
    </row>
    <row r="369">
      <c r="F369" s="2"/>
    </row>
    <row r="370">
      <c r="F370" s="2"/>
    </row>
    <row r="371">
      <c r="F371" s="2"/>
    </row>
    <row r="372">
      <c r="F372" s="2"/>
    </row>
    <row r="373">
      <c r="F373" s="2"/>
    </row>
    <row r="374">
      <c r="F374" s="2"/>
    </row>
    <row r="375">
      <c r="F375" s="2"/>
    </row>
    <row r="376">
      <c r="F376" s="2"/>
    </row>
    <row r="377">
      <c r="F377" s="2"/>
    </row>
    <row r="378">
      <c r="F378" s="2"/>
    </row>
    <row r="379">
      <c r="F379" s="2"/>
    </row>
    <row r="380">
      <c r="F380" s="2"/>
    </row>
    <row r="381">
      <c r="F381" s="2"/>
    </row>
    <row r="382">
      <c r="F382" s="2"/>
    </row>
    <row r="383">
      <c r="F383" s="2"/>
    </row>
    <row r="384">
      <c r="F384" s="2"/>
    </row>
    <row r="385">
      <c r="F385" s="2"/>
    </row>
    <row r="386">
      <c r="F386" s="2"/>
    </row>
    <row r="387">
      <c r="F387" s="2"/>
    </row>
    <row r="388">
      <c r="F388" s="2"/>
    </row>
    <row r="389">
      <c r="F389" s="2"/>
    </row>
    <row r="390">
      <c r="F390" s="2"/>
    </row>
    <row r="391">
      <c r="F391" s="2"/>
    </row>
    <row r="392">
      <c r="F392" s="2"/>
    </row>
    <row r="393">
      <c r="F393" s="2"/>
    </row>
    <row r="394">
      <c r="F394" s="2"/>
    </row>
    <row r="395">
      <c r="F395" s="2"/>
    </row>
    <row r="396">
      <c r="F396" s="2"/>
    </row>
    <row r="397">
      <c r="F397" s="2"/>
    </row>
    <row r="398">
      <c r="F398" s="2"/>
    </row>
    <row r="399">
      <c r="F399" s="2"/>
    </row>
    <row r="400">
      <c r="F400" s="2"/>
    </row>
    <row r="401">
      <c r="F401" s="2"/>
    </row>
    <row r="402">
      <c r="F402" s="2"/>
    </row>
    <row r="403">
      <c r="F403" s="2"/>
    </row>
    <row r="404">
      <c r="F404" s="2"/>
    </row>
    <row r="405">
      <c r="F405" s="2"/>
    </row>
    <row r="406">
      <c r="F406" s="2"/>
    </row>
    <row r="407">
      <c r="F407" s="2"/>
    </row>
    <row r="408">
      <c r="F408" s="2"/>
    </row>
    <row r="409">
      <c r="F409" s="2"/>
    </row>
    <row r="410">
      <c r="F410" s="2"/>
    </row>
    <row r="411">
      <c r="F411" s="2"/>
    </row>
    <row r="412">
      <c r="F412" s="2"/>
    </row>
    <row r="413">
      <c r="F413" s="2"/>
    </row>
    <row r="414">
      <c r="F414" s="2"/>
    </row>
    <row r="415">
      <c r="F415" s="2"/>
    </row>
    <row r="416">
      <c r="F416" s="2"/>
    </row>
    <row r="417">
      <c r="F417" s="2"/>
    </row>
    <row r="418">
      <c r="F418" s="2"/>
    </row>
    <row r="419">
      <c r="F419" s="2"/>
    </row>
    <row r="420">
      <c r="F420" s="2"/>
    </row>
    <row r="421">
      <c r="F421" s="2"/>
    </row>
    <row r="422">
      <c r="F422" s="2"/>
    </row>
    <row r="423">
      <c r="F423" s="2"/>
    </row>
    <row r="424">
      <c r="F424" s="2"/>
    </row>
    <row r="425">
      <c r="F425" s="2"/>
    </row>
    <row r="426">
      <c r="F426" s="2"/>
    </row>
    <row r="427">
      <c r="F427" s="2"/>
    </row>
    <row r="428">
      <c r="F428" s="2"/>
    </row>
    <row r="429">
      <c r="F429" s="2"/>
    </row>
    <row r="430">
      <c r="F430" s="2"/>
    </row>
    <row r="431">
      <c r="F431" s="2"/>
    </row>
    <row r="432">
      <c r="F432" s="2"/>
    </row>
    <row r="433">
      <c r="F433" s="2"/>
    </row>
    <row r="434">
      <c r="F434" s="2"/>
    </row>
    <row r="435">
      <c r="F435" s="2"/>
    </row>
    <row r="436">
      <c r="F436" s="2"/>
    </row>
    <row r="437">
      <c r="F437" s="2"/>
    </row>
    <row r="438">
      <c r="F438" s="2"/>
    </row>
    <row r="439">
      <c r="F439" s="2"/>
    </row>
    <row r="440">
      <c r="F440" s="2"/>
    </row>
    <row r="441">
      <c r="F441" s="2"/>
    </row>
    <row r="442">
      <c r="F442" s="2"/>
    </row>
    <row r="443">
      <c r="F443" s="2"/>
    </row>
    <row r="444">
      <c r="F444" s="2"/>
    </row>
    <row r="445">
      <c r="F445" s="2"/>
    </row>
    <row r="446">
      <c r="F446" s="2"/>
    </row>
    <row r="447">
      <c r="F447" s="2"/>
    </row>
    <row r="448">
      <c r="F448" s="2"/>
    </row>
    <row r="449">
      <c r="F449" s="2"/>
    </row>
    <row r="450">
      <c r="F450" s="2"/>
    </row>
    <row r="451">
      <c r="F451" s="2"/>
    </row>
    <row r="452">
      <c r="F452" s="2"/>
    </row>
    <row r="453">
      <c r="F453" s="2"/>
    </row>
    <row r="454">
      <c r="F454" s="2"/>
    </row>
    <row r="455">
      <c r="F455" s="2"/>
    </row>
    <row r="456">
      <c r="F456" s="2"/>
    </row>
    <row r="457">
      <c r="F457" s="2"/>
    </row>
    <row r="458">
      <c r="F458" s="2"/>
    </row>
    <row r="459">
      <c r="F459" s="2"/>
    </row>
    <row r="460">
      <c r="F460" s="2"/>
    </row>
    <row r="461">
      <c r="F461" s="2"/>
    </row>
    <row r="462">
      <c r="F462" s="2"/>
    </row>
    <row r="463">
      <c r="F463" s="2"/>
    </row>
    <row r="464">
      <c r="F464" s="2"/>
    </row>
    <row r="465">
      <c r="F465" s="2"/>
    </row>
    <row r="466">
      <c r="F466" s="2"/>
    </row>
    <row r="467">
      <c r="F467" s="2"/>
    </row>
    <row r="468">
      <c r="F468" s="2"/>
    </row>
    <row r="469">
      <c r="F469" s="2"/>
    </row>
    <row r="470">
      <c r="F470" s="2"/>
    </row>
    <row r="471">
      <c r="F471" s="2"/>
    </row>
    <row r="472">
      <c r="F472" s="2"/>
    </row>
    <row r="473">
      <c r="F473" s="2"/>
    </row>
    <row r="474">
      <c r="F474" s="2"/>
    </row>
    <row r="475">
      <c r="F475" s="2"/>
    </row>
    <row r="476">
      <c r="F476" s="2"/>
    </row>
    <row r="477">
      <c r="F477" s="2"/>
    </row>
    <row r="478">
      <c r="F478" s="2"/>
    </row>
    <row r="479">
      <c r="F479" s="2"/>
    </row>
    <row r="480">
      <c r="F480" s="2"/>
    </row>
    <row r="481">
      <c r="F481" s="2"/>
    </row>
    <row r="482">
      <c r="F482" s="2"/>
    </row>
    <row r="483">
      <c r="F483" s="2"/>
    </row>
    <row r="484">
      <c r="F484" s="2"/>
    </row>
    <row r="485">
      <c r="F485" s="2"/>
    </row>
    <row r="486">
      <c r="F486" s="2"/>
    </row>
    <row r="487">
      <c r="F487" s="2"/>
    </row>
    <row r="488">
      <c r="F488" s="2"/>
    </row>
    <row r="489">
      <c r="F489" s="2"/>
    </row>
    <row r="490">
      <c r="F490" s="2"/>
    </row>
    <row r="491">
      <c r="F491" s="2"/>
    </row>
    <row r="492">
      <c r="F492" s="2"/>
    </row>
    <row r="493">
      <c r="F493" s="2"/>
    </row>
    <row r="494">
      <c r="F494" s="2"/>
    </row>
    <row r="495">
      <c r="F495" s="2"/>
    </row>
    <row r="496">
      <c r="F496" s="2"/>
    </row>
    <row r="497">
      <c r="F497" s="2"/>
    </row>
    <row r="498">
      <c r="F498" s="2"/>
    </row>
    <row r="499">
      <c r="F499" s="2"/>
    </row>
    <row r="500">
      <c r="F500" s="2"/>
    </row>
    <row r="501">
      <c r="F501" s="2"/>
    </row>
    <row r="502">
      <c r="F502" s="2"/>
    </row>
    <row r="503">
      <c r="F503" s="2"/>
    </row>
    <row r="504">
      <c r="F504" s="2"/>
    </row>
    <row r="505">
      <c r="F505" s="2"/>
    </row>
    <row r="506">
      <c r="F506" s="2"/>
    </row>
    <row r="507">
      <c r="F507" s="2"/>
    </row>
    <row r="508">
      <c r="F508" s="2"/>
    </row>
    <row r="509">
      <c r="F509" s="2"/>
    </row>
    <row r="510">
      <c r="F510" s="2"/>
    </row>
    <row r="511">
      <c r="F511" s="2"/>
    </row>
    <row r="512">
      <c r="F512" s="2"/>
    </row>
    <row r="513">
      <c r="F513" s="2"/>
    </row>
    <row r="514">
      <c r="F514" s="2"/>
    </row>
    <row r="515">
      <c r="F515" s="2"/>
    </row>
    <row r="516">
      <c r="F516" s="2"/>
    </row>
    <row r="517">
      <c r="F517" s="2"/>
    </row>
    <row r="518">
      <c r="F518" s="2"/>
    </row>
    <row r="519">
      <c r="F519" s="2"/>
    </row>
    <row r="520">
      <c r="F520" s="2"/>
    </row>
    <row r="521">
      <c r="F521" s="2"/>
    </row>
    <row r="522">
      <c r="F522" s="2"/>
    </row>
    <row r="523">
      <c r="F523" s="2"/>
    </row>
    <row r="524">
      <c r="F524" s="2"/>
    </row>
    <row r="525">
      <c r="F525" s="2"/>
    </row>
    <row r="526">
      <c r="F526" s="2"/>
    </row>
    <row r="527">
      <c r="F527" s="2"/>
    </row>
    <row r="528">
      <c r="F528" s="2"/>
    </row>
    <row r="529">
      <c r="F529" s="2"/>
    </row>
    <row r="530">
      <c r="F530" s="2"/>
    </row>
    <row r="531">
      <c r="F531" s="2"/>
    </row>
    <row r="532">
      <c r="F532" s="2"/>
    </row>
    <row r="533">
      <c r="F533" s="2"/>
    </row>
    <row r="534">
      <c r="F534" s="2"/>
    </row>
    <row r="535">
      <c r="F535" s="2"/>
    </row>
    <row r="536">
      <c r="F536" s="2"/>
    </row>
    <row r="537">
      <c r="F537" s="2"/>
    </row>
    <row r="538">
      <c r="F538" s="2"/>
    </row>
    <row r="539">
      <c r="F539" s="2"/>
    </row>
    <row r="540">
      <c r="F540" s="2"/>
    </row>
    <row r="541">
      <c r="F541" s="2"/>
    </row>
    <row r="542">
      <c r="F542" s="2"/>
    </row>
    <row r="543">
      <c r="F543" s="2"/>
    </row>
    <row r="544">
      <c r="F544" s="2"/>
    </row>
    <row r="545">
      <c r="F545" s="2"/>
    </row>
    <row r="546">
      <c r="F546" s="2"/>
    </row>
    <row r="547">
      <c r="F547" s="2"/>
    </row>
    <row r="548">
      <c r="F548" s="2"/>
    </row>
    <row r="549">
      <c r="F549" s="2"/>
    </row>
    <row r="550">
      <c r="F550" s="2"/>
    </row>
    <row r="551">
      <c r="F551" s="2"/>
    </row>
    <row r="552">
      <c r="F552" s="2"/>
    </row>
    <row r="553">
      <c r="F553" s="2"/>
    </row>
    <row r="554">
      <c r="F554" s="2"/>
    </row>
    <row r="555">
      <c r="F555" s="2"/>
    </row>
    <row r="556">
      <c r="F556" s="2"/>
    </row>
    <row r="557">
      <c r="F557" s="2"/>
    </row>
    <row r="558">
      <c r="F558" s="2"/>
    </row>
    <row r="559">
      <c r="F559" s="2"/>
    </row>
    <row r="560">
      <c r="F560" s="2"/>
    </row>
    <row r="561">
      <c r="F561" s="2"/>
    </row>
    <row r="562">
      <c r="F562" s="2"/>
    </row>
    <row r="563">
      <c r="F563" s="2"/>
    </row>
    <row r="564">
      <c r="F564" s="2"/>
    </row>
    <row r="565">
      <c r="F565" s="2"/>
    </row>
    <row r="566">
      <c r="F566" s="2"/>
    </row>
    <row r="567">
      <c r="F567" s="2"/>
    </row>
    <row r="568">
      <c r="F568" s="2"/>
    </row>
    <row r="569">
      <c r="F569" s="2"/>
    </row>
    <row r="570">
      <c r="F570" s="2"/>
    </row>
    <row r="571">
      <c r="F571" s="2"/>
    </row>
    <row r="572">
      <c r="F572" s="2"/>
    </row>
    <row r="573">
      <c r="F573" s="2"/>
    </row>
    <row r="574">
      <c r="F574" s="2"/>
    </row>
    <row r="575">
      <c r="F575" s="2"/>
    </row>
    <row r="576">
      <c r="F576" s="2"/>
    </row>
    <row r="577">
      <c r="F577" s="2"/>
    </row>
    <row r="578">
      <c r="F578" s="2"/>
    </row>
    <row r="579">
      <c r="F579" s="2"/>
    </row>
    <row r="580">
      <c r="F580" s="2"/>
    </row>
    <row r="581">
      <c r="F581" s="2"/>
    </row>
    <row r="582">
      <c r="F582" s="2"/>
    </row>
    <row r="583">
      <c r="F583" s="2"/>
    </row>
    <row r="584">
      <c r="F584" s="2"/>
    </row>
    <row r="585">
      <c r="F585" s="2"/>
    </row>
    <row r="586">
      <c r="F586" s="2"/>
    </row>
    <row r="587">
      <c r="F587" s="2"/>
    </row>
    <row r="588">
      <c r="F588" s="2"/>
    </row>
    <row r="589">
      <c r="F589" s="2"/>
    </row>
    <row r="590">
      <c r="F590" s="2"/>
    </row>
    <row r="591">
      <c r="F591" s="2"/>
    </row>
    <row r="592">
      <c r="F592" s="2"/>
    </row>
    <row r="593">
      <c r="F593" s="2"/>
    </row>
    <row r="594">
      <c r="F594" s="2"/>
    </row>
    <row r="595">
      <c r="F595" s="2"/>
    </row>
    <row r="596">
      <c r="F596" s="2"/>
    </row>
    <row r="597">
      <c r="F597" s="2"/>
    </row>
    <row r="598">
      <c r="F598" s="2"/>
    </row>
    <row r="599">
      <c r="F599" s="2"/>
    </row>
    <row r="600">
      <c r="F600" s="2"/>
    </row>
    <row r="601">
      <c r="F601" s="2"/>
    </row>
    <row r="602">
      <c r="F602" s="2"/>
    </row>
    <row r="603">
      <c r="F603" s="2"/>
    </row>
    <row r="604">
      <c r="F604" s="2"/>
    </row>
    <row r="605">
      <c r="F605" s="2"/>
    </row>
    <row r="606">
      <c r="F606" s="2"/>
    </row>
    <row r="607">
      <c r="F607" s="2"/>
    </row>
    <row r="608">
      <c r="F608" s="2"/>
    </row>
    <row r="609">
      <c r="F609" s="2"/>
    </row>
    <row r="610">
      <c r="F610" s="2"/>
    </row>
    <row r="611">
      <c r="F611" s="2"/>
    </row>
    <row r="612">
      <c r="F612" s="2"/>
    </row>
    <row r="613">
      <c r="F613" s="2"/>
    </row>
    <row r="614">
      <c r="F614" s="2"/>
    </row>
    <row r="615">
      <c r="F615" s="2"/>
    </row>
    <row r="616">
      <c r="F616" s="2"/>
    </row>
    <row r="617">
      <c r="F617" s="2"/>
    </row>
    <row r="618">
      <c r="F618" s="2"/>
    </row>
    <row r="619">
      <c r="F619" s="2"/>
    </row>
    <row r="620">
      <c r="F620" s="2"/>
    </row>
    <row r="621">
      <c r="F621" s="2"/>
    </row>
    <row r="622">
      <c r="F622" s="2"/>
    </row>
    <row r="623">
      <c r="F623" s="2"/>
    </row>
    <row r="624">
      <c r="F624" s="2"/>
    </row>
    <row r="625">
      <c r="F625" s="2"/>
    </row>
    <row r="626">
      <c r="F626" s="2"/>
    </row>
    <row r="627">
      <c r="F627" s="2"/>
    </row>
    <row r="628">
      <c r="F628" s="2"/>
    </row>
    <row r="629">
      <c r="F629" s="2"/>
    </row>
    <row r="630">
      <c r="F630" s="2"/>
    </row>
    <row r="631">
      <c r="F631" s="2"/>
    </row>
    <row r="632">
      <c r="F632" s="2"/>
    </row>
    <row r="633">
      <c r="F633" s="2"/>
    </row>
    <row r="634">
      <c r="F634" s="2"/>
    </row>
    <row r="635">
      <c r="F635" s="2"/>
    </row>
    <row r="636">
      <c r="F636" s="2"/>
    </row>
    <row r="637">
      <c r="F637" s="2"/>
    </row>
    <row r="638">
      <c r="F638" s="2"/>
    </row>
    <row r="639">
      <c r="F639" s="2"/>
    </row>
    <row r="640">
      <c r="F640" s="2"/>
    </row>
    <row r="641">
      <c r="F641" s="2"/>
    </row>
    <row r="642">
      <c r="F642" s="2"/>
    </row>
    <row r="643">
      <c r="F643" s="2"/>
    </row>
    <row r="644">
      <c r="F644" s="2"/>
    </row>
    <row r="645">
      <c r="F645" s="2"/>
    </row>
    <row r="646">
      <c r="F646" s="2"/>
    </row>
    <row r="647">
      <c r="F647" s="2"/>
    </row>
    <row r="648">
      <c r="F648" s="2"/>
    </row>
    <row r="649">
      <c r="F649" s="2"/>
    </row>
    <row r="650">
      <c r="F650" s="2"/>
    </row>
    <row r="651">
      <c r="F651" s="2"/>
    </row>
    <row r="652">
      <c r="F652" s="2"/>
    </row>
    <row r="653">
      <c r="F653" s="2"/>
    </row>
    <row r="654">
      <c r="F654" s="2"/>
    </row>
    <row r="655">
      <c r="F655" s="2"/>
    </row>
    <row r="656">
      <c r="F656" s="2"/>
    </row>
    <row r="657">
      <c r="F657" s="2"/>
    </row>
    <row r="658">
      <c r="F658" s="2"/>
    </row>
    <row r="659">
      <c r="F659" s="2"/>
    </row>
    <row r="660">
      <c r="F660" s="2"/>
    </row>
    <row r="661">
      <c r="F661" s="2"/>
    </row>
    <row r="662">
      <c r="F662" s="2"/>
    </row>
    <row r="663">
      <c r="F663" s="2"/>
    </row>
    <row r="664">
      <c r="F664" s="2"/>
    </row>
    <row r="665">
      <c r="F665" s="2"/>
    </row>
    <row r="666">
      <c r="F666" s="2"/>
    </row>
    <row r="667">
      <c r="F667" s="2"/>
    </row>
    <row r="668">
      <c r="F668" s="2"/>
    </row>
    <row r="669">
      <c r="F669" s="2"/>
    </row>
    <row r="670">
      <c r="F670" s="2"/>
    </row>
    <row r="671">
      <c r="F671" s="2"/>
    </row>
    <row r="672">
      <c r="F672" s="2"/>
    </row>
    <row r="673">
      <c r="F673" s="2"/>
    </row>
    <row r="674">
      <c r="F674" s="2"/>
    </row>
    <row r="675">
      <c r="F675" s="2"/>
    </row>
    <row r="676">
      <c r="F676" s="2"/>
    </row>
    <row r="677">
      <c r="F677" s="2"/>
    </row>
    <row r="678">
      <c r="F678" s="2"/>
    </row>
    <row r="679">
      <c r="F679" s="2"/>
    </row>
    <row r="680">
      <c r="F680" s="2"/>
    </row>
    <row r="681">
      <c r="F681" s="2"/>
    </row>
    <row r="682">
      <c r="F682" s="2"/>
    </row>
    <row r="683">
      <c r="F683" s="2"/>
    </row>
    <row r="684">
      <c r="F684" s="2"/>
    </row>
    <row r="685">
      <c r="F685" s="2"/>
    </row>
    <row r="686">
      <c r="F686" s="2"/>
    </row>
    <row r="687">
      <c r="F687" s="2"/>
    </row>
    <row r="688">
      <c r="F688" s="2"/>
    </row>
    <row r="689">
      <c r="F689" s="2"/>
    </row>
    <row r="690">
      <c r="F690" s="2"/>
    </row>
    <row r="691">
      <c r="F691" s="2"/>
    </row>
    <row r="692">
      <c r="F692" s="2"/>
    </row>
    <row r="693">
      <c r="F693" s="2"/>
    </row>
    <row r="694">
      <c r="F694" s="2"/>
    </row>
    <row r="695">
      <c r="F695" s="2"/>
    </row>
    <row r="696">
      <c r="F696" s="2"/>
    </row>
    <row r="697">
      <c r="F697" s="2"/>
    </row>
    <row r="698">
      <c r="F698" s="2"/>
    </row>
    <row r="699">
      <c r="F699" s="2"/>
    </row>
    <row r="700">
      <c r="F700" s="2"/>
    </row>
    <row r="701">
      <c r="F701" s="2"/>
    </row>
    <row r="702">
      <c r="F702" s="2"/>
    </row>
    <row r="703">
      <c r="F703" s="2"/>
    </row>
    <row r="704">
      <c r="F704" s="2"/>
    </row>
    <row r="705">
      <c r="F705" s="2"/>
    </row>
    <row r="706">
      <c r="F706" s="2"/>
    </row>
    <row r="707">
      <c r="F707" s="2"/>
    </row>
    <row r="708">
      <c r="F708" s="2"/>
    </row>
    <row r="709">
      <c r="F709" s="2"/>
    </row>
    <row r="710">
      <c r="F710" s="2"/>
    </row>
    <row r="711">
      <c r="F711" s="2"/>
    </row>
    <row r="712">
      <c r="F712" s="2"/>
    </row>
    <row r="713">
      <c r="F713" s="2"/>
    </row>
    <row r="714">
      <c r="F714" s="2"/>
    </row>
    <row r="715">
      <c r="F715" s="2"/>
    </row>
    <row r="716">
      <c r="F716" s="2"/>
    </row>
    <row r="717">
      <c r="F717" s="2"/>
    </row>
    <row r="718">
      <c r="F718" s="2"/>
    </row>
    <row r="719">
      <c r="F719" s="2"/>
    </row>
    <row r="720">
      <c r="F720" s="2"/>
    </row>
    <row r="721">
      <c r="F721" s="2"/>
    </row>
    <row r="722">
      <c r="F722" s="2"/>
    </row>
    <row r="723">
      <c r="F723" s="2"/>
    </row>
    <row r="724">
      <c r="F724" s="2"/>
    </row>
    <row r="725">
      <c r="F725" s="2"/>
    </row>
    <row r="726">
      <c r="F726" s="2"/>
    </row>
    <row r="727">
      <c r="F727" s="2"/>
    </row>
    <row r="728">
      <c r="F728" s="2"/>
    </row>
    <row r="729">
      <c r="F729" s="2"/>
    </row>
    <row r="730">
      <c r="F730" s="2"/>
    </row>
    <row r="731">
      <c r="F731" s="2"/>
    </row>
    <row r="732">
      <c r="F732" s="2"/>
    </row>
    <row r="733">
      <c r="F733" s="2"/>
    </row>
    <row r="734">
      <c r="F734" s="2"/>
    </row>
    <row r="735">
      <c r="F735" s="2"/>
    </row>
    <row r="736">
      <c r="F736" s="2"/>
    </row>
    <row r="737">
      <c r="F737" s="2"/>
    </row>
    <row r="738">
      <c r="F738" s="2"/>
    </row>
    <row r="739">
      <c r="F739" s="2"/>
    </row>
    <row r="740">
      <c r="F740" s="2"/>
    </row>
    <row r="741">
      <c r="F741" s="2"/>
    </row>
    <row r="742">
      <c r="F742" s="2"/>
    </row>
    <row r="743">
      <c r="F743" s="2"/>
    </row>
    <row r="744">
      <c r="F744" s="2"/>
    </row>
    <row r="745">
      <c r="F745" s="2"/>
    </row>
    <row r="746">
      <c r="F746" s="2"/>
    </row>
    <row r="747">
      <c r="F747" s="2"/>
    </row>
    <row r="748">
      <c r="F748" s="2"/>
    </row>
    <row r="749">
      <c r="F749" s="2"/>
    </row>
    <row r="750">
      <c r="F750" s="2"/>
    </row>
    <row r="751">
      <c r="F751" s="2"/>
    </row>
    <row r="752">
      <c r="F752" s="2"/>
    </row>
    <row r="753">
      <c r="F753" s="2"/>
    </row>
    <row r="754">
      <c r="F754" s="2"/>
    </row>
    <row r="755">
      <c r="F755" s="2"/>
    </row>
    <row r="756">
      <c r="F756" s="2"/>
    </row>
    <row r="757">
      <c r="F757" s="2"/>
    </row>
    <row r="758">
      <c r="F758" s="2"/>
    </row>
    <row r="759">
      <c r="F759" s="2"/>
    </row>
    <row r="760">
      <c r="F760" s="2"/>
    </row>
    <row r="761">
      <c r="F761" s="2"/>
    </row>
    <row r="762">
      <c r="F762" s="2"/>
    </row>
    <row r="763">
      <c r="F763" s="2"/>
    </row>
    <row r="764">
      <c r="F764" s="2"/>
    </row>
    <row r="765">
      <c r="F765" s="2"/>
    </row>
    <row r="766">
      <c r="F766" s="2"/>
    </row>
    <row r="767">
      <c r="F767" s="2"/>
    </row>
    <row r="768">
      <c r="F768" s="2"/>
    </row>
    <row r="769">
      <c r="F769" s="2"/>
    </row>
    <row r="770">
      <c r="F770" s="2"/>
    </row>
    <row r="771">
      <c r="F771" s="2"/>
    </row>
    <row r="772">
      <c r="F772" s="2"/>
    </row>
    <row r="773">
      <c r="F773" s="2"/>
    </row>
    <row r="774">
      <c r="F774" s="2"/>
    </row>
    <row r="775">
      <c r="F775" s="2"/>
    </row>
    <row r="776">
      <c r="F776" s="2"/>
    </row>
    <row r="777">
      <c r="F777" s="2"/>
    </row>
    <row r="778">
      <c r="F778" s="2"/>
    </row>
    <row r="779">
      <c r="F779" s="2"/>
    </row>
    <row r="780">
      <c r="F780" s="2"/>
    </row>
    <row r="781">
      <c r="F781" s="2"/>
    </row>
    <row r="782">
      <c r="F782" s="2"/>
    </row>
    <row r="783">
      <c r="F783" s="2"/>
    </row>
    <row r="784">
      <c r="F784" s="2"/>
    </row>
    <row r="785">
      <c r="F785" s="2"/>
    </row>
    <row r="786">
      <c r="F786" s="2"/>
    </row>
    <row r="787">
      <c r="F787" s="2"/>
    </row>
    <row r="788">
      <c r="F788" s="2"/>
    </row>
    <row r="789">
      <c r="F789" s="2"/>
    </row>
    <row r="790">
      <c r="F790" s="2"/>
    </row>
    <row r="791">
      <c r="F791" s="2"/>
    </row>
    <row r="792">
      <c r="F792" s="2"/>
    </row>
    <row r="793">
      <c r="F793" s="2"/>
    </row>
    <row r="794">
      <c r="F794" s="2"/>
    </row>
    <row r="795">
      <c r="F795" s="2"/>
    </row>
    <row r="796">
      <c r="F796" s="2"/>
    </row>
    <row r="797">
      <c r="F797" s="2"/>
    </row>
    <row r="798">
      <c r="F798" s="2"/>
    </row>
    <row r="799">
      <c r="F799" s="2"/>
    </row>
    <row r="800">
      <c r="F800" s="2"/>
    </row>
    <row r="801">
      <c r="F801" s="2"/>
    </row>
    <row r="802">
      <c r="F802" s="2"/>
    </row>
    <row r="803">
      <c r="F803" s="2"/>
    </row>
    <row r="804">
      <c r="F804" s="2"/>
    </row>
    <row r="805">
      <c r="F805" s="2"/>
    </row>
    <row r="806">
      <c r="F806" s="2"/>
    </row>
    <row r="807">
      <c r="F807" s="2"/>
    </row>
    <row r="808">
      <c r="F808" s="2"/>
    </row>
    <row r="809">
      <c r="F809" s="2"/>
    </row>
    <row r="810">
      <c r="F810" s="2"/>
    </row>
    <row r="811">
      <c r="F811" s="2"/>
    </row>
    <row r="812">
      <c r="F812" s="2"/>
    </row>
    <row r="813">
      <c r="F813" s="2"/>
    </row>
    <row r="814">
      <c r="F814" s="2"/>
    </row>
    <row r="815">
      <c r="F815" s="2"/>
    </row>
    <row r="816">
      <c r="F816" s="2"/>
    </row>
    <row r="817">
      <c r="F817" s="2"/>
    </row>
    <row r="818">
      <c r="F818" s="2"/>
    </row>
    <row r="819">
      <c r="F819" s="2"/>
    </row>
    <row r="820">
      <c r="F820" s="2"/>
    </row>
    <row r="821">
      <c r="F821" s="2"/>
    </row>
    <row r="822">
      <c r="F822" s="2"/>
    </row>
    <row r="823">
      <c r="F823" s="2"/>
    </row>
    <row r="824">
      <c r="F824" s="2"/>
    </row>
    <row r="825">
      <c r="F825" s="2"/>
    </row>
    <row r="826">
      <c r="F826" s="2"/>
    </row>
    <row r="827">
      <c r="F827" s="2"/>
    </row>
    <row r="828">
      <c r="F828" s="2"/>
    </row>
    <row r="829">
      <c r="F829" s="2"/>
    </row>
    <row r="830">
      <c r="F830" s="2"/>
    </row>
    <row r="831">
      <c r="F831" s="2"/>
    </row>
    <row r="832">
      <c r="F832" s="2"/>
    </row>
    <row r="833">
      <c r="F833" s="2"/>
    </row>
    <row r="834">
      <c r="F834" s="2"/>
    </row>
    <row r="835">
      <c r="F835" s="2"/>
    </row>
    <row r="836">
      <c r="F836" s="2"/>
    </row>
    <row r="837">
      <c r="F837" s="2"/>
    </row>
    <row r="838">
      <c r="F838" s="2"/>
    </row>
    <row r="839">
      <c r="F839" s="2"/>
    </row>
    <row r="840">
      <c r="F840" s="2"/>
    </row>
    <row r="841">
      <c r="F841" s="2"/>
    </row>
    <row r="842">
      <c r="F842" s="2"/>
    </row>
    <row r="843">
      <c r="F843" s="2"/>
    </row>
    <row r="844">
      <c r="F844" s="2"/>
    </row>
    <row r="845">
      <c r="F845" s="2"/>
    </row>
    <row r="846">
      <c r="F846" s="2"/>
    </row>
    <row r="847">
      <c r="F847" s="2"/>
    </row>
    <row r="848">
      <c r="F848" s="2"/>
    </row>
    <row r="849">
      <c r="F849" s="2"/>
    </row>
    <row r="850">
      <c r="F850" s="2"/>
    </row>
    <row r="851">
      <c r="F851" s="2"/>
    </row>
    <row r="852">
      <c r="F852" s="2"/>
    </row>
    <row r="853">
      <c r="F853" s="2"/>
    </row>
    <row r="854">
      <c r="F854" s="2"/>
    </row>
    <row r="855">
      <c r="F855" s="2"/>
    </row>
    <row r="856">
      <c r="F856" s="2"/>
    </row>
    <row r="857">
      <c r="F857" s="2"/>
    </row>
    <row r="858">
      <c r="F858" s="2"/>
    </row>
    <row r="859">
      <c r="F859" s="2"/>
    </row>
    <row r="860">
      <c r="F860" s="2"/>
    </row>
    <row r="861">
      <c r="F861" s="2"/>
    </row>
    <row r="862">
      <c r="F862" s="2"/>
    </row>
    <row r="863">
      <c r="F863" s="2"/>
    </row>
    <row r="864">
      <c r="F864" s="2"/>
    </row>
    <row r="865">
      <c r="F865" s="2"/>
    </row>
    <row r="866">
      <c r="F866" s="2"/>
    </row>
    <row r="867">
      <c r="F867" s="2"/>
    </row>
    <row r="868">
      <c r="F868" s="2"/>
    </row>
    <row r="869">
      <c r="F869" s="2"/>
    </row>
    <row r="870">
      <c r="F870" s="2"/>
    </row>
    <row r="871">
      <c r="F871" s="2"/>
    </row>
    <row r="872">
      <c r="F872" s="2"/>
    </row>
    <row r="873">
      <c r="F873" s="2"/>
    </row>
    <row r="874">
      <c r="F874" s="2"/>
    </row>
    <row r="875">
      <c r="F875" s="2"/>
    </row>
    <row r="876">
      <c r="F876" s="2"/>
    </row>
    <row r="877">
      <c r="F877" s="2"/>
    </row>
    <row r="878">
      <c r="F878" s="2"/>
    </row>
    <row r="879">
      <c r="F879" s="2"/>
    </row>
    <row r="880">
      <c r="F880" s="2"/>
    </row>
    <row r="881">
      <c r="F881" s="2"/>
    </row>
    <row r="882">
      <c r="F882" s="2"/>
    </row>
    <row r="883">
      <c r="F883" s="2"/>
    </row>
    <row r="884">
      <c r="F884" s="2"/>
    </row>
    <row r="885">
      <c r="F885" s="2"/>
    </row>
    <row r="886">
      <c r="F886" s="2"/>
    </row>
    <row r="887">
      <c r="F887" s="2"/>
    </row>
    <row r="888">
      <c r="F888" s="2"/>
    </row>
    <row r="889">
      <c r="F889" s="2"/>
    </row>
    <row r="890">
      <c r="F890" s="2"/>
    </row>
    <row r="891">
      <c r="F891" s="2"/>
    </row>
    <row r="892">
      <c r="F892" s="2"/>
    </row>
    <row r="893">
      <c r="F893" s="2"/>
    </row>
    <row r="894">
      <c r="F894" s="2"/>
    </row>
    <row r="895">
      <c r="F895" s="2"/>
    </row>
    <row r="896">
      <c r="F896" s="2"/>
    </row>
    <row r="897">
      <c r="F897" s="2"/>
    </row>
    <row r="898">
      <c r="F898" s="2"/>
    </row>
    <row r="899">
      <c r="F899" s="2"/>
    </row>
    <row r="900">
      <c r="F900" s="2"/>
    </row>
    <row r="901">
      <c r="F901" s="2"/>
    </row>
    <row r="902">
      <c r="F902" s="2"/>
    </row>
    <row r="903">
      <c r="F903" s="2"/>
    </row>
    <row r="904">
      <c r="F904" s="2"/>
    </row>
    <row r="905">
      <c r="F905" s="2"/>
    </row>
    <row r="906">
      <c r="F906" s="2"/>
    </row>
    <row r="907">
      <c r="F907" s="2"/>
    </row>
    <row r="908">
      <c r="F908" s="2"/>
    </row>
    <row r="909">
      <c r="F909" s="2"/>
    </row>
    <row r="910">
      <c r="F910" s="2"/>
    </row>
    <row r="911">
      <c r="F911" s="2"/>
    </row>
    <row r="912">
      <c r="F912" s="2"/>
    </row>
    <row r="913">
      <c r="F913" s="2"/>
    </row>
    <row r="914">
      <c r="F914" s="2"/>
    </row>
    <row r="915">
      <c r="F915" s="2"/>
    </row>
    <row r="916">
      <c r="F916" s="2"/>
    </row>
    <row r="917">
      <c r="F917" s="2"/>
    </row>
    <row r="918">
      <c r="F918" s="2"/>
    </row>
    <row r="919">
      <c r="F919" s="2"/>
    </row>
    <row r="920">
      <c r="F920" s="2"/>
    </row>
    <row r="921">
      <c r="F921" s="2"/>
    </row>
    <row r="922">
      <c r="F922" s="2"/>
    </row>
    <row r="923">
      <c r="F923" s="2"/>
    </row>
    <row r="924">
      <c r="F924" s="2"/>
    </row>
    <row r="925">
      <c r="F925" s="2"/>
    </row>
    <row r="926">
      <c r="F926" s="2"/>
    </row>
    <row r="927">
      <c r="F927" s="2"/>
    </row>
    <row r="928">
      <c r="F928" s="2"/>
    </row>
    <row r="929">
      <c r="F929" s="2"/>
    </row>
    <row r="930">
      <c r="F930" s="2"/>
    </row>
    <row r="931">
      <c r="F931" s="2"/>
    </row>
    <row r="932">
      <c r="F932" s="2"/>
    </row>
    <row r="933">
      <c r="F933" s="2"/>
    </row>
    <row r="934">
      <c r="F934" s="2"/>
    </row>
    <row r="935">
      <c r="F935" s="2"/>
    </row>
    <row r="936">
      <c r="F936" s="2"/>
    </row>
    <row r="937">
      <c r="F937" s="2"/>
    </row>
    <row r="938">
      <c r="F938" s="2"/>
    </row>
    <row r="939">
      <c r="F939" s="2"/>
    </row>
    <row r="940">
      <c r="F940" s="2"/>
    </row>
    <row r="941">
      <c r="F941" s="2"/>
    </row>
    <row r="942">
      <c r="F942" s="2"/>
    </row>
    <row r="943">
      <c r="F943" s="2"/>
    </row>
    <row r="944">
      <c r="F944" s="2"/>
    </row>
    <row r="945">
      <c r="F945" s="2"/>
    </row>
    <row r="946">
      <c r="F946" s="2"/>
    </row>
    <row r="947">
      <c r="F947" s="2"/>
    </row>
    <row r="948">
      <c r="F948" s="2"/>
    </row>
    <row r="949">
      <c r="F949" s="2"/>
    </row>
    <row r="950">
      <c r="F950" s="2"/>
    </row>
    <row r="951">
      <c r="F951" s="2"/>
    </row>
    <row r="952">
      <c r="F952" s="2"/>
    </row>
    <row r="953">
      <c r="F953" s="2"/>
    </row>
    <row r="954">
      <c r="F954" s="2"/>
    </row>
    <row r="955">
      <c r="F955" s="2"/>
    </row>
    <row r="956">
      <c r="F956" s="2"/>
    </row>
    <row r="957">
      <c r="F957" s="2"/>
    </row>
    <row r="958">
      <c r="F958" s="2"/>
    </row>
    <row r="959">
      <c r="F959" s="2"/>
    </row>
    <row r="960">
      <c r="F960" s="2"/>
    </row>
    <row r="961">
      <c r="F961" s="2"/>
    </row>
    <row r="962">
      <c r="F962" s="2"/>
    </row>
    <row r="963">
      <c r="F963" s="2"/>
    </row>
    <row r="964">
      <c r="F964" s="2"/>
    </row>
    <row r="965">
      <c r="F965" s="2"/>
    </row>
    <row r="966">
      <c r="F966" s="2"/>
    </row>
    <row r="967">
      <c r="F967" s="2"/>
    </row>
    <row r="968">
      <c r="F968" s="2"/>
    </row>
    <row r="969">
      <c r="F969" s="2"/>
    </row>
    <row r="970">
      <c r="F970" s="2"/>
    </row>
    <row r="971">
      <c r="F971" s="2"/>
    </row>
    <row r="972">
      <c r="F972" s="2"/>
    </row>
    <row r="973">
      <c r="F973" s="2"/>
    </row>
    <row r="974">
      <c r="F974" s="2"/>
    </row>
    <row r="975">
      <c r="F975" s="2"/>
    </row>
    <row r="976">
      <c r="F976" s="2"/>
    </row>
    <row r="977">
      <c r="F977" s="2"/>
    </row>
    <row r="978">
      <c r="F978" s="2"/>
    </row>
    <row r="979">
      <c r="F979" s="2"/>
    </row>
    <row r="980">
      <c r="F980" s="2"/>
    </row>
    <row r="981">
      <c r="F981" s="2"/>
    </row>
    <row r="982">
      <c r="F982" s="2"/>
    </row>
    <row r="983">
      <c r="F983" s="2"/>
    </row>
    <row r="984">
      <c r="F984" s="2"/>
    </row>
    <row r="985">
      <c r="F985" s="2"/>
    </row>
    <row r="986">
      <c r="F986" s="2"/>
    </row>
    <row r="987">
      <c r="F987" s="2"/>
    </row>
    <row r="988">
      <c r="F988" s="2"/>
    </row>
    <row r="989">
      <c r="F989" s="2"/>
    </row>
    <row r="990">
      <c r="F990" s="2"/>
    </row>
    <row r="991">
      <c r="F991" s="2"/>
    </row>
    <row r="992">
      <c r="F992" s="2"/>
    </row>
    <row r="993">
      <c r="F993" s="2"/>
    </row>
    <row r="994">
      <c r="F994" s="2"/>
    </row>
    <row r="995">
      <c r="F995" s="2"/>
    </row>
    <row r="996">
      <c r="F996" s="2"/>
    </row>
    <row r="997">
      <c r="F997" s="2"/>
    </row>
    <row r="998">
      <c r="F998" s="2"/>
    </row>
    <row r="999">
      <c r="F999" s="2"/>
    </row>
    <row r="1000">
      <c r="F1000" s="2"/>
    </row>
  </sheetData>
  <drawing r:id="rId1"/>
</worksheet>
</file>