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IFERROR(__xludf.DUMMYFUNCTION("IMPORTDATA(""https://api.covid19india.org/csv/latest/case_time_series.csv "")"),"Date")</f>
        <v>Date</v>
      </c>
      <c r="B1" s="1" t="str">
        <f>IFERROR(__xludf.DUMMYFUNCTION("""COMPUTED_VALUE"""),"Date_YMD")</f>
        <v>Date_YMD</v>
      </c>
      <c r="C1" s="1" t="str">
        <f>IFERROR(__xludf.DUMMYFUNCTION("""COMPUTED_VALUE"""),"Daily Confirmed")</f>
        <v>Daily Confirmed</v>
      </c>
      <c r="D1" s="1" t="str">
        <f>IFERROR(__xludf.DUMMYFUNCTION("""COMPUTED_VALUE"""),"Total Confirmed")</f>
        <v>Total Confirmed</v>
      </c>
      <c r="E1" s="1" t="str">
        <f>IFERROR(__xludf.DUMMYFUNCTION("""COMPUTED_VALUE"""),"Daily Recovered")</f>
        <v>Daily Recovered</v>
      </c>
      <c r="F1" s="1" t="str">
        <f>IFERROR(__xludf.DUMMYFUNCTION("""COMPUTED_VALUE"""),"Total Recovered")</f>
        <v>Total Recovered</v>
      </c>
      <c r="G1" s="1" t="str">
        <f>IFERROR(__xludf.DUMMYFUNCTION("""COMPUTED_VALUE"""),"Daily Deceased")</f>
        <v>Daily Deceased</v>
      </c>
      <c r="H1" s="1" t="str">
        <f>IFERROR(__xludf.DUMMYFUNCTION("""COMPUTED_VALUE"""),"Total Deceased")</f>
        <v>Total Deceased</v>
      </c>
    </row>
    <row r="2">
      <c r="A2" s="1">
        <f>IFERROR(__xludf.DUMMYFUNCTION("""COMPUTED_VALUE"""),43860.0)</f>
        <v>43860</v>
      </c>
      <c r="B2" s="1">
        <f>IFERROR(__xludf.DUMMYFUNCTION("""COMPUTED_VALUE"""),43860.0)</f>
        <v>43860</v>
      </c>
      <c r="C2" s="1">
        <f>IFERROR(__xludf.DUMMYFUNCTION("""COMPUTED_VALUE"""),1.0)</f>
        <v>1</v>
      </c>
      <c r="D2" s="1">
        <f>IFERROR(__xludf.DUMMYFUNCTION("""COMPUTED_VALUE"""),1.0)</f>
        <v>1</v>
      </c>
      <c r="E2" s="1">
        <f>IFERROR(__xludf.DUMMYFUNCTION("""COMPUTED_VALUE"""),0.0)</f>
        <v>0</v>
      </c>
      <c r="F2" s="1">
        <f>IFERROR(__xludf.DUMMYFUNCTION("""COMPUTED_VALUE"""),0.0)</f>
        <v>0</v>
      </c>
      <c r="G2" s="1">
        <f>IFERROR(__xludf.DUMMYFUNCTION("""COMPUTED_VALUE"""),0.0)</f>
        <v>0</v>
      </c>
      <c r="H2" s="1">
        <f>IFERROR(__xludf.DUMMYFUNCTION("""COMPUTED_VALUE"""),0.0)</f>
        <v>0</v>
      </c>
    </row>
    <row r="3">
      <c r="A3" s="1">
        <f>IFERROR(__xludf.DUMMYFUNCTION("""COMPUTED_VALUE"""),43861.0)</f>
        <v>43861</v>
      </c>
      <c r="B3" s="1">
        <f>IFERROR(__xludf.DUMMYFUNCTION("""COMPUTED_VALUE"""),43861.0)</f>
        <v>43861</v>
      </c>
      <c r="C3" s="1">
        <f>IFERROR(__xludf.DUMMYFUNCTION("""COMPUTED_VALUE"""),0.0)</f>
        <v>0</v>
      </c>
      <c r="D3" s="1">
        <f>IFERROR(__xludf.DUMMYFUNCTION("""COMPUTED_VALUE"""),1.0)</f>
        <v>1</v>
      </c>
      <c r="E3" s="1">
        <f>IFERROR(__xludf.DUMMYFUNCTION("""COMPUTED_VALUE"""),0.0)</f>
        <v>0</v>
      </c>
      <c r="F3" s="1">
        <f>IFERROR(__xludf.DUMMYFUNCTION("""COMPUTED_VALUE"""),0.0)</f>
        <v>0</v>
      </c>
      <c r="G3" s="1">
        <f>IFERROR(__xludf.DUMMYFUNCTION("""COMPUTED_VALUE"""),0.0)</f>
        <v>0</v>
      </c>
      <c r="H3" s="1">
        <f>IFERROR(__xludf.DUMMYFUNCTION("""COMPUTED_VALUE"""),0.0)</f>
        <v>0</v>
      </c>
    </row>
    <row r="4">
      <c r="A4" s="1">
        <f>IFERROR(__xludf.DUMMYFUNCTION("""COMPUTED_VALUE"""),43862.0)</f>
        <v>43862</v>
      </c>
      <c r="B4" s="1">
        <f>IFERROR(__xludf.DUMMYFUNCTION("""COMPUTED_VALUE"""),43862.0)</f>
        <v>43862</v>
      </c>
      <c r="C4" s="1">
        <f>IFERROR(__xludf.DUMMYFUNCTION("""COMPUTED_VALUE"""),0.0)</f>
        <v>0</v>
      </c>
      <c r="D4" s="1">
        <f>IFERROR(__xludf.DUMMYFUNCTION("""COMPUTED_VALUE"""),1.0)</f>
        <v>1</v>
      </c>
      <c r="E4" s="1">
        <f>IFERROR(__xludf.DUMMYFUNCTION("""COMPUTED_VALUE"""),0.0)</f>
        <v>0</v>
      </c>
      <c r="F4" s="1">
        <f>IFERROR(__xludf.DUMMYFUNCTION("""COMPUTED_VALUE"""),0.0)</f>
        <v>0</v>
      </c>
      <c r="G4" s="1">
        <f>IFERROR(__xludf.DUMMYFUNCTION("""COMPUTED_VALUE"""),0.0)</f>
        <v>0</v>
      </c>
      <c r="H4" s="1">
        <f>IFERROR(__xludf.DUMMYFUNCTION("""COMPUTED_VALUE"""),0.0)</f>
        <v>0</v>
      </c>
    </row>
    <row r="5">
      <c r="A5" s="1">
        <f>IFERROR(__xludf.DUMMYFUNCTION("""COMPUTED_VALUE"""),43863.0)</f>
        <v>43863</v>
      </c>
      <c r="B5" s="1">
        <f>IFERROR(__xludf.DUMMYFUNCTION("""COMPUTED_VALUE"""),43863.0)</f>
        <v>43863</v>
      </c>
      <c r="C5" s="1">
        <f>IFERROR(__xludf.DUMMYFUNCTION("""COMPUTED_VALUE"""),1.0)</f>
        <v>1</v>
      </c>
      <c r="D5" s="1">
        <f>IFERROR(__xludf.DUMMYFUNCTION("""COMPUTED_VALUE"""),2.0)</f>
        <v>2</v>
      </c>
      <c r="E5" s="1">
        <f>IFERROR(__xludf.DUMMYFUNCTION("""COMPUTED_VALUE"""),0.0)</f>
        <v>0</v>
      </c>
      <c r="F5" s="1">
        <f>IFERROR(__xludf.DUMMYFUNCTION("""COMPUTED_VALUE"""),0.0)</f>
        <v>0</v>
      </c>
      <c r="G5" s="1">
        <f>IFERROR(__xludf.DUMMYFUNCTION("""COMPUTED_VALUE"""),0.0)</f>
        <v>0</v>
      </c>
      <c r="H5" s="1">
        <f>IFERROR(__xludf.DUMMYFUNCTION("""COMPUTED_VALUE"""),0.0)</f>
        <v>0</v>
      </c>
    </row>
    <row r="6">
      <c r="A6" s="1">
        <f>IFERROR(__xludf.DUMMYFUNCTION("""COMPUTED_VALUE"""),43864.0)</f>
        <v>43864</v>
      </c>
      <c r="B6" s="1">
        <f>IFERROR(__xludf.DUMMYFUNCTION("""COMPUTED_VALUE"""),43864.0)</f>
        <v>43864</v>
      </c>
      <c r="C6" s="1">
        <f>IFERROR(__xludf.DUMMYFUNCTION("""COMPUTED_VALUE"""),1.0)</f>
        <v>1</v>
      </c>
      <c r="D6" s="1">
        <f>IFERROR(__xludf.DUMMYFUNCTION("""COMPUTED_VALUE"""),3.0)</f>
        <v>3</v>
      </c>
      <c r="E6" s="1">
        <f>IFERROR(__xludf.DUMMYFUNCTION("""COMPUTED_VALUE"""),0.0)</f>
        <v>0</v>
      </c>
      <c r="F6" s="1">
        <f>IFERROR(__xludf.DUMMYFUNCTION("""COMPUTED_VALUE"""),0.0)</f>
        <v>0</v>
      </c>
      <c r="G6" s="1">
        <f>IFERROR(__xludf.DUMMYFUNCTION("""COMPUTED_VALUE"""),0.0)</f>
        <v>0</v>
      </c>
      <c r="H6" s="1">
        <f>IFERROR(__xludf.DUMMYFUNCTION("""COMPUTED_VALUE"""),0.0)</f>
        <v>0</v>
      </c>
    </row>
    <row r="7">
      <c r="A7" s="1">
        <f>IFERROR(__xludf.DUMMYFUNCTION("""COMPUTED_VALUE"""),43865.0)</f>
        <v>43865</v>
      </c>
      <c r="B7" s="1">
        <f>IFERROR(__xludf.DUMMYFUNCTION("""COMPUTED_VALUE"""),43865.0)</f>
        <v>43865</v>
      </c>
      <c r="C7" s="1">
        <f>IFERROR(__xludf.DUMMYFUNCTION("""COMPUTED_VALUE"""),0.0)</f>
        <v>0</v>
      </c>
      <c r="D7" s="1">
        <f>IFERROR(__xludf.DUMMYFUNCTION("""COMPUTED_VALUE"""),3.0)</f>
        <v>3</v>
      </c>
      <c r="E7" s="1">
        <f>IFERROR(__xludf.DUMMYFUNCTION("""COMPUTED_VALUE"""),0.0)</f>
        <v>0</v>
      </c>
      <c r="F7" s="1">
        <f>IFERROR(__xludf.DUMMYFUNCTION("""COMPUTED_VALUE"""),0.0)</f>
        <v>0</v>
      </c>
      <c r="G7" s="1">
        <f>IFERROR(__xludf.DUMMYFUNCTION("""COMPUTED_VALUE"""),0.0)</f>
        <v>0</v>
      </c>
      <c r="H7" s="1">
        <f>IFERROR(__xludf.DUMMYFUNCTION("""COMPUTED_VALUE"""),0.0)</f>
        <v>0</v>
      </c>
    </row>
    <row r="8">
      <c r="A8" s="1">
        <f>IFERROR(__xludf.DUMMYFUNCTION("""COMPUTED_VALUE"""),43866.0)</f>
        <v>43866</v>
      </c>
      <c r="B8" s="1">
        <f>IFERROR(__xludf.DUMMYFUNCTION("""COMPUTED_VALUE"""),43866.0)</f>
        <v>43866</v>
      </c>
      <c r="C8" s="1">
        <f>IFERROR(__xludf.DUMMYFUNCTION("""COMPUTED_VALUE"""),0.0)</f>
        <v>0</v>
      </c>
      <c r="D8" s="1">
        <f>IFERROR(__xludf.DUMMYFUNCTION("""COMPUTED_VALUE"""),3.0)</f>
        <v>3</v>
      </c>
      <c r="E8" s="1">
        <f>IFERROR(__xludf.DUMMYFUNCTION("""COMPUTED_VALUE"""),0.0)</f>
        <v>0</v>
      </c>
      <c r="F8" s="1">
        <f>IFERROR(__xludf.DUMMYFUNCTION("""COMPUTED_VALUE"""),0.0)</f>
        <v>0</v>
      </c>
      <c r="G8" s="1">
        <f>IFERROR(__xludf.DUMMYFUNCTION("""COMPUTED_VALUE"""),0.0)</f>
        <v>0</v>
      </c>
      <c r="H8" s="1">
        <f>IFERROR(__xludf.DUMMYFUNCTION("""COMPUTED_VALUE"""),0.0)</f>
        <v>0</v>
      </c>
    </row>
    <row r="9">
      <c r="A9" s="1">
        <f>IFERROR(__xludf.DUMMYFUNCTION("""COMPUTED_VALUE"""),43867.0)</f>
        <v>43867</v>
      </c>
      <c r="B9" s="1">
        <f>IFERROR(__xludf.DUMMYFUNCTION("""COMPUTED_VALUE"""),43867.0)</f>
        <v>43867</v>
      </c>
      <c r="C9" s="1">
        <f>IFERROR(__xludf.DUMMYFUNCTION("""COMPUTED_VALUE"""),0.0)</f>
        <v>0</v>
      </c>
      <c r="D9" s="1">
        <f>IFERROR(__xludf.DUMMYFUNCTION("""COMPUTED_VALUE"""),3.0)</f>
        <v>3</v>
      </c>
      <c r="E9" s="1">
        <f>IFERROR(__xludf.DUMMYFUNCTION("""COMPUTED_VALUE"""),0.0)</f>
        <v>0</v>
      </c>
      <c r="F9" s="1">
        <f>IFERROR(__xludf.DUMMYFUNCTION("""COMPUTED_VALUE"""),0.0)</f>
        <v>0</v>
      </c>
      <c r="G9" s="1">
        <f>IFERROR(__xludf.DUMMYFUNCTION("""COMPUTED_VALUE"""),0.0)</f>
        <v>0</v>
      </c>
      <c r="H9" s="1">
        <f>IFERROR(__xludf.DUMMYFUNCTION("""COMPUTED_VALUE"""),0.0)</f>
        <v>0</v>
      </c>
    </row>
    <row r="10">
      <c r="A10" s="1">
        <f>IFERROR(__xludf.DUMMYFUNCTION("""COMPUTED_VALUE"""),43868.0)</f>
        <v>43868</v>
      </c>
      <c r="B10" s="1">
        <f>IFERROR(__xludf.DUMMYFUNCTION("""COMPUTED_VALUE"""),43868.0)</f>
        <v>43868</v>
      </c>
      <c r="C10" s="1">
        <f>IFERROR(__xludf.DUMMYFUNCTION("""COMPUTED_VALUE"""),0.0)</f>
        <v>0</v>
      </c>
      <c r="D10" s="1">
        <f>IFERROR(__xludf.DUMMYFUNCTION("""COMPUTED_VALUE"""),3.0)</f>
        <v>3</v>
      </c>
      <c r="E10" s="1">
        <f>IFERROR(__xludf.DUMMYFUNCTION("""COMPUTED_VALUE"""),0.0)</f>
        <v>0</v>
      </c>
      <c r="F10" s="1">
        <f>IFERROR(__xludf.DUMMYFUNCTION("""COMPUTED_VALUE"""),0.0)</f>
        <v>0</v>
      </c>
      <c r="G10" s="1">
        <f>IFERROR(__xludf.DUMMYFUNCTION("""COMPUTED_VALUE"""),0.0)</f>
        <v>0</v>
      </c>
      <c r="H10" s="1">
        <f>IFERROR(__xludf.DUMMYFUNCTION("""COMPUTED_VALUE"""),0.0)</f>
        <v>0</v>
      </c>
    </row>
    <row r="11">
      <c r="A11" s="1">
        <f>IFERROR(__xludf.DUMMYFUNCTION("""COMPUTED_VALUE"""),43869.0)</f>
        <v>43869</v>
      </c>
      <c r="B11" s="1">
        <f>IFERROR(__xludf.DUMMYFUNCTION("""COMPUTED_VALUE"""),43869.0)</f>
        <v>43869</v>
      </c>
      <c r="C11" s="1">
        <f>IFERROR(__xludf.DUMMYFUNCTION("""COMPUTED_VALUE"""),0.0)</f>
        <v>0</v>
      </c>
      <c r="D11" s="1">
        <f>IFERROR(__xludf.DUMMYFUNCTION("""COMPUTED_VALUE"""),3.0)</f>
        <v>3</v>
      </c>
      <c r="E11" s="1">
        <f>IFERROR(__xludf.DUMMYFUNCTION("""COMPUTED_VALUE"""),0.0)</f>
        <v>0</v>
      </c>
      <c r="F11" s="1">
        <f>IFERROR(__xludf.DUMMYFUNCTION("""COMPUTED_VALUE"""),0.0)</f>
        <v>0</v>
      </c>
      <c r="G11" s="1">
        <f>IFERROR(__xludf.DUMMYFUNCTION("""COMPUTED_VALUE"""),0.0)</f>
        <v>0</v>
      </c>
      <c r="H11" s="1">
        <f>IFERROR(__xludf.DUMMYFUNCTION("""COMPUTED_VALUE"""),0.0)</f>
        <v>0</v>
      </c>
    </row>
    <row r="12">
      <c r="A12" s="1">
        <f>IFERROR(__xludf.DUMMYFUNCTION("""COMPUTED_VALUE"""),43870.0)</f>
        <v>43870</v>
      </c>
      <c r="B12" s="1">
        <f>IFERROR(__xludf.DUMMYFUNCTION("""COMPUTED_VALUE"""),43870.0)</f>
        <v>43870</v>
      </c>
      <c r="C12" s="1">
        <f>IFERROR(__xludf.DUMMYFUNCTION("""COMPUTED_VALUE"""),0.0)</f>
        <v>0</v>
      </c>
      <c r="D12" s="1">
        <f>IFERROR(__xludf.DUMMYFUNCTION("""COMPUTED_VALUE"""),3.0)</f>
        <v>3</v>
      </c>
      <c r="E12" s="1">
        <f>IFERROR(__xludf.DUMMYFUNCTION("""COMPUTED_VALUE"""),0.0)</f>
        <v>0</v>
      </c>
      <c r="F12" s="1">
        <f>IFERROR(__xludf.DUMMYFUNCTION("""COMPUTED_VALUE"""),0.0)</f>
        <v>0</v>
      </c>
      <c r="G12" s="1">
        <f>IFERROR(__xludf.DUMMYFUNCTION("""COMPUTED_VALUE"""),0.0)</f>
        <v>0</v>
      </c>
      <c r="H12" s="1">
        <f>IFERROR(__xludf.DUMMYFUNCTION("""COMPUTED_VALUE"""),0.0)</f>
        <v>0</v>
      </c>
    </row>
    <row r="13">
      <c r="A13" s="1">
        <f>IFERROR(__xludf.DUMMYFUNCTION("""COMPUTED_VALUE"""),43871.0)</f>
        <v>43871</v>
      </c>
      <c r="B13" s="1">
        <f>IFERROR(__xludf.DUMMYFUNCTION("""COMPUTED_VALUE"""),43871.0)</f>
        <v>43871</v>
      </c>
      <c r="C13" s="1">
        <f>IFERROR(__xludf.DUMMYFUNCTION("""COMPUTED_VALUE"""),0.0)</f>
        <v>0</v>
      </c>
      <c r="D13" s="1">
        <f>IFERROR(__xludf.DUMMYFUNCTION("""COMPUTED_VALUE"""),3.0)</f>
        <v>3</v>
      </c>
      <c r="E13" s="1">
        <f>IFERROR(__xludf.DUMMYFUNCTION("""COMPUTED_VALUE"""),0.0)</f>
        <v>0</v>
      </c>
      <c r="F13" s="1">
        <f>IFERROR(__xludf.DUMMYFUNCTION("""COMPUTED_VALUE"""),0.0)</f>
        <v>0</v>
      </c>
      <c r="G13" s="1">
        <f>IFERROR(__xludf.DUMMYFUNCTION("""COMPUTED_VALUE"""),0.0)</f>
        <v>0</v>
      </c>
      <c r="H13" s="1">
        <f>IFERROR(__xludf.DUMMYFUNCTION("""COMPUTED_VALUE"""),0.0)</f>
        <v>0</v>
      </c>
    </row>
    <row r="14">
      <c r="A14" s="1">
        <f>IFERROR(__xludf.DUMMYFUNCTION("""COMPUTED_VALUE"""),43872.0)</f>
        <v>43872</v>
      </c>
      <c r="B14" s="1">
        <f>IFERROR(__xludf.DUMMYFUNCTION("""COMPUTED_VALUE"""),43872.0)</f>
        <v>43872</v>
      </c>
      <c r="C14" s="1">
        <f>IFERROR(__xludf.DUMMYFUNCTION("""COMPUTED_VALUE"""),0.0)</f>
        <v>0</v>
      </c>
      <c r="D14" s="1">
        <f>IFERROR(__xludf.DUMMYFUNCTION("""COMPUTED_VALUE"""),3.0)</f>
        <v>3</v>
      </c>
      <c r="E14" s="1">
        <f>IFERROR(__xludf.DUMMYFUNCTION("""COMPUTED_VALUE"""),0.0)</f>
        <v>0</v>
      </c>
      <c r="F14" s="1">
        <f>IFERROR(__xludf.DUMMYFUNCTION("""COMPUTED_VALUE"""),0.0)</f>
        <v>0</v>
      </c>
      <c r="G14" s="1">
        <f>IFERROR(__xludf.DUMMYFUNCTION("""COMPUTED_VALUE"""),0.0)</f>
        <v>0</v>
      </c>
      <c r="H14" s="1">
        <f>IFERROR(__xludf.DUMMYFUNCTION("""COMPUTED_VALUE"""),0.0)</f>
        <v>0</v>
      </c>
    </row>
    <row r="15">
      <c r="A15" s="1">
        <f>IFERROR(__xludf.DUMMYFUNCTION("""COMPUTED_VALUE"""),43873.0)</f>
        <v>43873</v>
      </c>
      <c r="B15" s="1">
        <f>IFERROR(__xludf.DUMMYFUNCTION("""COMPUTED_VALUE"""),43873.0)</f>
        <v>43873</v>
      </c>
      <c r="C15" s="1">
        <f>IFERROR(__xludf.DUMMYFUNCTION("""COMPUTED_VALUE"""),0.0)</f>
        <v>0</v>
      </c>
      <c r="D15" s="1">
        <f>IFERROR(__xludf.DUMMYFUNCTION("""COMPUTED_VALUE"""),3.0)</f>
        <v>3</v>
      </c>
      <c r="E15" s="1">
        <f>IFERROR(__xludf.DUMMYFUNCTION("""COMPUTED_VALUE"""),0.0)</f>
        <v>0</v>
      </c>
      <c r="F15" s="1">
        <f>IFERROR(__xludf.DUMMYFUNCTION("""COMPUTED_VALUE"""),0.0)</f>
        <v>0</v>
      </c>
      <c r="G15" s="1">
        <f>IFERROR(__xludf.DUMMYFUNCTION("""COMPUTED_VALUE"""),0.0)</f>
        <v>0</v>
      </c>
      <c r="H15" s="1">
        <f>IFERROR(__xludf.DUMMYFUNCTION("""COMPUTED_VALUE"""),0.0)</f>
        <v>0</v>
      </c>
    </row>
    <row r="16">
      <c r="A16" s="1">
        <f>IFERROR(__xludf.DUMMYFUNCTION("""COMPUTED_VALUE"""),43874.0)</f>
        <v>43874</v>
      </c>
      <c r="B16" s="1">
        <f>IFERROR(__xludf.DUMMYFUNCTION("""COMPUTED_VALUE"""),43874.0)</f>
        <v>43874</v>
      </c>
      <c r="C16" s="1">
        <f>IFERROR(__xludf.DUMMYFUNCTION("""COMPUTED_VALUE"""),0.0)</f>
        <v>0</v>
      </c>
      <c r="D16" s="1">
        <f>IFERROR(__xludf.DUMMYFUNCTION("""COMPUTED_VALUE"""),3.0)</f>
        <v>3</v>
      </c>
      <c r="E16" s="1">
        <f>IFERROR(__xludf.DUMMYFUNCTION("""COMPUTED_VALUE"""),1.0)</f>
        <v>1</v>
      </c>
      <c r="F16" s="1">
        <f>IFERROR(__xludf.DUMMYFUNCTION("""COMPUTED_VALUE"""),1.0)</f>
        <v>1</v>
      </c>
      <c r="G16" s="1">
        <f>IFERROR(__xludf.DUMMYFUNCTION("""COMPUTED_VALUE"""),0.0)</f>
        <v>0</v>
      </c>
      <c r="H16" s="1">
        <f>IFERROR(__xludf.DUMMYFUNCTION("""COMPUTED_VALUE"""),0.0)</f>
        <v>0</v>
      </c>
    </row>
    <row r="17">
      <c r="A17" s="1">
        <f>IFERROR(__xludf.DUMMYFUNCTION("""COMPUTED_VALUE"""),43875.0)</f>
        <v>43875</v>
      </c>
      <c r="B17" s="1">
        <f>IFERROR(__xludf.DUMMYFUNCTION("""COMPUTED_VALUE"""),43875.0)</f>
        <v>43875</v>
      </c>
      <c r="C17" s="1">
        <f>IFERROR(__xludf.DUMMYFUNCTION("""COMPUTED_VALUE"""),0.0)</f>
        <v>0</v>
      </c>
      <c r="D17" s="1">
        <f>IFERROR(__xludf.DUMMYFUNCTION("""COMPUTED_VALUE"""),3.0)</f>
        <v>3</v>
      </c>
      <c r="E17" s="1">
        <f>IFERROR(__xludf.DUMMYFUNCTION("""COMPUTED_VALUE"""),0.0)</f>
        <v>0</v>
      </c>
      <c r="F17" s="1">
        <f>IFERROR(__xludf.DUMMYFUNCTION("""COMPUTED_VALUE"""),1.0)</f>
        <v>1</v>
      </c>
      <c r="G17" s="1">
        <f>IFERROR(__xludf.DUMMYFUNCTION("""COMPUTED_VALUE"""),0.0)</f>
        <v>0</v>
      </c>
      <c r="H17" s="1">
        <f>IFERROR(__xludf.DUMMYFUNCTION("""COMPUTED_VALUE"""),0.0)</f>
        <v>0</v>
      </c>
    </row>
    <row r="18">
      <c r="A18" s="1">
        <f>IFERROR(__xludf.DUMMYFUNCTION("""COMPUTED_VALUE"""),43876.0)</f>
        <v>43876</v>
      </c>
      <c r="B18" s="1">
        <f>IFERROR(__xludf.DUMMYFUNCTION("""COMPUTED_VALUE"""),43876.0)</f>
        <v>43876</v>
      </c>
      <c r="C18" s="1">
        <f>IFERROR(__xludf.DUMMYFUNCTION("""COMPUTED_VALUE"""),0.0)</f>
        <v>0</v>
      </c>
      <c r="D18" s="1">
        <f>IFERROR(__xludf.DUMMYFUNCTION("""COMPUTED_VALUE"""),3.0)</f>
        <v>3</v>
      </c>
      <c r="E18" s="1">
        <f>IFERROR(__xludf.DUMMYFUNCTION("""COMPUTED_VALUE"""),0.0)</f>
        <v>0</v>
      </c>
      <c r="F18" s="1">
        <f>IFERROR(__xludf.DUMMYFUNCTION("""COMPUTED_VALUE"""),1.0)</f>
        <v>1</v>
      </c>
      <c r="G18" s="1">
        <f>IFERROR(__xludf.DUMMYFUNCTION("""COMPUTED_VALUE"""),0.0)</f>
        <v>0</v>
      </c>
      <c r="H18" s="1">
        <f>IFERROR(__xludf.DUMMYFUNCTION("""COMPUTED_VALUE"""),0.0)</f>
        <v>0</v>
      </c>
    </row>
    <row r="19">
      <c r="A19" s="1">
        <f>IFERROR(__xludf.DUMMYFUNCTION("""COMPUTED_VALUE"""),43877.0)</f>
        <v>43877</v>
      </c>
      <c r="B19" s="1">
        <f>IFERROR(__xludf.DUMMYFUNCTION("""COMPUTED_VALUE"""),43877.0)</f>
        <v>43877</v>
      </c>
      <c r="C19" s="1">
        <f>IFERROR(__xludf.DUMMYFUNCTION("""COMPUTED_VALUE"""),0.0)</f>
        <v>0</v>
      </c>
      <c r="D19" s="1">
        <f>IFERROR(__xludf.DUMMYFUNCTION("""COMPUTED_VALUE"""),3.0)</f>
        <v>3</v>
      </c>
      <c r="E19" s="1">
        <f>IFERROR(__xludf.DUMMYFUNCTION("""COMPUTED_VALUE"""),1.0)</f>
        <v>1</v>
      </c>
      <c r="F19" s="1">
        <f>IFERROR(__xludf.DUMMYFUNCTION("""COMPUTED_VALUE"""),2.0)</f>
        <v>2</v>
      </c>
      <c r="G19" s="1">
        <f>IFERROR(__xludf.DUMMYFUNCTION("""COMPUTED_VALUE"""),0.0)</f>
        <v>0</v>
      </c>
      <c r="H19" s="1">
        <f>IFERROR(__xludf.DUMMYFUNCTION("""COMPUTED_VALUE"""),0.0)</f>
        <v>0</v>
      </c>
    </row>
    <row r="20">
      <c r="A20" s="1">
        <f>IFERROR(__xludf.DUMMYFUNCTION("""COMPUTED_VALUE"""),43878.0)</f>
        <v>43878</v>
      </c>
      <c r="B20" s="1">
        <f>IFERROR(__xludf.DUMMYFUNCTION("""COMPUTED_VALUE"""),43878.0)</f>
        <v>43878</v>
      </c>
      <c r="C20" s="1">
        <f>IFERROR(__xludf.DUMMYFUNCTION("""COMPUTED_VALUE"""),0.0)</f>
        <v>0</v>
      </c>
      <c r="D20" s="1">
        <f>IFERROR(__xludf.DUMMYFUNCTION("""COMPUTED_VALUE"""),3.0)</f>
        <v>3</v>
      </c>
      <c r="E20" s="1">
        <f>IFERROR(__xludf.DUMMYFUNCTION("""COMPUTED_VALUE"""),0.0)</f>
        <v>0</v>
      </c>
      <c r="F20" s="1">
        <f>IFERROR(__xludf.DUMMYFUNCTION("""COMPUTED_VALUE"""),2.0)</f>
        <v>2</v>
      </c>
      <c r="G20" s="1">
        <f>IFERROR(__xludf.DUMMYFUNCTION("""COMPUTED_VALUE"""),0.0)</f>
        <v>0</v>
      </c>
      <c r="H20" s="1">
        <f>IFERROR(__xludf.DUMMYFUNCTION("""COMPUTED_VALUE"""),0.0)</f>
        <v>0</v>
      </c>
    </row>
    <row r="21">
      <c r="A21" s="1">
        <f>IFERROR(__xludf.DUMMYFUNCTION("""COMPUTED_VALUE"""),43879.0)</f>
        <v>43879</v>
      </c>
      <c r="B21" s="1">
        <f>IFERROR(__xludf.DUMMYFUNCTION("""COMPUTED_VALUE"""),43879.0)</f>
        <v>43879</v>
      </c>
      <c r="C21" s="1">
        <f>IFERROR(__xludf.DUMMYFUNCTION("""COMPUTED_VALUE"""),0.0)</f>
        <v>0</v>
      </c>
      <c r="D21" s="1">
        <f>IFERROR(__xludf.DUMMYFUNCTION("""COMPUTED_VALUE"""),3.0)</f>
        <v>3</v>
      </c>
      <c r="E21" s="1">
        <f>IFERROR(__xludf.DUMMYFUNCTION("""COMPUTED_VALUE"""),0.0)</f>
        <v>0</v>
      </c>
      <c r="F21" s="1">
        <f>IFERROR(__xludf.DUMMYFUNCTION("""COMPUTED_VALUE"""),2.0)</f>
        <v>2</v>
      </c>
      <c r="G21" s="1">
        <f>IFERROR(__xludf.DUMMYFUNCTION("""COMPUTED_VALUE"""),0.0)</f>
        <v>0</v>
      </c>
      <c r="H21" s="1">
        <f>IFERROR(__xludf.DUMMYFUNCTION("""COMPUTED_VALUE"""),0.0)</f>
        <v>0</v>
      </c>
    </row>
    <row r="22">
      <c r="A22" s="1">
        <f>IFERROR(__xludf.DUMMYFUNCTION("""COMPUTED_VALUE"""),43880.0)</f>
        <v>43880</v>
      </c>
      <c r="B22" s="1">
        <f>IFERROR(__xludf.DUMMYFUNCTION("""COMPUTED_VALUE"""),43880.0)</f>
        <v>43880</v>
      </c>
      <c r="C22" s="1">
        <f>IFERROR(__xludf.DUMMYFUNCTION("""COMPUTED_VALUE"""),0.0)</f>
        <v>0</v>
      </c>
      <c r="D22" s="1">
        <f>IFERROR(__xludf.DUMMYFUNCTION("""COMPUTED_VALUE"""),3.0)</f>
        <v>3</v>
      </c>
      <c r="E22" s="1">
        <f>IFERROR(__xludf.DUMMYFUNCTION("""COMPUTED_VALUE"""),0.0)</f>
        <v>0</v>
      </c>
      <c r="F22" s="1">
        <f>IFERROR(__xludf.DUMMYFUNCTION("""COMPUTED_VALUE"""),2.0)</f>
        <v>2</v>
      </c>
      <c r="G22" s="1">
        <f>IFERROR(__xludf.DUMMYFUNCTION("""COMPUTED_VALUE"""),0.0)</f>
        <v>0</v>
      </c>
      <c r="H22" s="1">
        <f>IFERROR(__xludf.DUMMYFUNCTION("""COMPUTED_VALUE"""),0.0)</f>
        <v>0</v>
      </c>
    </row>
    <row r="23">
      <c r="A23" s="1">
        <f>IFERROR(__xludf.DUMMYFUNCTION("""COMPUTED_VALUE"""),43881.0)</f>
        <v>43881</v>
      </c>
      <c r="B23" s="1">
        <f>IFERROR(__xludf.DUMMYFUNCTION("""COMPUTED_VALUE"""),43881.0)</f>
        <v>43881</v>
      </c>
      <c r="C23" s="1">
        <f>IFERROR(__xludf.DUMMYFUNCTION("""COMPUTED_VALUE"""),0.0)</f>
        <v>0</v>
      </c>
      <c r="D23" s="1">
        <f>IFERROR(__xludf.DUMMYFUNCTION("""COMPUTED_VALUE"""),3.0)</f>
        <v>3</v>
      </c>
      <c r="E23" s="1">
        <f>IFERROR(__xludf.DUMMYFUNCTION("""COMPUTED_VALUE"""),1.0)</f>
        <v>1</v>
      </c>
      <c r="F23" s="1">
        <f>IFERROR(__xludf.DUMMYFUNCTION("""COMPUTED_VALUE"""),3.0)</f>
        <v>3</v>
      </c>
      <c r="G23" s="1">
        <f>IFERROR(__xludf.DUMMYFUNCTION("""COMPUTED_VALUE"""),0.0)</f>
        <v>0</v>
      </c>
      <c r="H23" s="1">
        <f>IFERROR(__xludf.DUMMYFUNCTION("""COMPUTED_VALUE"""),0.0)</f>
        <v>0</v>
      </c>
    </row>
    <row r="24">
      <c r="A24" s="1">
        <f>IFERROR(__xludf.DUMMYFUNCTION("""COMPUTED_VALUE"""),43882.0)</f>
        <v>43882</v>
      </c>
      <c r="B24" s="1">
        <f>IFERROR(__xludf.DUMMYFUNCTION("""COMPUTED_VALUE"""),43882.0)</f>
        <v>43882</v>
      </c>
      <c r="C24" s="1">
        <f>IFERROR(__xludf.DUMMYFUNCTION("""COMPUTED_VALUE"""),0.0)</f>
        <v>0</v>
      </c>
      <c r="D24" s="1">
        <f>IFERROR(__xludf.DUMMYFUNCTION("""COMPUTED_VALUE"""),3.0)</f>
        <v>3</v>
      </c>
      <c r="E24" s="1">
        <f>IFERROR(__xludf.DUMMYFUNCTION("""COMPUTED_VALUE"""),0.0)</f>
        <v>0</v>
      </c>
      <c r="F24" s="1">
        <f>IFERROR(__xludf.DUMMYFUNCTION("""COMPUTED_VALUE"""),3.0)</f>
        <v>3</v>
      </c>
      <c r="G24" s="1">
        <f>IFERROR(__xludf.DUMMYFUNCTION("""COMPUTED_VALUE"""),0.0)</f>
        <v>0</v>
      </c>
      <c r="H24" s="1">
        <f>IFERROR(__xludf.DUMMYFUNCTION("""COMPUTED_VALUE"""),0.0)</f>
        <v>0</v>
      </c>
    </row>
    <row r="25">
      <c r="A25" s="1">
        <f>IFERROR(__xludf.DUMMYFUNCTION("""COMPUTED_VALUE"""),43883.0)</f>
        <v>43883</v>
      </c>
      <c r="B25" s="1">
        <f>IFERROR(__xludf.DUMMYFUNCTION("""COMPUTED_VALUE"""),43883.0)</f>
        <v>43883</v>
      </c>
      <c r="C25" s="1">
        <f>IFERROR(__xludf.DUMMYFUNCTION("""COMPUTED_VALUE"""),0.0)</f>
        <v>0</v>
      </c>
      <c r="D25" s="1">
        <f>IFERROR(__xludf.DUMMYFUNCTION("""COMPUTED_VALUE"""),3.0)</f>
        <v>3</v>
      </c>
      <c r="E25" s="1">
        <f>IFERROR(__xludf.DUMMYFUNCTION("""COMPUTED_VALUE"""),0.0)</f>
        <v>0</v>
      </c>
      <c r="F25" s="1">
        <f>IFERROR(__xludf.DUMMYFUNCTION("""COMPUTED_VALUE"""),3.0)</f>
        <v>3</v>
      </c>
      <c r="G25" s="1">
        <f>IFERROR(__xludf.DUMMYFUNCTION("""COMPUTED_VALUE"""),0.0)</f>
        <v>0</v>
      </c>
      <c r="H25" s="1">
        <f>IFERROR(__xludf.DUMMYFUNCTION("""COMPUTED_VALUE"""),0.0)</f>
        <v>0</v>
      </c>
    </row>
    <row r="26">
      <c r="A26" s="1">
        <f>IFERROR(__xludf.DUMMYFUNCTION("""COMPUTED_VALUE"""),43884.0)</f>
        <v>43884</v>
      </c>
      <c r="B26" s="1">
        <f>IFERROR(__xludf.DUMMYFUNCTION("""COMPUTED_VALUE"""),43884.0)</f>
        <v>43884</v>
      </c>
      <c r="C26" s="1">
        <f>IFERROR(__xludf.DUMMYFUNCTION("""COMPUTED_VALUE"""),0.0)</f>
        <v>0</v>
      </c>
      <c r="D26" s="1">
        <f>IFERROR(__xludf.DUMMYFUNCTION("""COMPUTED_VALUE"""),3.0)</f>
        <v>3</v>
      </c>
      <c r="E26" s="1">
        <f>IFERROR(__xludf.DUMMYFUNCTION("""COMPUTED_VALUE"""),0.0)</f>
        <v>0</v>
      </c>
      <c r="F26" s="1">
        <f>IFERROR(__xludf.DUMMYFUNCTION("""COMPUTED_VALUE"""),3.0)</f>
        <v>3</v>
      </c>
      <c r="G26" s="1">
        <f>IFERROR(__xludf.DUMMYFUNCTION("""COMPUTED_VALUE"""),0.0)</f>
        <v>0</v>
      </c>
      <c r="H26" s="1">
        <f>IFERROR(__xludf.DUMMYFUNCTION("""COMPUTED_VALUE"""),0.0)</f>
        <v>0</v>
      </c>
    </row>
    <row r="27">
      <c r="A27" s="1">
        <f>IFERROR(__xludf.DUMMYFUNCTION("""COMPUTED_VALUE"""),43885.0)</f>
        <v>43885</v>
      </c>
      <c r="B27" s="1">
        <f>IFERROR(__xludf.DUMMYFUNCTION("""COMPUTED_VALUE"""),43885.0)</f>
        <v>43885</v>
      </c>
      <c r="C27" s="1">
        <f>IFERROR(__xludf.DUMMYFUNCTION("""COMPUTED_VALUE"""),0.0)</f>
        <v>0</v>
      </c>
      <c r="D27" s="1">
        <f>IFERROR(__xludf.DUMMYFUNCTION("""COMPUTED_VALUE"""),3.0)</f>
        <v>3</v>
      </c>
      <c r="E27" s="1">
        <f>IFERROR(__xludf.DUMMYFUNCTION("""COMPUTED_VALUE"""),0.0)</f>
        <v>0</v>
      </c>
      <c r="F27" s="1">
        <f>IFERROR(__xludf.DUMMYFUNCTION("""COMPUTED_VALUE"""),3.0)</f>
        <v>3</v>
      </c>
      <c r="G27" s="1">
        <f>IFERROR(__xludf.DUMMYFUNCTION("""COMPUTED_VALUE"""),0.0)</f>
        <v>0</v>
      </c>
      <c r="H27" s="1">
        <f>IFERROR(__xludf.DUMMYFUNCTION("""COMPUTED_VALUE"""),0.0)</f>
        <v>0</v>
      </c>
    </row>
    <row r="28">
      <c r="A28" s="1">
        <f>IFERROR(__xludf.DUMMYFUNCTION("""COMPUTED_VALUE"""),43886.0)</f>
        <v>43886</v>
      </c>
      <c r="B28" s="1">
        <f>IFERROR(__xludf.DUMMYFUNCTION("""COMPUTED_VALUE"""),43886.0)</f>
        <v>43886</v>
      </c>
      <c r="C28" s="1">
        <f>IFERROR(__xludf.DUMMYFUNCTION("""COMPUTED_VALUE"""),0.0)</f>
        <v>0</v>
      </c>
      <c r="D28" s="1">
        <f>IFERROR(__xludf.DUMMYFUNCTION("""COMPUTED_VALUE"""),3.0)</f>
        <v>3</v>
      </c>
      <c r="E28" s="1">
        <f>IFERROR(__xludf.DUMMYFUNCTION("""COMPUTED_VALUE"""),0.0)</f>
        <v>0</v>
      </c>
      <c r="F28" s="1">
        <f>IFERROR(__xludf.DUMMYFUNCTION("""COMPUTED_VALUE"""),3.0)</f>
        <v>3</v>
      </c>
      <c r="G28" s="1">
        <f>IFERROR(__xludf.DUMMYFUNCTION("""COMPUTED_VALUE"""),0.0)</f>
        <v>0</v>
      </c>
      <c r="H28" s="1">
        <f>IFERROR(__xludf.DUMMYFUNCTION("""COMPUTED_VALUE"""),0.0)</f>
        <v>0</v>
      </c>
    </row>
    <row r="29">
      <c r="A29" s="1">
        <f>IFERROR(__xludf.DUMMYFUNCTION("""COMPUTED_VALUE"""),43887.0)</f>
        <v>43887</v>
      </c>
      <c r="B29" s="1">
        <f>IFERROR(__xludf.DUMMYFUNCTION("""COMPUTED_VALUE"""),43887.0)</f>
        <v>43887</v>
      </c>
      <c r="C29" s="1">
        <f>IFERROR(__xludf.DUMMYFUNCTION("""COMPUTED_VALUE"""),0.0)</f>
        <v>0</v>
      </c>
      <c r="D29" s="1">
        <f>IFERROR(__xludf.DUMMYFUNCTION("""COMPUTED_VALUE"""),3.0)</f>
        <v>3</v>
      </c>
      <c r="E29" s="1">
        <f>IFERROR(__xludf.DUMMYFUNCTION("""COMPUTED_VALUE"""),0.0)</f>
        <v>0</v>
      </c>
      <c r="F29" s="1">
        <f>IFERROR(__xludf.DUMMYFUNCTION("""COMPUTED_VALUE"""),3.0)</f>
        <v>3</v>
      </c>
      <c r="G29" s="1">
        <f>IFERROR(__xludf.DUMMYFUNCTION("""COMPUTED_VALUE"""),0.0)</f>
        <v>0</v>
      </c>
      <c r="H29" s="1">
        <f>IFERROR(__xludf.DUMMYFUNCTION("""COMPUTED_VALUE"""),0.0)</f>
        <v>0</v>
      </c>
    </row>
    <row r="30">
      <c r="A30" s="1">
        <f>IFERROR(__xludf.DUMMYFUNCTION("""COMPUTED_VALUE"""),43888.0)</f>
        <v>43888</v>
      </c>
      <c r="B30" s="1">
        <f>IFERROR(__xludf.DUMMYFUNCTION("""COMPUTED_VALUE"""),43888.0)</f>
        <v>43888</v>
      </c>
      <c r="C30" s="1">
        <f>IFERROR(__xludf.DUMMYFUNCTION("""COMPUTED_VALUE"""),0.0)</f>
        <v>0</v>
      </c>
      <c r="D30" s="1">
        <f>IFERROR(__xludf.DUMMYFUNCTION("""COMPUTED_VALUE"""),3.0)</f>
        <v>3</v>
      </c>
      <c r="E30" s="1">
        <f>IFERROR(__xludf.DUMMYFUNCTION("""COMPUTED_VALUE"""),0.0)</f>
        <v>0</v>
      </c>
      <c r="F30" s="1">
        <f>IFERROR(__xludf.DUMMYFUNCTION("""COMPUTED_VALUE"""),3.0)</f>
        <v>3</v>
      </c>
      <c r="G30" s="1">
        <f>IFERROR(__xludf.DUMMYFUNCTION("""COMPUTED_VALUE"""),0.0)</f>
        <v>0</v>
      </c>
      <c r="H30" s="1">
        <f>IFERROR(__xludf.DUMMYFUNCTION("""COMPUTED_VALUE"""),0.0)</f>
        <v>0</v>
      </c>
    </row>
    <row r="31">
      <c r="A31" s="1">
        <f>IFERROR(__xludf.DUMMYFUNCTION("""COMPUTED_VALUE"""),43889.0)</f>
        <v>43889</v>
      </c>
      <c r="B31" s="1">
        <f>IFERROR(__xludf.DUMMYFUNCTION("""COMPUTED_VALUE"""),43889.0)</f>
        <v>43889</v>
      </c>
      <c r="C31" s="1">
        <f>IFERROR(__xludf.DUMMYFUNCTION("""COMPUTED_VALUE"""),0.0)</f>
        <v>0</v>
      </c>
      <c r="D31" s="1">
        <f>IFERROR(__xludf.DUMMYFUNCTION("""COMPUTED_VALUE"""),3.0)</f>
        <v>3</v>
      </c>
      <c r="E31" s="1">
        <f>IFERROR(__xludf.DUMMYFUNCTION("""COMPUTED_VALUE"""),0.0)</f>
        <v>0</v>
      </c>
      <c r="F31" s="1">
        <f>IFERROR(__xludf.DUMMYFUNCTION("""COMPUTED_VALUE"""),3.0)</f>
        <v>3</v>
      </c>
      <c r="G31" s="1">
        <f>IFERROR(__xludf.DUMMYFUNCTION("""COMPUTED_VALUE"""),0.0)</f>
        <v>0</v>
      </c>
      <c r="H31" s="1">
        <f>IFERROR(__xludf.DUMMYFUNCTION("""COMPUTED_VALUE"""),0.0)</f>
        <v>0</v>
      </c>
    </row>
    <row r="32">
      <c r="A32" s="1">
        <f>IFERROR(__xludf.DUMMYFUNCTION("""COMPUTED_VALUE"""),43890.0)</f>
        <v>43890</v>
      </c>
      <c r="B32" s="1">
        <f>IFERROR(__xludf.DUMMYFUNCTION("""COMPUTED_VALUE"""),43890.0)</f>
        <v>43890</v>
      </c>
      <c r="C32" s="1">
        <f>IFERROR(__xludf.DUMMYFUNCTION("""COMPUTED_VALUE"""),0.0)</f>
        <v>0</v>
      </c>
      <c r="D32" s="1">
        <f>IFERROR(__xludf.DUMMYFUNCTION("""COMPUTED_VALUE"""),3.0)</f>
        <v>3</v>
      </c>
      <c r="E32" s="1">
        <f>IFERROR(__xludf.DUMMYFUNCTION("""COMPUTED_VALUE"""),0.0)</f>
        <v>0</v>
      </c>
      <c r="F32" s="1">
        <f>IFERROR(__xludf.DUMMYFUNCTION("""COMPUTED_VALUE"""),3.0)</f>
        <v>3</v>
      </c>
      <c r="G32" s="1">
        <f>IFERROR(__xludf.DUMMYFUNCTION("""COMPUTED_VALUE"""),0.0)</f>
        <v>0</v>
      </c>
      <c r="H32" s="1">
        <f>IFERROR(__xludf.DUMMYFUNCTION("""COMPUTED_VALUE"""),0.0)</f>
        <v>0</v>
      </c>
    </row>
    <row r="33">
      <c r="A33" s="1">
        <f>IFERROR(__xludf.DUMMYFUNCTION("""COMPUTED_VALUE"""),43891.0)</f>
        <v>43891</v>
      </c>
      <c r="B33" s="1">
        <f>IFERROR(__xludf.DUMMYFUNCTION("""COMPUTED_VALUE"""),43891.0)</f>
        <v>43891</v>
      </c>
      <c r="C33" s="1">
        <f>IFERROR(__xludf.DUMMYFUNCTION("""COMPUTED_VALUE"""),0.0)</f>
        <v>0</v>
      </c>
      <c r="D33" s="1">
        <f>IFERROR(__xludf.DUMMYFUNCTION("""COMPUTED_VALUE"""),3.0)</f>
        <v>3</v>
      </c>
      <c r="E33" s="1">
        <f>IFERROR(__xludf.DUMMYFUNCTION("""COMPUTED_VALUE"""),0.0)</f>
        <v>0</v>
      </c>
      <c r="F33" s="1">
        <f>IFERROR(__xludf.DUMMYFUNCTION("""COMPUTED_VALUE"""),3.0)</f>
        <v>3</v>
      </c>
      <c r="G33" s="1">
        <f>IFERROR(__xludf.DUMMYFUNCTION("""COMPUTED_VALUE"""),0.0)</f>
        <v>0</v>
      </c>
      <c r="H33" s="1">
        <f>IFERROR(__xludf.DUMMYFUNCTION("""COMPUTED_VALUE"""),0.0)</f>
        <v>0</v>
      </c>
    </row>
    <row r="34">
      <c r="A34" s="1">
        <f>IFERROR(__xludf.DUMMYFUNCTION("""COMPUTED_VALUE"""),43892.0)</f>
        <v>43892</v>
      </c>
      <c r="B34" s="1">
        <f>IFERROR(__xludf.DUMMYFUNCTION("""COMPUTED_VALUE"""),43892.0)</f>
        <v>43892</v>
      </c>
      <c r="C34" s="1">
        <f>IFERROR(__xludf.DUMMYFUNCTION("""COMPUTED_VALUE"""),2.0)</f>
        <v>2</v>
      </c>
      <c r="D34" s="1">
        <f>IFERROR(__xludf.DUMMYFUNCTION("""COMPUTED_VALUE"""),5.0)</f>
        <v>5</v>
      </c>
      <c r="E34" s="1">
        <f>IFERROR(__xludf.DUMMYFUNCTION("""COMPUTED_VALUE"""),0.0)</f>
        <v>0</v>
      </c>
      <c r="F34" s="1">
        <f>IFERROR(__xludf.DUMMYFUNCTION("""COMPUTED_VALUE"""),3.0)</f>
        <v>3</v>
      </c>
      <c r="G34" s="1">
        <f>IFERROR(__xludf.DUMMYFUNCTION("""COMPUTED_VALUE"""),0.0)</f>
        <v>0</v>
      </c>
      <c r="H34" s="1">
        <f>IFERROR(__xludf.DUMMYFUNCTION("""COMPUTED_VALUE"""),0.0)</f>
        <v>0</v>
      </c>
    </row>
    <row r="35">
      <c r="A35" s="1">
        <f>IFERROR(__xludf.DUMMYFUNCTION("""COMPUTED_VALUE"""),43893.0)</f>
        <v>43893</v>
      </c>
      <c r="B35" s="1">
        <f>IFERROR(__xludf.DUMMYFUNCTION("""COMPUTED_VALUE"""),43893.0)</f>
        <v>43893</v>
      </c>
      <c r="C35" s="1">
        <f>IFERROR(__xludf.DUMMYFUNCTION("""COMPUTED_VALUE"""),1.0)</f>
        <v>1</v>
      </c>
      <c r="D35" s="1">
        <f>IFERROR(__xludf.DUMMYFUNCTION("""COMPUTED_VALUE"""),6.0)</f>
        <v>6</v>
      </c>
      <c r="E35" s="1">
        <f>IFERROR(__xludf.DUMMYFUNCTION("""COMPUTED_VALUE"""),0.0)</f>
        <v>0</v>
      </c>
      <c r="F35" s="1">
        <f>IFERROR(__xludf.DUMMYFUNCTION("""COMPUTED_VALUE"""),3.0)</f>
        <v>3</v>
      </c>
      <c r="G35" s="1">
        <f>IFERROR(__xludf.DUMMYFUNCTION("""COMPUTED_VALUE"""),0.0)</f>
        <v>0</v>
      </c>
      <c r="H35" s="1">
        <f>IFERROR(__xludf.DUMMYFUNCTION("""COMPUTED_VALUE"""),0.0)</f>
        <v>0</v>
      </c>
    </row>
    <row r="36">
      <c r="A36" s="1">
        <f>IFERROR(__xludf.DUMMYFUNCTION("""COMPUTED_VALUE"""),43894.0)</f>
        <v>43894</v>
      </c>
      <c r="B36" s="1">
        <f>IFERROR(__xludf.DUMMYFUNCTION("""COMPUTED_VALUE"""),43894.0)</f>
        <v>43894</v>
      </c>
      <c r="C36" s="1">
        <f>IFERROR(__xludf.DUMMYFUNCTION("""COMPUTED_VALUE"""),22.0)</f>
        <v>22</v>
      </c>
      <c r="D36" s="1">
        <f>IFERROR(__xludf.DUMMYFUNCTION("""COMPUTED_VALUE"""),28.0)</f>
        <v>28</v>
      </c>
      <c r="E36" s="1">
        <f>IFERROR(__xludf.DUMMYFUNCTION("""COMPUTED_VALUE"""),0.0)</f>
        <v>0</v>
      </c>
      <c r="F36" s="1">
        <f>IFERROR(__xludf.DUMMYFUNCTION("""COMPUTED_VALUE"""),3.0)</f>
        <v>3</v>
      </c>
      <c r="G36" s="1">
        <f>IFERROR(__xludf.DUMMYFUNCTION("""COMPUTED_VALUE"""),0.0)</f>
        <v>0</v>
      </c>
      <c r="H36" s="1">
        <f>IFERROR(__xludf.DUMMYFUNCTION("""COMPUTED_VALUE"""),0.0)</f>
        <v>0</v>
      </c>
    </row>
    <row r="37">
      <c r="A37" s="1">
        <f>IFERROR(__xludf.DUMMYFUNCTION("""COMPUTED_VALUE"""),43895.0)</f>
        <v>43895</v>
      </c>
      <c r="B37" s="1">
        <f>IFERROR(__xludf.DUMMYFUNCTION("""COMPUTED_VALUE"""),43895.0)</f>
        <v>43895</v>
      </c>
      <c r="C37" s="1">
        <f>IFERROR(__xludf.DUMMYFUNCTION("""COMPUTED_VALUE"""),2.0)</f>
        <v>2</v>
      </c>
      <c r="D37" s="1">
        <f>IFERROR(__xludf.DUMMYFUNCTION("""COMPUTED_VALUE"""),30.0)</f>
        <v>30</v>
      </c>
      <c r="E37" s="1">
        <f>IFERROR(__xludf.DUMMYFUNCTION("""COMPUTED_VALUE"""),0.0)</f>
        <v>0</v>
      </c>
      <c r="F37" s="1">
        <f>IFERROR(__xludf.DUMMYFUNCTION("""COMPUTED_VALUE"""),3.0)</f>
        <v>3</v>
      </c>
      <c r="G37" s="1">
        <f>IFERROR(__xludf.DUMMYFUNCTION("""COMPUTED_VALUE"""),0.0)</f>
        <v>0</v>
      </c>
      <c r="H37" s="1">
        <f>IFERROR(__xludf.DUMMYFUNCTION("""COMPUTED_VALUE"""),0.0)</f>
        <v>0</v>
      </c>
    </row>
    <row r="38">
      <c r="A38" s="1">
        <f>IFERROR(__xludf.DUMMYFUNCTION("""COMPUTED_VALUE"""),43896.0)</f>
        <v>43896</v>
      </c>
      <c r="B38" s="1">
        <f>IFERROR(__xludf.DUMMYFUNCTION("""COMPUTED_VALUE"""),43896.0)</f>
        <v>43896</v>
      </c>
      <c r="C38" s="1">
        <f>IFERROR(__xludf.DUMMYFUNCTION("""COMPUTED_VALUE"""),1.0)</f>
        <v>1</v>
      </c>
      <c r="D38" s="1">
        <f>IFERROR(__xludf.DUMMYFUNCTION("""COMPUTED_VALUE"""),31.0)</f>
        <v>31</v>
      </c>
      <c r="E38" s="1">
        <f>IFERROR(__xludf.DUMMYFUNCTION("""COMPUTED_VALUE"""),0.0)</f>
        <v>0</v>
      </c>
      <c r="F38" s="1">
        <f>IFERROR(__xludf.DUMMYFUNCTION("""COMPUTED_VALUE"""),3.0)</f>
        <v>3</v>
      </c>
      <c r="G38" s="1">
        <f>IFERROR(__xludf.DUMMYFUNCTION("""COMPUTED_VALUE"""),0.0)</f>
        <v>0</v>
      </c>
      <c r="H38" s="1">
        <f>IFERROR(__xludf.DUMMYFUNCTION("""COMPUTED_VALUE"""),0.0)</f>
        <v>0</v>
      </c>
    </row>
    <row r="39">
      <c r="A39" s="1">
        <f>IFERROR(__xludf.DUMMYFUNCTION("""COMPUTED_VALUE"""),43897.0)</f>
        <v>43897</v>
      </c>
      <c r="B39" s="1">
        <f>IFERROR(__xludf.DUMMYFUNCTION("""COMPUTED_VALUE"""),43897.0)</f>
        <v>43897</v>
      </c>
      <c r="C39" s="1">
        <f>IFERROR(__xludf.DUMMYFUNCTION("""COMPUTED_VALUE"""),3.0)</f>
        <v>3</v>
      </c>
      <c r="D39" s="1">
        <f>IFERROR(__xludf.DUMMYFUNCTION("""COMPUTED_VALUE"""),34.0)</f>
        <v>34</v>
      </c>
      <c r="E39" s="1">
        <f>IFERROR(__xludf.DUMMYFUNCTION("""COMPUTED_VALUE"""),0.0)</f>
        <v>0</v>
      </c>
      <c r="F39" s="1">
        <f>IFERROR(__xludf.DUMMYFUNCTION("""COMPUTED_VALUE"""),3.0)</f>
        <v>3</v>
      </c>
      <c r="G39" s="1">
        <f>IFERROR(__xludf.DUMMYFUNCTION("""COMPUTED_VALUE"""),0.0)</f>
        <v>0</v>
      </c>
      <c r="H39" s="1">
        <f>IFERROR(__xludf.DUMMYFUNCTION("""COMPUTED_VALUE"""),0.0)</f>
        <v>0</v>
      </c>
    </row>
    <row r="40">
      <c r="A40" s="1">
        <f>IFERROR(__xludf.DUMMYFUNCTION("""COMPUTED_VALUE"""),43898.0)</f>
        <v>43898</v>
      </c>
      <c r="B40" s="1">
        <f>IFERROR(__xludf.DUMMYFUNCTION("""COMPUTED_VALUE"""),43898.0)</f>
        <v>43898</v>
      </c>
      <c r="C40" s="1">
        <f>IFERROR(__xludf.DUMMYFUNCTION("""COMPUTED_VALUE"""),5.0)</f>
        <v>5</v>
      </c>
      <c r="D40" s="1">
        <f>IFERROR(__xludf.DUMMYFUNCTION("""COMPUTED_VALUE"""),39.0)</f>
        <v>39</v>
      </c>
      <c r="E40" s="1">
        <f>IFERROR(__xludf.DUMMYFUNCTION("""COMPUTED_VALUE"""),0.0)</f>
        <v>0</v>
      </c>
      <c r="F40" s="1">
        <f>IFERROR(__xludf.DUMMYFUNCTION("""COMPUTED_VALUE"""),3.0)</f>
        <v>3</v>
      </c>
      <c r="G40" s="1">
        <f>IFERROR(__xludf.DUMMYFUNCTION("""COMPUTED_VALUE"""),0.0)</f>
        <v>0</v>
      </c>
      <c r="H40" s="1">
        <f>IFERROR(__xludf.DUMMYFUNCTION("""COMPUTED_VALUE"""),0.0)</f>
        <v>0</v>
      </c>
    </row>
    <row r="41">
      <c r="A41" s="1">
        <f>IFERROR(__xludf.DUMMYFUNCTION("""COMPUTED_VALUE"""),43899.0)</f>
        <v>43899</v>
      </c>
      <c r="B41" s="1">
        <f>IFERROR(__xludf.DUMMYFUNCTION("""COMPUTED_VALUE"""),43899.0)</f>
        <v>43899</v>
      </c>
      <c r="C41" s="1">
        <f>IFERROR(__xludf.DUMMYFUNCTION("""COMPUTED_VALUE"""),9.0)</f>
        <v>9</v>
      </c>
      <c r="D41" s="1">
        <f>IFERROR(__xludf.DUMMYFUNCTION("""COMPUTED_VALUE"""),48.0)</f>
        <v>48</v>
      </c>
      <c r="E41" s="1">
        <f>IFERROR(__xludf.DUMMYFUNCTION("""COMPUTED_VALUE"""),0.0)</f>
        <v>0</v>
      </c>
      <c r="F41" s="1">
        <f>IFERROR(__xludf.DUMMYFUNCTION("""COMPUTED_VALUE"""),3.0)</f>
        <v>3</v>
      </c>
      <c r="G41" s="1">
        <f>IFERROR(__xludf.DUMMYFUNCTION("""COMPUTED_VALUE"""),0.0)</f>
        <v>0</v>
      </c>
      <c r="H41" s="1">
        <f>IFERROR(__xludf.DUMMYFUNCTION("""COMPUTED_VALUE"""),0.0)</f>
        <v>0</v>
      </c>
    </row>
    <row r="42">
      <c r="A42" s="1">
        <f>IFERROR(__xludf.DUMMYFUNCTION("""COMPUTED_VALUE"""),43900.0)</f>
        <v>43900</v>
      </c>
      <c r="B42" s="1">
        <f>IFERROR(__xludf.DUMMYFUNCTION("""COMPUTED_VALUE"""),43900.0)</f>
        <v>43900</v>
      </c>
      <c r="C42" s="1">
        <f>IFERROR(__xludf.DUMMYFUNCTION("""COMPUTED_VALUE"""),15.0)</f>
        <v>15</v>
      </c>
      <c r="D42" s="1">
        <f>IFERROR(__xludf.DUMMYFUNCTION("""COMPUTED_VALUE"""),63.0)</f>
        <v>63</v>
      </c>
      <c r="E42" s="1">
        <f>IFERROR(__xludf.DUMMYFUNCTION("""COMPUTED_VALUE"""),1.0)</f>
        <v>1</v>
      </c>
      <c r="F42" s="1">
        <f>IFERROR(__xludf.DUMMYFUNCTION("""COMPUTED_VALUE"""),4.0)</f>
        <v>4</v>
      </c>
      <c r="G42" s="1">
        <f>IFERROR(__xludf.DUMMYFUNCTION("""COMPUTED_VALUE"""),0.0)</f>
        <v>0</v>
      </c>
      <c r="H42" s="1">
        <f>IFERROR(__xludf.DUMMYFUNCTION("""COMPUTED_VALUE"""),0.0)</f>
        <v>0</v>
      </c>
    </row>
    <row r="43">
      <c r="A43" s="1">
        <f>IFERROR(__xludf.DUMMYFUNCTION("""COMPUTED_VALUE"""),43901.0)</f>
        <v>43901</v>
      </c>
      <c r="B43" s="1">
        <f>IFERROR(__xludf.DUMMYFUNCTION("""COMPUTED_VALUE"""),43901.0)</f>
        <v>43901</v>
      </c>
      <c r="C43" s="1">
        <f>IFERROR(__xludf.DUMMYFUNCTION("""COMPUTED_VALUE"""),8.0)</f>
        <v>8</v>
      </c>
      <c r="D43" s="1">
        <f>IFERROR(__xludf.DUMMYFUNCTION("""COMPUTED_VALUE"""),71.0)</f>
        <v>71</v>
      </c>
      <c r="E43" s="1">
        <f>IFERROR(__xludf.DUMMYFUNCTION("""COMPUTED_VALUE"""),0.0)</f>
        <v>0</v>
      </c>
      <c r="F43" s="1">
        <f>IFERROR(__xludf.DUMMYFUNCTION("""COMPUTED_VALUE"""),4.0)</f>
        <v>4</v>
      </c>
      <c r="G43" s="1">
        <f>IFERROR(__xludf.DUMMYFUNCTION("""COMPUTED_VALUE"""),0.0)</f>
        <v>0</v>
      </c>
      <c r="H43" s="1">
        <f>IFERROR(__xludf.DUMMYFUNCTION("""COMPUTED_VALUE"""),0.0)</f>
        <v>0</v>
      </c>
    </row>
    <row r="44">
      <c r="A44" s="1">
        <f>IFERROR(__xludf.DUMMYFUNCTION("""COMPUTED_VALUE"""),43902.0)</f>
        <v>43902</v>
      </c>
      <c r="B44" s="1">
        <f>IFERROR(__xludf.DUMMYFUNCTION("""COMPUTED_VALUE"""),43902.0)</f>
        <v>43902</v>
      </c>
      <c r="C44" s="1">
        <f>IFERROR(__xludf.DUMMYFUNCTION("""COMPUTED_VALUE"""),10.0)</f>
        <v>10</v>
      </c>
      <c r="D44" s="1">
        <f>IFERROR(__xludf.DUMMYFUNCTION("""COMPUTED_VALUE"""),81.0)</f>
        <v>81</v>
      </c>
      <c r="E44" s="1">
        <f>IFERROR(__xludf.DUMMYFUNCTION("""COMPUTED_VALUE"""),0.0)</f>
        <v>0</v>
      </c>
      <c r="F44" s="1">
        <f>IFERROR(__xludf.DUMMYFUNCTION("""COMPUTED_VALUE"""),4.0)</f>
        <v>4</v>
      </c>
      <c r="G44" s="1">
        <f>IFERROR(__xludf.DUMMYFUNCTION("""COMPUTED_VALUE"""),1.0)</f>
        <v>1</v>
      </c>
      <c r="H44" s="1">
        <f>IFERROR(__xludf.DUMMYFUNCTION("""COMPUTED_VALUE"""),1.0)</f>
        <v>1</v>
      </c>
    </row>
    <row r="45">
      <c r="A45" s="1">
        <f>IFERROR(__xludf.DUMMYFUNCTION("""COMPUTED_VALUE"""),43903.0)</f>
        <v>43903</v>
      </c>
      <c r="B45" s="1">
        <f>IFERROR(__xludf.DUMMYFUNCTION("""COMPUTED_VALUE"""),43903.0)</f>
        <v>43903</v>
      </c>
      <c r="C45" s="1">
        <f>IFERROR(__xludf.DUMMYFUNCTION("""COMPUTED_VALUE"""),10.0)</f>
        <v>10</v>
      </c>
      <c r="D45" s="1">
        <f>IFERROR(__xludf.DUMMYFUNCTION("""COMPUTED_VALUE"""),91.0)</f>
        <v>91</v>
      </c>
      <c r="E45" s="1">
        <f>IFERROR(__xludf.DUMMYFUNCTION("""COMPUTED_VALUE"""),6.0)</f>
        <v>6</v>
      </c>
      <c r="F45" s="1">
        <f>IFERROR(__xludf.DUMMYFUNCTION("""COMPUTED_VALUE"""),10.0)</f>
        <v>10</v>
      </c>
      <c r="G45" s="1">
        <f>IFERROR(__xludf.DUMMYFUNCTION("""COMPUTED_VALUE"""),0.0)</f>
        <v>0</v>
      </c>
      <c r="H45" s="1">
        <f>IFERROR(__xludf.DUMMYFUNCTION("""COMPUTED_VALUE"""),1.0)</f>
        <v>1</v>
      </c>
    </row>
    <row r="46">
      <c r="A46" s="1">
        <f>IFERROR(__xludf.DUMMYFUNCTION("""COMPUTED_VALUE"""),43904.0)</f>
        <v>43904</v>
      </c>
      <c r="B46" s="1">
        <f>IFERROR(__xludf.DUMMYFUNCTION("""COMPUTED_VALUE"""),43904.0)</f>
        <v>43904</v>
      </c>
      <c r="C46" s="1">
        <f>IFERROR(__xludf.DUMMYFUNCTION("""COMPUTED_VALUE"""),11.0)</f>
        <v>11</v>
      </c>
      <c r="D46" s="1">
        <f>IFERROR(__xludf.DUMMYFUNCTION("""COMPUTED_VALUE"""),102.0)</f>
        <v>102</v>
      </c>
      <c r="E46" s="1">
        <f>IFERROR(__xludf.DUMMYFUNCTION("""COMPUTED_VALUE"""),0.0)</f>
        <v>0</v>
      </c>
      <c r="F46" s="1">
        <f>IFERROR(__xludf.DUMMYFUNCTION("""COMPUTED_VALUE"""),10.0)</f>
        <v>10</v>
      </c>
      <c r="G46" s="1">
        <f>IFERROR(__xludf.DUMMYFUNCTION("""COMPUTED_VALUE"""),1.0)</f>
        <v>1</v>
      </c>
      <c r="H46" s="1">
        <f>IFERROR(__xludf.DUMMYFUNCTION("""COMPUTED_VALUE"""),2.0)</f>
        <v>2</v>
      </c>
    </row>
    <row r="47">
      <c r="A47" s="1">
        <f>IFERROR(__xludf.DUMMYFUNCTION("""COMPUTED_VALUE"""),43905.0)</f>
        <v>43905</v>
      </c>
      <c r="B47" s="1">
        <f>IFERROR(__xludf.DUMMYFUNCTION("""COMPUTED_VALUE"""),43905.0)</f>
        <v>43905</v>
      </c>
      <c r="C47" s="1">
        <f>IFERROR(__xludf.DUMMYFUNCTION("""COMPUTED_VALUE"""),10.0)</f>
        <v>10</v>
      </c>
      <c r="D47" s="1">
        <f>IFERROR(__xludf.DUMMYFUNCTION("""COMPUTED_VALUE"""),112.0)</f>
        <v>112</v>
      </c>
      <c r="E47" s="1">
        <f>IFERROR(__xludf.DUMMYFUNCTION("""COMPUTED_VALUE"""),3.0)</f>
        <v>3</v>
      </c>
      <c r="F47" s="1">
        <f>IFERROR(__xludf.DUMMYFUNCTION("""COMPUTED_VALUE"""),13.0)</f>
        <v>13</v>
      </c>
      <c r="G47" s="1">
        <f>IFERROR(__xludf.DUMMYFUNCTION("""COMPUTED_VALUE"""),0.0)</f>
        <v>0</v>
      </c>
      <c r="H47" s="1">
        <f>IFERROR(__xludf.DUMMYFUNCTION("""COMPUTED_VALUE"""),2.0)</f>
        <v>2</v>
      </c>
    </row>
    <row r="48">
      <c r="A48" s="1">
        <f>IFERROR(__xludf.DUMMYFUNCTION("""COMPUTED_VALUE"""),43906.0)</f>
        <v>43906</v>
      </c>
      <c r="B48" s="1">
        <f>IFERROR(__xludf.DUMMYFUNCTION("""COMPUTED_VALUE"""),43906.0)</f>
        <v>43906</v>
      </c>
      <c r="C48" s="1">
        <f>IFERROR(__xludf.DUMMYFUNCTION("""COMPUTED_VALUE"""),14.0)</f>
        <v>14</v>
      </c>
      <c r="D48" s="1">
        <f>IFERROR(__xludf.DUMMYFUNCTION("""COMPUTED_VALUE"""),126.0)</f>
        <v>126</v>
      </c>
      <c r="E48" s="1">
        <f>IFERROR(__xludf.DUMMYFUNCTION("""COMPUTED_VALUE"""),1.0)</f>
        <v>1</v>
      </c>
      <c r="F48" s="1">
        <f>IFERROR(__xludf.DUMMYFUNCTION("""COMPUTED_VALUE"""),14.0)</f>
        <v>14</v>
      </c>
      <c r="G48" s="1">
        <f>IFERROR(__xludf.DUMMYFUNCTION("""COMPUTED_VALUE"""),0.0)</f>
        <v>0</v>
      </c>
      <c r="H48" s="1">
        <f>IFERROR(__xludf.DUMMYFUNCTION("""COMPUTED_VALUE"""),2.0)</f>
        <v>2</v>
      </c>
    </row>
    <row r="49">
      <c r="A49" s="1">
        <f>IFERROR(__xludf.DUMMYFUNCTION("""COMPUTED_VALUE"""),43907.0)</f>
        <v>43907</v>
      </c>
      <c r="B49" s="1">
        <f>IFERROR(__xludf.DUMMYFUNCTION("""COMPUTED_VALUE"""),43907.0)</f>
        <v>43907</v>
      </c>
      <c r="C49" s="1">
        <f>IFERROR(__xludf.DUMMYFUNCTION("""COMPUTED_VALUE"""),20.0)</f>
        <v>20</v>
      </c>
      <c r="D49" s="1">
        <f>IFERROR(__xludf.DUMMYFUNCTION("""COMPUTED_VALUE"""),146.0)</f>
        <v>146</v>
      </c>
      <c r="E49" s="1">
        <f>IFERROR(__xludf.DUMMYFUNCTION("""COMPUTED_VALUE"""),1.0)</f>
        <v>1</v>
      </c>
      <c r="F49" s="1">
        <f>IFERROR(__xludf.DUMMYFUNCTION("""COMPUTED_VALUE"""),15.0)</f>
        <v>15</v>
      </c>
      <c r="G49" s="1">
        <f>IFERROR(__xludf.DUMMYFUNCTION("""COMPUTED_VALUE"""),1.0)</f>
        <v>1</v>
      </c>
      <c r="H49" s="1">
        <f>IFERROR(__xludf.DUMMYFUNCTION("""COMPUTED_VALUE"""),3.0)</f>
        <v>3</v>
      </c>
    </row>
    <row r="50">
      <c r="A50" s="1">
        <f>IFERROR(__xludf.DUMMYFUNCTION("""COMPUTED_VALUE"""),43908.0)</f>
        <v>43908</v>
      </c>
      <c r="B50" s="1">
        <f>IFERROR(__xludf.DUMMYFUNCTION("""COMPUTED_VALUE"""),43908.0)</f>
        <v>43908</v>
      </c>
      <c r="C50" s="1">
        <f>IFERROR(__xludf.DUMMYFUNCTION("""COMPUTED_VALUE"""),25.0)</f>
        <v>25</v>
      </c>
      <c r="D50" s="1">
        <f>IFERROR(__xludf.DUMMYFUNCTION("""COMPUTED_VALUE"""),171.0)</f>
        <v>171</v>
      </c>
      <c r="E50" s="1">
        <f>IFERROR(__xludf.DUMMYFUNCTION("""COMPUTED_VALUE"""),0.0)</f>
        <v>0</v>
      </c>
      <c r="F50" s="1">
        <f>IFERROR(__xludf.DUMMYFUNCTION("""COMPUTED_VALUE"""),15.0)</f>
        <v>15</v>
      </c>
      <c r="G50" s="1">
        <f>IFERROR(__xludf.DUMMYFUNCTION("""COMPUTED_VALUE"""),0.0)</f>
        <v>0</v>
      </c>
      <c r="H50" s="1">
        <f>IFERROR(__xludf.DUMMYFUNCTION("""COMPUTED_VALUE"""),3.0)</f>
        <v>3</v>
      </c>
    </row>
    <row r="51">
      <c r="A51" s="1">
        <f>IFERROR(__xludf.DUMMYFUNCTION("""COMPUTED_VALUE"""),43909.0)</f>
        <v>43909</v>
      </c>
      <c r="B51" s="1">
        <f>IFERROR(__xludf.DUMMYFUNCTION("""COMPUTED_VALUE"""),43909.0)</f>
        <v>43909</v>
      </c>
      <c r="C51" s="1">
        <f>IFERROR(__xludf.DUMMYFUNCTION("""COMPUTED_VALUE"""),27.0)</f>
        <v>27</v>
      </c>
      <c r="D51" s="1">
        <f>IFERROR(__xludf.DUMMYFUNCTION("""COMPUTED_VALUE"""),198.0)</f>
        <v>198</v>
      </c>
      <c r="E51" s="1">
        <f>IFERROR(__xludf.DUMMYFUNCTION("""COMPUTED_VALUE"""),5.0)</f>
        <v>5</v>
      </c>
      <c r="F51" s="1">
        <f>IFERROR(__xludf.DUMMYFUNCTION("""COMPUTED_VALUE"""),20.0)</f>
        <v>20</v>
      </c>
      <c r="G51" s="1">
        <f>IFERROR(__xludf.DUMMYFUNCTION("""COMPUTED_VALUE"""),1.0)</f>
        <v>1</v>
      </c>
      <c r="H51" s="1">
        <f>IFERROR(__xludf.DUMMYFUNCTION("""COMPUTED_VALUE"""),4.0)</f>
        <v>4</v>
      </c>
    </row>
    <row r="52">
      <c r="A52" s="1">
        <f>IFERROR(__xludf.DUMMYFUNCTION("""COMPUTED_VALUE"""),43910.0)</f>
        <v>43910</v>
      </c>
      <c r="B52" s="1">
        <f>IFERROR(__xludf.DUMMYFUNCTION("""COMPUTED_VALUE"""),43910.0)</f>
        <v>43910</v>
      </c>
      <c r="C52" s="1">
        <f>IFERROR(__xludf.DUMMYFUNCTION("""COMPUTED_VALUE"""),58.0)</f>
        <v>58</v>
      </c>
      <c r="D52" s="1">
        <f>IFERROR(__xludf.DUMMYFUNCTION("""COMPUTED_VALUE"""),256.0)</f>
        <v>256</v>
      </c>
      <c r="E52" s="1">
        <f>IFERROR(__xludf.DUMMYFUNCTION("""COMPUTED_VALUE"""),3.0)</f>
        <v>3</v>
      </c>
      <c r="F52" s="1">
        <f>IFERROR(__xludf.DUMMYFUNCTION("""COMPUTED_VALUE"""),23.0)</f>
        <v>23</v>
      </c>
      <c r="G52" s="1">
        <f>IFERROR(__xludf.DUMMYFUNCTION("""COMPUTED_VALUE"""),0.0)</f>
        <v>0</v>
      </c>
      <c r="H52" s="1">
        <f>IFERROR(__xludf.DUMMYFUNCTION("""COMPUTED_VALUE"""),4.0)</f>
        <v>4</v>
      </c>
    </row>
    <row r="53">
      <c r="A53" s="1">
        <f>IFERROR(__xludf.DUMMYFUNCTION("""COMPUTED_VALUE"""),43911.0)</f>
        <v>43911</v>
      </c>
      <c r="B53" s="1">
        <f>IFERROR(__xludf.DUMMYFUNCTION("""COMPUTED_VALUE"""),43911.0)</f>
        <v>43911</v>
      </c>
      <c r="C53" s="1">
        <f>IFERROR(__xludf.DUMMYFUNCTION("""COMPUTED_VALUE"""),78.0)</f>
        <v>78</v>
      </c>
      <c r="D53" s="1">
        <f>IFERROR(__xludf.DUMMYFUNCTION("""COMPUTED_VALUE"""),334.0)</f>
        <v>334</v>
      </c>
      <c r="E53" s="1">
        <f>IFERROR(__xludf.DUMMYFUNCTION("""COMPUTED_VALUE"""),0.0)</f>
        <v>0</v>
      </c>
      <c r="F53" s="1">
        <f>IFERROR(__xludf.DUMMYFUNCTION("""COMPUTED_VALUE"""),23.0)</f>
        <v>23</v>
      </c>
      <c r="G53" s="1">
        <f>IFERROR(__xludf.DUMMYFUNCTION("""COMPUTED_VALUE"""),0.0)</f>
        <v>0</v>
      </c>
      <c r="H53" s="1">
        <f>IFERROR(__xludf.DUMMYFUNCTION("""COMPUTED_VALUE"""),4.0)</f>
        <v>4</v>
      </c>
    </row>
    <row r="54">
      <c r="A54" s="1">
        <f>IFERROR(__xludf.DUMMYFUNCTION("""COMPUTED_VALUE"""),43912.0)</f>
        <v>43912</v>
      </c>
      <c r="B54" s="1">
        <f>IFERROR(__xludf.DUMMYFUNCTION("""COMPUTED_VALUE"""),43912.0)</f>
        <v>43912</v>
      </c>
      <c r="C54" s="1">
        <f>IFERROR(__xludf.DUMMYFUNCTION("""COMPUTED_VALUE"""),69.0)</f>
        <v>69</v>
      </c>
      <c r="D54" s="1">
        <f>IFERROR(__xludf.DUMMYFUNCTION("""COMPUTED_VALUE"""),403.0)</f>
        <v>403</v>
      </c>
      <c r="E54" s="1">
        <f>IFERROR(__xludf.DUMMYFUNCTION("""COMPUTED_VALUE"""),0.0)</f>
        <v>0</v>
      </c>
      <c r="F54" s="1">
        <f>IFERROR(__xludf.DUMMYFUNCTION("""COMPUTED_VALUE"""),23.0)</f>
        <v>23</v>
      </c>
      <c r="G54" s="1">
        <f>IFERROR(__xludf.DUMMYFUNCTION("""COMPUTED_VALUE"""),3.0)</f>
        <v>3</v>
      </c>
      <c r="H54" s="1">
        <f>IFERROR(__xludf.DUMMYFUNCTION("""COMPUTED_VALUE"""),7.0)</f>
        <v>7</v>
      </c>
    </row>
    <row r="55">
      <c r="A55" s="1">
        <f>IFERROR(__xludf.DUMMYFUNCTION("""COMPUTED_VALUE"""),43913.0)</f>
        <v>43913</v>
      </c>
      <c r="B55" s="1">
        <f>IFERROR(__xludf.DUMMYFUNCTION("""COMPUTED_VALUE"""),43913.0)</f>
        <v>43913</v>
      </c>
      <c r="C55" s="1">
        <f>IFERROR(__xludf.DUMMYFUNCTION("""COMPUTED_VALUE"""),94.0)</f>
        <v>94</v>
      </c>
      <c r="D55" s="1">
        <f>IFERROR(__xludf.DUMMYFUNCTION("""COMPUTED_VALUE"""),497.0)</f>
        <v>497</v>
      </c>
      <c r="E55" s="1">
        <f>IFERROR(__xludf.DUMMYFUNCTION("""COMPUTED_VALUE"""),2.0)</f>
        <v>2</v>
      </c>
      <c r="F55" s="1">
        <f>IFERROR(__xludf.DUMMYFUNCTION("""COMPUTED_VALUE"""),25.0)</f>
        <v>25</v>
      </c>
      <c r="G55" s="1">
        <f>IFERROR(__xludf.DUMMYFUNCTION("""COMPUTED_VALUE"""),2.0)</f>
        <v>2</v>
      </c>
      <c r="H55" s="1">
        <f>IFERROR(__xludf.DUMMYFUNCTION("""COMPUTED_VALUE"""),9.0)</f>
        <v>9</v>
      </c>
    </row>
    <row r="56">
      <c r="A56" s="1">
        <f>IFERROR(__xludf.DUMMYFUNCTION("""COMPUTED_VALUE"""),43914.0)</f>
        <v>43914</v>
      </c>
      <c r="B56" s="1">
        <f>IFERROR(__xludf.DUMMYFUNCTION("""COMPUTED_VALUE"""),43914.0)</f>
        <v>43914</v>
      </c>
      <c r="C56" s="1">
        <f>IFERROR(__xludf.DUMMYFUNCTION("""COMPUTED_VALUE"""),74.0)</f>
        <v>74</v>
      </c>
      <c r="D56" s="1">
        <f>IFERROR(__xludf.DUMMYFUNCTION("""COMPUTED_VALUE"""),571.0)</f>
        <v>571</v>
      </c>
      <c r="E56" s="1">
        <f>IFERROR(__xludf.DUMMYFUNCTION("""COMPUTED_VALUE"""),15.0)</f>
        <v>15</v>
      </c>
      <c r="F56" s="1">
        <f>IFERROR(__xludf.DUMMYFUNCTION("""COMPUTED_VALUE"""),40.0)</f>
        <v>40</v>
      </c>
      <c r="G56" s="1">
        <f>IFERROR(__xludf.DUMMYFUNCTION("""COMPUTED_VALUE"""),1.0)</f>
        <v>1</v>
      </c>
      <c r="H56" s="1">
        <f>IFERROR(__xludf.DUMMYFUNCTION("""COMPUTED_VALUE"""),10.0)</f>
        <v>10</v>
      </c>
    </row>
    <row r="57">
      <c r="A57" s="1">
        <f>IFERROR(__xludf.DUMMYFUNCTION("""COMPUTED_VALUE"""),43915.0)</f>
        <v>43915</v>
      </c>
      <c r="B57" s="1">
        <f>IFERROR(__xludf.DUMMYFUNCTION("""COMPUTED_VALUE"""),43915.0)</f>
        <v>43915</v>
      </c>
      <c r="C57" s="1">
        <f>IFERROR(__xludf.DUMMYFUNCTION("""COMPUTED_VALUE"""),86.0)</f>
        <v>86</v>
      </c>
      <c r="D57" s="1">
        <f>IFERROR(__xludf.DUMMYFUNCTION("""COMPUTED_VALUE"""),657.0)</f>
        <v>657</v>
      </c>
      <c r="E57" s="1">
        <f>IFERROR(__xludf.DUMMYFUNCTION("""COMPUTED_VALUE"""),3.0)</f>
        <v>3</v>
      </c>
      <c r="F57" s="1">
        <f>IFERROR(__xludf.DUMMYFUNCTION("""COMPUTED_VALUE"""),43.0)</f>
        <v>43</v>
      </c>
      <c r="G57" s="1">
        <f>IFERROR(__xludf.DUMMYFUNCTION("""COMPUTED_VALUE"""),1.0)</f>
        <v>1</v>
      </c>
      <c r="H57" s="1">
        <f>IFERROR(__xludf.DUMMYFUNCTION("""COMPUTED_VALUE"""),11.0)</f>
        <v>11</v>
      </c>
    </row>
    <row r="58">
      <c r="A58" s="1">
        <f>IFERROR(__xludf.DUMMYFUNCTION("""COMPUTED_VALUE"""),43916.0)</f>
        <v>43916</v>
      </c>
      <c r="B58" s="1">
        <f>IFERROR(__xludf.DUMMYFUNCTION("""COMPUTED_VALUE"""),43916.0)</f>
        <v>43916</v>
      </c>
      <c r="C58" s="1">
        <f>IFERROR(__xludf.DUMMYFUNCTION("""COMPUTED_VALUE"""),73.0)</f>
        <v>73</v>
      </c>
      <c r="D58" s="1">
        <f>IFERROR(__xludf.DUMMYFUNCTION("""COMPUTED_VALUE"""),730.0)</f>
        <v>730</v>
      </c>
      <c r="E58" s="1">
        <f>IFERROR(__xludf.DUMMYFUNCTION("""COMPUTED_VALUE"""),7.0)</f>
        <v>7</v>
      </c>
      <c r="F58" s="1">
        <f>IFERROR(__xludf.DUMMYFUNCTION("""COMPUTED_VALUE"""),50.0)</f>
        <v>50</v>
      </c>
      <c r="G58" s="1">
        <f>IFERROR(__xludf.DUMMYFUNCTION("""COMPUTED_VALUE"""),5.0)</f>
        <v>5</v>
      </c>
      <c r="H58" s="1">
        <f>IFERROR(__xludf.DUMMYFUNCTION("""COMPUTED_VALUE"""),16.0)</f>
        <v>16</v>
      </c>
    </row>
    <row r="59">
      <c r="A59" s="1">
        <f>IFERROR(__xludf.DUMMYFUNCTION("""COMPUTED_VALUE"""),43917.0)</f>
        <v>43917</v>
      </c>
      <c r="B59" s="1">
        <f>IFERROR(__xludf.DUMMYFUNCTION("""COMPUTED_VALUE"""),43917.0)</f>
        <v>43917</v>
      </c>
      <c r="C59" s="1">
        <f>IFERROR(__xludf.DUMMYFUNCTION("""COMPUTED_VALUE"""),153.0)</f>
        <v>153</v>
      </c>
      <c r="D59" s="1">
        <f>IFERROR(__xludf.DUMMYFUNCTION("""COMPUTED_VALUE"""),883.0)</f>
        <v>883</v>
      </c>
      <c r="E59" s="1">
        <f>IFERROR(__xludf.DUMMYFUNCTION("""COMPUTED_VALUE"""),25.0)</f>
        <v>25</v>
      </c>
      <c r="F59" s="1">
        <f>IFERROR(__xludf.DUMMYFUNCTION("""COMPUTED_VALUE"""),75.0)</f>
        <v>75</v>
      </c>
      <c r="G59" s="1">
        <f>IFERROR(__xludf.DUMMYFUNCTION("""COMPUTED_VALUE"""),3.0)</f>
        <v>3</v>
      </c>
      <c r="H59" s="1">
        <f>IFERROR(__xludf.DUMMYFUNCTION("""COMPUTED_VALUE"""),19.0)</f>
        <v>19</v>
      </c>
    </row>
    <row r="60">
      <c r="A60" s="1">
        <f>IFERROR(__xludf.DUMMYFUNCTION("""COMPUTED_VALUE"""),43918.0)</f>
        <v>43918</v>
      </c>
      <c r="B60" s="1">
        <f>IFERROR(__xludf.DUMMYFUNCTION("""COMPUTED_VALUE"""),43918.0)</f>
        <v>43918</v>
      </c>
      <c r="C60" s="1">
        <f>IFERROR(__xludf.DUMMYFUNCTION("""COMPUTED_VALUE"""),136.0)</f>
        <v>136</v>
      </c>
      <c r="D60" s="1">
        <f>IFERROR(__xludf.DUMMYFUNCTION("""COMPUTED_VALUE"""),1019.0)</f>
        <v>1019</v>
      </c>
      <c r="E60" s="1">
        <f>IFERROR(__xludf.DUMMYFUNCTION("""COMPUTED_VALUE"""),10.0)</f>
        <v>10</v>
      </c>
      <c r="F60" s="1">
        <f>IFERROR(__xludf.DUMMYFUNCTION("""COMPUTED_VALUE"""),85.0)</f>
        <v>85</v>
      </c>
      <c r="G60" s="1">
        <f>IFERROR(__xludf.DUMMYFUNCTION("""COMPUTED_VALUE"""),5.0)</f>
        <v>5</v>
      </c>
      <c r="H60" s="1">
        <f>IFERROR(__xludf.DUMMYFUNCTION("""COMPUTED_VALUE"""),24.0)</f>
        <v>24</v>
      </c>
    </row>
    <row r="61">
      <c r="A61" s="1">
        <f>IFERROR(__xludf.DUMMYFUNCTION("""COMPUTED_VALUE"""),43919.0)</f>
        <v>43919</v>
      </c>
      <c r="B61" s="1">
        <f>IFERROR(__xludf.DUMMYFUNCTION("""COMPUTED_VALUE"""),43919.0)</f>
        <v>43919</v>
      </c>
      <c r="C61" s="1">
        <f>IFERROR(__xludf.DUMMYFUNCTION("""COMPUTED_VALUE"""),120.0)</f>
        <v>120</v>
      </c>
      <c r="D61" s="1">
        <f>IFERROR(__xludf.DUMMYFUNCTION("""COMPUTED_VALUE"""),1139.0)</f>
        <v>1139</v>
      </c>
      <c r="E61" s="1">
        <f>IFERROR(__xludf.DUMMYFUNCTION("""COMPUTED_VALUE"""),17.0)</f>
        <v>17</v>
      </c>
      <c r="F61" s="1">
        <f>IFERROR(__xludf.DUMMYFUNCTION("""COMPUTED_VALUE"""),102.0)</f>
        <v>102</v>
      </c>
      <c r="G61" s="1">
        <f>IFERROR(__xludf.DUMMYFUNCTION("""COMPUTED_VALUE"""),3.0)</f>
        <v>3</v>
      </c>
      <c r="H61" s="1">
        <f>IFERROR(__xludf.DUMMYFUNCTION("""COMPUTED_VALUE"""),27.0)</f>
        <v>27</v>
      </c>
    </row>
    <row r="62">
      <c r="A62" s="1">
        <f>IFERROR(__xludf.DUMMYFUNCTION("""COMPUTED_VALUE"""),43920.0)</f>
        <v>43920</v>
      </c>
      <c r="B62" s="1">
        <f>IFERROR(__xludf.DUMMYFUNCTION("""COMPUTED_VALUE"""),43920.0)</f>
        <v>43920</v>
      </c>
      <c r="C62" s="1">
        <f>IFERROR(__xludf.DUMMYFUNCTION("""COMPUTED_VALUE"""),187.0)</f>
        <v>187</v>
      </c>
      <c r="D62" s="1">
        <f>IFERROR(__xludf.DUMMYFUNCTION("""COMPUTED_VALUE"""),1326.0)</f>
        <v>1326</v>
      </c>
      <c r="E62" s="1">
        <f>IFERROR(__xludf.DUMMYFUNCTION("""COMPUTED_VALUE"""),35.0)</f>
        <v>35</v>
      </c>
      <c r="F62" s="1">
        <f>IFERROR(__xludf.DUMMYFUNCTION("""COMPUTED_VALUE"""),137.0)</f>
        <v>137</v>
      </c>
      <c r="G62" s="1">
        <f>IFERROR(__xludf.DUMMYFUNCTION("""COMPUTED_VALUE"""),14.0)</f>
        <v>14</v>
      </c>
      <c r="H62" s="1">
        <f>IFERROR(__xludf.DUMMYFUNCTION("""COMPUTED_VALUE"""),41.0)</f>
        <v>41</v>
      </c>
    </row>
    <row r="63">
      <c r="A63" s="1">
        <f>IFERROR(__xludf.DUMMYFUNCTION("""COMPUTED_VALUE"""),43921.0)</f>
        <v>43921</v>
      </c>
      <c r="B63" s="1">
        <f>IFERROR(__xludf.DUMMYFUNCTION("""COMPUTED_VALUE"""),43921.0)</f>
        <v>43921</v>
      </c>
      <c r="C63" s="1">
        <f>IFERROR(__xludf.DUMMYFUNCTION("""COMPUTED_VALUE"""),309.0)</f>
        <v>309</v>
      </c>
      <c r="D63" s="1">
        <f>IFERROR(__xludf.DUMMYFUNCTION("""COMPUTED_VALUE"""),1635.0)</f>
        <v>1635</v>
      </c>
      <c r="E63" s="1">
        <f>IFERROR(__xludf.DUMMYFUNCTION("""COMPUTED_VALUE"""),13.0)</f>
        <v>13</v>
      </c>
      <c r="F63" s="1">
        <f>IFERROR(__xludf.DUMMYFUNCTION("""COMPUTED_VALUE"""),150.0)</f>
        <v>150</v>
      </c>
      <c r="G63" s="1">
        <f>IFERROR(__xludf.DUMMYFUNCTION("""COMPUTED_VALUE"""),6.0)</f>
        <v>6</v>
      </c>
      <c r="H63" s="1">
        <f>IFERROR(__xludf.DUMMYFUNCTION("""COMPUTED_VALUE"""),47.0)</f>
        <v>47</v>
      </c>
    </row>
    <row r="64">
      <c r="A64" s="1">
        <f>IFERROR(__xludf.DUMMYFUNCTION("""COMPUTED_VALUE"""),43922.0)</f>
        <v>43922</v>
      </c>
      <c r="B64" s="1">
        <f>IFERROR(__xludf.DUMMYFUNCTION("""COMPUTED_VALUE"""),43922.0)</f>
        <v>43922</v>
      </c>
      <c r="C64" s="1">
        <f>IFERROR(__xludf.DUMMYFUNCTION("""COMPUTED_VALUE"""),424.0)</f>
        <v>424</v>
      </c>
      <c r="D64" s="1">
        <f>IFERROR(__xludf.DUMMYFUNCTION("""COMPUTED_VALUE"""),2059.0)</f>
        <v>2059</v>
      </c>
      <c r="E64" s="1">
        <f>IFERROR(__xludf.DUMMYFUNCTION("""COMPUTED_VALUE"""),19.0)</f>
        <v>19</v>
      </c>
      <c r="F64" s="1">
        <f>IFERROR(__xludf.DUMMYFUNCTION("""COMPUTED_VALUE"""),169.0)</f>
        <v>169</v>
      </c>
      <c r="G64" s="1">
        <f>IFERROR(__xludf.DUMMYFUNCTION("""COMPUTED_VALUE"""),6.0)</f>
        <v>6</v>
      </c>
      <c r="H64" s="1">
        <f>IFERROR(__xludf.DUMMYFUNCTION("""COMPUTED_VALUE"""),53.0)</f>
        <v>53</v>
      </c>
    </row>
    <row r="65">
      <c r="A65" s="1">
        <f>IFERROR(__xludf.DUMMYFUNCTION("""COMPUTED_VALUE"""),43923.0)</f>
        <v>43923</v>
      </c>
      <c r="B65" s="1">
        <f>IFERROR(__xludf.DUMMYFUNCTION("""COMPUTED_VALUE"""),43923.0)</f>
        <v>43923</v>
      </c>
      <c r="C65" s="1">
        <f>IFERROR(__xludf.DUMMYFUNCTION("""COMPUTED_VALUE"""),486.0)</f>
        <v>486</v>
      </c>
      <c r="D65" s="1">
        <f>IFERROR(__xludf.DUMMYFUNCTION("""COMPUTED_VALUE"""),2545.0)</f>
        <v>2545</v>
      </c>
      <c r="E65" s="1">
        <f>IFERROR(__xludf.DUMMYFUNCTION("""COMPUTED_VALUE"""),22.0)</f>
        <v>22</v>
      </c>
      <c r="F65" s="1">
        <f>IFERROR(__xludf.DUMMYFUNCTION("""COMPUTED_VALUE"""),191.0)</f>
        <v>191</v>
      </c>
      <c r="G65" s="1">
        <f>IFERROR(__xludf.DUMMYFUNCTION("""COMPUTED_VALUE"""),16.0)</f>
        <v>16</v>
      </c>
      <c r="H65" s="1">
        <f>IFERROR(__xludf.DUMMYFUNCTION("""COMPUTED_VALUE"""),69.0)</f>
        <v>69</v>
      </c>
    </row>
    <row r="66">
      <c r="A66" s="1">
        <f>IFERROR(__xludf.DUMMYFUNCTION("""COMPUTED_VALUE"""),43924.0)</f>
        <v>43924</v>
      </c>
      <c r="B66" s="1">
        <f>IFERROR(__xludf.DUMMYFUNCTION("""COMPUTED_VALUE"""),43924.0)</f>
        <v>43924</v>
      </c>
      <c r="C66" s="1">
        <f>IFERROR(__xludf.DUMMYFUNCTION("""COMPUTED_VALUE"""),560.0)</f>
        <v>560</v>
      </c>
      <c r="D66" s="1">
        <f>IFERROR(__xludf.DUMMYFUNCTION("""COMPUTED_VALUE"""),3105.0)</f>
        <v>3105</v>
      </c>
      <c r="E66" s="1">
        <f>IFERROR(__xludf.DUMMYFUNCTION("""COMPUTED_VALUE"""),39.0)</f>
        <v>39</v>
      </c>
      <c r="F66" s="1">
        <f>IFERROR(__xludf.DUMMYFUNCTION("""COMPUTED_VALUE"""),230.0)</f>
        <v>230</v>
      </c>
      <c r="G66" s="1">
        <f>IFERROR(__xludf.DUMMYFUNCTION("""COMPUTED_VALUE"""),14.0)</f>
        <v>14</v>
      </c>
      <c r="H66" s="1">
        <f>IFERROR(__xludf.DUMMYFUNCTION("""COMPUTED_VALUE"""),83.0)</f>
        <v>83</v>
      </c>
    </row>
    <row r="67">
      <c r="A67" s="1">
        <f>IFERROR(__xludf.DUMMYFUNCTION("""COMPUTED_VALUE"""),43925.0)</f>
        <v>43925</v>
      </c>
      <c r="B67" s="1">
        <f>IFERROR(__xludf.DUMMYFUNCTION("""COMPUTED_VALUE"""),43925.0)</f>
        <v>43925</v>
      </c>
      <c r="C67" s="1">
        <f>IFERROR(__xludf.DUMMYFUNCTION("""COMPUTED_VALUE"""),579.0)</f>
        <v>579</v>
      </c>
      <c r="D67" s="1">
        <f>IFERROR(__xludf.DUMMYFUNCTION("""COMPUTED_VALUE"""),3684.0)</f>
        <v>3684</v>
      </c>
      <c r="E67" s="1">
        <f>IFERROR(__xludf.DUMMYFUNCTION("""COMPUTED_VALUE"""),56.0)</f>
        <v>56</v>
      </c>
      <c r="F67" s="1">
        <f>IFERROR(__xludf.DUMMYFUNCTION("""COMPUTED_VALUE"""),286.0)</f>
        <v>286</v>
      </c>
      <c r="G67" s="1">
        <f>IFERROR(__xludf.DUMMYFUNCTION("""COMPUTED_VALUE"""),13.0)</f>
        <v>13</v>
      </c>
      <c r="H67" s="1">
        <f>IFERROR(__xludf.DUMMYFUNCTION("""COMPUTED_VALUE"""),96.0)</f>
        <v>96</v>
      </c>
    </row>
    <row r="68">
      <c r="A68" s="1">
        <f>IFERROR(__xludf.DUMMYFUNCTION("""COMPUTED_VALUE"""),43926.0)</f>
        <v>43926</v>
      </c>
      <c r="B68" s="1">
        <f>IFERROR(__xludf.DUMMYFUNCTION("""COMPUTED_VALUE"""),43926.0)</f>
        <v>43926</v>
      </c>
      <c r="C68" s="1">
        <f>IFERROR(__xludf.DUMMYFUNCTION("""COMPUTED_VALUE"""),609.0)</f>
        <v>609</v>
      </c>
      <c r="D68" s="1">
        <f>IFERROR(__xludf.DUMMYFUNCTION("""COMPUTED_VALUE"""),4293.0)</f>
        <v>4293</v>
      </c>
      <c r="E68" s="1">
        <f>IFERROR(__xludf.DUMMYFUNCTION("""COMPUTED_VALUE"""),43.0)</f>
        <v>43</v>
      </c>
      <c r="F68" s="1">
        <f>IFERROR(__xludf.DUMMYFUNCTION("""COMPUTED_VALUE"""),329.0)</f>
        <v>329</v>
      </c>
      <c r="G68" s="1">
        <f>IFERROR(__xludf.DUMMYFUNCTION("""COMPUTED_VALUE"""),22.0)</f>
        <v>22</v>
      </c>
      <c r="H68" s="1">
        <f>IFERROR(__xludf.DUMMYFUNCTION("""COMPUTED_VALUE"""),118.0)</f>
        <v>118</v>
      </c>
    </row>
    <row r="69">
      <c r="A69" s="1">
        <f>IFERROR(__xludf.DUMMYFUNCTION("""COMPUTED_VALUE"""),43927.0)</f>
        <v>43927</v>
      </c>
      <c r="B69" s="1">
        <f>IFERROR(__xludf.DUMMYFUNCTION("""COMPUTED_VALUE"""),43927.0)</f>
        <v>43927</v>
      </c>
      <c r="C69" s="1">
        <f>IFERROR(__xludf.DUMMYFUNCTION("""COMPUTED_VALUE"""),484.0)</f>
        <v>484</v>
      </c>
      <c r="D69" s="1">
        <f>IFERROR(__xludf.DUMMYFUNCTION("""COMPUTED_VALUE"""),4777.0)</f>
        <v>4777</v>
      </c>
      <c r="E69" s="1">
        <f>IFERROR(__xludf.DUMMYFUNCTION("""COMPUTED_VALUE"""),65.0)</f>
        <v>65</v>
      </c>
      <c r="F69" s="1">
        <f>IFERROR(__xludf.DUMMYFUNCTION("""COMPUTED_VALUE"""),394.0)</f>
        <v>394</v>
      </c>
      <c r="G69" s="1">
        <f>IFERROR(__xludf.DUMMYFUNCTION("""COMPUTED_VALUE"""),16.0)</f>
        <v>16</v>
      </c>
      <c r="H69" s="1">
        <f>IFERROR(__xludf.DUMMYFUNCTION("""COMPUTED_VALUE"""),134.0)</f>
        <v>134</v>
      </c>
    </row>
    <row r="70">
      <c r="A70" s="1">
        <f>IFERROR(__xludf.DUMMYFUNCTION("""COMPUTED_VALUE"""),43928.0)</f>
        <v>43928</v>
      </c>
      <c r="B70" s="1">
        <f>IFERROR(__xludf.DUMMYFUNCTION("""COMPUTED_VALUE"""),43928.0)</f>
        <v>43928</v>
      </c>
      <c r="C70" s="1">
        <f>IFERROR(__xludf.DUMMYFUNCTION("""COMPUTED_VALUE"""),573.0)</f>
        <v>573</v>
      </c>
      <c r="D70" s="1">
        <f>IFERROR(__xludf.DUMMYFUNCTION("""COMPUTED_VALUE"""),5350.0)</f>
        <v>5350</v>
      </c>
      <c r="E70" s="1">
        <f>IFERROR(__xludf.DUMMYFUNCTION("""COMPUTED_VALUE"""),75.0)</f>
        <v>75</v>
      </c>
      <c r="F70" s="1">
        <f>IFERROR(__xludf.DUMMYFUNCTION("""COMPUTED_VALUE"""),469.0)</f>
        <v>469</v>
      </c>
      <c r="G70" s="1">
        <f>IFERROR(__xludf.DUMMYFUNCTION("""COMPUTED_VALUE"""),27.0)</f>
        <v>27</v>
      </c>
      <c r="H70" s="1">
        <f>IFERROR(__xludf.DUMMYFUNCTION("""COMPUTED_VALUE"""),161.0)</f>
        <v>161</v>
      </c>
    </row>
    <row r="71">
      <c r="A71" s="1">
        <f>IFERROR(__xludf.DUMMYFUNCTION("""COMPUTED_VALUE"""),43929.0)</f>
        <v>43929</v>
      </c>
      <c r="B71" s="1">
        <f>IFERROR(__xludf.DUMMYFUNCTION("""COMPUTED_VALUE"""),43929.0)</f>
        <v>43929</v>
      </c>
      <c r="C71" s="1">
        <f>IFERROR(__xludf.DUMMYFUNCTION("""COMPUTED_VALUE"""),565.0)</f>
        <v>565</v>
      </c>
      <c r="D71" s="1">
        <f>IFERROR(__xludf.DUMMYFUNCTION("""COMPUTED_VALUE"""),5915.0)</f>
        <v>5915</v>
      </c>
      <c r="E71" s="1">
        <f>IFERROR(__xludf.DUMMYFUNCTION("""COMPUTED_VALUE"""),96.0)</f>
        <v>96</v>
      </c>
      <c r="F71" s="1">
        <f>IFERROR(__xludf.DUMMYFUNCTION("""COMPUTED_VALUE"""),565.0)</f>
        <v>565</v>
      </c>
      <c r="G71" s="1">
        <f>IFERROR(__xludf.DUMMYFUNCTION("""COMPUTED_VALUE"""),20.0)</f>
        <v>20</v>
      </c>
      <c r="H71" s="1">
        <f>IFERROR(__xludf.DUMMYFUNCTION("""COMPUTED_VALUE"""),181.0)</f>
        <v>181</v>
      </c>
    </row>
    <row r="72">
      <c r="A72" s="1">
        <f>IFERROR(__xludf.DUMMYFUNCTION("""COMPUTED_VALUE"""),43930.0)</f>
        <v>43930</v>
      </c>
      <c r="B72" s="1">
        <f>IFERROR(__xludf.DUMMYFUNCTION("""COMPUTED_VALUE"""),43930.0)</f>
        <v>43930</v>
      </c>
      <c r="C72" s="1">
        <f>IFERROR(__xludf.DUMMYFUNCTION("""COMPUTED_VALUE"""),813.0)</f>
        <v>813</v>
      </c>
      <c r="D72" s="1">
        <f>IFERROR(__xludf.DUMMYFUNCTION("""COMPUTED_VALUE"""),6728.0)</f>
        <v>6728</v>
      </c>
      <c r="E72" s="1">
        <f>IFERROR(__xludf.DUMMYFUNCTION("""COMPUTED_VALUE"""),70.0)</f>
        <v>70</v>
      </c>
      <c r="F72" s="1">
        <f>IFERROR(__xludf.DUMMYFUNCTION("""COMPUTED_VALUE"""),635.0)</f>
        <v>635</v>
      </c>
      <c r="G72" s="1">
        <f>IFERROR(__xludf.DUMMYFUNCTION("""COMPUTED_VALUE"""),46.0)</f>
        <v>46</v>
      </c>
      <c r="H72" s="1">
        <f>IFERROR(__xludf.DUMMYFUNCTION("""COMPUTED_VALUE"""),227.0)</f>
        <v>227</v>
      </c>
    </row>
    <row r="73">
      <c r="A73" s="1">
        <f>IFERROR(__xludf.DUMMYFUNCTION("""COMPUTED_VALUE"""),43931.0)</f>
        <v>43931</v>
      </c>
      <c r="B73" s="1">
        <f>IFERROR(__xludf.DUMMYFUNCTION("""COMPUTED_VALUE"""),43931.0)</f>
        <v>43931</v>
      </c>
      <c r="C73" s="1">
        <f>IFERROR(__xludf.DUMMYFUNCTION("""COMPUTED_VALUE"""),871.0)</f>
        <v>871</v>
      </c>
      <c r="D73" s="1">
        <f>IFERROR(__xludf.DUMMYFUNCTION("""COMPUTED_VALUE"""),7599.0)</f>
        <v>7599</v>
      </c>
      <c r="E73" s="1">
        <f>IFERROR(__xludf.DUMMYFUNCTION("""COMPUTED_VALUE"""),151.0)</f>
        <v>151</v>
      </c>
      <c r="F73" s="1">
        <f>IFERROR(__xludf.DUMMYFUNCTION("""COMPUTED_VALUE"""),786.0)</f>
        <v>786</v>
      </c>
      <c r="G73" s="1">
        <f>IFERROR(__xludf.DUMMYFUNCTION("""COMPUTED_VALUE"""),22.0)</f>
        <v>22</v>
      </c>
      <c r="H73" s="1">
        <f>IFERROR(__xludf.DUMMYFUNCTION("""COMPUTED_VALUE"""),249.0)</f>
        <v>249</v>
      </c>
    </row>
    <row r="74">
      <c r="A74" s="1">
        <f>IFERROR(__xludf.DUMMYFUNCTION("""COMPUTED_VALUE"""),43932.0)</f>
        <v>43932</v>
      </c>
      <c r="B74" s="1">
        <f>IFERROR(__xludf.DUMMYFUNCTION("""COMPUTED_VALUE"""),43932.0)</f>
        <v>43932</v>
      </c>
      <c r="C74" s="1">
        <f>IFERROR(__xludf.DUMMYFUNCTION("""COMPUTED_VALUE"""),854.0)</f>
        <v>854</v>
      </c>
      <c r="D74" s="1">
        <f>IFERROR(__xludf.DUMMYFUNCTION("""COMPUTED_VALUE"""),8453.0)</f>
        <v>8453</v>
      </c>
      <c r="E74" s="1">
        <f>IFERROR(__xludf.DUMMYFUNCTION("""COMPUTED_VALUE"""),186.0)</f>
        <v>186</v>
      </c>
      <c r="F74" s="1">
        <f>IFERROR(__xludf.DUMMYFUNCTION("""COMPUTED_VALUE"""),972.0)</f>
        <v>972</v>
      </c>
      <c r="G74" s="1">
        <f>IFERROR(__xludf.DUMMYFUNCTION("""COMPUTED_VALUE"""),41.0)</f>
        <v>41</v>
      </c>
      <c r="H74" s="1">
        <f>IFERROR(__xludf.DUMMYFUNCTION("""COMPUTED_VALUE"""),290.0)</f>
        <v>290</v>
      </c>
    </row>
    <row r="75">
      <c r="A75" s="1">
        <f>IFERROR(__xludf.DUMMYFUNCTION("""COMPUTED_VALUE"""),43933.0)</f>
        <v>43933</v>
      </c>
      <c r="B75" s="1">
        <f>IFERROR(__xludf.DUMMYFUNCTION("""COMPUTED_VALUE"""),43933.0)</f>
        <v>43933</v>
      </c>
      <c r="C75" s="1">
        <f>IFERROR(__xludf.DUMMYFUNCTION("""COMPUTED_VALUE"""),758.0)</f>
        <v>758</v>
      </c>
      <c r="D75" s="1">
        <f>IFERROR(__xludf.DUMMYFUNCTION("""COMPUTED_VALUE"""),9211.0)</f>
        <v>9211</v>
      </c>
      <c r="E75" s="1">
        <f>IFERROR(__xludf.DUMMYFUNCTION("""COMPUTED_VALUE"""),114.0)</f>
        <v>114</v>
      </c>
      <c r="F75" s="1">
        <f>IFERROR(__xludf.DUMMYFUNCTION("""COMPUTED_VALUE"""),1086.0)</f>
        <v>1086</v>
      </c>
      <c r="G75" s="1">
        <f>IFERROR(__xludf.DUMMYFUNCTION("""COMPUTED_VALUE"""),42.0)</f>
        <v>42</v>
      </c>
      <c r="H75" s="1">
        <f>IFERROR(__xludf.DUMMYFUNCTION("""COMPUTED_VALUE"""),332.0)</f>
        <v>332</v>
      </c>
    </row>
    <row r="76">
      <c r="A76" s="1">
        <f>IFERROR(__xludf.DUMMYFUNCTION("""COMPUTED_VALUE"""),43934.0)</f>
        <v>43934</v>
      </c>
      <c r="B76" s="1">
        <f>IFERROR(__xludf.DUMMYFUNCTION("""COMPUTED_VALUE"""),43934.0)</f>
        <v>43934</v>
      </c>
      <c r="C76" s="1">
        <f>IFERROR(__xludf.DUMMYFUNCTION("""COMPUTED_VALUE"""),1243.0)</f>
        <v>1243</v>
      </c>
      <c r="D76" s="1">
        <f>IFERROR(__xludf.DUMMYFUNCTION("""COMPUTED_VALUE"""),10454.0)</f>
        <v>10454</v>
      </c>
      <c r="E76" s="1">
        <f>IFERROR(__xludf.DUMMYFUNCTION("""COMPUTED_VALUE"""),112.0)</f>
        <v>112</v>
      </c>
      <c r="F76" s="1">
        <f>IFERROR(__xludf.DUMMYFUNCTION("""COMPUTED_VALUE"""),1198.0)</f>
        <v>1198</v>
      </c>
      <c r="G76" s="1">
        <f>IFERROR(__xludf.DUMMYFUNCTION("""COMPUTED_VALUE"""),27.0)</f>
        <v>27</v>
      </c>
      <c r="H76" s="1">
        <f>IFERROR(__xludf.DUMMYFUNCTION("""COMPUTED_VALUE"""),359.0)</f>
        <v>359</v>
      </c>
    </row>
    <row r="77">
      <c r="A77" s="1">
        <f>IFERROR(__xludf.DUMMYFUNCTION("""COMPUTED_VALUE"""),43935.0)</f>
        <v>43935</v>
      </c>
      <c r="B77" s="1">
        <f>IFERROR(__xludf.DUMMYFUNCTION("""COMPUTED_VALUE"""),43935.0)</f>
        <v>43935</v>
      </c>
      <c r="C77" s="1">
        <f>IFERROR(__xludf.DUMMYFUNCTION("""COMPUTED_VALUE"""),1031.0)</f>
        <v>1031</v>
      </c>
      <c r="D77" s="1">
        <f>IFERROR(__xludf.DUMMYFUNCTION("""COMPUTED_VALUE"""),11485.0)</f>
        <v>11485</v>
      </c>
      <c r="E77" s="1">
        <f>IFERROR(__xludf.DUMMYFUNCTION("""COMPUTED_VALUE"""),167.0)</f>
        <v>167</v>
      </c>
      <c r="F77" s="1">
        <f>IFERROR(__xludf.DUMMYFUNCTION("""COMPUTED_VALUE"""),1365.0)</f>
        <v>1365</v>
      </c>
      <c r="G77" s="1">
        <f>IFERROR(__xludf.DUMMYFUNCTION("""COMPUTED_VALUE"""),37.0)</f>
        <v>37</v>
      </c>
      <c r="H77" s="1">
        <f>IFERROR(__xludf.DUMMYFUNCTION("""COMPUTED_VALUE"""),396.0)</f>
        <v>396</v>
      </c>
    </row>
    <row r="78">
      <c r="A78" s="1">
        <f>IFERROR(__xludf.DUMMYFUNCTION("""COMPUTED_VALUE"""),43936.0)</f>
        <v>43936</v>
      </c>
      <c r="B78" s="1">
        <f>IFERROR(__xludf.DUMMYFUNCTION("""COMPUTED_VALUE"""),43936.0)</f>
        <v>43936</v>
      </c>
      <c r="C78" s="1">
        <f>IFERROR(__xludf.DUMMYFUNCTION("""COMPUTED_VALUE"""),886.0)</f>
        <v>886</v>
      </c>
      <c r="D78" s="1">
        <f>IFERROR(__xludf.DUMMYFUNCTION("""COMPUTED_VALUE"""),12371.0)</f>
        <v>12371</v>
      </c>
      <c r="E78" s="1">
        <f>IFERROR(__xludf.DUMMYFUNCTION("""COMPUTED_VALUE"""),144.0)</f>
        <v>144</v>
      </c>
      <c r="F78" s="1">
        <f>IFERROR(__xludf.DUMMYFUNCTION("""COMPUTED_VALUE"""),1509.0)</f>
        <v>1509</v>
      </c>
      <c r="G78" s="1">
        <f>IFERROR(__xludf.DUMMYFUNCTION("""COMPUTED_VALUE"""),27.0)</f>
        <v>27</v>
      </c>
      <c r="H78" s="1">
        <f>IFERROR(__xludf.DUMMYFUNCTION("""COMPUTED_VALUE"""),423.0)</f>
        <v>423</v>
      </c>
    </row>
    <row r="79">
      <c r="A79" s="1">
        <f>IFERROR(__xludf.DUMMYFUNCTION("""COMPUTED_VALUE"""),43937.0)</f>
        <v>43937</v>
      </c>
      <c r="B79" s="1">
        <f>IFERROR(__xludf.DUMMYFUNCTION("""COMPUTED_VALUE"""),43937.0)</f>
        <v>43937</v>
      </c>
      <c r="C79" s="1">
        <f>IFERROR(__xludf.DUMMYFUNCTION("""COMPUTED_VALUE"""),1061.0)</f>
        <v>1061</v>
      </c>
      <c r="D79" s="1">
        <f>IFERROR(__xludf.DUMMYFUNCTION("""COMPUTED_VALUE"""),13432.0)</f>
        <v>13432</v>
      </c>
      <c r="E79" s="1">
        <f>IFERROR(__xludf.DUMMYFUNCTION("""COMPUTED_VALUE"""),258.0)</f>
        <v>258</v>
      </c>
      <c r="F79" s="1">
        <f>IFERROR(__xludf.DUMMYFUNCTION("""COMPUTED_VALUE"""),1767.0)</f>
        <v>1767</v>
      </c>
      <c r="G79" s="1">
        <f>IFERROR(__xludf.DUMMYFUNCTION("""COMPUTED_VALUE"""),26.0)</f>
        <v>26</v>
      </c>
      <c r="H79" s="1">
        <f>IFERROR(__xludf.DUMMYFUNCTION("""COMPUTED_VALUE"""),449.0)</f>
        <v>449</v>
      </c>
    </row>
    <row r="80">
      <c r="A80" s="1">
        <f>IFERROR(__xludf.DUMMYFUNCTION("""COMPUTED_VALUE"""),43938.0)</f>
        <v>43938</v>
      </c>
      <c r="B80" s="1">
        <f>IFERROR(__xludf.DUMMYFUNCTION("""COMPUTED_VALUE"""),43938.0)</f>
        <v>43938</v>
      </c>
      <c r="C80" s="1">
        <f>IFERROR(__xludf.DUMMYFUNCTION("""COMPUTED_VALUE"""),922.0)</f>
        <v>922</v>
      </c>
      <c r="D80" s="1">
        <f>IFERROR(__xludf.DUMMYFUNCTION("""COMPUTED_VALUE"""),14354.0)</f>
        <v>14354</v>
      </c>
      <c r="E80" s="1">
        <f>IFERROR(__xludf.DUMMYFUNCTION("""COMPUTED_VALUE"""),273.0)</f>
        <v>273</v>
      </c>
      <c r="F80" s="1">
        <f>IFERROR(__xludf.DUMMYFUNCTION("""COMPUTED_VALUE"""),2040.0)</f>
        <v>2040</v>
      </c>
      <c r="G80" s="1">
        <f>IFERROR(__xludf.DUMMYFUNCTION("""COMPUTED_VALUE"""),38.0)</f>
        <v>38</v>
      </c>
      <c r="H80" s="1">
        <f>IFERROR(__xludf.DUMMYFUNCTION("""COMPUTED_VALUE"""),487.0)</f>
        <v>487</v>
      </c>
    </row>
    <row r="81">
      <c r="A81" s="1">
        <f>IFERROR(__xludf.DUMMYFUNCTION("""COMPUTED_VALUE"""),43939.0)</f>
        <v>43939</v>
      </c>
      <c r="B81" s="1">
        <f>IFERROR(__xludf.DUMMYFUNCTION("""COMPUTED_VALUE"""),43939.0)</f>
        <v>43939</v>
      </c>
      <c r="C81" s="1">
        <f>IFERROR(__xludf.DUMMYFUNCTION("""COMPUTED_VALUE"""),1371.0)</f>
        <v>1371</v>
      </c>
      <c r="D81" s="1">
        <f>IFERROR(__xludf.DUMMYFUNCTION("""COMPUTED_VALUE"""),15725.0)</f>
        <v>15725</v>
      </c>
      <c r="E81" s="1">
        <f>IFERROR(__xludf.DUMMYFUNCTION("""COMPUTED_VALUE"""),426.0)</f>
        <v>426</v>
      </c>
      <c r="F81" s="1">
        <f>IFERROR(__xludf.DUMMYFUNCTION("""COMPUTED_VALUE"""),2466.0)</f>
        <v>2466</v>
      </c>
      <c r="G81" s="1">
        <f>IFERROR(__xludf.DUMMYFUNCTION("""COMPUTED_VALUE"""),35.0)</f>
        <v>35</v>
      </c>
      <c r="H81" s="1">
        <f>IFERROR(__xludf.DUMMYFUNCTION("""COMPUTED_VALUE"""),522.0)</f>
        <v>522</v>
      </c>
    </row>
    <row r="82">
      <c r="A82" s="1">
        <f>IFERROR(__xludf.DUMMYFUNCTION("""COMPUTED_VALUE"""),43940.0)</f>
        <v>43940</v>
      </c>
      <c r="B82" s="1">
        <f>IFERROR(__xludf.DUMMYFUNCTION("""COMPUTED_VALUE"""),43940.0)</f>
        <v>43940</v>
      </c>
      <c r="C82" s="1">
        <f>IFERROR(__xludf.DUMMYFUNCTION("""COMPUTED_VALUE"""),1580.0)</f>
        <v>1580</v>
      </c>
      <c r="D82" s="1">
        <f>IFERROR(__xludf.DUMMYFUNCTION("""COMPUTED_VALUE"""),17305.0)</f>
        <v>17305</v>
      </c>
      <c r="E82" s="1">
        <f>IFERROR(__xludf.DUMMYFUNCTION("""COMPUTED_VALUE"""),388.0)</f>
        <v>388</v>
      </c>
      <c r="F82" s="1">
        <f>IFERROR(__xludf.DUMMYFUNCTION("""COMPUTED_VALUE"""),2854.0)</f>
        <v>2854</v>
      </c>
      <c r="G82" s="1">
        <f>IFERROR(__xludf.DUMMYFUNCTION("""COMPUTED_VALUE"""),38.0)</f>
        <v>38</v>
      </c>
      <c r="H82" s="1">
        <f>IFERROR(__xludf.DUMMYFUNCTION("""COMPUTED_VALUE"""),560.0)</f>
        <v>560</v>
      </c>
    </row>
    <row r="83">
      <c r="A83" s="1">
        <f>IFERROR(__xludf.DUMMYFUNCTION("""COMPUTED_VALUE"""),43941.0)</f>
        <v>43941</v>
      </c>
      <c r="B83" s="1">
        <f>IFERROR(__xludf.DUMMYFUNCTION("""COMPUTED_VALUE"""),43941.0)</f>
        <v>43941</v>
      </c>
      <c r="C83" s="1">
        <f>IFERROR(__xludf.DUMMYFUNCTION("""COMPUTED_VALUE"""),1239.0)</f>
        <v>1239</v>
      </c>
      <c r="D83" s="1">
        <f>IFERROR(__xludf.DUMMYFUNCTION("""COMPUTED_VALUE"""),18544.0)</f>
        <v>18544</v>
      </c>
      <c r="E83" s="1">
        <f>IFERROR(__xludf.DUMMYFUNCTION("""COMPUTED_VALUE"""),419.0)</f>
        <v>419</v>
      </c>
      <c r="F83" s="1">
        <f>IFERROR(__xludf.DUMMYFUNCTION("""COMPUTED_VALUE"""),3273.0)</f>
        <v>3273</v>
      </c>
      <c r="G83" s="1">
        <f>IFERROR(__xludf.DUMMYFUNCTION("""COMPUTED_VALUE"""),33.0)</f>
        <v>33</v>
      </c>
      <c r="H83" s="1">
        <f>IFERROR(__xludf.DUMMYFUNCTION("""COMPUTED_VALUE"""),593.0)</f>
        <v>593</v>
      </c>
    </row>
    <row r="84">
      <c r="A84" s="1">
        <f>IFERROR(__xludf.DUMMYFUNCTION("""COMPUTED_VALUE"""),43942.0)</f>
        <v>43942</v>
      </c>
      <c r="B84" s="1">
        <f>IFERROR(__xludf.DUMMYFUNCTION("""COMPUTED_VALUE"""),43942.0)</f>
        <v>43942</v>
      </c>
      <c r="C84" s="1">
        <f>IFERROR(__xludf.DUMMYFUNCTION("""COMPUTED_VALUE"""),1537.0)</f>
        <v>1537</v>
      </c>
      <c r="D84" s="1">
        <f>IFERROR(__xludf.DUMMYFUNCTION("""COMPUTED_VALUE"""),20081.0)</f>
        <v>20081</v>
      </c>
      <c r="E84" s="1">
        <f>IFERROR(__xludf.DUMMYFUNCTION("""COMPUTED_VALUE"""),703.0)</f>
        <v>703</v>
      </c>
      <c r="F84" s="1">
        <f>IFERROR(__xludf.DUMMYFUNCTION("""COMPUTED_VALUE"""),3976.0)</f>
        <v>3976</v>
      </c>
      <c r="G84" s="1">
        <f>IFERROR(__xludf.DUMMYFUNCTION("""COMPUTED_VALUE"""),53.0)</f>
        <v>53</v>
      </c>
      <c r="H84" s="1">
        <f>IFERROR(__xludf.DUMMYFUNCTION("""COMPUTED_VALUE"""),646.0)</f>
        <v>646</v>
      </c>
    </row>
    <row r="85">
      <c r="A85" s="1">
        <f>IFERROR(__xludf.DUMMYFUNCTION("""COMPUTED_VALUE"""),43943.0)</f>
        <v>43943</v>
      </c>
      <c r="B85" s="1">
        <f>IFERROR(__xludf.DUMMYFUNCTION("""COMPUTED_VALUE"""),43943.0)</f>
        <v>43943</v>
      </c>
      <c r="C85" s="1">
        <f>IFERROR(__xludf.DUMMYFUNCTION("""COMPUTED_VALUE"""),1292.0)</f>
        <v>1292</v>
      </c>
      <c r="D85" s="1">
        <f>IFERROR(__xludf.DUMMYFUNCTION("""COMPUTED_VALUE"""),21373.0)</f>
        <v>21373</v>
      </c>
      <c r="E85" s="1">
        <f>IFERROR(__xludf.DUMMYFUNCTION("""COMPUTED_VALUE"""),394.0)</f>
        <v>394</v>
      </c>
      <c r="F85" s="1">
        <f>IFERROR(__xludf.DUMMYFUNCTION("""COMPUTED_VALUE"""),4370.0)</f>
        <v>4370</v>
      </c>
      <c r="G85" s="1">
        <f>IFERROR(__xludf.DUMMYFUNCTION("""COMPUTED_VALUE"""),36.0)</f>
        <v>36</v>
      </c>
      <c r="H85" s="1">
        <f>IFERROR(__xludf.DUMMYFUNCTION("""COMPUTED_VALUE"""),682.0)</f>
        <v>682</v>
      </c>
    </row>
    <row r="86">
      <c r="A86" s="1">
        <f>IFERROR(__xludf.DUMMYFUNCTION("""COMPUTED_VALUE"""),43944.0)</f>
        <v>43944</v>
      </c>
      <c r="B86" s="1">
        <f>IFERROR(__xludf.DUMMYFUNCTION("""COMPUTED_VALUE"""),43944.0)</f>
        <v>43944</v>
      </c>
      <c r="C86" s="1">
        <f>IFERROR(__xludf.DUMMYFUNCTION("""COMPUTED_VALUE"""),1667.0)</f>
        <v>1667</v>
      </c>
      <c r="D86" s="1">
        <f>IFERROR(__xludf.DUMMYFUNCTION("""COMPUTED_VALUE"""),23040.0)</f>
        <v>23040</v>
      </c>
      <c r="E86" s="1">
        <f>IFERROR(__xludf.DUMMYFUNCTION("""COMPUTED_VALUE"""),642.0)</f>
        <v>642</v>
      </c>
      <c r="F86" s="1">
        <f>IFERROR(__xludf.DUMMYFUNCTION("""COMPUTED_VALUE"""),5012.0)</f>
        <v>5012</v>
      </c>
      <c r="G86" s="1">
        <f>IFERROR(__xludf.DUMMYFUNCTION("""COMPUTED_VALUE"""),40.0)</f>
        <v>40</v>
      </c>
      <c r="H86" s="1">
        <f>IFERROR(__xludf.DUMMYFUNCTION("""COMPUTED_VALUE"""),722.0)</f>
        <v>722</v>
      </c>
    </row>
    <row r="87">
      <c r="A87" s="1">
        <f>IFERROR(__xludf.DUMMYFUNCTION("""COMPUTED_VALUE"""),43945.0)</f>
        <v>43945</v>
      </c>
      <c r="B87" s="1">
        <f>IFERROR(__xludf.DUMMYFUNCTION("""COMPUTED_VALUE"""),43945.0)</f>
        <v>43945</v>
      </c>
      <c r="C87" s="1">
        <f>IFERROR(__xludf.DUMMYFUNCTION("""COMPUTED_VALUE"""),1408.0)</f>
        <v>1408</v>
      </c>
      <c r="D87" s="1">
        <f>IFERROR(__xludf.DUMMYFUNCTION("""COMPUTED_VALUE"""),24448.0)</f>
        <v>24448</v>
      </c>
      <c r="E87" s="1">
        <f>IFERROR(__xludf.DUMMYFUNCTION("""COMPUTED_VALUE"""),484.0)</f>
        <v>484</v>
      </c>
      <c r="F87" s="1">
        <f>IFERROR(__xludf.DUMMYFUNCTION("""COMPUTED_VALUE"""),5496.0)</f>
        <v>5496</v>
      </c>
      <c r="G87" s="1">
        <f>IFERROR(__xludf.DUMMYFUNCTION("""COMPUTED_VALUE"""),59.0)</f>
        <v>59</v>
      </c>
      <c r="H87" s="1">
        <f>IFERROR(__xludf.DUMMYFUNCTION("""COMPUTED_VALUE"""),781.0)</f>
        <v>781</v>
      </c>
    </row>
    <row r="88">
      <c r="A88" s="1">
        <f>IFERROR(__xludf.DUMMYFUNCTION("""COMPUTED_VALUE"""),43946.0)</f>
        <v>43946</v>
      </c>
      <c r="B88" s="1">
        <f>IFERROR(__xludf.DUMMYFUNCTION("""COMPUTED_VALUE"""),43946.0)</f>
        <v>43946</v>
      </c>
      <c r="C88" s="1">
        <f>IFERROR(__xludf.DUMMYFUNCTION("""COMPUTED_VALUE"""),1835.0)</f>
        <v>1835</v>
      </c>
      <c r="D88" s="1">
        <f>IFERROR(__xludf.DUMMYFUNCTION("""COMPUTED_VALUE"""),26283.0)</f>
        <v>26283</v>
      </c>
      <c r="E88" s="1">
        <f>IFERROR(__xludf.DUMMYFUNCTION("""COMPUTED_VALUE"""),442.0)</f>
        <v>442</v>
      </c>
      <c r="F88" s="1">
        <f>IFERROR(__xludf.DUMMYFUNCTION("""COMPUTED_VALUE"""),5938.0)</f>
        <v>5938</v>
      </c>
      <c r="G88" s="1">
        <f>IFERROR(__xludf.DUMMYFUNCTION("""COMPUTED_VALUE"""),44.0)</f>
        <v>44</v>
      </c>
      <c r="H88" s="1">
        <f>IFERROR(__xludf.DUMMYFUNCTION("""COMPUTED_VALUE"""),825.0)</f>
        <v>825</v>
      </c>
    </row>
    <row r="89">
      <c r="A89" s="1">
        <f>IFERROR(__xludf.DUMMYFUNCTION("""COMPUTED_VALUE"""),43947.0)</f>
        <v>43947</v>
      </c>
      <c r="B89" s="1">
        <f>IFERROR(__xludf.DUMMYFUNCTION("""COMPUTED_VALUE"""),43947.0)</f>
        <v>43947</v>
      </c>
      <c r="C89" s="1">
        <f>IFERROR(__xludf.DUMMYFUNCTION("""COMPUTED_VALUE"""),1607.0)</f>
        <v>1607</v>
      </c>
      <c r="D89" s="1">
        <f>IFERROR(__xludf.DUMMYFUNCTION("""COMPUTED_VALUE"""),27890.0)</f>
        <v>27890</v>
      </c>
      <c r="E89" s="1">
        <f>IFERROR(__xludf.DUMMYFUNCTION("""COMPUTED_VALUE"""),585.0)</f>
        <v>585</v>
      </c>
      <c r="F89" s="1">
        <f>IFERROR(__xludf.DUMMYFUNCTION("""COMPUTED_VALUE"""),6523.0)</f>
        <v>6523</v>
      </c>
      <c r="G89" s="1">
        <f>IFERROR(__xludf.DUMMYFUNCTION("""COMPUTED_VALUE"""),56.0)</f>
        <v>56</v>
      </c>
      <c r="H89" s="1">
        <f>IFERROR(__xludf.DUMMYFUNCTION("""COMPUTED_VALUE"""),881.0)</f>
        <v>881</v>
      </c>
    </row>
    <row r="90">
      <c r="A90" s="1">
        <f>IFERROR(__xludf.DUMMYFUNCTION("""COMPUTED_VALUE"""),43948.0)</f>
        <v>43948</v>
      </c>
      <c r="B90" s="1">
        <f>IFERROR(__xludf.DUMMYFUNCTION("""COMPUTED_VALUE"""),43948.0)</f>
        <v>43948</v>
      </c>
      <c r="C90" s="1">
        <f>IFERROR(__xludf.DUMMYFUNCTION("""COMPUTED_VALUE"""),1568.0)</f>
        <v>1568</v>
      </c>
      <c r="D90" s="1">
        <f>IFERROR(__xludf.DUMMYFUNCTION("""COMPUTED_VALUE"""),29458.0)</f>
        <v>29458</v>
      </c>
      <c r="E90" s="1">
        <f>IFERROR(__xludf.DUMMYFUNCTION("""COMPUTED_VALUE"""),580.0)</f>
        <v>580</v>
      </c>
      <c r="F90" s="1">
        <f>IFERROR(__xludf.DUMMYFUNCTION("""COMPUTED_VALUE"""),7103.0)</f>
        <v>7103</v>
      </c>
      <c r="G90" s="1">
        <f>IFERROR(__xludf.DUMMYFUNCTION("""COMPUTED_VALUE"""),58.0)</f>
        <v>58</v>
      </c>
      <c r="H90" s="1">
        <f>IFERROR(__xludf.DUMMYFUNCTION("""COMPUTED_VALUE"""),939.0)</f>
        <v>939</v>
      </c>
    </row>
    <row r="91">
      <c r="A91" s="1">
        <f>IFERROR(__xludf.DUMMYFUNCTION("""COMPUTED_VALUE"""),43949.0)</f>
        <v>43949</v>
      </c>
      <c r="B91" s="1">
        <f>IFERROR(__xludf.DUMMYFUNCTION("""COMPUTED_VALUE"""),43949.0)</f>
        <v>43949</v>
      </c>
      <c r="C91" s="1">
        <f>IFERROR(__xludf.DUMMYFUNCTION("""COMPUTED_VALUE"""),1902.0)</f>
        <v>1902</v>
      </c>
      <c r="D91" s="1">
        <f>IFERROR(__xludf.DUMMYFUNCTION("""COMPUTED_VALUE"""),31360.0)</f>
        <v>31360</v>
      </c>
      <c r="E91" s="1">
        <f>IFERROR(__xludf.DUMMYFUNCTION("""COMPUTED_VALUE"""),636.0)</f>
        <v>636</v>
      </c>
      <c r="F91" s="1">
        <f>IFERROR(__xludf.DUMMYFUNCTION("""COMPUTED_VALUE"""),7739.0)</f>
        <v>7739</v>
      </c>
      <c r="G91" s="1">
        <f>IFERROR(__xludf.DUMMYFUNCTION("""COMPUTED_VALUE"""),69.0)</f>
        <v>69</v>
      </c>
      <c r="H91" s="1">
        <f>IFERROR(__xludf.DUMMYFUNCTION("""COMPUTED_VALUE"""),1008.0)</f>
        <v>1008</v>
      </c>
    </row>
    <row r="92">
      <c r="A92" s="1">
        <f>IFERROR(__xludf.DUMMYFUNCTION("""COMPUTED_VALUE"""),43950.0)</f>
        <v>43950</v>
      </c>
      <c r="B92" s="1">
        <f>IFERROR(__xludf.DUMMYFUNCTION("""COMPUTED_VALUE"""),43950.0)</f>
        <v>43950</v>
      </c>
      <c r="C92" s="1">
        <f>IFERROR(__xludf.DUMMYFUNCTION("""COMPUTED_VALUE"""),1705.0)</f>
        <v>1705</v>
      </c>
      <c r="D92" s="1">
        <f>IFERROR(__xludf.DUMMYFUNCTION("""COMPUTED_VALUE"""),33065.0)</f>
        <v>33065</v>
      </c>
      <c r="E92" s="1">
        <f>IFERROR(__xludf.DUMMYFUNCTION("""COMPUTED_VALUE"""),690.0)</f>
        <v>690</v>
      </c>
      <c r="F92" s="1">
        <f>IFERROR(__xludf.DUMMYFUNCTION("""COMPUTED_VALUE"""),8429.0)</f>
        <v>8429</v>
      </c>
      <c r="G92" s="1">
        <f>IFERROR(__xludf.DUMMYFUNCTION("""COMPUTED_VALUE"""),71.0)</f>
        <v>71</v>
      </c>
      <c r="H92" s="1">
        <f>IFERROR(__xludf.DUMMYFUNCTION("""COMPUTED_VALUE"""),1079.0)</f>
        <v>1079</v>
      </c>
    </row>
    <row r="93">
      <c r="A93" s="1">
        <f>IFERROR(__xludf.DUMMYFUNCTION("""COMPUTED_VALUE"""),43951.0)</f>
        <v>43951</v>
      </c>
      <c r="B93" s="1">
        <f>IFERROR(__xludf.DUMMYFUNCTION("""COMPUTED_VALUE"""),43951.0)</f>
        <v>43951</v>
      </c>
      <c r="C93" s="1">
        <f>IFERROR(__xludf.DUMMYFUNCTION("""COMPUTED_VALUE"""),1801.0)</f>
        <v>1801</v>
      </c>
      <c r="D93" s="1">
        <f>IFERROR(__xludf.DUMMYFUNCTION("""COMPUTED_VALUE"""),34866.0)</f>
        <v>34866</v>
      </c>
      <c r="E93" s="1">
        <f>IFERROR(__xludf.DUMMYFUNCTION("""COMPUTED_VALUE"""),630.0)</f>
        <v>630</v>
      </c>
      <c r="F93" s="1">
        <f>IFERROR(__xludf.DUMMYFUNCTION("""COMPUTED_VALUE"""),9059.0)</f>
        <v>9059</v>
      </c>
      <c r="G93" s="1">
        <f>IFERROR(__xludf.DUMMYFUNCTION("""COMPUTED_VALUE"""),75.0)</f>
        <v>75</v>
      </c>
      <c r="H93" s="1">
        <f>IFERROR(__xludf.DUMMYFUNCTION("""COMPUTED_VALUE"""),1154.0)</f>
        <v>1154</v>
      </c>
    </row>
    <row r="94">
      <c r="A94" s="1">
        <f>IFERROR(__xludf.DUMMYFUNCTION("""COMPUTED_VALUE"""),43952.0)</f>
        <v>43952</v>
      </c>
      <c r="B94" s="1">
        <f>IFERROR(__xludf.DUMMYFUNCTION("""COMPUTED_VALUE"""),43952.0)</f>
        <v>43952</v>
      </c>
      <c r="C94" s="1">
        <f>IFERROR(__xludf.DUMMYFUNCTION("""COMPUTED_VALUE"""),2396.0)</f>
        <v>2396</v>
      </c>
      <c r="D94" s="1">
        <f>IFERROR(__xludf.DUMMYFUNCTION("""COMPUTED_VALUE"""),37262.0)</f>
        <v>37262</v>
      </c>
      <c r="E94" s="1">
        <f>IFERROR(__xludf.DUMMYFUNCTION("""COMPUTED_VALUE"""),962.0)</f>
        <v>962</v>
      </c>
      <c r="F94" s="1">
        <f>IFERROR(__xludf.DUMMYFUNCTION("""COMPUTED_VALUE"""),10021.0)</f>
        <v>10021</v>
      </c>
      <c r="G94" s="1">
        <f>IFERROR(__xludf.DUMMYFUNCTION("""COMPUTED_VALUE"""),77.0)</f>
        <v>77</v>
      </c>
      <c r="H94" s="1">
        <f>IFERROR(__xludf.DUMMYFUNCTION("""COMPUTED_VALUE"""),1231.0)</f>
        <v>1231</v>
      </c>
    </row>
    <row r="95">
      <c r="A95" s="1">
        <f>IFERROR(__xludf.DUMMYFUNCTION("""COMPUTED_VALUE"""),43953.0)</f>
        <v>43953</v>
      </c>
      <c r="B95" s="1">
        <f>IFERROR(__xludf.DUMMYFUNCTION("""COMPUTED_VALUE"""),43953.0)</f>
        <v>43953</v>
      </c>
      <c r="C95" s="1">
        <f>IFERROR(__xludf.DUMMYFUNCTION("""COMPUTED_VALUE"""),2564.0)</f>
        <v>2564</v>
      </c>
      <c r="D95" s="1">
        <f>IFERROR(__xludf.DUMMYFUNCTION("""COMPUTED_VALUE"""),39826.0)</f>
        <v>39826</v>
      </c>
      <c r="E95" s="1">
        <f>IFERROR(__xludf.DUMMYFUNCTION("""COMPUTED_VALUE"""),831.0)</f>
        <v>831</v>
      </c>
      <c r="F95" s="1">
        <f>IFERROR(__xludf.DUMMYFUNCTION("""COMPUTED_VALUE"""),10852.0)</f>
        <v>10852</v>
      </c>
      <c r="G95" s="1">
        <f>IFERROR(__xludf.DUMMYFUNCTION("""COMPUTED_VALUE"""),92.0)</f>
        <v>92</v>
      </c>
      <c r="H95" s="1">
        <f>IFERROR(__xludf.DUMMYFUNCTION("""COMPUTED_VALUE"""),1323.0)</f>
        <v>1323</v>
      </c>
    </row>
    <row r="96">
      <c r="A96" s="1">
        <f>IFERROR(__xludf.DUMMYFUNCTION("""COMPUTED_VALUE"""),43954.0)</f>
        <v>43954</v>
      </c>
      <c r="B96" s="1">
        <f>IFERROR(__xludf.DUMMYFUNCTION("""COMPUTED_VALUE"""),43954.0)</f>
        <v>43954</v>
      </c>
      <c r="C96" s="1">
        <f>IFERROR(__xludf.DUMMYFUNCTION("""COMPUTED_VALUE"""),2952.0)</f>
        <v>2952</v>
      </c>
      <c r="D96" s="1">
        <f>IFERROR(__xludf.DUMMYFUNCTION("""COMPUTED_VALUE"""),42778.0)</f>
        <v>42778</v>
      </c>
      <c r="E96" s="1">
        <f>IFERROR(__xludf.DUMMYFUNCTION("""COMPUTED_VALUE"""),911.0)</f>
        <v>911</v>
      </c>
      <c r="F96" s="1">
        <f>IFERROR(__xludf.DUMMYFUNCTION("""COMPUTED_VALUE"""),11763.0)</f>
        <v>11763</v>
      </c>
      <c r="G96" s="1">
        <f>IFERROR(__xludf.DUMMYFUNCTION("""COMPUTED_VALUE"""),140.0)</f>
        <v>140</v>
      </c>
      <c r="H96" s="1">
        <f>IFERROR(__xludf.DUMMYFUNCTION("""COMPUTED_VALUE"""),1463.0)</f>
        <v>1463</v>
      </c>
    </row>
    <row r="97">
      <c r="A97" s="1">
        <f>IFERROR(__xludf.DUMMYFUNCTION("""COMPUTED_VALUE"""),43955.0)</f>
        <v>43955</v>
      </c>
      <c r="B97" s="1">
        <f>IFERROR(__xludf.DUMMYFUNCTION("""COMPUTED_VALUE"""),43955.0)</f>
        <v>43955</v>
      </c>
      <c r="C97" s="1">
        <f>IFERROR(__xludf.DUMMYFUNCTION("""COMPUTED_VALUE"""),3656.0)</f>
        <v>3656</v>
      </c>
      <c r="D97" s="1">
        <f>IFERROR(__xludf.DUMMYFUNCTION("""COMPUTED_VALUE"""),46434.0)</f>
        <v>46434</v>
      </c>
      <c r="E97" s="1">
        <f>IFERROR(__xludf.DUMMYFUNCTION("""COMPUTED_VALUE"""),1082.0)</f>
        <v>1082</v>
      </c>
      <c r="F97" s="1">
        <f>IFERROR(__xludf.DUMMYFUNCTION("""COMPUTED_VALUE"""),12845.0)</f>
        <v>12845</v>
      </c>
      <c r="G97" s="1">
        <f>IFERROR(__xludf.DUMMYFUNCTION("""COMPUTED_VALUE"""),103.0)</f>
        <v>103</v>
      </c>
      <c r="H97" s="1">
        <f>IFERROR(__xludf.DUMMYFUNCTION("""COMPUTED_VALUE"""),1566.0)</f>
        <v>1566</v>
      </c>
    </row>
    <row r="98">
      <c r="A98" s="1">
        <f>IFERROR(__xludf.DUMMYFUNCTION("""COMPUTED_VALUE"""),43956.0)</f>
        <v>43956</v>
      </c>
      <c r="B98" s="1">
        <f>IFERROR(__xludf.DUMMYFUNCTION("""COMPUTED_VALUE"""),43956.0)</f>
        <v>43956</v>
      </c>
      <c r="C98" s="1">
        <f>IFERROR(__xludf.DUMMYFUNCTION("""COMPUTED_VALUE"""),2971.0)</f>
        <v>2971</v>
      </c>
      <c r="D98" s="1">
        <f>IFERROR(__xludf.DUMMYFUNCTION("""COMPUTED_VALUE"""),49405.0)</f>
        <v>49405</v>
      </c>
      <c r="E98" s="1">
        <f>IFERROR(__xludf.DUMMYFUNCTION("""COMPUTED_VALUE"""),1295.0)</f>
        <v>1295</v>
      </c>
      <c r="F98" s="1">
        <f>IFERROR(__xludf.DUMMYFUNCTION("""COMPUTED_VALUE"""),14140.0)</f>
        <v>14140</v>
      </c>
      <c r="G98" s="1">
        <f>IFERROR(__xludf.DUMMYFUNCTION("""COMPUTED_VALUE"""),128.0)</f>
        <v>128</v>
      </c>
      <c r="H98" s="1">
        <f>IFERROR(__xludf.DUMMYFUNCTION("""COMPUTED_VALUE"""),1694.0)</f>
        <v>1694</v>
      </c>
    </row>
    <row r="99">
      <c r="A99" s="1">
        <f>IFERROR(__xludf.DUMMYFUNCTION("""COMPUTED_VALUE"""),43957.0)</f>
        <v>43957</v>
      </c>
      <c r="B99" s="1">
        <f>IFERROR(__xludf.DUMMYFUNCTION("""COMPUTED_VALUE"""),43957.0)</f>
        <v>43957</v>
      </c>
      <c r="C99" s="1">
        <f>IFERROR(__xludf.DUMMYFUNCTION("""COMPUTED_VALUE"""),3602.0)</f>
        <v>3602</v>
      </c>
      <c r="D99" s="1">
        <f>IFERROR(__xludf.DUMMYFUNCTION("""COMPUTED_VALUE"""),53007.0)</f>
        <v>53007</v>
      </c>
      <c r="E99" s="1">
        <f>IFERROR(__xludf.DUMMYFUNCTION("""COMPUTED_VALUE"""),1161.0)</f>
        <v>1161</v>
      </c>
      <c r="F99" s="1">
        <f>IFERROR(__xludf.DUMMYFUNCTION("""COMPUTED_VALUE"""),15301.0)</f>
        <v>15301</v>
      </c>
      <c r="G99" s="1">
        <f>IFERROR(__xludf.DUMMYFUNCTION("""COMPUTED_VALUE"""),91.0)</f>
        <v>91</v>
      </c>
      <c r="H99" s="1">
        <f>IFERROR(__xludf.DUMMYFUNCTION("""COMPUTED_VALUE"""),1785.0)</f>
        <v>1785</v>
      </c>
    </row>
    <row r="100">
      <c r="A100" s="1">
        <f>IFERROR(__xludf.DUMMYFUNCTION("""COMPUTED_VALUE"""),43958.0)</f>
        <v>43958</v>
      </c>
      <c r="B100" s="1">
        <f>IFERROR(__xludf.DUMMYFUNCTION("""COMPUTED_VALUE"""),43958.0)</f>
        <v>43958</v>
      </c>
      <c r="C100" s="1">
        <f>IFERROR(__xludf.DUMMYFUNCTION("""COMPUTED_VALUE"""),3344.0)</f>
        <v>3344</v>
      </c>
      <c r="D100" s="1">
        <f>IFERROR(__xludf.DUMMYFUNCTION("""COMPUTED_VALUE"""),56351.0)</f>
        <v>56351</v>
      </c>
      <c r="E100" s="1">
        <f>IFERROR(__xludf.DUMMYFUNCTION("""COMPUTED_VALUE"""),1475.0)</f>
        <v>1475</v>
      </c>
      <c r="F100" s="1">
        <f>IFERROR(__xludf.DUMMYFUNCTION("""COMPUTED_VALUE"""),16776.0)</f>
        <v>16776</v>
      </c>
      <c r="G100" s="1">
        <f>IFERROR(__xludf.DUMMYFUNCTION("""COMPUTED_VALUE"""),104.0)</f>
        <v>104</v>
      </c>
      <c r="H100" s="1">
        <f>IFERROR(__xludf.DUMMYFUNCTION("""COMPUTED_VALUE"""),1889.0)</f>
        <v>1889</v>
      </c>
    </row>
    <row r="101">
      <c r="A101" s="1">
        <f>IFERROR(__xludf.DUMMYFUNCTION("""COMPUTED_VALUE"""),43959.0)</f>
        <v>43959</v>
      </c>
      <c r="B101" s="1">
        <f>IFERROR(__xludf.DUMMYFUNCTION("""COMPUTED_VALUE"""),43959.0)</f>
        <v>43959</v>
      </c>
      <c r="C101" s="1">
        <f>IFERROR(__xludf.DUMMYFUNCTION("""COMPUTED_VALUE"""),3339.0)</f>
        <v>3339</v>
      </c>
      <c r="D101" s="1">
        <f>IFERROR(__xludf.DUMMYFUNCTION("""COMPUTED_VALUE"""),59690.0)</f>
        <v>59690</v>
      </c>
      <c r="E101" s="1">
        <f>IFERROR(__xludf.DUMMYFUNCTION("""COMPUTED_VALUE"""),1111.0)</f>
        <v>1111</v>
      </c>
      <c r="F101" s="1">
        <f>IFERROR(__xludf.DUMMYFUNCTION("""COMPUTED_VALUE"""),17887.0)</f>
        <v>17887</v>
      </c>
      <c r="G101" s="1">
        <f>IFERROR(__xludf.DUMMYFUNCTION("""COMPUTED_VALUE"""),97.0)</f>
        <v>97</v>
      </c>
      <c r="H101" s="1">
        <f>IFERROR(__xludf.DUMMYFUNCTION("""COMPUTED_VALUE"""),1986.0)</f>
        <v>1986</v>
      </c>
    </row>
    <row r="102">
      <c r="A102" s="1">
        <f>IFERROR(__xludf.DUMMYFUNCTION("""COMPUTED_VALUE"""),43960.0)</f>
        <v>43960</v>
      </c>
      <c r="B102" s="1">
        <f>IFERROR(__xludf.DUMMYFUNCTION("""COMPUTED_VALUE"""),43960.0)</f>
        <v>43960</v>
      </c>
      <c r="C102" s="1">
        <f>IFERROR(__xludf.DUMMYFUNCTION("""COMPUTED_VALUE"""),3175.0)</f>
        <v>3175</v>
      </c>
      <c r="D102" s="1">
        <f>IFERROR(__xludf.DUMMYFUNCTION("""COMPUTED_VALUE"""),62865.0)</f>
        <v>62865</v>
      </c>
      <c r="E102" s="1">
        <f>IFERROR(__xludf.DUMMYFUNCTION("""COMPUTED_VALUE"""),1414.0)</f>
        <v>1414</v>
      </c>
      <c r="F102" s="1">
        <f>IFERROR(__xludf.DUMMYFUNCTION("""COMPUTED_VALUE"""),19301.0)</f>
        <v>19301</v>
      </c>
      <c r="G102" s="1">
        <f>IFERROR(__xludf.DUMMYFUNCTION("""COMPUTED_VALUE"""),115.0)</f>
        <v>115</v>
      </c>
      <c r="H102" s="1">
        <f>IFERROR(__xludf.DUMMYFUNCTION("""COMPUTED_VALUE"""),2101.0)</f>
        <v>2101</v>
      </c>
    </row>
    <row r="103">
      <c r="A103" s="1">
        <f>IFERROR(__xludf.DUMMYFUNCTION("""COMPUTED_VALUE"""),43961.0)</f>
        <v>43961</v>
      </c>
      <c r="B103" s="1">
        <f>IFERROR(__xludf.DUMMYFUNCTION("""COMPUTED_VALUE"""),43961.0)</f>
        <v>43961</v>
      </c>
      <c r="C103" s="1">
        <f>IFERROR(__xludf.DUMMYFUNCTION("""COMPUTED_VALUE"""),4311.0)</f>
        <v>4311</v>
      </c>
      <c r="D103" s="1">
        <f>IFERROR(__xludf.DUMMYFUNCTION("""COMPUTED_VALUE"""),67176.0)</f>
        <v>67176</v>
      </c>
      <c r="E103" s="1">
        <f>IFERROR(__xludf.DUMMYFUNCTION("""COMPUTED_VALUE"""),1669.0)</f>
        <v>1669</v>
      </c>
      <c r="F103" s="1">
        <f>IFERROR(__xludf.DUMMYFUNCTION("""COMPUTED_VALUE"""),20970.0)</f>
        <v>20970</v>
      </c>
      <c r="G103" s="1">
        <f>IFERROR(__xludf.DUMMYFUNCTION("""COMPUTED_VALUE"""),112.0)</f>
        <v>112</v>
      </c>
      <c r="H103" s="1">
        <f>IFERROR(__xludf.DUMMYFUNCTION("""COMPUTED_VALUE"""),2213.0)</f>
        <v>2213</v>
      </c>
    </row>
    <row r="104">
      <c r="A104" s="1">
        <f>IFERROR(__xludf.DUMMYFUNCTION("""COMPUTED_VALUE"""),43962.0)</f>
        <v>43962</v>
      </c>
      <c r="B104" s="1">
        <f>IFERROR(__xludf.DUMMYFUNCTION("""COMPUTED_VALUE"""),43962.0)</f>
        <v>43962</v>
      </c>
      <c r="C104" s="1">
        <f>IFERROR(__xludf.DUMMYFUNCTION("""COMPUTED_VALUE"""),3592.0)</f>
        <v>3592</v>
      </c>
      <c r="D104" s="1">
        <f>IFERROR(__xludf.DUMMYFUNCTION("""COMPUTED_VALUE"""),70768.0)</f>
        <v>70768</v>
      </c>
      <c r="E104" s="1">
        <f>IFERROR(__xludf.DUMMYFUNCTION("""COMPUTED_VALUE"""),1579.0)</f>
        <v>1579</v>
      </c>
      <c r="F104" s="1">
        <f>IFERROR(__xludf.DUMMYFUNCTION("""COMPUTED_VALUE"""),22549.0)</f>
        <v>22549</v>
      </c>
      <c r="G104" s="1">
        <f>IFERROR(__xludf.DUMMYFUNCTION("""COMPUTED_VALUE"""),81.0)</f>
        <v>81</v>
      </c>
      <c r="H104" s="1">
        <f>IFERROR(__xludf.DUMMYFUNCTION("""COMPUTED_VALUE"""),2294.0)</f>
        <v>2294</v>
      </c>
    </row>
    <row r="105">
      <c r="A105" s="1">
        <f>IFERROR(__xludf.DUMMYFUNCTION("""COMPUTED_VALUE"""),43963.0)</f>
        <v>43963</v>
      </c>
      <c r="B105" s="1">
        <f>IFERROR(__xludf.DUMMYFUNCTION("""COMPUTED_VALUE"""),43963.0)</f>
        <v>43963</v>
      </c>
      <c r="C105" s="1">
        <f>IFERROR(__xludf.DUMMYFUNCTION("""COMPUTED_VALUE"""),3562.0)</f>
        <v>3562</v>
      </c>
      <c r="D105" s="1">
        <f>IFERROR(__xludf.DUMMYFUNCTION("""COMPUTED_VALUE"""),74330.0)</f>
        <v>74330</v>
      </c>
      <c r="E105" s="1">
        <f>IFERROR(__xludf.DUMMYFUNCTION("""COMPUTED_VALUE"""),1905.0)</f>
        <v>1905</v>
      </c>
      <c r="F105" s="1">
        <f>IFERROR(__xludf.DUMMYFUNCTION("""COMPUTED_VALUE"""),24454.0)</f>
        <v>24454</v>
      </c>
      <c r="G105" s="1">
        <f>IFERROR(__xludf.DUMMYFUNCTION("""COMPUTED_VALUE"""),120.0)</f>
        <v>120</v>
      </c>
      <c r="H105" s="1">
        <f>IFERROR(__xludf.DUMMYFUNCTION("""COMPUTED_VALUE"""),2414.0)</f>
        <v>2414</v>
      </c>
    </row>
    <row r="106">
      <c r="A106" s="1">
        <f>IFERROR(__xludf.DUMMYFUNCTION("""COMPUTED_VALUE"""),43964.0)</f>
        <v>43964</v>
      </c>
      <c r="B106" s="1">
        <f>IFERROR(__xludf.DUMMYFUNCTION("""COMPUTED_VALUE"""),43964.0)</f>
        <v>43964</v>
      </c>
      <c r="C106" s="1">
        <f>IFERROR(__xludf.DUMMYFUNCTION("""COMPUTED_VALUE"""),3726.0)</f>
        <v>3726</v>
      </c>
      <c r="D106" s="1">
        <f>IFERROR(__xludf.DUMMYFUNCTION("""COMPUTED_VALUE"""),78056.0)</f>
        <v>78056</v>
      </c>
      <c r="E106" s="1">
        <f>IFERROR(__xludf.DUMMYFUNCTION("""COMPUTED_VALUE"""),1963.0)</f>
        <v>1963</v>
      </c>
      <c r="F106" s="1">
        <f>IFERROR(__xludf.DUMMYFUNCTION("""COMPUTED_VALUE"""),26417.0)</f>
        <v>26417</v>
      </c>
      <c r="G106" s="1">
        <f>IFERROR(__xludf.DUMMYFUNCTION("""COMPUTED_VALUE"""),137.0)</f>
        <v>137</v>
      </c>
      <c r="H106" s="1">
        <f>IFERROR(__xludf.DUMMYFUNCTION("""COMPUTED_VALUE"""),2551.0)</f>
        <v>2551</v>
      </c>
    </row>
    <row r="107">
      <c r="A107" s="1">
        <f>IFERROR(__xludf.DUMMYFUNCTION("""COMPUTED_VALUE"""),43965.0)</f>
        <v>43965</v>
      </c>
      <c r="B107" s="1">
        <f>IFERROR(__xludf.DUMMYFUNCTION("""COMPUTED_VALUE"""),43965.0)</f>
        <v>43965</v>
      </c>
      <c r="C107" s="1">
        <f>IFERROR(__xludf.DUMMYFUNCTION("""COMPUTED_VALUE"""),3991.0)</f>
        <v>3991</v>
      </c>
      <c r="D107" s="1">
        <f>IFERROR(__xludf.DUMMYFUNCTION("""COMPUTED_VALUE"""),82047.0)</f>
        <v>82047</v>
      </c>
      <c r="E107" s="1">
        <f>IFERROR(__xludf.DUMMYFUNCTION("""COMPUTED_VALUE"""),1594.0)</f>
        <v>1594</v>
      </c>
      <c r="F107" s="1">
        <f>IFERROR(__xludf.DUMMYFUNCTION("""COMPUTED_VALUE"""),28011.0)</f>
        <v>28011</v>
      </c>
      <c r="G107" s="1">
        <f>IFERROR(__xludf.DUMMYFUNCTION("""COMPUTED_VALUE"""),97.0)</f>
        <v>97</v>
      </c>
      <c r="H107" s="1">
        <f>IFERROR(__xludf.DUMMYFUNCTION("""COMPUTED_VALUE"""),2648.0)</f>
        <v>2648</v>
      </c>
    </row>
    <row r="108">
      <c r="A108" s="1">
        <f>IFERROR(__xludf.DUMMYFUNCTION("""COMPUTED_VALUE"""),43966.0)</f>
        <v>43966</v>
      </c>
      <c r="B108" s="1">
        <f>IFERROR(__xludf.DUMMYFUNCTION("""COMPUTED_VALUE"""),43966.0)</f>
        <v>43966</v>
      </c>
      <c r="C108" s="1">
        <f>IFERROR(__xludf.DUMMYFUNCTION("""COMPUTED_VALUE"""),3808.0)</f>
        <v>3808</v>
      </c>
      <c r="D108" s="1">
        <f>IFERROR(__xludf.DUMMYFUNCTION("""COMPUTED_VALUE"""),85855.0)</f>
        <v>85855</v>
      </c>
      <c r="E108" s="1">
        <f>IFERROR(__xludf.DUMMYFUNCTION("""COMPUTED_VALUE"""),2234.0)</f>
        <v>2234</v>
      </c>
      <c r="F108" s="1">
        <f>IFERROR(__xludf.DUMMYFUNCTION("""COMPUTED_VALUE"""),30245.0)</f>
        <v>30245</v>
      </c>
      <c r="G108" s="1">
        <f>IFERROR(__xludf.DUMMYFUNCTION("""COMPUTED_VALUE"""),104.0)</f>
        <v>104</v>
      </c>
      <c r="H108" s="1">
        <f>IFERROR(__xludf.DUMMYFUNCTION("""COMPUTED_VALUE"""),2752.0)</f>
        <v>2752</v>
      </c>
    </row>
    <row r="109">
      <c r="A109" s="1">
        <f>IFERROR(__xludf.DUMMYFUNCTION("""COMPUTED_VALUE"""),43967.0)</f>
        <v>43967</v>
      </c>
      <c r="B109" s="1">
        <f>IFERROR(__xludf.DUMMYFUNCTION("""COMPUTED_VALUE"""),43967.0)</f>
        <v>43967</v>
      </c>
      <c r="C109" s="1">
        <f>IFERROR(__xludf.DUMMYFUNCTION("""COMPUTED_VALUE"""),4794.0)</f>
        <v>4794</v>
      </c>
      <c r="D109" s="1">
        <f>IFERROR(__xludf.DUMMYFUNCTION("""COMPUTED_VALUE"""),90649.0)</f>
        <v>90649</v>
      </c>
      <c r="E109" s="1">
        <f>IFERROR(__xludf.DUMMYFUNCTION("""COMPUTED_VALUE"""),4012.0)</f>
        <v>4012</v>
      </c>
      <c r="F109" s="1">
        <f>IFERROR(__xludf.DUMMYFUNCTION("""COMPUTED_VALUE"""),34257.0)</f>
        <v>34257</v>
      </c>
      <c r="G109" s="1">
        <f>IFERROR(__xludf.DUMMYFUNCTION("""COMPUTED_VALUE"""),120.0)</f>
        <v>120</v>
      </c>
      <c r="H109" s="1">
        <f>IFERROR(__xludf.DUMMYFUNCTION("""COMPUTED_VALUE"""),2872.0)</f>
        <v>2872</v>
      </c>
    </row>
    <row r="110">
      <c r="A110" s="1">
        <f>IFERROR(__xludf.DUMMYFUNCTION("""COMPUTED_VALUE"""),43968.0)</f>
        <v>43968</v>
      </c>
      <c r="B110" s="1">
        <f>IFERROR(__xludf.DUMMYFUNCTION("""COMPUTED_VALUE"""),43968.0)</f>
        <v>43968</v>
      </c>
      <c r="C110" s="1">
        <f>IFERROR(__xludf.DUMMYFUNCTION("""COMPUTED_VALUE"""),5049.0)</f>
        <v>5049</v>
      </c>
      <c r="D110" s="1">
        <f>IFERROR(__xludf.DUMMYFUNCTION("""COMPUTED_VALUE"""),95698.0)</f>
        <v>95698</v>
      </c>
      <c r="E110" s="1">
        <f>IFERROR(__xludf.DUMMYFUNCTION("""COMPUTED_VALUE"""),2538.0)</f>
        <v>2538</v>
      </c>
      <c r="F110" s="1">
        <f>IFERROR(__xludf.DUMMYFUNCTION("""COMPUTED_VALUE"""),36795.0)</f>
        <v>36795</v>
      </c>
      <c r="G110" s="1">
        <f>IFERROR(__xludf.DUMMYFUNCTION("""COMPUTED_VALUE"""),152.0)</f>
        <v>152</v>
      </c>
      <c r="H110" s="1">
        <f>IFERROR(__xludf.DUMMYFUNCTION("""COMPUTED_VALUE"""),3024.0)</f>
        <v>3024</v>
      </c>
    </row>
    <row r="111">
      <c r="A111" s="1">
        <f>IFERROR(__xludf.DUMMYFUNCTION("""COMPUTED_VALUE"""),43969.0)</f>
        <v>43969</v>
      </c>
      <c r="B111" s="1">
        <f>IFERROR(__xludf.DUMMYFUNCTION("""COMPUTED_VALUE"""),43969.0)</f>
        <v>43969</v>
      </c>
      <c r="C111" s="1">
        <f>IFERROR(__xludf.DUMMYFUNCTION("""COMPUTED_VALUE"""),4628.0)</f>
        <v>4628</v>
      </c>
      <c r="D111" s="1">
        <f>IFERROR(__xludf.DUMMYFUNCTION("""COMPUTED_VALUE"""),100326.0)</f>
        <v>100326</v>
      </c>
      <c r="E111" s="1">
        <f>IFERROR(__xludf.DUMMYFUNCTION("""COMPUTED_VALUE"""),2482.0)</f>
        <v>2482</v>
      </c>
      <c r="F111" s="1">
        <f>IFERROR(__xludf.DUMMYFUNCTION("""COMPUTED_VALUE"""),39277.0)</f>
        <v>39277</v>
      </c>
      <c r="G111" s="1">
        <f>IFERROR(__xludf.DUMMYFUNCTION("""COMPUTED_VALUE"""),131.0)</f>
        <v>131</v>
      </c>
      <c r="H111" s="1">
        <f>IFERROR(__xludf.DUMMYFUNCTION("""COMPUTED_VALUE"""),3155.0)</f>
        <v>3155</v>
      </c>
    </row>
    <row r="112">
      <c r="A112" s="1">
        <f>IFERROR(__xludf.DUMMYFUNCTION("""COMPUTED_VALUE"""),43970.0)</f>
        <v>43970</v>
      </c>
      <c r="B112" s="1">
        <f>IFERROR(__xludf.DUMMYFUNCTION("""COMPUTED_VALUE"""),43970.0)</f>
        <v>43970</v>
      </c>
      <c r="C112" s="1">
        <f>IFERROR(__xludf.DUMMYFUNCTION("""COMPUTED_VALUE"""),6154.0)</f>
        <v>6154</v>
      </c>
      <c r="D112" s="1">
        <f>IFERROR(__xludf.DUMMYFUNCTION("""COMPUTED_VALUE"""),106480.0)</f>
        <v>106480</v>
      </c>
      <c r="E112" s="1">
        <f>IFERROR(__xludf.DUMMYFUNCTION("""COMPUTED_VALUE"""),3032.0)</f>
        <v>3032</v>
      </c>
      <c r="F112" s="1">
        <f>IFERROR(__xludf.DUMMYFUNCTION("""COMPUTED_VALUE"""),42309.0)</f>
        <v>42309</v>
      </c>
      <c r="G112" s="1">
        <f>IFERROR(__xludf.DUMMYFUNCTION("""COMPUTED_VALUE"""),146.0)</f>
        <v>146</v>
      </c>
      <c r="H112" s="1">
        <f>IFERROR(__xludf.DUMMYFUNCTION("""COMPUTED_VALUE"""),3301.0)</f>
        <v>3301</v>
      </c>
    </row>
    <row r="113">
      <c r="A113" s="1">
        <f>IFERROR(__xludf.DUMMYFUNCTION("""COMPUTED_VALUE"""),43971.0)</f>
        <v>43971</v>
      </c>
      <c r="B113" s="1">
        <f>IFERROR(__xludf.DUMMYFUNCTION("""COMPUTED_VALUE"""),43971.0)</f>
        <v>43971</v>
      </c>
      <c r="C113" s="1">
        <f>IFERROR(__xludf.DUMMYFUNCTION("""COMPUTED_VALUE"""),5720.0)</f>
        <v>5720</v>
      </c>
      <c r="D113" s="1">
        <f>IFERROR(__xludf.DUMMYFUNCTION("""COMPUTED_VALUE"""),112200.0)</f>
        <v>112200</v>
      </c>
      <c r="E113" s="1">
        <f>IFERROR(__xludf.DUMMYFUNCTION("""COMPUTED_VALUE"""),3113.0)</f>
        <v>3113</v>
      </c>
      <c r="F113" s="1">
        <f>IFERROR(__xludf.DUMMYFUNCTION("""COMPUTED_VALUE"""),45422.0)</f>
        <v>45422</v>
      </c>
      <c r="G113" s="1">
        <f>IFERROR(__xludf.DUMMYFUNCTION("""COMPUTED_VALUE"""),134.0)</f>
        <v>134</v>
      </c>
      <c r="H113" s="1">
        <f>IFERROR(__xludf.DUMMYFUNCTION("""COMPUTED_VALUE"""),3435.0)</f>
        <v>3435</v>
      </c>
    </row>
    <row r="114">
      <c r="A114" s="1">
        <f>IFERROR(__xludf.DUMMYFUNCTION("""COMPUTED_VALUE"""),43972.0)</f>
        <v>43972</v>
      </c>
      <c r="B114" s="1">
        <f>IFERROR(__xludf.DUMMYFUNCTION("""COMPUTED_VALUE"""),43972.0)</f>
        <v>43972</v>
      </c>
      <c r="C114" s="1">
        <f>IFERROR(__xludf.DUMMYFUNCTION("""COMPUTED_VALUE"""),6023.0)</f>
        <v>6023</v>
      </c>
      <c r="D114" s="1">
        <f>IFERROR(__xludf.DUMMYFUNCTION("""COMPUTED_VALUE"""),118223.0)</f>
        <v>118223</v>
      </c>
      <c r="E114" s="1">
        <f>IFERROR(__xludf.DUMMYFUNCTION("""COMPUTED_VALUE"""),3131.0)</f>
        <v>3131</v>
      </c>
      <c r="F114" s="1">
        <f>IFERROR(__xludf.DUMMYFUNCTION("""COMPUTED_VALUE"""),48553.0)</f>
        <v>48553</v>
      </c>
      <c r="G114" s="1">
        <f>IFERROR(__xludf.DUMMYFUNCTION("""COMPUTED_VALUE"""),148.0)</f>
        <v>148</v>
      </c>
      <c r="H114" s="1">
        <f>IFERROR(__xludf.DUMMYFUNCTION("""COMPUTED_VALUE"""),3583.0)</f>
        <v>3583</v>
      </c>
    </row>
    <row r="115">
      <c r="A115" s="1">
        <f>IFERROR(__xludf.DUMMYFUNCTION("""COMPUTED_VALUE"""),43973.0)</f>
        <v>43973</v>
      </c>
      <c r="B115" s="1">
        <f>IFERROR(__xludf.DUMMYFUNCTION("""COMPUTED_VALUE"""),43973.0)</f>
        <v>43973</v>
      </c>
      <c r="C115" s="1">
        <f>IFERROR(__xludf.DUMMYFUNCTION("""COMPUTED_VALUE"""),6536.0)</f>
        <v>6536</v>
      </c>
      <c r="D115" s="1">
        <f>IFERROR(__xludf.DUMMYFUNCTION("""COMPUTED_VALUE"""),124759.0)</f>
        <v>124759</v>
      </c>
      <c r="E115" s="1">
        <f>IFERROR(__xludf.DUMMYFUNCTION("""COMPUTED_VALUE"""),3280.0)</f>
        <v>3280</v>
      </c>
      <c r="F115" s="1">
        <f>IFERROR(__xludf.DUMMYFUNCTION("""COMPUTED_VALUE"""),51833.0)</f>
        <v>51833</v>
      </c>
      <c r="G115" s="1">
        <f>IFERROR(__xludf.DUMMYFUNCTION("""COMPUTED_VALUE"""),142.0)</f>
        <v>142</v>
      </c>
      <c r="H115" s="1">
        <f>IFERROR(__xludf.DUMMYFUNCTION("""COMPUTED_VALUE"""),3725.0)</f>
        <v>3725</v>
      </c>
    </row>
    <row r="116">
      <c r="A116" s="1">
        <f>IFERROR(__xludf.DUMMYFUNCTION("""COMPUTED_VALUE"""),43974.0)</f>
        <v>43974</v>
      </c>
      <c r="B116" s="1">
        <f>IFERROR(__xludf.DUMMYFUNCTION("""COMPUTED_VALUE"""),43974.0)</f>
        <v>43974</v>
      </c>
      <c r="C116" s="1">
        <f>IFERROR(__xludf.DUMMYFUNCTION("""COMPUTED_VALUE"""),6667.0)</f>
        <v>6667</v>
      </c>
      <c r="D116" s="1">
        <f>IFERROR(__xludf.DUMMYFUNCTION("""COMPUTED_VALUE"""),131424.0)</f>
        <v>131424</v>
      </c>
      <c r="E116" s="1">
        <f>IFERROR(__xludf.DUMMYFUNCTION("""COMPUTED_VALUE"""),2576.0)</f>
        <v>2576</v>
      </c>
      <c r="F116" s="1">
        <f>IFERROR(__xludf.DUMMYFUNCTION("""COMPUTED_VALUE"""),54409.0)</f>
        <v>54409</v>
      </c>
      <c r="G116" s="1">
        <f>IFERROR(__xludf.DUMMYFUNCTION("""COMPUTED_VALUE"""),142.0)</f>
        <v>142</v>
      </c>
      <c r="H116" s="1">
        <f>IFERROR(__xludf.DUMMYFUNCTION("""COMPUTED_VALUE"""),3867.0)</f>
        <v>3867</v>
      </c>
    </row>
    <row r="117">
      <c r="A117" s="1">
        <f>IFERROR(__xludf.DUMMYFUNCTION("""COMPUTED_VALUE"""),43975.0)</f>
        <v>43975</v>
      </c>
      <c r="B117" s="1">
        <f>IFERROR(__xludf.DUMMYFUNCTION("""COMPUTED_VALUE"""),43975.0)</f>
        <v>43975</v>
      </c>
      <c r="C117" s="1">
        <f>IFERROR(__xludf.DUMMYFUNCTION("""COMPUTED_VALUE"""),7111.0)</f>
        <v>7111</v>
      </c>
      <c r="D117" s="1">
        <f>IFERROR(__xludf.DUMMYFUNCTION("""COMPUTED_VALUE"""),138537.0)</f>
        <v>138537</v>
      </c>
      <c r="E117" s="1">
        <f>IFERROR(__xludf.DUMMYFUNCTION("""COMPUTED_VALUE"""),3285.0)</f>
        <v>3285</v>
      </c>
      <c r="F117" s="1">
        <f>IFERROR(__xludf.DUMMYFUNCTION("""COMPUTED_VALUE"""),57694.0)</f>
        <v>57694</v>
      </c>
      <c r="G117" s="1">
        <f>IFERROR(__xludf.DUMMYFUNCTION("""COMPUTED_VALUE"""),156.0)</f>
        <v>156</v>
      </c>
      <c r="H117" s="1">
        <f>IFERROR(__xludf.DUMMYFUNCTION("""COMPUTED_VALUE"""),4023.0)</f>
        <v>4023</v>
      </c>
    </row>
    <row r="118">
      <c r="A118" s="1">
        <f>IFERROR(__xludf.DUMMYFUNCTION("""COMPUTED_VALUE"""),43976.0)</f>
        <v>43976</v>
      </c>
      <c r="B118" s="1">
        <f>IFERROR(__xludf.DUMMYFUNCTION("""COMPUTED_VALUE"""),43976.0)</f>
        <v>43976</v>
      </c>
      <c r="C118" s="1">
        <f>IFERROR(__xludf.DUMMYFUNCTION("""COMPUTED_VALUE"""),6414.0)</f>
        <v>6414</v>
      </c>
      <c r="D118" s="1">
        <f>IFERROR(__xludf.DUMMYFUNCTION("""COMPUTED_VALUE"""),144951.0)</f>
        <v>144951</v>
      </c>
      <c r="E118" s="1">
        <f>IFERROR(__xludf.DUMMYFUNCTION("""COMPUTED_VALUE"""),3012.0)</f>
        <v>3012</v>
      </c>
      <c r="F118" s="1">
        <f>IFERROR(__xludf.DUMMYFUNCTION("""COMPUTED_VALUE"""),60706.0)</f>
        <v>60706</v>
      </c>
      <c r="G118" s="1">
        <f>IFERROR(__xludf.DUMMYFUNCTION("""COMPUTED_VALUE"""),150.0)</f>
        <v>150</v>
      </c>
      <c r="H118" s="1">
        <f>IFERROR(__xludf.DUMMYFUNCTION("""COMPUTED_VALUE"""),4173.0)</f>
        <v>4173</v>
      </c>
    </row>
    <row r="119">
      <c r="A119" s="1">
        <f>IFERROR(__xludf.DUMMYFUNCTION("""COMPUTED_VALUE"""),43977.0)</f>
        <v>43977</v>
      </c>
      <c r="B119" s="1">
        <f>IFERROR(__xludf.DUMMYFUNCTION("""COMPUTED_VALUE"""),43977.0)</f>
        <v>43977</v>
      </c>
      <c r="C119" s="1">
        <f>IFERROR(__xludf.DUMMYFUNCTION("""COMPUTED_VALUE"""),5907.0)</f>
        <v>5907</v>
      </c>
      <c r="D119" s="1">
        <f>IFERROR(__xludf.DUMMYFUNCTION("""COMPUTED_VALUE"""),150858.0)</f>
        <v>150858</v>
      </c>
      <c r="E119" s="1">
        <f>IFERROR(__xludf.DUMMYFUNCTION("""COMPUTED_VALUE"""),3585.0)</f>
        <v>3585</v>
      </c>
      <c r="F119" s="1">
        <f>IFERROR(__xludf.DUMMYFUNCTION("""COMPUTED_VALUE"""),64291.0)</f>
        <v>64291</v>
      </c>
      <c r="G119" s="1">
        <f>IFERROR(__xludf.DUMMYFUNCTION("""COMPUTED_VALUE"""),173.0)</f>
        <v>173</v>
      </c>
      <c r="H119" s="1">
        <f>IFERROR(__xludf.DUMMYFUNCTION("""COMPUTED_VALUE"""),4346.0)</f>
        <v>4346</v>
      </c>
    </row>
    <row r="120">
      <c r="A120" s="1">
        <f>IFERROR(__xludf.DUMMYFUNCTION("""COMPUTED_VALUE"""),43978.0)</f>
        <v>43978</v>
      </c>
      <c r="B120" s="1">
        <f>IFERROR(__xludf.DUMMYFUNCTION("""COMPUTED_VALUE"""),43978.0)</f>
        <v>43978</v>
      </c>
      <c r="C120" s="1">
        <f>IFERROR(__xludf.DUMMYFUNCTION("""COMPUTED_VALUE"""),7246.0)</f>
        <v>7246</v>
      </c>
      <c r="D120" s="1">
        <f>IFERROR(__xludf.DUMMYFUNCTION("""COMPUTED_VALUE"""),158104.0)</f>
        <v>158104</v>
      </c>
      <c r="E120" s="1">
        <f>IFERROR(__xludf.DUMMYFUNCTION("""COMPUTED_VALUE"""),3434.0)</f>
        <v>3434</v>
      </c>
      <c r="F120" s="1">
        <f>IFERROR(__xludf.DUMMYFUNCTION("""COMPUTED_VALUE"""),67725.0)</f>
        <v>67725</v>
      </c>
      <c r="G120" s="1">
        <f>IFERROR(__xludf.DUMMYFUNCTION("""COMPUTED_VALUE"""),188.0)</f>
        <v>188</v>
      </c>
      <c r="H120" s="1">
        <f>IFERROR(__xludf.DUMMYFUNCTION("""COMPUTED_VALUE"""),4534.0)</f>
        <v>4534</v>
      </c>
    </row>
    <row r="121">
      <c r="A121" s="1">
        <f>IFERROR(__xludf.DUMMYFUNCTION("""COMPUTED_VALUE"""),43979.0)</f>
        <v>43979</v>
      </c>
      <c r="B121" s="1">
        <f>IFERROR(__xludf.DUMMYFUNCTION("""COMPUTED_VALUE"""),43979.0)</f>
        <v>43979</v>
      </c>
      <c r="C121" s="1">
        <f>IFERROR(__xludf.DUMMYFUNCTION("""COMPUTED_VALUE"""),7254.0)</f>
        <v>7254</v>
      </c>
      <c r="D121" s="1">
        <f>IFERROR(__xludf.DUMMYFUNCTION("""COMPUTED_VALUE"""),165358.0)</f>
        <v>165358</v>
      </c>
      <c r="E121" s="1">
        <f>IFERROR(__xludf.DUMMYFUNCTION("""COMPUTED_VALUE"""),3171.0)</f>
        <v>3171</v>
      </c>
      <c r="F121" s="1">
        <f>IFERROR(__xludf.DUMMYFUNCTION("""COMPUTED_VALUE"""),70896.0)</f>
        <v>70896</v>
      </c>
      <c r="G121" s="1">
        <f>IFERROR(__xludf.DUMMYFUNCTION("""COMPUTED_VALUE"""),176.0)</f>
        <v>176</v>
      </c>
      <c r="H121" s="1">
        <f>IFERROR(__xludf.DUMMYFUNCTION("""COMPUTED_VALUE"""),4710.0)</f>
        <v>4710</v>
      </c>
    </row>
    <row r="122">
      <c r="A122" s="1">
        <f>IFERROR(__xludf.DUMMYFUNCTION("""COMPUTED_VALUE"""),43980.0)</f>
        <v>43980</v>
      </c>
      <c r="B122" s="1">
        <f>IFERROR(__xludf.DUMMYFUNCTION("""COMPUTED_VALUE"""),43980.0)</f>
        <v>43980</v>
      </c>
      <c r="C122" s="1">
        <f>IFERROR(__xludf.DUMMYFUNCTION("""COMPUTED_VALUE"""),8138.0)</f>
        <v>8138</v>
      </c>
      <c r="D122" s="1">
        <f>IFERROR(__xludf.DUMMYFUNCTION("""COMPUTED_VALUE"""),173496.0)</f>
        <v>173496</v>
      </c>
      <c r="E122" s="1">
        <f>IFERROR(__xludf.DUMMYFUNCTION("""COMPUTED_VALUE"""),11735.0)</f>
        <v>11735</v>
      </c>
      <c r="F122" s="1">
        <f>IFERROR(__xludf.DUMMYFUNCTION("""COMPUTED_VALUE"""),82631.0)</f>
        <v>82631</v>
      </c>
      <c r="G122" s="1">
        <f>IFERROR(__xludf.DUMMYFUNCTION("""COMPUTED_VALUE"""),269.0)</f>
        <v>269</v>
      </c>
      <c r="H122" s="1">
        <f>IFERROR(__xludf.DUMMYFUNCTION("""COMPUTED_VALUE"""),4979.0)</f>
        <v>4979</v>
      </c>
    </row>
    <row r="123">
      <c r="A123" s="1">
        <f>IFERROR(__xludf.DUMMYFUNCTION("""COMPUTED_VALUE"""),43981.0)</f>
        <v>43981</v>
      </c>
      <c r="B123" s="1">
        <f>IFERROR(__xludf.DUMMYFUNCTION("""COMPUTED_VALUE"""),43981.0)</f>
        <v>43981</v>
      </c>
      <c r="C123" s="1">
        <f>IFERROR(__xludf.DUMMYFUNCTION("""COMPUTED_VALUE"""),8364.0)</f>
        <v>8364</v>
      </c>
      <c r="D123" s="1">
        <f>IFERROR(__xludf.DUMMYFUNCTION("""COMPUTED_VALUE"""),181860.0)</f>
        <v>181860</v>
      </c>
      <c r="E123" s="1">
        <f>IFERROR(__xludf.DUMMYFUNCTION("""COMPUTED_VALUE"""),4303.0)</f>
        <v>4303</v>
      </c>
      <c r="F123" s="1">
        <f>IFERROR(__xludf.DUMMYFUNCTION("""COMPUTED_VALUE"""),86934.0)</f>
        <v>86934</v>
      </c>
      <c r="G123" s="1">
        <f>IFERROR(__xludf.DUMMYFUNCTION("""COMPUTED_VALUE"""),205.0)</f>
        <v>205</v>
      </c>
      <c r="H123" s="1">
        <f>IFERROR(__xludf.DUMMYFUNCTION("""COMPUTED_VALUE"""),5184.0)</f>
        <v>5184</v>
      </c>
    </row>
    <row r="124">
      <c r="A124" s="1">
        <f>IFERROR(__xludf.DUMMYFUNCTION("""COMPUTED_VALUE"""),43982.0)</f>
        <v>43982</v>
      </c>
      <c r="B124" s="1">
        <f>IFERROR(__xludf.DUMMYFUNCTION("""COMPUTED_VALUE"""),43982.0)</f>
        <v>43982</v>
      </c>
      <c r="C124" s="1">
        <f>IFERROR(__xludf.DUMMYFUNCTION("""COMPUTED_VALUE"""),8789.0)</f>
        <v>8789</v>
      </c>
      <c r="D124" s="1">
        <f>IFERROR(__xludf.DUMMYFUNCTION("""COMPUTED_VALUE"""),190649.0)</f>
        <v>190649</v>
      </c>
      <c r="E124" s="1">
        <f>IFERROR(__xludf.DUMMYFUNCTION("""COMPUTED_VALUE"""),4928.0)</f>
        <v>4928</v>
      </c>
      <c r="F124" s="1">
        <f>IFERROR(__xludf.DUMMYFUNCTION("""COMPUTED_VALUE"""),91862.0)</f>
        <v>91862</v>
      </c>
      <c r="G124" s="1">
        <f>IFERROR(__xludf.DUMMYFUNCTION("""COMPUTED_VALUE"""),222.0)</f>
        <v>222</v>
      </c>
      <c r="H124" s="1">
        <f>IFERROR(__xludf.DUMMYFUNCTION("""COMPUTED_VALUE"""),5406.0)</f>
        <v>5406</v>
      </c>
    </row>
    <row r="125">
      <c r="A125" s="1">
        <f>IFERROR(__xludf.DUMMYFUNCTION("""COMPUTED_VALUE"""),43983.0)</f>
        <v>43983</v>
      </c>
      <c r="B125" s="1">
        <f>IFERROR(__xludf.DUMMYFUNCTION("""COMPUTED_VALUE"""),43983.0)</f>
        <v>43983</v>
      </c>
      <c r="C125" s="1">
        <f>IFERROR(__xludf.DUMMYFUNCTION("""COMPUTED_VALUE"""),7723.0)</f>
        <v>7723</v>
      </c>
      <c r="D125" s="1">
        <f>IFERROR(__xludf.DUMMYFUNCTION("""COMPUTED_VALUE"""),198372.0)</f>
        <v>198372</v>
      </c>
      <c r="E125" s="1">
        <f>IFERROR(__xludf.DUMMYFUNCTION("""COMPUTED_VALUE"""),3882.0)</f>
        <v>3882</v>
      </c>
      <c r="F125" s="1">
        <f>IFERROR(__xludf.DUMMYFUNCTION("""COMPUTED_VALUE"""),95744.0)</f>
        <v>95744</v>
      </c>
      <c r="G125" s="1">
        <f>IFERROR(__xludf.DUMMYFUNCTION("""COMPUTED_VALUE"""),201.0)</f>
        <v>201</v>
      </c>
      <c r="H125" s="1">
        <f>IFERROR(__xludf.DUMMYFUNCTION("""COMPUTED_VALUE"""),5607.0)</f>
        <v>5607</v>
      </c>
    </row>
    <row r="126">
      <c r="A126" s="1">
        <f>IFERROR(__xludf.DUMMYFUNCTION("""COMPUTED_VALUE"""),43984.0)</f>
        <v>43984</v>
      </c>
      <c r="B126" s="1">
        <f>IFERROR(__xludf.DUMMYFUNCTION("""COMPUTED_VALUE"""),43984.0)</f>
        <v>43984</v>
      </c>
      <c r="C126" s="1">
        <f>IFERROR(__xludf.DUMMYFUNCTION("""COMPUTED_VALUE"""),8812.0)</f>
        <v>8812</v>
      </c>
      <c r="D126" s="1">
        <f>IFERROR(__xludf.DUMMYFUNCTION("""COMPUTED_VALUE"""),207187.0)</f>
        <v>207187</v>
      </c>
      <c r="E126" s="1">
        <f>IFERROR(__xludf.DUMMYFUNCTION("""COMPUTED_VALUE"""),4531.0)</f>
        <v>4531</v>
      </c>
      <c r="F126" s="1">
        <f>IFERROR(__xludf.DUMMYFUNCTION("""COMPUTED_VALUE"""),100275.0)</f>
        <v>100275</v>
      </c>
      <c r="G126" s="1">
        <f>IFERROR(__xludf.DUMMYFUNCTION("""COMPUTED_VALUE"""),222.0)</f>
        <v>222</v>
      </c>
      <c r="H126" s="1">
        <f>IFERROR(__xludf.DUMMYFUNCTION("""COMPUTED_VALUE"""),5829.0)</f>
        <v>5829</v>
      </c>
    </row>
    <row r="127">
      <c r="A127" s="1">
        <f>IFERROR(__xludf.DUMMYFUNCTION("""COMPUTED_VALUE"""),43985.0)</f>
        <v>43985</v>
      </c>
      <c r="B127" s="1">
        <f>IFERROR(__xludf.DUMMYFUNCTION("""COMPUTED_VALUE"""),43985.0)</f>
        <v>43985</v>
      </c>
      <c r="C127" s="1">
        <f>IFERROR(__xludf.DUMMYFUNCTION("""COMPUTED_VALUE"""),9689.0)</f>
        <v>9689</v>
      </c>
      <c r="D127" s="1">
        <f>IFERROR(__xludf.DUMMYFUNCTION("""COMPUTED_VALUE"""),216876.0)</f>
        <v>216876</v>
      </c>
      <c r="E127" s="1">
        <f>IFERROR(__xludf.DUMMYFUNCTION("""COMPUTED_VALUE"""),3789.0)</f>
        <v>3789</v>
      </c>
      <c r="F127" s="1">
        <f>IFERROR(__xludf.DUMMYFUNCTION("""COMPUTED_VALUE"""),104064.0)</f>
        <v>104064</v>
      </c>
      <c r="G127" s="1">
        <f>IFERROR(__xludf.DUMMYFUNCTION("""COMPUTED_VALUE"""),259.0)</f>
        <v>259</v>
      </c>
      <c r="H127" s="1">
        <f>IFERROR(__xludf.DUMMYFUNCTION("""COMPUTED_VALUE"""),6088.0)</f>
        <v>6088</v>
      </c>
    </row>
    <row r="128">
      <c r="A128" s="1">
        <f>IFERROR(__xludf.DUMMYFUNCTION("""COMPUTED_VALUE"""),43986.0)</f>
        <v>43986</v>
      </c>
      <c r="B128" s="1">
        <f>IFERROR(__xludf.DUMMYFUNCTION("""COMPUTED_VALUE"""),43986.0)</f>
        <v>43986</v>
      </c>
      <c r="C128" s="1">
        <f>IFERROR(__xludf.DUMMYFUNCTION("""COMPUTED_VALUE"""),9847.0)</f>
        <v>9847</v>
      </c>
      <c r="D128" s="1">
        <f>IFERROR(__xludf.DUMMYFUNCTION("""COMPUTED_VALUE"""),226723.0)</f>
        <v>226723</v>
      </c>
      <c r="E128" s="1">
        <f>IFERROR(__xludf.DUMMYFUNCTION("""COMPUTED_VALUE"""),4390.0)</f>
        <v>4390</v>
      </c>
      <c r="F128" s="1">
        <f>IFERROR(__xludf.DUMMYFUNCTION("""COMPUTED_VALUE"""),108454.0)</f>
        <v>108454</v>
      </c>
      <c r="G128" s="1">
        <f>IFERROR(__xludf.DUMMYFUNCTION("""COMPUTED_VALUE"""),274.0)</f>
        <v>274</v>
      </c>
      <c r="H128" s="1">
        <f>IFERROR(__xludf.DUMMYFUNCTION("""COMPUTED_VALUE"""),6362.0)</f>
        <v>6362</v>
      </c>
    </row>
    <row r="129">
      <c r="A129" s="1">
        <f>IFERROR(__xludf.DUMMYFUNCTION("""COMPUTED_VALUE"""),43987.0)</f>
        <v>43987</v>
      </c>
      <c r="B129" s="1">
        <f>IFERROR(__xludf.DUMMYFUNCTION("""COMPUTED_VALUE"""),43987.0)</f>
        <v>43987</v>
      </c>
      <c r="C129" s="1">
        <f>IFERROR(__xludf.DUMMYFUNCTION("""COMPUTED_VALUE"""),9472.0)</f>
        <v>9472</v>
      </c>
      <c r="D129" s="1">
        <f>IFERROR(__xludf.DUMMYFUNCTION("""COMPUTED_VALUE"""),236195.0)</f>
        <v>236195</v>
      </c>
      <c r="E129" s="1">
        <f>IFERROR(__xludf.DUMMYFUNCTION("""COMPUTED_VALUE"""),4770.0)</f>
        <v>4770</v>
      </c>
      <c r="F129" s="1">
        <f>IFERROR(__xludf.DUMMYFUNCTION("""COMPUTED_VALUE"""),113224.0)</f>
        <v>113224</v>
      </c>
      <c r="G129" s="1">
        <f>IFERROR(__xludf.DUMMYFUNCTION("""COMPUTED_VALUE"""),286.0)</f>
        <v>286</v>
      </c>
      <c r="H129" s="1">
        <f>IFERROR(__xludf.DUMMYFUNCTION("""COMPUTED_VALUE"""),6648.0)</f>
        <v>6648</v>
      </c>
    </row>
    <row r="130">
      <c r="A130" s="1">
        <f>IFERROR(__xludf.DUMMYFUNCTION("""COMPUTED_VALUE"""),43988.0)</f>
        <v>43988</v>
      </c>
      <c r="B130" s="1">
        <f>IFERROR(__xludf.DUMMYFUNCTION("""COMPUTED_VALUE"""),43988.0)</f>
        <v>43988</v>
      </c>
      <c r="C130" s="1">
        <f>IFERROR(__xludf.DUMMYFUNCTION("""COMPUTED_VALUE"""),10408.0)</f>
        <v>10408</v>
      </c>
      <c r="D130" s="1">
        <f>IFERROR(__xludf.DUMMYFUNCTION("""COMPUTED_VALUE"""),246603.0)</f>
        <v>246603</v>
      </c>
      <c r="E130" s="1">
        <f>IFERROR(__xludf.DUMMYFUNCTION("""COMPUTED_VALUE"""),5433.0)</f>
        <v>5433</v>
      </c>
      <c r="F130" s="1">
        <f>IFERROR(__xludf.DUMMYFUNCTION("""COMPUTED_VALUE"""),118657.0)</f>
        <v>118657</v>
      </c>
      <c r="G130" s="1">
        <f>IFERROR(__xludf.DUMMYFUNCTION("""COMPUTED_VALUE"""),297.0)</f>
        <v>297</v>
      </c>
      <c r="H130" s="1">
        <f>IFERROR(__xludf.DUMMYFUNCTION("""COMPUTED_VALUE"""),6945.0)</f>
        <v>6945</v>
      </c>
    </row>
    <row r="131">
      <c r="A131" s="1">
        <f>IFERROR(__xludf.DUMMYFUNCTION("""COMPUTED_VALUE"""),43989.0)</f>
        <v>43989</v>
      </c>
      <c r="B131" s="1">
        <f>IFERROR(__xludf.DUMMYFUNCTION("""COMPUTED_VALUE"""),43989.0)</f>
        <v>43989</v>
      </c>
      <c r="C131" s="1">
        <f>IFERROR(__xludf.DUMMYFUNCTION("""COMPUTED_VALUE"""),10882.0)</f>
        <v>10882</v>
      </c>
      <c r="D131" s="1">
        <f>IFERROR(__xludf.DUMMYFUNCTION("""COMPUTED_VALUE"""),257485.0)</f>
        <v>257485</v>
      </c>
      <c r="E131" s="1">
        <f>IFERROR(__xludf.DUMMYFUNCTION("""COMPUTED_VALUE"""),5191.0)</f>
        <v>5191</v>
      </c>
      <c r="F131" s="1">
        <f>IFERROR(__xludf.DUMMYFUNCTION("""COMPUTED_VALUE"""),123848.0)</f>
        <v>123848</v>
      </c>
      <c r="G131" s="1">
        <f>IFERROR(__xludf.DUMMYFUNCTION("""COMPUTED_VALUE"""),261.0)</f>
        <v>261</v>
      </c>
      <c r="H131" s="1">
        <f>IFERROR(__xludf.DUMMYFUNCTION("""COMPUTED_VALUE"""),7206.0)</f>
        <v>7206</v>
      </c>
    </row>
    <row r="132">
      <c r="A132" s="1">
        <f>IFERROR(__xludf.DUMMYFUNCTION("""COMPUTED_VALUE"""),43990.0)</f>
        <v>43990</v>
      </c>
      <c r="B132" s="1">
        <f>IFERROR(__xludf.DUMMYFUNCTION("""COMPUTED_VALUE"""),43990.0)</f>
        <v>43990</v>
      </c>
      <c r="C132" s="1">
        <f>IFERROR(__xludf.DUMMYFUNCTION("""COMPUTED_VALUE"""),8536.0)</f>
        <v>8536</v>
      </c>
      <c r="D132" s="1">
        <f>IFERROR(__xludf.DUMMYFUNCTION("""COMPUTED_VALUE"""),266021.0)</f>
        <v>266021</v>
      </c>
      <c r="E132" s="1">
        <f>IFERROR(__xludf.DUMMYFUNCTION("""COMPUTED_VALUE"""),5171.0)</f>
        <v>5171</v>
      </c>
      <c r="F132" s="1">
        <f>IFERROR(__xludf.DUMMYFUNCTION("""COMPUTED_VALUE"""),129019.0)</f>
        <v>129019</v>
      </c>
      <c r="G132" s="1">
        <f>IFERROR(__xludf.DUMMYFUNCTION("""COMPUTED_VALUE"""),271.0)</f>
        <v>271</v>
      </c>
      <c r="H132" s="1">
        <f>IFERROR(__xludf.DUMMYFUNCTION("""COMPUTED_VALUE"""),7477.0)</f>
        <v>7477</v>
      </c>
    </row>
    <row r="133">
      <c r="A133" s="1">
        <f>IFERROR(__xludf.DUMMYFUNCTION("""COMPUTED_VALUE"""),43991.0)</f>
        <v>43991</v>
      </c>
      <c r="B133" s="1">
        <f>IFERROR(__xludf.DUMMYFUNCTION("""COMPUTED_VALUE"""),43991.0)</f>
        <v>43991</v>
      </c>
      <c r="C133" s="1">
        <f>IFERROR(__xludf.DUMMYFUNCTION("""COMPUTED_VALUE"""),9981.0)</f>
        <v>9981</v>
      </c>
      <c r="D133" s="1">
        <f>IFERROR(__xludf.DUMMYFUNCTION("""COMPUTED_VALUE"""),276002.0)</f>
        <v>276002</v>
      </c>
      <c r="E133" s="1">
        <f>IFERROR(__xludf.DUMMYFUNCTION("""COMPUTED_VALUE"""),5634.0)</f>
        <v>5634</v>
      </c>
      <c r="F133" s="1">
        <f>IFERROR(__xludf.DUMMYFUNCTION("""COMPUTED_VALUE"""),134653.0)</f>
        <v>134653</v>
      </c>
      <c r="G133" s="1">
        <f>IFERROR(__xludf.DUMMYFUNCTION("""COMPUTED_VALUE"""),272.0)</f>
        <v>272</v>
      </c>
      <c r="H133" s="1">
        <f>IFERROR(__xludf.DUMMYFUNCTION("""COMPUTED_VALUE"""),7749.0)</f>
        <v>7749</v>
      </c>
    </row>
    <row r="134">
      <c r="A134" s="1">
        <f>IFERROR(__xludf.DUMMYFUNCTION("""COMPUTED_VALUE"""),43992.0)</f>
        <v>43992</v>
      </c>
      <c r="B134" s="1">
        <f>IFERROR(__xludf.DUMMYFUNCTION("""COMPUTED_VALUE"""),43992.0)</f>
        <v>43992</v>
      </c>
      <c r="C134" s="1">
        <f>IFERROR(__xludf.DUMMYFUNCTION("""COMPUTED_VALUE"""),11156.0)</f>
        <v>11156</v>
      </c>
      <c r="D134" s="1">
        <f>IFERROR(__xludf.DUMMYFUNCTION("""COMPUTED_VALUE"""),287158.0)</f>
        <v>287158</v>
      </c>
      <c r="E134" s="1">
        <f>IFERROR(__xludf.DUMMYFUNCTION("""COMPUTED_VALUE"""),6275.0)</f>
        <v>6275</v>
      </c>
      <c r="F134" s="1">
        <f>IFERROR(__xludf.DUMMYFUNCTION("""COMPUTED_VALUE"""),140928.0)</f>
        <v>140928</v>
      </c>
      <c r="G134" s="1">
        <f>IFERROR(__xludf.DUMMYFUNCTION("""COMPUTED_VALUE"""),358.0)</f>
        <v>358</v>
      </c>
      <c r="H134" s="1">
        <f>IFERROR(__xludf.DUMMYFUNCTION("""COMPUTED_VALUE"""),8107.0)</f>
        <v>8107</v>
      </c>
    </row>
    <row r="135">
      <c r="A135" s="1">
        <f>IFERROR(__xludf.DUMMYFUNCTION("""COMPUTED_VALUE"""),43993.0)</f>
        <v>43993</v>
      </c>
      <c r="B135" s="1">
        <f>IFERROR(__xludf.DUMMYFUNCTION("""COMPUTED_VALUE"""),43993.0)</f>
        <v>43993</v>
      </c>
      <c r="C135" s="1">
        <f>IFERROR(__xludf.DUMMYFUNCTION("""COMPUTED_VALUE"""),11135.0)</f>
        <v>11135</v>
      </c>
      <c r="D135" s="1">
        <f>IFERROR(__xludf.DUMMYFUNCTION("""COMPUTED_VALUE"""),298293.0)</f>
        <v>298293</v>
      </c>
      <c r="E135" s="1">
        <f>IFERROR(__xludf.DUMMYFUNCTION("""COMPUTED_VALUE"""),6044.0)</f>
        <v>6044</v>
      </c>
      <c r="F135" s="1">
        <f>IFERROR(__xludf.DUMMYFUNCTION("""COMPUTED_VALUE"""),146972.0)</f>
        <v>146972</v>
      </c>
      <c r="G135" s="1">
        <f>IFERROR(__xludf.DUMMYFUNCTION("""COMPUTED_VALUE"""),394.0)</f>
        <v>394</v>
      </c>
      <c r="H135" s="1">
        <f>IFERROR(__xludf.DUMMYFUNCTION("""COMPUTED_VALUE"""),8501.0)</f>
        <v>8501</v>
      </c>
    </row>
    <row r="136">
      <c r="A136" s="1">
        <f>IFERROR(__xludf.DUMMYFUNCTION("""COMPUTED_VALUE"""),43994.0)</f>
        <v>43994</v>
      </c>
      <c r="B136" s="1">
        <f>IFERROR(__xludf.DUMMYFUNCTION("""COMPUTED_VALUE"""),43994.0)</f>
        <v>43994</v>
      </c>
      <c r="C136" s="1">
        <f>IFERROR(__xludf.DUMMYFUNCTION("""COMPUTED_VALUE"""),11306.0)</f>
        <v>11306</v>
      </c>
      <c r="D136" s="1">
        <f>IFERROR(__xludf.DUMMYFUNCTION("""COMPUTED_VALUE"""),309599.0)</f>
        <v>309599</v>
      </c>
      <c r="E136" s="1">
        <f>IFERROR(__xludf.DUMMYFUNCTION("""COMPUTED_VALUE"""),7263.0)</f>
        <v>7263</v>
      </c>
      <c r="F136" s="1">
        <f>IFERROR(__xludf.DUMMYFUNCTION("""COMPUTED_VALUE"""),154235.0)</f>
        <v>154235</v>
      </c>
      <c r="G136" s="1">
        <f>IFERROR(__xludf.DUMMYFUNCTION("""COMPUTED_VALUE"""),388.0)</f>
        <v>388</v>
      </c>
      <c r="H136" s="1">
        <f>IFERROR(__xludf.DUMMYFUNCTION("""COMPUTED_VALUE"""),8889.0)</f>
        <v>8889</v>
      </c>
    </row>
    <row r="137">
      <c r="A137" s="1">
        <f>IFERROR(__xludf.DUMMYFUNCTION("""COMPUTED_VALUE"""),43995.0)</f>
        <v>43995</v>
      </c>
      <c r="B137" s="1">
        <f>IFERROR(__xludf.DUMMYFUNCTION("""COMPUTED_VALUE"""),43995.0)</f>
        <v>43995</v>
      </c>
      <c r="C137" s="1">
        <f>IFERROR(__xludf.DUMMYFUNCTION("""COMPUTED_VALUE"""),12039.0)</f>
        <v>12039</v>
      </c>
      <c r="D137" s="1">
        <f>IFERROR(__xludf.DUMMYFUNCTION("""COMPUTED_VALUE"""),321638.0)</f>
        <v>321638</v>
      </c>
      <c r="E137" s="1">
        <f>IFERROR(__xludf.DUMMYFUNCTION("""COMPUTED_VALUE"""),8092.0)</f>
        <v>8092</v>
      </c>
      <c r="F137" s="1">
        <f>IFERROR(__xludf.DUMMYFUNCTION("""COMPUTED_VALUE"""),162327.0)</f>
        <v>162327</v>
      </c>
      <c r="G137" s="1">
        <f>IFERROR(__xludf.DUMMYFUNCTION("""COMPUTED_VALUE"""),309.0)</f>
        <v>309</v>
      </c>
      <c r="H137" s="1">
        <f>IFERROR(__xludf.DUMMYFUNCTION("""COMPUTED_VALUE"""),9198.0)</f>
        <v>9198</v>
      </c>
    </row>
    <row r="138">
      <c r="A138" s="1">
        <f>IFERROR(__xludf.DUMMYFUNCTION("""COMPUTED_VALUE"""),43996.0)</f>
        <v>43996</v>
      </c>
      <c r="B138" s="1">
        <f>IFERROR(__xludf.DUMMYFUNCTION("""COMPUTED_VALUE"""),43996.0)</f>
        <v>43996</v>
      </c>
      <c r="C138" s="1">
        <f>IFERROR(__xludf.DUMMYFUNCTION("""COMPUTED_VALUE"""),11405.0)</f>
        <v>11405</v>
      </c>
      <c r="D138" s="1">
        <f>IFERROR(__xludf.DUMMYFUNCTION("""COMPUTED_VALUE"""),333043.0)</f>
        <v>333043</v>
      </c>
      <c r="E138" s="1">
        <f>IFERROR(__xludf.DUMMYFUNCTION("""COMPUTED_VALUE"""),7358.0)</f>
        <v>7358</v>
      </c>
      <c r="F138" s="1">
        <f>IFERROR(__xludf.DUMMYFUNCTION("""COMPUTED_VALUE"""),169685.0)</f>
        <v>169685</v>
      </c>
      <c r="G138" s="1">
        <f>IFERROR(__xludf.DUMMYFUNCTION("""COMPUTED_VALUE"""),324.0)</f>
        <v>324</v>
      </c>
      <c r="H138" s="1">
        <f>IFERROR(__xludf.DUMMYFUNCTION("""COMPUTED_VALUE"""),9522.0)</f>
        <v>9522</v>
      </c>
    </row>
    <row r="139">
      <c r="A139" s="1">
        <f>IFERROR(__xludf.DUMMYFUNCTION("""COMPUTED_VALUE"""),43997.0)</f>
        <v>43997</v>
      </c>
      <c r="B139" s="1">
        <f>IFERROR(__xludf.DUMMYFUNCTION("""COMPUTED_VALUE"""),43997.0)</f>
        <v>43997</v>
      </c>
      <c r="C139" s="1">
        <f>IFERROR(__xludf.DUMMYFUNCTION("""COMPUTED_VALUE"""),10032.0)</f>
        <v>10032</v>
      </c>
      <c r="D139" s="1">
        <f>IFERROR(__xludf.DUMMYFUNCTION("""COMPUTED_VALUE"""),343075.0)</f>
        <v>343075</v>
      </c>
      <c r="E139" s="1">
        <f>IFERROR(__xludf.DUMMYFUNCTION("""COMPUTED_VALUE"""),10639.0)</f>
        <v>10639</v>
      </c>
      <c r="F139" s="1">
        <f>IFERROR(__xludf.DUMMYFUNCTION("""COMPUTED_VALUE"""),180324.0)</f>
        <v>180324</v>
      </c>
      <c r="G139" s="1">
        <f>IFERROR(__xludf.DUMMYFUNCTION("""COMPUTED_VALUE"""),396.0)</f>
        <v>396</v>
      </c>
      <c r="H139" s="1">
        <f>IFERROR(__xludf.DUMMYFUNCTION("""COMPUTED_VALUE"""),9918.0)</f>
        <v>9918</v>
      </c>
    </row>
    <row r="140">
      <c r="A140" s="1">
        <f>IFERROR(__xludf.DUMMYFUNCTION("""COMPUTED_VALUE"""),43998.0)</f>
        <v>43998</v>
      </c>
      <c r="B140" s="1">
        <f>IFERROR(__xludf.DUMMYFUNCTION("""COMPUTED_VALUE"""),43998.0)</f>
        <v>43998</v>
      </c>
      <c r="C140" s="1">
        <f>IFERROR(__xludf.DUMMYFUNCTION("""COMPUTED_VALUE"""),11086.0)</f>
        <v>11086</v>
      </c>
      <c r="D140" s="1">
        <f>IFERROR(__xludf.DUMMYFUNCTION("""COMPUTED_VALUE"""),354161.0)</f>
        <v>354161</v>
      </c>
      <c r="E140" s="1">
        <f>IFERROR(__xludf.DUMMYFUNCTION("""COMPUTED_VALUE"""),7226.0)</f>
        <v>7226</v>
      </c>
      <c r="F140" s="1">
        <f>IFERROR(__xludf.DUMMYFUNCTION("""COMPUTED_VALUE"""),187550.0)</f>
        <v>187550</v>
      </c>
      <c r="G140" s="1">
        <f>IFERROR(__xludf.DUMMYFUNCTION("""COMPUTED_VALUE"""),2004.0)</f>
        <v>2004</v>
      </c>
      <c r="H140" s="1">
        <f>IFERROR(__xludf.DUMMYFUNCTION("""COMPUTED_VALUE"""),11922.0)</f>
        <v>11922</v>
      </c>
    </row>
    <row r="141">
      <c r="A141" s="1">
        <f>IFERROR(__xludf.DUMMYFUNCTION("""COMPUTED_VALUE"""),43999.0)</f>
        <v>43999</v>
      </c>
      <c r="B141" s="1">
        <f>IFERROR(__xludf.DUMMYFUNCTION("""COMPUTED_VALUE"""),43999.0)</f>
        <v>43999</v>
      </c>
      <c r="C141" s="1">
        <f>IFERROR(__xludf.DUMMYFUNCTION("""COMPUTED_VALUE"""),13108.0)</f>
        <v>13108</v>
      </c>
      <c r="D141" s="1">
        <f>IFERROR(__xludf.DUMMYFUNCTION("""COMPUTED_VALUE"""),367269.0)</f>
        <v>367269</v>
      </c>
      <c r="E141" s="1">
        <f>IFERROR(__xludf.DUMMYFUNCTION("""COMPUTED_VALUE"""),6890.0)</f>
        <v>6890</v>
      </c>
      <c r="F141" s="1">
        <f>IFERROR(__xludf.DUMMYFUNCTION("""COMPUTED_VALUE"""),194440.0)</f>
        <v>194440</v>
      </c>
      <c r="G141" s="1">
        <f>IFERROR(__xludf.DUMMYFUNCTION("""COMPUTED_VALUE"""),341.0)</f>
        <v>341</v>
      </c>
      <c r="H141" s="1">
        <f>IFERROR(__xludf.DUMMYFUNCTION("""COMPUTED_VALUE"""),12263.0)</f>
        <v>12263</v>
      </c>
    </row>
    <row r="142">
      <c r="A142" s="1">
        <f>IFERROR(__xludf.DUMMYFUNCTION("""COMPUTED_VALUE"""),44000.0)</f>
        <v>44000</v>
      </c>
      <c r="B142" s="1">
        <f>IFERROR(__xludf.DUMMYFUNCTION("""COMPUTED_VALUE"""),44000.0)</f>
        <v>44000</v>
      </c>
      <c r="C142" s="1">
        <f>IFERROR(__xludf.DUMMYFUNCTION("""COMPUTED_VALUE"""),13829.0)</f>
        <v>13829</v>
      </c>
      <c r="D142" s="1">
        <f>IFERROR(__xludf.DUMMYFUNCTION("""COMPUTED_VALUE"""),381098.0)</f>
        <v>381098</v>
      </c>
      <c r="E142" s="1">
        <f>IFERROR(__xludf.DUMMYFUNCTION("""COMPUTED_VALUE"""),10741.0)</f>
        <v>10741</v>
      </c>
      <c r="F142" s="1">
        <f>IFERROR(__xludf.DUMMYFUNCTION("""COMPUTED_VALUE"""),205181.0)</f>
        <v>205181</v>
      </c>
      <c r="G142" s="1">
        <f>IFERROR(__xludf.DUMMYFUNCTION("""COMPUTED_VALUE"""),343.0)</f>
        <v>343</v>
      </c>
      <c r="H142" s="1">
        <f>IFERROR(__xludf.DUMMYFUNCTION("""COMPUTED_VALUE"""),12606.0)</f>
        <v>12606</v>
      </c>
    </row>
    <row r="143">
      <c r="A143" s="1">
        <f>IFERROR(__xludf.DUMMYFUNCTION("""COMPUTED_VALUE"""),44001.0)</f>
        <v>44001</v>
      </c>
      <c r="B143" s="1">
        <f>IFERROR(__xludf.DUMMYFUNCTION("""COMPUTED_VALUE"""),44001.0)</f>
        <v>44001</v>
      </c>
      <c r="C143" s="1">
        <f>IFERROR(__xludf.DUMMYFUNCTION("""COMPUTED_VALUE"""),14740.0)</f>
        <v>14740</v>
      </c>
      <c r="D143" s="1">
        <f>IFERROR(__xludf.DUMMYFUNCTION("""COMPUTED_VALUE"""),395838.0)</f>
        <v>395838</v>
      </c>
      <c r="E143" s="1">
        <f>IFERROR(__xludf.DUMMYFUNCTION("""COMPUTED_VALUE"""),9029.0)</f>
        <v>9029</v>
      </c>
      <c r="F143" s="1">
        <f>IFERROR(__xludf.DUMMYFUNCTION("""COMPUTED_VALUE"""),214210.0)</f>
        <v>214210</v>
      </c>
      <c r="G143" s="1">
        <f>IFERROR(__xludf.DUMMYFUNCTION("""COMPUTED_VALUE"""),364.0)</f>
        <v>364</v>
      </c>
      <c r="H143" s="1">
        <f>IFERROR(__xludf.DUMMYFUNCTION("""COMPUTED_VALUE"""),12970.0)</f>
        <v>12970</v>
      </c>
    </row>
    <row r="144">
      <c r="A144" s="1">
        <f>IFERROR(__xludf.DUMMYFUNCTION("""COMPUTED_VALUE"""),44002.0)</f>
        <v>44002</v>
      </c>
      <c r="B144" s="1">
        <f>IFERROR(__xludf.DUMMYFUNCTION("""COMPUTED_VALUE"""),44002.0)</f>
        <v>44002</v>
      </c>
      <c r="C144" s="1">
        <f>IFERROR(__xludf.DUMMYFUNCTION("""COMPUTED_VALUE"""),15918.0)</f>
        <v>15918</v>
      </c>
      <c r="D144" s="1">
        <f>IFERROR(__xludf.DUMMYFUNCTION("""COMPUTED_VALUE"""),411753.0)</f>
        <v>411753</v>
      </c>
      <c r="E144" s="1">
        <f>IFERROR(__xludf.DUMMYFUNCTION("""COMPUTED_VALUE"""),13974.0)</f>
        <v>13974</v>
      </c>
      <c r="F144" s="1">
        <f>IFERROR(__xludf.DUMMYFUNCTION("""COMPUTED_VALUE"""),228184.0)</f>
        <v>228184</v>
      </c>
      <c r="G144" s="1">
        <f>IFERROR(__xludf.DUMMYFUNCTION("""COMPUTED_VALUE"""),308.0)</f>
        <v>308</v>
      </c>
      <c r="H144" s="1">
        <f>IFERROR(__xludf.DUMMYFUNCTION("""COMPUTED_VALUE"""),13278.0)</f>
        <v>13278</v>
      </c>
    </row>
    <row r="145">
      <c r="A145" s="1">
        <f>IFERROR(__xludf.DUMMYFUNCTION("""COMPUTED_VALUE"""),44003.0)</f>
        <v>44003</v>
      </c>
      <c r="B145" s="1">
        <f>IFERROR(__xludf.DUMMYFUNCTION("""COMPUTED_VALUE"""),44003.0)</f>
        <v>44003</v>
      </c>
      <c r="C145" s="1">
        <f>IFERROR(__xludf.DUMMYFUNCTION("""COMPUTED_VALUE"""),15151.0)</f>
        <v>15151</v>
      </c>
      <c r="D145" s="1">
        <f>IFERROR(__xludf.DUMMYFUNCTION("""COMPUTED_VALUE"""),426904.0)</f>
        <v>426904</v>
      </c>
      <c r="E145" s="1">
        <f>IFERROR(__xludf.DUMMYFUNCTION("""COMPUTED_VALUE"""),9075.0)</f>
        <v>9075</v>
      </c>
      <c r="F145" s="1">
        <f>IFERROR(__xludf.DUMMYFUNCTION("""COMPUTED_VALUE"""),237259.0)</f>
        <v>237259</v>
      </c>
      <c r="G145" s="1">
        <f>IFERROR(__xludf.DUMMYFUNCTION("""COMPUTED_VALUE"""),426.0)</f>
        <v>426</v>
      </c>
      <c r="H145" s="1">
        <f>IFERROR(__xludf.DUMMYFUNCTION("""COMPUTED_VALUE"""),13704.0)</f>
        <v>13704</v>
      </c>
    </row>
    <row r="146">
      <c r="A146" s="1">
        <f>IFERROR(__xludf.DUMMYFUNCTION("""COMPUTED_VALUE"""),44004.0)</f>
        <v>44004</v>
      </c>
      <c r="B146" s="1">
        <f>IFERROR(__xludf.DUMMYFUNCTION("""COMPUTED_VALUE"""),44004.0)</f>
        <v>44004</v>
      </c>
      <c r="C146" s="1">
        <f>IFERROR(__xludf.DUMMYFUNCTION("""COMPUTED_VALUE"""),13560.0)</f>
        <v>13560</v>
      </c>
      <c r="D146" s="1">
        <f>IFERROR(__xludf.DUMMYFUNCTION("""COMPUTED_VALUE"""),440464.0)</f>
        <v>440464</v>
      </c>
      <c r="E146" s="1">
        <f>IFERROR(__xludf.DUMMYFUNCTION("""COMPUTED_VALUE"""),10879.0)</f>
        <v>10879</v>
      </c>
      <c r="F146" s="1">
        <f>IFERROR(__xludf.DUMMYFUNCTION("""COMPUTED_VALUE"""),248138.0)</f>
        <v>248138</v>
      </c>
      <c r="G146" s="1">
        <f>IFERROR(__xludf.DUMMYFUNCTION("""COMPUTED_VALUE"""),312.0)</f>
        <v>312</v>
      </c>
      <c r="H146" s="1">
        <f>IFERROR(__xludf.DUMMYFUNCTION("""COMPUTED_VALUE"""),14016.0)</f>
        <v>14016</v>
      </c>
    </row>
    <row r="147">
      <c r="A147" s="1">
        <f>IFERROR(__xludf.DUMMYFUNCTION("""COMPUTED_VALUE"""),44005.0)</f>
        <v>44005</v>
      </c>
      <c r="B147" s="1">
        <f>IFERROR(__xludf.DUMMYFUNCTION("""COMPUTED_VALUE"""),44005.0)</f>
        <v>44005</v>
      </c>
      <c r="C147" s="1">
        <f>IFERROR(__xludf.DUMMYFUNCTION("""COMPUTED_VALUE"""),15656.0)</f>
        <v>15656</v>
      </c>
      <c r="D147" s="1">
        <f>IFERROR(__xludf.DUMMYFUNCTION("""COMPUTED_VALUE"""),456120.0)</f>
        <v>456120</v>
      </c>
      <c r="E147" s="1">
        <f>IFERROR(__xludf.DUMMYFUNCTION("""COMPUTED_VALUE"""),10462.0)</f>
        <v>10462</v>
      </c>
      <c r="F147" s="1">
        <f>IFERROR(__xludf.DUMMYFUNCTION("""COMPUTED_VALUE"""),258600.0)</f>
        <v>258600</v>
      </c>
      <c r="G147" s="1">
        <f>IFERROR(__xludf.DUMMYFUNCTION("""COMPUTED_VALUE"""),468.0)</f>
        <v>468</v>
      </c>
      <c r="H147" s="1">
        <f>IFERROR(__xludf.DUMMYFUNCTION("""COMPUTED_VALUE"""),14484.0)</f>
        <v>14484</v>
      </c>
    </row>
    <row r="148">
      <c r="A148" s="1">
        <f>IFERROR(__xludf.DUMMYFUNCTION("""COMPUTED_VALUE"""),44006.0)</f>
        <v>44006</v>
      </c>
      <c r="B148" s="1">
        <f>IFERROR(__xludf.DUMMYFUNCTION("""COMPUTED_VALUE"""),44006.0)</f>
        <v>44006</v>
      </c>
      <c r="C148" s="1">
        <f>IFERROR(__xludf.DUMMYFUNCTION("""COMPUTED_VALUE"""),16868.0)</f>
        <v>16868</v>
      </c>
      <c r="D148" s="1">
        <f>IFERROR(__xludf.DUMMYFUNCTION("""COMPUTED_VALUE"""),472988.0)</f>
        <v>472988</v>
      </c>
      <c r="E148" s="1">
        <f>IFERROR(__xludf.DUMMYFUNCTION("""COMPUTED_VALUE"""),13089.0)</f>
        <v>13089</v>
      </c>
      <c r="F148" s="1">
        <f>IFERROR(__xludf.DUMMYFUNCTION("""COMPUTED_VALUE"""),271689.0)</f>
        <v>271689</v>
      </c>
      <c r="G148" s="1">
        <f>IFERROR(__xludf.DUMMYFUNCTION("""COMPUTED_VALUE"""),424.0)</f>
        <v>424</v>
      </c>
      <c r="H148" s="1">
        <f>IFERROR(__xludf.DUMMYFUNCTION("""COMPUTED_VALUE"""),14908.0)</f>
        <v>14908</v>
      </c>
    </row>
    <row r="149">
      <c r="A149" s="1">
        <f>IFERROR(__xludf.DUMMYFUNCTION("""COMPUTED_VALUE"""),44007.0)</f>
        <v>44007</v>
      </c>
      <c r="B149" s="1">
        <f>IFERROR(__xludf.DUMMYFUNCTION("""COMPUTED_VALUE"""),44007.0)</f>
        <v>44007</v>
      </c>
      <c r="C149" s="1">
        <f>IFERROR(__xludf.DUMMYFUNCTION("""COMPUTED_VALUE"""),18205.0)</f>
        <v>18205</v>
      </c>
      <c r="D149" s="1">
        <f>IFERROR(__xludf.DUMMYFUNCTION("""COMPUTED_VALUE"""),491193.0)</f>
        <v>491193</v>
      </c>
      <c r="E149" s="1">
        <f>IFERROR(__xludf.DUMMYFUNCTION("""COMPUTED_VALUE"""),13983.0)</f>
        <v>13983</v>
      </c>
      <c r="F149" s="1">
        <f>IFERROR(__xludf.DUMMYFUNCTION("""COMPUTED_VALUE"""),285672.0)</f>
        <v>285672</v>
      </c>
      <c r="G149" s="1">
        <f>IFERROR(__xludf.DUMMYFUNCTION("""COMPUTED_VALUE"""),401.0)</f>
        <v>401</v>
      </c>
      <c r="H149" s="1">
        <f>IFERROR(__xludf.DUMMYFUNCTION("""COMPUTED_VALUE"""),15309.0)</f>
        <v>15309</v>
      </c>
    </row>
    <row r="150">
      <c r="A150" s="1">
        <f>IFERROR(__xludf.DUMMYFUNCTION("""COMPUTED_VALUE"""),44008.0)</f>
        <v>44008</v>
      </c>
      <c r="B150" s="1">
        <f>IFERROR(__xludf.DUMMYFUNCTION("""COMPUTED_VALUE"""),44008.0)</f>
        <v>44008</v>
      </c>
      <c r="C150" s="1">
        <f>IFERROR(__xludf.DUMMYFUNCTION("""COMPUTED_VALUE"""),18255.0)</f>
        <v>18255</v>
      </c>
      <c r="D150" s="1">
        <f>IFERROR(__xludf.DUMMYFUNCTION("""COMPUTED_VALUE"""),509448.0)</f>
        <v>509448</v>
      </c>
      <c r="E150" s="1">
        <f>IFERROR(__xludf.DUMMYFUNCTION("""COMPUTED_VALUE"""),10246.0)</f>
        <v>10246</v>
      </c>
      <c r="F150" s="1">
        <f>IFERROR(__xludf.DUMMYFUNCTION("""COMPUTED_VALUE"""),295918.0)</f>
        <v>295918</v>
      </c>
      <c r="G150" s="1">
        <f>IFERROR(__xludf.DUMMYFUNCTION("""COMPUTED_VALUE"""),381.0)</f>
        <v>381</v>
      </c>
      <c r="H150" s="1">
        <f>IFERROR(__xludf.DUMMYFUNCTION("""COMPUTED_VALUE"""),15690.0)</f>
        <v>15690</v>
      </c>
    </row>
    <row r="151">
      <c r="A151" s="1">
        <f>IFERROR(__xludf.DUMMYFUNCTION("""COMPUTED_VALUE"""),44009.0)</f>
        <v>44009</v>
      </c>
      <c r="B151" s="1">
        <f>IFERROR(__xludf.DUMMYFUNCTION("""COMPUTED_VALUE"""),44009.0)</f>
        <v>44009</v>
      </c>
      <c r="C151" s="1">
        <f>IFERROR(__xludf.DUMMYFUNCTION("""COMPUTED_VALUE"""),20142.0)</f>
        <v>20142</v>
      </c>
      <c r="D151" s="1">
        <f>IFERROR(__xludf.DUMMYFUNCTION("""COMPUTED_VALUE"""),529590.0)</f>
        <v>529590</v>
      </c>
      <c r="E151" s="1">
        <f>IFERROR(__xludf.DUMMYFUNCTION("""COMPUTED_VALUE"""),14229.0)</f>
        <v>14229</v>
      </c>
      <c r="F151" s="1">
        <f>IFERROR(__xludf.DUMMYFUNCTION("""COMPUTED_VALUE"""),310147.0)</f>
        <v>310147</v>
      </c>
      <c r="G151" s="1">
        <f>IFERROR(__xludf.DUMMYFUNCTION("""COMPUTED_VALUE"""),414.0)</f>
        <v>414</v>
      </c>
      <c r="H151" s="1">
        <f>IFERROR(__xludf.DUMMYFUNCTION("""COMPUTED_VALUE"""),16104.0)</f>
        <v>16104</v>
      </c>
    </row>
    <row r="152">
      <c r="A152" s="1">
        <f>IFERROR(__xludf.DUMMYFUNCTION("""COMPUTED_VALUE"""),44010.0)</f>
        <v>44010</v>
      </c>
      <c r="B152" s="1">
        <f>IFERROR(__xludf.DUMMYFUNCTION("""COMPUTED_VALUE"""),44010.0)</f>
        <v>44010</v>
      </c>
      <c r="C152" s="1">
        <f>IFERROR(__xludf.DUMMYFUNCTION("""COMPUTED_VALUE"""),19610.0)</f>
        <v>19610</v>
      </c>
      <c r="D152" s="1">
        <f>IFERROR(__xludf.DUMMYFUNCTION("""COMPUTED_VALUE"""),549200.0)</f>
        <v>549200</v>
      </c>
      <c r="E152" s="1">
        <f>IFERROR(__xludf.DUMMYFUNCTION("""COMPUTED_VALUE"""),11631.0)</f>
        <v>11631</v>
      </c>
      <c r="F152" s="1">
        <f>IFERROR(__xludf.DUMMYFUNCTION("""COMPUTED_VALUE"""),321778.0)</f>
        <v>321778</v>
      </c>
      <c r="G152" s="1">
        <f>IFERROR(__xludf.DUMMYFUNCTION("""COMPUTED_VALUE"""),384.0)</f>
        <v>384</v>
      </c>
      <c r="H152" s="1">
        <f>IFERROR(__xludf.DUMMYFUNCTION("""COMPUTED_VALUE"""),16488.0)</f>
        <v>16488</v>
      </c>
    </row>
    <row r="153">
      <c r="A153" s="1">
        <f>IFERROR(__xludf.DUMMYFUNCTION("""COMPUTED_VALUE"""),44011.0)</f>
        <v>44011</v>
      </c>
      <c r="B153" s="1">
        <f>IFERROR(__xludf.DUMMYFUNCTION("""COMPUTED_VALUE"""),44011.0)</f>
        <v>44011</v>
      </c>
      <c r="C153" s="1">
        <f>IFERROR(__xludf.DUMMYFUNCTION("""COMPUTED_VALUE"""),18339.0)</f>
        <v>18339</v>
      </c>
      <c r="D153" s="1">
        <f>IFERROR(__xludf.DUMMYFUNCTION("""COMPUTED_VALUE"""),567539.0)</f>
        <v>567539</v>
      </c>
      <c r="E153" s="1">
        <f>IFERROR(__xludf.DUMMYFUNCTION("""COMPUTED_VALUE"""),13497.0)</f>
        <v>13497</v>
      </c>
      <c r="F153" s="1">
        <f>IFERROR(__xludf.DUMMYFUNCTION("""COMPUTED_VALUE"""),335275.0)</f>
        <v>335275</v>
      </c>
      <c r="G153" s="1">
        <f>IFERROR(__xludf.DUMMYFUNCTION("""COMPUTED_VALUE"""),417.0)</f>
        <v>417</v>
      </c>
      <c r="H153" s="1">
        <f>IFERROR(__xludf.DUMMYFUNCTION("""COMPUTED_VALUE"""),16905.0)</f>
        <v>16905</v>
      </c>
    </row>
    <row r="154">
      <c r="A154" s="1">
        <f>IFERROR(__xludf.DUMMYFUNCTION("""COMPUTED_VALUE"""),44012.0)</f>
        <v>44012</v>
      </c>
      <c r="B154" s="1">
        <f>IFERROR(__xludf.DUMMYFUNCTION("""COMPUTED_VALUE"""),44012.0)</f>
        <v>44012</v>
      </c>
      <c r="C154" s="1">
        <f>IFERROR(__xludf.DUMMYFUNCTION("""COMPUTED_VALUE"""),18256.0)</f>
        <v>18256</v>
      </c>
      <c r="D154" s="1">
        <f>IFERROR(__xludf.DUMMYFUNCTION("""COMPUTED_VALUE"""),585795.0)</f>
        <v>585795</v>
      </c>
      <c r="E154" s="1">
        <f>IFERROR(__xludf.DUMMYFUNCTION("""COMPUTED_VALUE"""),12565.0)</f>
        <v>12565</v>
      </c>
      <c r="F154" s="1">
        <f>IFERROR(__xludf.DUMMYFUNCTION("""COMPUTED_VALUE"""),347840.0)</f>
        <v>347840</v>
      </c>
      <c r="G154" s="1">
        <f>IFERROR(__xludf.DUMMYFUNCTION("""COMPUTED_VALUE"""),506.0)</f>
        <v>506</v>
      </c>
      <c r="H154" s="1">
        <f>IFERROR(__xludf.DUMMYFUNCTION("""COMPUTED_VALUE"""),17411.0)</f>
        <v>17411</v>
      </c>
    </row>
    <row r="155">
      <c r="A155" s="1">
        <f>IFERROR(__xludf.DUMMYFUNCTION("""COMPUTED_VALUE"""),44013.0)</f>
        <v>44013</v>
      </c>
      <c r="B155" s="1">
        <f>IFERROR(__xludf.DUMMYFUNCTION("""COMPUTED_VALUE"""),44013.0)</f>
        <v>44013</v>
      </c>
      <c r="C155" s="1">
        <f>IFERROR(__xludf.DUMMYFUNCTION("""COMPUTED_VALUE"""),19429.0)</f>
        <v>19429</v>
      </c>
      <c r="D155" s="1">
        <f>IFERROR(__xludf.DUMMYFUNCTION("""COMPUTED_VALUE"""),605224.0)</f>
        <v>605224</v>
      </c>
      <c r="E155" s="1">
        <f>IFERROR(__xludf.DUMMYFUNCTION("""COMPUTED_VALUE"""),12064.0)</f>
        <v>12064</v>
      </c>
      <c r="F155" s="1">
        <f>IFERROR(__xludf.DUMMYFUNCTION("""COMPUTED_VALUE"""),359904.0)</f>
        <v>359904</v>
      </c>
      <c r="G155" s="1">
        <f>IFERROR(__xludf.DUMMYFUNCTION("""COMPUTED_VALUE"""),438.0)</f>
        <v>438</v>
      </c>
      <c r="H155" s="1">
        <f>IFERROR(__xludf.DUMMYFUNCTION("""COMPUTED_VALUE"""),17849.0)</f>
        <v>17849</v>
      </c>
    </row>
    <row r="156">
      <c r="A156" s="1">
        <f>IFERROR(__xludf.DUMMYFUNCTION("""COMPUTED_VALUE"""),44014.0)</f>
        <v>44014</v>
      </c>
      <c r="B156" s="1">
        <f>IFERROR(__xludf.DUMMYFUNCTION("""COMPUTED_VALUE"""),44014.0)</f>
        <v>44014</v>
      </c>
      <c r="C156" s="1">
        <f>IFERROR(__xludf.DUMMYFUNCTION("""COMPUTED_VALUE"""),21947.0)</f>
        <v>21947</v>
      </c>
      <c r="D156" s="1">
        <f>IFERROR(__xludf.DUMMYFUNCTION("""COMPUTED_VALUE"""),627171.0)</f>
        <v>627171</v>
      </c>
      <c r="E156" s="1">
        <f>IFERROR(__xludf.DUMMYFUNCTION("""COMPUTED_VALUE"""),19999.0)</f>
        <v>19999</v>
      </c>
      <c r="F156" s="1">
        <f>IFERROR(__xludf.DUMMYFUNCTION("""COMPUTED_VALUE"""),379903.0)</f>
        <v>379903</v>
      </c>
      <c r="G156" s="1">
        <f>IFERROR(__xludf.DUMMYFUNCTION("""COMPUTED_VALUE"""),378.0)</f>
        <v>378</v>
      </c>
      <c r="H156" s="1">
        <f>IFERROR(__xludf.DUMMYFUNCTION("""COMPUTED_VALUE"""),18227.0)</f>
        <v>18227</v>
      </c>
    </row>
    <row r="157">
      <c r="A157" s="1">
        <f>IFERROR(__xludf.DUMMYFUNCTION("""COMPUTED_VALUE"""),44015.0)</f>
        <v>44015</v>
      </c>
      <c r="B157" s="1">
        <f>IFERROR(__xludf.DUMMYFUNCTION("""COMPUTED_VALUE"""),44015.0)</f>
        <v>44015</v>
      </c>
      <c r="C157" s="1">
        <f>IFERROR(__xludf.DUMMYFUNCTION("""COMPUTED_VALUE"""),22718.0)</f>
        <v>22718</v>
      </c>
      <c r="D157" s="1">
        <f>IFERROR(__xludf.DUMMYFUNCTION("""COMPUTED_VALUE"""),649889.0)</f>
        <v>649889</v>
      </c>
      <c r="E157" s="1">
        <f>IFERROR(__xludf.DUMMYFUNCTION("""COMPUTED_VALUE"""),14417.0)</f>
        <v>14417</v>
      </c>
      <c r="F157" s="1">
        <f>IFERROR(__xludf.DUMMYFUNCTION("""COMPUTED_VALUE"""),394320.0)</f>
        <v>394320</v>
      </c>
      <c r="G157" s="1">
        <f>IFERROR(__xludf.DUMMYFUNCTION("""COMPUTED_VALUE"""),444.0)</f>
        <v>444</v>
      </c>
      <c r="H157" s="1">
        <f>IFERROR(__xludf.DUMMYFUNCTION("""COMPUTED_VALUE"""),18671.0)</f>
        <v>18671</v>
      </c>
    </row>
    <row r="158">
      <c r="A158" s="1">
        <f>IFERROR(__xludf.DUMMYFUNCTION("""COMPUTED_VALUE"""),44016.0)</f>
        <v>44016</v>
      </c>
      <c r="B158" s="1">
        <f>IFERROR(__xludf.DUMMYFUNCTION("""COMPUTED_VALUE"""),44016.0)</f>
        <v>44016</v>
      </c>
      <c r="C158" s="1">
        <f>IFERROR(__xludf.DUMMYFUNCTION("""COMPUTED_VALUE"""),24018.0)</f>
        <v>24018</v>
      </c>
      <c r="D158" s="1">
        <f>IFERROR(__xludf.DUMMYFUNCTION("""COMPUTED_VALUE"""),673907.0)</f>
        <v>673907</v>
      </c>
      <c r="E158" s="1">
        <f>IFERROR(__xludf.DUMMYFUNCTION("""COMPUTED_VALUE"""),14746.0)</f>
        <v>14746</v>
      </c>
      <c r="F158" s="1">
        <f>IFERROR(__xludf.DUMMYFUNCTION("""COMPUTED_VALUE"""),409066.0)</f>
        <v>409066</v>
      </c>
      <c r="G158" s="1">
        <f>IFERROR(__xludf.DUMMYFUNCTION("""COMPUTED_VALUE"""),611.0)</f>
        <v>611</v>
      </c>
      <c r="H158" s="1">
        <f>IFERROR(__xludf.DUMMYFUNCTION("""COMPUTED_VALUE"""),19282.0)</f>
        <v>19282</v>
      </c>
    </row>
    <row r="159">
      <c r="A159" s="1">
        <f>IFERROR(__xludf.DUMMYFUNCTION("""COMPUTED_VALUE"""),44017.0)</f>
        <v>44017</v>
      </c>
      <c r="B159" s="1">
        <f>IFERROR(__xludf.DUMMYFUNCTION("""COMPUTED_VALUE"""),44017.0)</f>
        <v>44017</v>
      </c>
      <c r="C159" s="1">
        <f>IFERROR(__xludf.DUMMYFUNCTION("""COMPUTED_VALUE"""),23942.0)</f>
        <v>23942</v>
      </c>
      <c r="D159" s="1">
        <f>IFERROR(__xludf.DUMMYFUNCTION("""COMPUTED_VALUE"""),697849.0)</f>
        <v>697849</v>
      </c>
      <c r="E159" s="1">
        <f>IFERROR(__xludf.DUMMYFUNCTION("""COMPUTED_VALUE"""),15829.0)</f>
        <v>15829</v>
      </c>
      <c r="F159" s="1">
        <f>IFERROR(__xludf.DUMMYFUNCTION("""COMPUTED_VALUE"""),424895.0)</f>
        <v>424895</v>
      </c>
      <c r="G159" s="1">
        <f>IFERROR(__xludf.DUMMYFUNCTION("""COMPUTED_VALUE"""),421.0)</f>
        <v>421</v>
      </c>
      <c r="H159" s="1">
        <f>IFERROR(__xludf.DUMMYFUNCTION("""COMPUTED_VALUE"""),19703.0)</f>
        <v>19703</v>
      </c>
    </row>
    <row r="160">
      <c r="A160" s="1">
        <f>IFERROR(__xludf.DUMMYFUNCTION("""COMPUTED_VALUE"""),44018.0)</f>
        <v>44018</v>
      </c>
      <c r="B160" s="1">
        <f>IFERROR(__xludf.DUMMYFUNCTION("""COMPUTED_VALUE"""),44018.0)</f>
        <v>44018</v>
      </c>
      <c r="C160" s="1">
        <f>IFERROR(__xludf.DUMMYFUNCTION("""COMPUTED_VALUE"""),22500.0)</f>
        <v>22500</v>
      </c>
      <c r="D160" s="1">
        <f>IFERROR(__xludf.DUMMYFUNCTION("""COMPUTED_VALUE"""),720349.0)</f>
        <v>720349</v>
      </c>
      <c r="E160" s="1">
        <f>IFERROR(__xludf.DUMMYFUNCTION("""COMPUTED_VALUE"""),15315.0)</f>
        <v>15315</v>
      </c>
      <c r="F160" s="1">
        <f>IFERROR(__xludf.DUMMYFUNCTION("""COMPUTED_VALUE"""),440210.0)</f>
        <v>440210</v>
      </c>
      <c r="G160" s="1">
        <f>IFERROR(__xludf.DUMMYFUNCTION("""COMPUTED_VALUE"""),473.0)</f>
        <v>473</v>
      </c>
      <c r="H160" s="1">
        <f>IFERROR(__xludf.DUMMYFUNCTION("""COMPUTED_VALUE"""),20176.0)</f>
        <v>20176</v>
      </c>
    </row>
    <row r="161">
      <c r="A161" s="1">
        <f>IFERROR(__xludf.DUMMYFUNCTION("""COMPUTED_VALUE"""),44019.0)</f>
        <v>44019</v>
      </c>
      <c r="B161" s="1">
        <f>IFERROR(__xludf.DUMMYFUNCTION("""COMPUTED_VALUE"""),44019.0)</f>
        <v>44019</v>
      </c>
      <c r="C161" s="1">
        <f>IFERROR(__xludf.DUMMYFUNCTION("""COMPUTED_VALUE"""),23147.0)</f>
        <v>23147</v>
      </c>
      <c r="D161" s="1">
        <f>IFERROR(__xludf.DUMMYFUNCTION("""COMPUTED_VALUE"""),743496.0)</f>
        <v>743496</v>
      </c>
      <c r="E161" s="1">
        <f>IFERROR(__xludf.DUMMYFUNCTION("""COMPUTED_VALUE"""),16836.0)</f>
        <v>16836</v>
      </c>
      <c r="F161" s="1">
        <f>IFERROR(__xludf.DUMMYFUNCTION("""COMPUTED_VALUE"""),457046.0)</f>
        <v>457046</v>
      </c>
      <c r="G161" s="1">
        <f>IFERROR(__xludf.DUMMYFUNCTION("""COMPUTED_VALUE"""),479.0)</f>
        <v>479</v>
      </c>
      <c r="H161" s="1">
        <f>IFERROR(__xludf.DUMMYFUNCTION("""COMPUTED_VALUE"""),20655.0)</f>
        <v>20655</v>
      </c>
    </row>
    <row r="162">
      <c r="A162" s="1">
        <f>IFERROR(__xludf.DUMMYFUNCTION("""COMPUTED_VALUE"""),44020.0)</f>
        <v>44020</v>
      </c>
      <c r="B162" s="1">
        <f>IFERROR(__xludf.DUMMYFUNCTION("""COMPUTED_VALUE"""),44020.0)</f>
        <v>44020</v>
      </c>
      <c r="C162" s="1">
        <f>IFERROR(__xludf.DUMMYFUNCTION("""COMPUTED_VALUE"""),25561.0)</f>
        <v>25561</v>
      </c>
      <c r="D162" s="1">
        <f>IFERROR(__xludf.DUMMYFUNCTION("""COMPUTED_VALUE"""),769057.0)</f>
        <v>769057</v>
      </c>
      <c r="E162" s="1">
        <f>IFERROR(__xludf.DUMMYFUNCTION("""COMPUTED_VALUE"""),19508.0)</f>
        <v>19508</v>
      </c>
      <c r="F162" s="1">
        <f>IFERROR(__xludf.DUMMYFUNCTION("""COMPUTED_VALUE"""),476554.0)</f>
        <v>476554</v>
      </c>
      <c r="G162" s="1">
        <f>IFERROR(__xludf.DUMMYFUNCTION("""COMPUTED_VALUE"""),492.0)</f>
        <v>492</v>
      </c>
      <c r="H162" s="1">
        <f>IFERROR(__xludf.DUMMYFUNCTION("""COMPUTED_VALUE"""),21147.0)</f>
        <v>21147</v>
      </c>
    </row>
    <row r="163">
      <c r="A163" s="1">
        <f>IFERROR(__xludf.DUMMYFUNCTION("""COMPUTED_VALUE"""),44021.0)</f>
        <v>44021</v>
      </c>
      <c r="B163" s="1">
        <f>IFERROR(__xludf.DUMMYFUNCTION("""COMPUTED_VALUE"""),44021.0)</f>
        <v>44021</v>
      </c>
      <c r="C163" s="1">
        <f>IFERROR(__xludf.DUMMYFUNCTION("""COMPUTED_VALUE"""),25790.0)</f>
        <v>25790</v>
      </c>
      <c r="D163" s="1">
        <f>IFERROR(__xludf.DUMMYFUNCTION("""COMPUTED_VALUE"""),794847.0)</f>
        <v>794847</v>
      </c>
      <c r="E163" s="1">
        <f>IFERROR(__xludf.DUMMYFUNCTION("""COMPUTED_VALUE"""),19408.0)</f>
        <v>19408</v>
      </c>
      <c r="F163" s="1">
        <f>IFERROR(__xludf.DUMMYFUNCTION("""COMPUTED_VALUE"""),495962.0)</f>
        <v>495962</v>
      </c>
      <c r="G163" s="1">
        <f>IFERROR(__xludf.DUMMYFUNCTION("""COMPUTED_VALUE"""),479.0)</f>
        <v>479</v>
      </c>
      <c r="H163" s="1">
        <f>IFERROR(__xludf.DUMMYFUNCTION("""COMPUTED_VALUE"""),21626.0)</f>
        <v>21626</v>
      </c>
    </row>
    <row r="164">
      <c r="A164" s="1">
        <f>IFERROR(__xludf.DUMMYFUNCTION("""COMPUTED_VALUE"""),44022.0)</f>
        <v>44022</v>
      </c>
      <c r="B164" s="1">
        <f>IFERROR(__xludf.DUMMYFUNCTION("""COMPUTED_VALUE"""),44022.0)</f>
        <v>44022</v>
      </c>
      <c r="C164" s="1">
        <f>IFERROR(__xludf.DUMMYFUNCTION("""COMPUTED_VALUE"""),27762.0)</f>
        <v>27762</v>
      </c>
      <c r="D164" s="1">
        <f>IFERROR(__xludf.DUMMYFUNCTION("""COMPUTED_VALUE"""),822609.0)</f>
        <v>822609</v>
      </c>
      <c r="E164" s="1">
        <f>IFERROR(__xludf.DUMMYFUNCTION("""COMPUTED_VALUE"""),20289.0)</f>
        <v>20289</v>
      </c>
      <c r="F164" s="1">
        <f>IFERROR(__xludf.DUMMYFUNCTION("""COMPUTED_VALUE"""),516251.0)</f>
        <v>516251</v>
      </c>
      <c r="G164" s="1">
        <f>IFERROR(__xludf.DUMMYFUNCTION("""COMPUTED_VALUE"""),520.0)</f>
        <v>520</v>
      </c>
      <c r="H164" s="1">
        <f>IFERROR(__xludf.DUMMYFUNCTION("""COMPUTED_VALUE"""),22146.0)</f>
        <v>22146</v>
      </c>
    </row>
    <row r="165">
      <c r="A165" s="1">
        <f>IFERROR(__xludf.DUMMYFUNCTION("""COMPUTED_VALUE"""),44023.0)</f>
        <v>44023</v>
      </c>
      <c r="B165" s="1">
        <f>IFERROR(__xludf.DUMMYFUNCTION("""COMPUTED_VALUE"""),44023.0)</f>
        <v>44023</v>
      </c>
      <c r="C165" s="1">
        <f>IFERROR(__xludf.DUMMYFUNCTION("""COMPUTED_VALUE"""),27757.0)</f>
        <v>27757</v>
      </c>
      <c r="D165" s="1">
        <f>IFERROR(__xludf.DUMMYFUNCTION("""COMPUTED_VALUE"""),850366.0)</f>
        <v>850366</v>
      </c>
      <c r="E165" s="1">
        <f>IFERROR(__xludf.DUMMYFUNCTION("""COMPUTED_VALUE"""),19981.0)</f>
        <v>19981</v>
      </c>
      <c r="F165" s="1">
        <f>IFERROR(__xludf.DUMMYFUNCTION("""COMPUTED_VALUE"""),536232.0)</f>
        <v>536232</v>
      </c>
      <c r="G165" s="1">
        <f>IFERROR(__xludf.DUMMYFUNCTION("""COMPUTED_VALUE"""),543.0)</f>
        <v>543</v>
      </c>
      <c r="H165" s="1">
        <f>IFERROR(__xludf.DUMMYFUNCTION("""COMPUTED_VALUE"""),22689.0)</f>
        <v>22689</v>
      </c>
    </row>
    <row r="166">
      <c r="A166" s="1">
        <f>IFERROR(__xludf.DUMMYFUNCTION("""COMPUTED_VALUE"""),44024.0)</f>
        <v>44024</v>
      </c>
      <c r="B166" s="1">
        <f>IFERROR(__xludf.DUMMYFUNCTION("""COMPUTED_VALUE"""),44024.0)</f>
        <v>44024</v>
      </c>
      <c r="C166" s="1">
        <f>IFERROR(__xludf.DUMMYFUNCTION("""COMPUTED_VALUE"""),29106.0)</f>
        <v>29106</v>
      </c>
      <c r="D166" s="1">
        <f>IFERROR(__xludf.DUMMYFUNCTION("""COMPUTED_VALUE"""),879472.0)</f>
        <v>879472</v>
      </c>
      <c r="E166" s="1">
        <f>IFERROR(__xludf.DUMMYFUNCTION("""COMPUTED_VALUE"""),18198.0)</f>
        <v>18198</v>
      </c>
      <c r="F166" s="1">
        <f>IFERROR(__xludf.DUMMYFUNCTION("""COMPUTED_VALUE"""),554430.0)</f>
        <v>554430</v>
      </c>
      <c r="G166" s="1">
        <f>IFERROR(__xludf.DUMMYFUNCTION("""COMPUTED_VALUE"""),500.0)</f>
        <v>500</v>
      </c>
      <c r="H166" s="1">
        <f>IFERROR(__xludf.DUMMYFUNCTION("""COMPUTED_VALUE"""),23189.0)</f>
        <v>23189</v>
      </c>
    </row>
    <row r="167">
      <c r="A167" s="1">
        <f>IFERROR(__xludf.DUMMYFUNCTION("""COMPUTED_VALUE"""),44025.0)</f>
        <v>44025</v>
      </c>
      <c r="B167" s="1">
        <f>IFERROR(__xludf.DUMMYFUNCTION("""COMPUTED_VALUE"""),44025.0)</f>
        <v>44025</v>
      </c>
      <c r="C167" s="1">
        <f>IFERROR(__xludf.DUMMYFUNCTION("""COMPUTED_VALUE"""),28178.0)</f>
        <v>28178</v>
      </c>
      <c r="D167" s="1">
        <f>IFERROR(__xludf.DUMMYFUNCTION("""COMPUTED_VALUE"""),907650.0)</f>
        <v>907650</v>
      </c>
      <c r="E167" s="1">
        <f>IFERROR(__xludf.DUMMYFUNCTION("""COMPUTED_VALUE"""),17683.0)</f>
        <v>17683</v>
      </c>
      <c r="F167" s="1">
        <f>IFERROR(__xludf.DUMMYFUNCTION("""COMPUTED_VALUE"""),572113.0)</f>
        <v>572113</v>
      </c>
      <c r="G167" s="1">
        <f>IFERROR(__xludf.DUMMYFUNCTION("""COMPUTED_VALUE"""),541.0)</f>
        <v>541</v>
      </c>
      <c r="H167" s="1">
        <f>IFERROR(__xludf.DUMMYFUNCTION("""COMPUTED_VALUE"""),23730.0)</f>
        <v>23730</v>
      </c>
    </row>
    <row r="168">
      <c r="A168" s="1">
        <f>IFERROR(__xludf.DUMMYFUNCTION("""COMPUTED_VALUE"""),44026.0)</f>
        <v>44026</v>
      </c>
      <c r="B168" s="1">
        <f>IFERROR(__xludf.DUMMYFUNCTION("""COMPUTED_VALUE"""),44026.0)</f>
        <v>44026</v>
      </c>
      <c r="C168" s="1">
        <f>IFERROR(__xludf.DUMMYFUNCTION("""COMPUTED_VALUE"""),29917.0)</f>
        <v>29917</v>
      </c>
      <c r="D168" s="1">
        <f>IFERROR(__xludf.DUMMYFUNCTION("""COMPUTED_VALUE"""),937567.0)</f>
        <v>937567</v>
      </c>
      <c r="E168" s="1">
        <f>IFERROR(__xludf.DUMMYFUNCTION("""COMPUTED_VALUE"""),20977.0)</f>
        <v>20977</v>
      </c>
      <c r="F168" s="1">
        <f>IFERROR(__xludf.DUMMYFUNCTION("""COMPUTED_VALUE"""),593090.0)</f>
        <v>593090</v>
      </c>
      <c r="G168" s="1">
        <f>IFERROR(__xludf.DUMMYFUNCTION("""COMPUTED_VALUE"""),587.0)</f>
        <v>587</v>
      </c>
      <c r="H168" s="1">
        <f>IFERROR(__xludf.DUMMYFUNCTION("""COMPUTED_VALUE"""),24317.0)</f>
        <v>24317</v>
      </c>
    </row>
    <row r="169">
      <c r="A169" s="1">
        <f>IFERROR(__xludf.DUMMYFUNCTION("""COMPUTED_VALUE"""),44027.0)</f>
        <v>44027</v>
      </c>
      <c r="B169" s="1">
        <f>IFERROR(__xludf.DUMMYFUNCTION("""COMPUTED_VALUE"""),44027.0)</f>
        <v>44027</v>
      </c>
      <c r="C169" s="1">
        <f>IFERROR(__xludf.DUMMYFUNCTION("""COMPUTED_VALUE"""),32607.0)</f>
        <v>32607</v>
      </c>
      <c r="D169" s="1">
        <f>IFERROR(__xludf.DUMMYFUNCTION("""COMPUTED_VALUE"""),970174.0)</f>
        <v>970174</v>
      </c>
      <c r="E169" s="1">
        <f>IFERROR(__xludf.DUMMYFUNCTION("""COMPUTED_VALUE"""),20646.0)</f>
        <v>20646</v>
      </c>
      <c r="F169" s="1">
        <f>IFERROR(__xludf.DUMMYFUNCTION("""COMPUTED_VALUE"""),613736.0)</f>
        <v>613736</v>
      </c>
      <c r="G169" s="1">
        <f>IFERROR(__xludf.DUMMYFUNCTION("""COMPUTED_VALUE"""),614.0)</f>
        <v>614</v>
      </c>
      <c r="H169" s="1">
        <f>IFERROR(__xludf.DUMMYFUNCTION("""COMPUTED_VALUE"""),24931.0)</f>
        <v>24931</v>
      </c>
    </row>
    <row r="170">
      <c r="A170" s="1">
        <f>IFERROR(__xludf.DUMMYFUNCTION("""COMPUTED_VALUE"""),44028.0)</f>
        <v>44028</v>
      </c>
      <c r="B170" s="1">
        <f>IFERROR(__xludf.DUMMYFUNCTION("""COMPUTED_VALUE"""),44028.0)</f>
        <v>44028</v>
      </c>
      <c r="C170" s="1">
        <f>IFERROR(__xludf.DUMMYFUNCTION("""COMPUTED_VALUE"""),35468.0)</f>
        <v>35468</v>
      </c>
      <c r="D170" s="1">
        <f>IFERROR(__xludf.DUMMYFUNCTION("""COMPUTED_VALUE"""),1005642.0)</f>
        <v>1005642</v>
      </c>
      <c r="E170" s="1">
        <f>IFERROR(__xludf.DUMMYFUNCTION("""COMPUTED_VALUE"""),22867.0)</f>
        <v>22867</v>
      </c>
      <c r="F170" s="1">
        <f>IFERROR(__xludf.DUMMYFUNCTION("""COMPUTED_VALUE"""),636603.0)</f>
        <v>636603</v>
      </c>
      <c r="G170" s="1">
        <f>IFERROR(__xludf.DUMMYFUNCTION("""COMPUTED_VALUE"""),680.0)</f>
        <v>680</v>
      </c>
      <c r="H170" s="1">
        <f>IFERROR(__xludf.DUMMYFUNCTION("""COMPUTED_VALUE"""),25611.0)</f>
        <v>25611</v>
      </c>
    </row>
    <row r="171">
      <c r="A171" s="1">
        <f>IFERROR(__xludf.DUMMYFUNCTION("""COMPUTED_VALUE"""),44029.0)</f>
        <v>44029</v>
      </c>
      <c r="B171" s="1">
        <f>IFERROR(__xludf.DUMMYFUNCTION("""COMPUTED_VALUE"""),44029.0)</f>
        <v>44029</v>
      </c>
      <c r="C171" s="1">
        <f>IFERROR(__xludf.DUMMYFUNCTION("""COMPUTED_VALUE"""),34820.0)</f>
        <v>34820</v>
      </c>
      <c r="D171" s="1">
        <f>IFERROR(__xludf.DUMMYFUNCTION("""COMPUTED_VALUE"""),1040462.0)</f>
        <v>1040462</v>
      </c>
      <c r="E171" s="1">
        <f>IFERROR(__xludf.DUMMYFUNCTION("""COMPUTED_VALUE"""),17476.0)</f>
        <v>17476</v>
      </c>
      <c r="F171" s="1">
        <f>IFERROR(__xludf.DUMMYFUNCTION("""COMPUTED_VALUE"""),654079.0)</f>
        <v>654079</v>
      </c>
      <c r="G171" s="1">
        <f>IFERROR(__xludf.DUMMYFUNCTION("""COMPUTED_VALUE"""),676.0)</f>
        <v>676</v>
      </c>
      <c r="H171" s="1">
        <f>IFERROR(__xludf.DUMMYFUNCTION("""COMPUTED_VALUE"""),26287.0)</f>
        <v>26287</v>
      </c>
    </row>
    <row r="172">
      <c r="A172" s="1">
        <f>IFERROR(__xludf.DUMMYFUNCTION("""COMPUTED_VALUE"""),44030.0)</f>
        <v>44030</v>
      </c>
      <c r="B172" s="1">
        <f>IFERROR(__xludf.DUMMYFUNCTION("""COMPUTED_VALUE"""),44030.0)</f>
        <v>44030</v>
      </c>
      <c r="C172" s="1">
        <f>IFERROR(__xludf.DUMMYFUNCTION("""COMPUTED_VALUE"""),37411.0)</f>
        <v>37411</v>
      </c>
      <c r="D172" s="1">
        <f>IFERROR(__xludf.DUMMYFUNCTION("""COMPUTED_VALUE"""),1077873.0)</f>
        <v>1077873</v>
      </c>
      <c r="E172" s="1">
        <f>IFERROR(__xludf.DUMMYFUNCTION("""COMPUTED_VALUE"""),23583.0)</f>
        <v>23583</v>
      </c>
      <c r="F172" s="1">
        <f>IFERROR(__xludf.DUMMYFUNCTION("""COMPUTED_VALUE"""),677662.0)</f>
        <v>677662</v>
      </c>
      <c r="G172" s="1">
        <f>IFERROR(__xludf.DUMMYFUNCTION("""COMPUTED_VALUE"""),543.0)</f>
        <v>543</v>
      </c>
      <c r="H172" s="1">
        <f>IFERROR(__xludf.DUMMYFUNCTION("""COMPUTED_VALUE"""),26830.0)</f>
        <v>26830</v>
      </c>
    </row>
    <row r="173">
      <c r="A173" s="1">
        <f>IFERROR(__xludf.DUMMYFUNCTION("""COMPUTED_VALUE"""),44031.0)</f>
        <v>44031</v>
      </c>
      <c r="B173" s="1">
        <f>IFERROR(__xludf.DUMMYFUNCTION("""COMPUTED_VALUE"""),44031.0)</f>
        <v>44031</v>
      </c>
      <c r="C173" s="1">
        <f>IFERROR(__xludf.DUMMYFUNCTION("""COMPUTED_VALUE"""),40235.0)</f>
        <v>40235</v>
      </c>
      <c r="D173" s="1">
        <f>IFERROR(__xludf.DUMMYFUNCTION("""COMPUTED_VALUE"""),1118108.0)</f>
        <v>1118108</v>
      </c>
      <c r="E173" s="1">
        <f>IFERROR(__xludf.DUMMYFUNCTION("""COMPUTED_VALUE"""),22730.0)</f>
        <v>22730</v>
      </c>
      <c r="F173" s="1">
        <f>IFERROR(__xludf.DUMMYFUNCTION("""COMPUTED_VALUE"""),700392.0)</f>
        <v>700392</v>
      </c>
      <c r="G173" s="1">
        <f>IFERROR(__xludf.DUMMYFUNCTION("""COMPUTED_VALUE"""),675.0)</f>
        <v>675</v>
      </c>
      <c r="H173" s="1">
        <f>IFERROR(__xludf.DUMMYFUNCTION("""COMPUTED_VALUE"""),27505.0)</f>
        <v>27505</v>
      </c>
    </row>
    <row r="174">
      <c r="A174" s="1">
        <f>IFERROR(__xludf.DUMMYFUNCTION("""COMPUTED_VALUE"""),44032.0)</f>
        <v>44032</v>
      </c>
      <c r="B174" s="1">
        <f>IFERROR(__xludf.DUMMYFUNCTION("""COMPUTED_VALUE"""),44032.0)</f>
        <v>44032</v>
      </c>
      <c r="C174" s="1">
        <f>IFERROR(__xludf.DUMMYFUNCTION("""COMPUTED_VALUE"""),36806.0)</f>
        <v>36806</v>
      </c>
      <c r="D174" s="1">
        <f>IFERROR(__xludf.DUMMYFUNCTION("""COMPUTED_VALUE"""),1154914.0)</f>
        <v>1154914</v>
      </c>
      <c r="E174" s="1">
        <f>IFERROR(__xludf.DUMMYFUNCTION("""COMPUTED_VALUE"""),24303.0)</f>
        <v>24303</v>
      </c>
      <c r="F174" s="1">
        <f>IFERROR(__xludf.DUMMYFUNCTION("""COMPUTED_VALUE"""),724695.0)</f>
        <v>724695</v>
      </c>
      <c r="G174" s="1">
        <f>IFERROR(__xludf.DUMMYFUNCTION("""COMPUTED_VALUE"""),596.0)</f>
        <v>596</v>
      </c>
      <c r="H174" s="1">
        <f>IFERROR(__xludf.DUMMYFUNCTION("""COMPUTED_VALUE"""),28101.0)</f>
        <v>28101</v>
      </c>
    </row>
    <row r="175">
      <c r="A175" s="1">
        <f>IFERROR(__xludf.DUMMYFUNCTION("""COMPUTED_VALUE"""),44033.0)</f>
        <v>44033</v>
      </c>
      <c r="B175" s="1">
        <f>IFERROR(__xludf.DUMMYFUNCTION("""COMPUTED_VALUE"""),44033.0)</f>
        <v>44033</v>
      </c>
      <c r="C175" s="1">
        <f>IFERROR(__xludf.DUMMYFUNCTION("""COMPUTED_VALUE"""),39170.0)</f>
        <v>39170</v>
      </c>
      <c r="D175" s="1">
        <f>IFERROR(__xludf.DUMMYFUNCTION("""COMPUTED_VALUE"""),1194084.0)</f>
        <v>1194084</v>
      </c>
      <c r="E175" s="1">
        <f>IFERROR(__xludf.DUMMYFUNCTION("""COMPUTED_VALUE"""),27589.0)</f>
        <v>27589</v>
      </c>
      <c r="F175" s="1">
        <f>IFERROR(__xludf.DUMMYFUNCTION("""COMPUTED_VALUE"""),752284.0)</f>
        <v>752284</v>
      </c>
      <c r="G175" s="1">
        <f>IFERROR(__xludf.DUMMYFUNCTION("""COMPUTED_VALUE"""),671.0)</f>
        <v>671</v>
      </c>
      <c r="H175" s="1">
        <f>IFERROR(__xludf.DUMMYFUNCTION("""COMPUTED_VALUE"""),28772.0)</f>
        <v>28772</v>
      </c>
    </row>
    <row r="176">
      <c r="A176" s="1">
        <f>IFERROR(__xludf.DUMMYFUNCTION("""COMPUTED_VALUE"""),44034.0)</f>
        <v>44034</v>
      </c>
      <c r="B176" s="1">
        <f>IFERROR(__xludf.DUMMYFUNCTION("""COMPUTED_VALUE"""),44034.0)</f>
        <v>44034</v>
      </c>
      <c r="C176" s="1">
        <f>IFERROR(__xludf.DUMMYFUNCTION("""COMPUTED_VALUE"""),45601.0)</f>
        <v>45601</v>
      </c>
      <c r="D176" s="1">
        <f>IFERROR(__xludf.DUMMYFUNCTION("""COMPUTED_VALUE"""),1239685.0)</f>
        <v>1239685</v>
      </c>
      <c r="E176" s="1">
        <f>IFERROR(__xludf.DUMMYFUNCTION("""COMPUTED_VALUE"""),31875.0)</f>
        <v>31875</v>
      </c>
      <c r="F176" s="1">
        <f>IFERROR(__xludf.DUMMYFUNCTION("""COMPUTED_VALUE"""),784159.0)</f>
        <v>784159</v>
      </c>
      <c r="G176" s="1">
        <f>IFERROR(__xludf.DUMMYFUNCTION("""COMPUTED_VALUE"""),1130.0)</f>
        <v>1130</v>
      </c>
      <c r="H176" s="1">
        <f>IFERROR(__xludf.DUMMYFUNCTION("""COMPUTED_VALUE"""),29902.0)</f>
        <v>29902</v>
      </c>
    </row>
    <row r="177">
      <c r="A177" s="1">
        <f>IFERROR(__xludf.DUMMYFUNCTION("""COMPUTED_VALUE"""),44035.0)</f>
        <v>44035</v>
      </c>
      <c r="B177" s="1">
        <f>IFERROR(__xludf.DUMMYFUNCTION("""COMPUTED_VALUE"""),44035.0)</f>
        <v>44035</v>
      </c>
      <c r="C177" s="1">
        <f>IFERROR(__xludf.DUMMYFUNCTION("""COMPUTED_VALUE"""),48443.0)</f>
        <v>48443</v>
      </c>
      <c r="D177" s="1">
        <f>IFERROR(__xludf.DUMMYFUNCTION("""COMPUTED_VALUE"""),1288128.0)</f>
        <v>1288128</v>
      </c>
      <c r="E177" s="1">
        <f>IFERROR(__xludf.DUMMYFUNCTION("""COMPUTED_VALUE"""),33326.0)</f>
        <v>33326</v>
      </c>
      <c r="F177" s="1">
        <f>IFERROR(__xludf.DUMMYFUNCTION("""COMPUTED_VALUE"""),817485.0)</f>
        <v>817485</v>
      </c>
      <c r="G177" s="1">
        <f>IFERROR(__xludf.DUMMYFUNCTION("""COMPUTED_VALUE"""),755.0)</f>
        <v>755</v>
      </c>
      <c r="H177" s="1">
        <f>IFERROR(__xludf.DUMMYFUNCTION("""COMPUTED_VALUE"""),30657.0)</f>
        <v>30657</v>
      </c>
    </row>
    <row r="178">
      <c r="A178" s="1">
        <f>IFERROR(__xludf.DUMMYFUNCTION("""COMPUTED_VALUE"""),44036.0)</f>
        <v>44036</v>
      </c>
      <c r="B178" s="1">
        <f>IFERROR(__xludf.DUMMYFUNCTION("""COMPUTED_VALUE"""),44036.0)</f>
        <v>44036</v>
      </c>
      <c r="C178" s="1">
        <f>IFERROR(__xludf.DUMMYFUNCTION("""COMPUTED_VALUE"""),48888.0)</f>
        <v>48888</v>
      </c>
      <c r="D178" s="1">
        <f>IFERROR(__xludf.DUMMYFUNCTION("""COMPUTED_VALUE"""),1337016.0)</f>
        <v>1337016</v>
      </c>
      <c r="E178" s="1">
        <f>IFERROR(__xludf.DUMMYFUNCTION("""COMPUTED_VALUE"""),32514.0)</f>
        <v>32514</v>
      </c>
      <c r="F178" s="1">
        <f>IFERROR(__xludf.DUMMYFUNCTION("""COMPUTED_VALUE"""),849999.0)</f>
        <v>849999</v>
      </c>
      <c r="G178" s="1">
        <f>IFERROR(__xludf.DUMMYFUNCTION("""COMPUTED_VALUE"""),763.0)</f>
        <v>763</v>
      </c>
      <c r="H178" s="1">
        <f>IFERROR(__xludf.DUMMYFUNCTION("""COMPUTED_VALUE"""),31420.0)</f>
        <v>31420</v>
      </c>
    </row>
    <row r="179">
      <c r="A179" s="1">
        <f>IFERROR(__xludf.DUMMYFUNCTION("""COMPUTED_VALUE"""),44037.0)</f>
        <v>44037</v>
      </c>
      <c r="B179" s="1">
        <f>IFERROR(__xludf.DUMMYFUNCTION("""COMPUTED_VALUE"""),44037.0)</f>
        <v>44037</v>
      </c>
      <c r="C179" s="1">
        <f>IFERROR(__xludf.DUMMYFUNCTION("""COMPUTED_VALUE"""),50072.0)</f>
        <v>50072</v>
      </c>
      <c r="D179" s="1">
        <f>IFERROR(__xludf.DUMMYFUNCTION("""COMPUTED_VALUE"""),1387088.0)</f>
        <v>1387088</v>
      </c>
      <c r="E179" s="1">
        <f>IFERROR(__xludf.DUMMYFUNCTION("""COMPUTED_VALUE"""),37125.0)</f>
        <v>37125</v>
      </c>
      <c r="F179" s="1">
        <f>IFERROR(__xludf.DUMMYFUNCTION("""COMPUTED_VALUE"""),887124.0)</f>
        <v>887124</v>
      </c>
      <c r="G179" s="1">
        <f>IFERROR(__xludf.DUMMYFUNCTION("""COMPUTED_VALUE"""),703.0)</f>
        <v>703</v>
      </c>
      <c r="H179" s="1">
        <f>IFERROR(__xludf.DUMMYFUNCTION("""COMPUTED_VALUE"""),32123.0)</f>
        <v>32123</v>
      </c>
    </row>
    <row r="180">
      <c r="A180" s="1">
        <f>IFERROR(__xludf.DUMMYFUNCTION("""COMPUTED_VALUE"""),44038.0)</f>
        <v>44038</v>
      </c>
      <c r="B180" s="1">
        <f>IFERROR(__xludf.DUMMYFUNCTION("""COMPUTED_VALUE"""),44038.0)</f>
        <v>44038</v>
      </c>
      <c r="C180" s="1">
        <f>IFERROR(__xludf.DUMMYFUNCTION("""COMPUTED_VALUE"""),48932.0)</f>
        <v>48932</v>
      </c>
      <c r="D180" s="1">
        <f>IFERROR(__xludf.DUMMYFUNCTION("""COMPUTED_VALUE"""),1436020.0)</f>
        <v>1436020</v>
      </c>
      <c r="E180" s="1">
        <f>IFERROR(__xludf.DUMMYFUNCTION("""COMPUTED_VALUE"""),31512.0)</f>
        <v>31512</v>
      </c>
      <c r="F180" s="1">
        <f>IFERROR(__xludf.DUMMYFUNCTION("""COMPUTED_VALUE"""),918636.0)</f>
        <v>918636</v>
      </c>
      <c r="G180" s="1">
        <f>IFERROR(__xludf.DUMMYFUNCTION("""COMPUTED_VALUE"""),704.0)</f>
        <v>704</v>
      </c>
      <c r="H180" s="1">
        <f>IFERROR(__xludf.DUMMYFUNCTION("""COMPUTED_VALUE"""),32827.0)</f>
        <v>32827</v>
      </c>
    </row>
    <row r="181">
      <c r="A181" s="1">
        <f>IFERROR(__xludf.DUMMYFUNCTION("""COMPUTED_VALUE"""),44039.0)</f>
        <v>44039</v>
      </c>
      <c r="B181" s="1">
        <f>IFERROR(__xludf.DUMMYFUNCTION("""COMPUTED_VALUE"""),44039.0)</f>
        <v>44039</v>
      </c>
      <c r="C181" s="1">
        <f>IFERROR(__xludf.DUMMYFUNCTION("""COMPUTED_VALUE"""),46484.0)</f>
        <v>46484</v>
      </c>
      <c r="D181" s="1">
        <f>IFERROR(__xludf.DUMMYFUNCTION("""COMPUTED_VALUE"""),1482504.0)</f>
        <v>1482504</v>
      </c>
      <c r="E181" s="1">
        <f>IFERROR(__xludf.DUMMYFUNCTION("""COMPUTED_VALUE"""),34354.0)</f>
        <v>34354</v>
      </c>
      <c r="F181" s="1">
        <f>IFERROR(__xludf.DUMMYFUNCTION("""COMPUTED_VALUE"""),952990.0)</f>
        <v>952990</v>
      </c>
      <c r="G181" s="1">
        <f>IFERROR(__xludf.DUMMYFUNCTION("""COMPUTED_VALUE"""),642.0)</f>
        <v>642</v>
      </c>
      <c r="H181" s="1">
        <f>IFERROR(__xludf.DUMMYFUNCTION("""COMPUTED_VALUE"""),33469.0)</f>
        <v>33469</v>
      </c>
    </row>
    <row r="182">
      <c r="A182" s="1">
        <f>IFERROR(__xludf.DUMMYFUNCTION("""COMPUTED_VALUE"""),44040.0)</f>
        <v>44040</v>
      </c>
      <c r="B182" s="1">
        <f>IFERROR(__xludf.DUMMYFUNCTION("""COMPUTED_VALUE"""),44040.0)</f>
        <v>44040</v>
      </c>
      <c r="C182" s="1">
        <f>IFERROR(__xludf.DUMMYFUNCTION("""COMPUTED_VALUE"""),49631.0)</f>
        <v>49631</v>
      </c>
      <c r="D182" s="1">
        <f>IFERROR(__xludf.DUMMYFUNCTION("""COMPUTED_VALUE"""),1532135.0)</f>
        <v>1532135</v>
      </c>
      <c r="E182" s="1">
        <f>IFERROR(__xludf.DUMMYFUNCTION("""COMPUTED_VALUE"""),35683.0)</f>
        <v>35683</v>
      </c>
      <c r="F182" s="1">
        <f>IFERROR(__xludf.DUMMYFUNCTION("""COMPUTED_VALUE"""),988673.0)</f>
        <v>988673</v>
      </c>
      <c r="G182" s="1">
        <f>IFERROR(__xludf.DUMMYFUNCTION("""COMPUTED_VALUE"""),774.0)</f>
        <v>774</v>
      </c>
      <c r="H182" s="1">
        <f>IFERROR(__xludf.DUMMYFUNCTION("""COMPUTED_VALUE"""),34243.0)</f>
        <v>34243</v>
      </c>
    </row>
    <row r="183">
      <c r="A183" s="1">
        <f>IFERROR(__xludf.DUMMYFUNCTION("""COMPUTED_VALUE"""),44041.0)</f>
        <v>44041</v>
      </c>
      <c r="B183" s="1">
        <f>IFERROR(__xludf.DUMMYFUNCTION("""COMPUTED_VALUE"""),44041.0)</f>
        <v>44041</v>
      </c>
      <c r="C183" s="1">
        <f>IFERROR(__xludf.DUMMYFUNCTION("""COMPUTED_VALUE"""),52479.0)</f>
        <v>52479</v>
      </c>
      <c r="D183" s="1">
        <f>IFERROR(__xludf.DUMMYFUNCTION("""COMPUTED_VALUE"""),1584614.0)</f>
        <v>1584614</v>
      </c>
      <c r="E183" s="1">
        <f>IFERROR(__xludf.DUMMYFUNCTION("""COMPUTED_VALUE"""),32886.0)</f>
        <v>32886</v>
      </c>
      <c r="F183" s="1">
        <f>IFERROR(__xludf.DUMMYFUNCTION("""COMPUTED_VALUE"""),1021559.0)</f>
        <v>1021559</v>
      </c>
      <c r="G183" s="1">
        <f>IFERROR(__xludf.DUMMYFUNCTION("""COMPUTED_VALUE"""),775.0)</f>
        <v>775</v>
      </c>
      <c r="H183" s="1">
        <f>IFERROR(__xludf.DUMMYFUNCTION("""COMPUTED_VALUE"""),35018.0)</f>
        <v>35018</v>
      </c>
    </row>
    <row r="184">
      <c r="A184" s="1">
        <f>IFERROR(__xludf.DUMMYFUNCTION("""COMPUTED_VALUE"""),44042.0)</f>
        <v>44042</v>
      </c>
      <c r="B184" s="1">
        <f>IFERROR(__xludf.DUMMYFUNCTION("""COMPUTED_VALUE"""),44042.0)</f>
        <v>44042</v>
      </c>
      <c r="C184" s="1">
        <f>IFERROR(__xludf.DUMMYFUNCTION("""COMPUTED_VALUE"""),54968.0)</f>
        <v>54968</v>
      </c>
      <c r="D184" s="1">
        <f>IFERROR(__xludf.DUMMYFUNCTION("""COMPUTED_VALUE"""),1639582.0)</f>
        <v>1639582</v>
      </c>
      <c r="E184" s="1">
        <f>IFERROR(__xludf.DUMMYFUNCTION("""COMPUTED_VALUE"""),37425.0)</f>
        <v>37425</v>
      </c>
      <c r="F184" s="1">
        <f>IFERROR(__xludf.DUMMYFUNCTION("""COMPUTED_VALUE"""),1058984.0)</f>
        <v>1058984</v>
      </c>
      <c r="G184" s="1">
        <f>IFERROR(__xludf.DUMMYFUNCTION("""COMPUTED_VALUE"""),784.0)</f>
        <v>784</v>
      </c>
      <c r="H184" s="1">
        <f>IFERROR(__xludf.DUMMYFUNCTION("""COMPUTED_VALUE"""),35802.0)</f>
        <v>35802</v>
      </c>
    </row>
    <row r="185">
      <c r="A185" s="1">
        <f>IFERROR(__xludf.DUMMYFUNCTION("""COMPUTED_VALUE"""),44043.0)</f>
        <v>44043</v>
      </c>
      <c r="B185" s="1">
        <f>IFERROR(__xludf.DUMMYFUNCTION("""COMPUTED_VALUE"""),44043.0)</f>
        <v>44043</v>
      </c>
      <c r="C185" s="1">
        <f>IFERROR(__xludf.DUMMYFUNCTION("""COMPUTED_VALUE"""),57486.0)</f>
        <v>57486</v>
      </c>
      <c r="D185" s="1">
        <f>IFERROR(__xludf.DUMMYFUNCTION("""COMPUTED_VALUE"""),1697068.0)</f>
        <v>1697068</v>
      </c>
      <c r="E185" s="1">
        <f>IFERROR(__xludf.DUMMYFUNCTION("""COMPUTED_VALUE"""),36554.0)</f>
        <v>36554</v>
      </c>
      <c r="F185" s="1">
        <f>IFERROR(__xludf.DUMMYFUNCTION("""COMPUTED_VALUE"""),1095538.0)</f>
        <v>1095538</v>
      </c>
      <c r="G185" s="1">
        <f>IFERROR(__xludf.DUMMYFUNCTION("""COMPUTED_VALUE"""),764.0)</f>
        <v>764</v>
      </c>
      <c r="H185" s="1">
        <f>IFERROR(__xludf.DUMMYFUNCTION("""COMPUTED_VALUE"""),36566.0)</f>
        <v>36566</v>
      </c>
    </row>
    <row r="186">
      <c r="A186" s="1">
        <f>IFERROR(__xludf.DUMMYFUNCTION("""COMPUTED_VALUE"""),44044.0)</f>
        <v>44044</v>
      </c>
      <c r="B186" s="1">
        <f>IFERROR(__xludf.DUMMYFUNCTION("""COMPUTED_VALUE"""),44044.0)</f>
        <v>44044</v>
      </c>
      <c r="C186" s="1">
        <f>IFERROR(__xludf.DUMMYFUNCTION("""COMPUTED_VALUE"""),55117.0)</f>
        <v>55117</v>
      </c>
      <c r="D186" s="1">
        <f>IFERROR(__xludf.DUMMYFUNCTION("""COMPUTED_VALUE"""),1752185.0)</f>
        <v>1752185</v>
      </c>
      <c r="E186" s="1">
        <f>IFERROR(__xludf.DUMMYFUNCTION("""COMPUTED_VALUE"""),51368.0)</f>
        <v>51368</v>
      </c>
      <c r="F186" s="1">
        <f>IFERROR(__xludf.DUMMYFUNCTION("""COMPUTED_VALUE"""),1146906.0)</f>
        <v>1146906</v>
      </c>
      <c r="G186" s="1">
        <f>IFERROR(__xludf.DUMMYFUNCTION("""COMPUTED_VALUE"""),854.0)</f>
        <v>854</v>
      </c>
      <c r="H186" s="1">
        <f>IFERROR(__xludf.DUMMYFUNCTION("""COMPUTED_VALUE"""),37420.0)</f>
        <v>37420</v>
      </c>
    </row>
    <row r="187">
      <c r="A187" s="1">
        <f>IFERROR(__xludf.DUMMYFUNCTION("""COMPUTED_VALUE"""),44045.0)</f>
        <v>44045</v>
      </c>
      <c r="B187" s="1">
        <f>IFERROR(__xludf.DUMMYFUNCTION("""COMPUTED_VALUE"""),44045.0)</f>
        <v>44045</v>
      </c>
      <c r="C187" s="1">
        <f>IFERROR(__xludf.DUMMYFUNCTION("""COMPUTED_VALUE"""),52672.0)</f>
        <v>52672</v>
      </c>
      <c r="D187" s="1">
        <f>IFERROR(__xludf.DUMMYFUNCTION("""COMPUTED_VALUE"""),1804857.0)</f>
        <v>1804857</v>
      </c>
      <c r="E187" s="1">
        <f>IFERROR(__xludf.DUMMYFUNCTION("""COMPUTED_VALUE"""),40355.0)</f>
        <v>40355</v>
      </c>
      <c r="F187" s="1">
        <f>IFERROR(__xludf.DUMMYFUNCTION("""COMPUTED_VALUE"""),1187261.0)</f>
        <v>1187261</v>
      </c>
      <c r="G187" s="1">
        <f>IFERROR(__xludf.DUMMYFUNCTION("""COMPUTED_VALUE"""),760.0)</f>
        <v>760</v>
      </c>
      <c r="H187" s="1">
        <f>IFERROR(__xludf.DUMMYFUNCTION("""COMPUTED_VALUE"""),38180.0)</f>
        <v>38180</v>
      </c>
    </row>
    <row r="188">
      <c r="A188" s="1">
        <f>IFERROR(__xludf.DUMMYFUNCTION("""COMPUTED_VALUE"""),44046.0)</f>
        <v>44046</v>
      </c>
      <c r="B188" s="1">
        <f>IFERROR(__xludf.DUMMYFUNCTION("""COMPUTED_VALUE"""),44046.0)</f>
        <v>44046</v>
      </c>
      <c r="C188" s="1">
        <f>IFERROR(__xludf.DUMMYFUNCTION("""COMPUTED_VALUE"""),50488.0)</f>
        <v>50488</v>
      </c>
      <c r="D188" s="1">
        <f>IFERROR(__xludf.DUMMYFUNCTION("""COMPUTED_VALUE"""),1855345.0)</f>
        <v>1855345</v>
      </c>
      <c r="E188" s="1">
        <f>IFERROR(__xludf.DUMMYFUNCTION("""COMPUTED_VALUE"""),43070.0)</f>
        <v>43070</v>
      </c>
      <c r="F188" s="1">
        <f>IFERROR(__xludf.DUMMYFUNCTION("""COMPUTED_VALUE"""),1230331.0)</f>
        <v>1230331</v>
      </c>
      <c r="G188" s="1">
        <f>IFERROR(__xludf.DUMMYFUNCTION("""COMPUTED_VALUE"""),806.0)</f>
        <v>806</v>
      </c>
      <c r="H188" s="1">
        <f>IFERROR(__xludf.DUMMYFUNCTION("""COMPUTED_VALUE"""),38986.0)</f>
        <v>38986</v>
      </c>
    </row>
    <row r="189">
      <c r="A189" s="1">
        <f>IFERROR(__xludf.DUMMYFUNCTION("""COMPUTED_VALUE"""),44047.0)</f>
        <v>44047</v>
      </c>
      <c r="B189" s="1">
        <f>IFERROR(__xludf.DUMMYFUNCTION("""COMPUTED_VALUE"""),44047.0)</f>
        <v>44047</v>
      </c>
      <c r="C189" s="1">
        <f>IFERROR(__xludf.DUMMYFUNCTION("""COMPUTED_VALUE"""),51282.0)</f>
        <v>51282</v>
      </c>
      <c r="D189" s="1">
        <f>IFERROR(__xludf.DUMMYFUNCTION("""COMPUTED_VALUE"""),1906627.0)</f>
        <v>1906627</v>
      </c>
      <c r="E189" s="1">
        <f>IFERROR(__xludf.DUMMYFUNCTION("""COMPUTED_VALUE"""),51220.0)</f>
        <v>51220</v>
      </c>
      <c r="F189" s="1">
        <f>IFERROR(__xludf.DUMMYFUNCTION("""COMPUTED_VALUE"""),1281551.0)</f>
        <v>1281551</v>
      </c>
      <c r="G189" s="1">
        <f>IFERROR(__xludf.DUMMYFUNCTION("""COMPUTED_VALUE"""),849.0)</f>
        <v>849</v>
      </c>
      <c r="H189" s="1">
        <f>IFERROR(__xludf.DUMMYFUNCTION("""COMPUTED_VALUE"""),39835.0)</f>
        <v>39835</v>
      </c>
    </row>
    <row r="190">
      <c r="A190" s="1">
        <f>IFERROR(__xludf.DUMMYFUNCTION("""COMPUTED_VALUE"""),44048.0)</f>
        <v>44048</v>
      </c>
      <c r="B190" s="1">
        <f>IFERROR(__xludf.DUMMYFUNCTION("""COMPUTED_VALUE"""),44048.0)</f>
        <v>44048</v>
      </c>
      <c r="C190" s="1">
        <f>IFERROR(__xludf.DUMMYFUNCTION("""COMPUTED_VALUE"""),56626.0)</f>
        <v>56626</v>
      </c>
      <c r="D190" s="1">
        <f>IFERROR(__xludf.DUMMYFUNCTION("""COMPUTED_VALUE"""),1963253.0)</f>
        <v>1963253</v>
      </c>
      <c r="E190" s="1">
        <f>IFERROR(__xludf.DUMMYFUNCTION("""COMPUTED_VALUE"""),45583.0)</f>
        <v>45583</v>
      </c>
      <c r="F190" s="1">
        <f>IFERROR(__xludf.DUMMYFUNCTION("""COMPUTED_VALUE"""),1327134.0)</f>
        <v>1327134</v>
      </c>
      <c r="G190" s="1">
        <f>IFERROR(__xludf.DUMMYFUNCTION("""COMPUTED_VALUE"""),919.0)</f>
        <v>919</v>
      </c>
      <c r="H190" s="1">
        <f>IFERROR(__xludf.DUMMYFUNCTION("""COMPUTED_VALUE"""),40754.0)</f>
        <v>40754</v>
      </c>
    </row>
    <row r="191">
      <c r="A191" s="1">
        <f>IFERROR(__xludf.DUMMYFUNCTION("""COMPUTED_VALUE"""),44049.0)</f>
        <v>44049</v>
      </c>
      <c r="B191" s="1">
        <f>IFERROR(__xludf.DUMMYFUNCTION("""COMPUTED_VALUE"""),44049.0)</f>
        <v>44049</v>
      </c>
      <c r="C191" s="1">
        <f>IFERROR(__xludf.DUMMYFUNCTION("""COMPUTED_VALUE"""),62170.0)</f>
        <v>62170</v>
      </c>
      <c r="D191" s="1">
        <f>IFERROR(__xludf.DUMMYFUNCTION("""COMPUTED_VALUE"""),2025423.0)</f>
        <v>2025423</v>
      </c>
      <c r="E191" s="1">
        <f>IFERROR(__xludf.DUMMYFUNCTION("""COMPUTED_VALUE"""),50141.0)</f>
        <v>50141</v>
      </c>
      <c r="F191" s="1">
        <f>IFERROR(__xludf.DUMMYFUNCTION("""COMPUTED_VALUE"""),1377275.0)</f>
        <v>1377275</v>
      </c>
      <c r="G191" s="1">
        <f>IFERROR(__xludf.DUMMYFUNCTION("""COMPUTED_VALUE"""),899.0)</f>
        <v>899</v>
      </c>
      <c r="H191" s="1">
        <f>IFERROR(__xludf.DUMMYFUNCTION("""COMPUTED_VALUE"""),41653.0)</f>
        <v>41653</v>
      </c>
    </row>
    <row r="192">
      <c r="A192" s="1">
        <f>IFERROR(__xludf.DUMMYFUNCTION("""COMPUTED_VALUE"""),44050.0)</f>
        <v>44050</v>
      </c>
      <c r="B192" s="1">
        <f>IFERROR(__xludf.DUMMYFUNCTION("""COMPUTED_VALUE"""),44050.0)</f>
        <v>44050</v>
      </c>
      <c r="C192" s="1">
        <f>IFERROR(__xludf.DUMMYFUNCTION("""COMPUTED_VALUE"""),61455.0)</f>
        <v>61455</v>
      </c>
      <c r="D192" s="1">
        <f>IFERROR(__xludf.DUMMYFUNCTION("""COMPUTED_VALUE"""),2086878.0)</f>
        <v>2086878</v>
      </c>
      <c r="E192" s="1">
        <f>IFERROR(__xludf.DUMMYFUNCTION("""COMPUTED_VALUE"""),50387.0)</f>
        <v>50387</v>
      </c>
      <c r="F192" s="1">
        <f>IFERROR(__xludf.DUMMYFUNCTION("""COMPUTED_VALUE"""),1427662.0)</f>
        <v>1427662</v>
      </c>
      <c r="G192" s="1">
        <f>IFERROR(__xludf.DUMMYFUNCTION("""COMPUTED_VALUE"""),936.0)</f>
        <v>936</v>
      </c>
      <c r="H192" s="1">
        <f>IFERROR(__xludf.DUMMYFUNCTION("""COMPUTED_VALUE"""),42589.0)</f>
        <v>42589</v>
      </c>
    </row>
    <row r="193">
      <c r="A193" s="1">
        <f>IFERROR(__xludf.DUMMYFUNCTION("""COMPUTED_VALUE"""),44051.0)</f>
        <v>44051</v>
      </c>
      <c r="B193" s="1">
        <f>IFERROR(__xludf.DUMMYFUNCTION("""COMPUTED_VALUE"""),44051.0)</f>
        <v>44051</v>
      </c>
      <c r="C193" s="1">
        <f>IFERROR(__xludf.DUMMYFUNCTION("""COMPUTED_VALUE"""),65156.0)</f>
        <v>65156</v>
      </c>
      <c r="D193" s="1">
        <f>IFERROR(__xludf.DUMMYFUNCTION("""COMPUTED_VALUE"""),2152034.0)</f>
        <v>2152034</v>
      </c>
      <c r="E193" s="1">
        <f>IFERROR(__xludf.DUMMYFUNCTION("""COMPUTED_VALUE"""),52135.0)</f>
        <v>52135</v>
      </c>
      <c r="F193" s="1">
        <f>IFERROR(__xludf.DUMMYFUNCTION("""COMPUTED_VALUE"""),1479797.0)</f>
        <v>1479797</v>
      </c>
      <c r="G193" s="1">
        <f>IFERROR(__xludf.DUMMYFUNCTION("""COMPUTED_VALUE"""),875.0)</f>
        <v>875</v>
      </c>
      <c r="H193" s="1">
        <f>IFERROR(__xludf.DUMMYFUNCTION("""COMPUTED_VALUE"""),43464.0)</f>
        <v>43464</v>
      </c>
    </row>
    <row r="194">
      <c r="A194" s="1">
        <f>IFERROR(__xludf.DUMMYFUNCTION("""COMPUTED_VALUE"""),44052.0)</f>
        <v>44052</v>
      </c>
      <c r="B194" s="1">
        <f>IFERROR(__xludf.DUMMYFUNCTION("""COMPUTED_VALUE"""),44052.0)</f>
        <v>44052</v>
      </c>
      <c r="C194" s="1">
        <f>IFERROR(__xludf.DUMMYFUNCTION("""COMPUTED_VALUE"""),62117.0)</f>
        <v>62117</v>
      </c>
      <c r="D194" s="1">
        <f>IFERROR(__xludf.DUMMYFUNCTION("""COMPUTED_VALUE"""),2214151.0)</f>
        <v>2214151</v>
      </c>
      <c r="E194" s="1">
        <f>IFERROR(__xludf.DUMMYFUNCTION("""COMPUTED_VALUE"""),54474.0)</f>
        <v>54474</v>
      </c>
      <c r="F194" s="1">
        <f>IFERROR(__xludf.DUMMYFUNCTION("""COMPUTED_VALUE"""),1534271.0)</f>
        <v>1534271</v>
      </c>
      <c r="G194" s="1">
        <f>IFERROR(__xludf.DUMMYFUNCTION("""COMPUTED_VALUE"""),1013.0)</f>
        <v>1013</v>
      </c>
      <c r="H194" s="1">
        <f>IFERROR(__xludf.DUMMYFUNCTION("""COMPUTED_VALUE"""),44477.0)</f>
        <v>44477</v>
      </c>
    </row>
    <row r="195">
      <c r="A195" s="1">
        <f>IFERROR(__xludf.DUMMYFUNCTION("""COMPUTED_VALUE"""),44053.0)</f>
        <v>44053</v>
      </c>
      <c r="B195" s="1">
        <f>IFERROR(__xludf.DUMMYFUNCTION("""COMPUTED_VALUE"""),44053.0)</f>
        <v>44053</v>
      </c>
      <c r="C195" s="1">
        <f>IFERROR(__xludf.DUMMYFUNCTION("""COMPUTED_VALUE"""),53016.0)</f>
        <v>53016</v>
      </c>
      <c r="D195" s="1">
        <f>IFERROR(__xludf.DUMMYFUNCTION("""COMPUTED_VALUE"""),2267167.0)</f>
        <v>2267167</v>
      </c>
      <c r="E195" s="1">
        <f>IFERROR(__xludf.DUMMYFUNCTION("""COMPUTED_VALUE"""),47362.0)</f>
        <v>47362</v>
      </c>
      <c r="F195" s="1">
        <f>IFERROR(__xludf.DUMMYFUNCTION("""COMPUTED_VALUE"""),1581633.0)</f>
        <v>1581633</v>
      </c>
      <c r="G195" s="1">
        <f>IFERROR(__xludf.DUMMYFUNCTION("""COMPUTED_VALUE"""),887.0)</f>
        <v>887</v>
      </c>
      <c r="H195" s="1">
        <f>IFERROR(__xludf.DUMMYFUNCTION("""COMPUTED_VALUE"""),45364.0)</f>
        <v>45364</v>
      </c>
    </row>
    <row r="196">
      <c r="A196" s="1">
        <f>IFERROR(__xludf.DUMMYFUNCTION("""COMPUTED_VALUE"""),44054.0)</f>
        <v>44054</v>
      </c>
      <c r="B196" s="1">
        <f>IFERROR(__xludf.DUMMYFUNCTION("""COMPUTED_VALUE"""),44054.0)</f>
        <v>44054</v>
      </c>
      <c r="C196" s="1">
        <f>IFERROR(__xludf.DUMMYFUNCTION("""COMPUTED_VALUE"""),61252.0)</f>
        <v>61252</v>
      </c>
      <c r="D196" s="1">
        <f>IFERROR(__xludf.DUMMYFUNCTION("""COMPUTED_VALUE"""),2328419.0)</f>
        <v>2328419</v>
      </c>
      <c r="E196" s="1">
        <f>IFERROR(__xludf.DUMMYFUNCTION("""COMPUTED_VALUE"""),56461.0)</f>
        <v>56461</v>
      </c>
      <c r="F196" s="1">
        <f>IFERROR(__xludf.DUMMYFUNCTION("""COMPUTED_VALUE"""),1638094.0)</f>
        <v>1638094</v>
      </c>
      <c r="G196" s="1">
        <f>IFERROR(__xludf.DUMMYFUNCTION("""COMPUTED_VALUE"""),835.0)</f>
        <v>835</v>
      </c>
      <c r="H196" s="1">
        <f>IFERROR(__xludf.DUMMYFUNCTION("""COMPUTED_VALUE"""),46199.0)</f>
        <v>46199</v>
      </c>
    </row>
    <row r="197">
      <c r="A197" s="1">
        <f>IFERROR(__xludf.DUMMYFUNCTION("""COMPUTED_VALUE"""),44055.0)</f>
        <v>44055</v>
      </c>
      <c r="B197" s="1">
        <f>IFERROR(__xludf.DUMMYFUNCTION("""COMPUTED_VALUE"""),44055.0)</f>
        <v>44055</v>
      </c>
      <c r="C197" s="1">
        <f>IFERROR(__xludf.DUMMYFUNCTION("""COMPUTED_VALUE"""),67066.0)</f>
        <v>67066</v>
      </c>
      <c r="D197" s="1">
        <f>IFERROR(__xludf.DUMMYFUNCTION("""COMPUTED_VALUE"""),2395485.0)</f>
        <v>2395485</v>
      </c>
      <c r="E197" s="1">
        <f>IFERROR(__xludf.DUMMYFUNCTION("""COMPUTED_VALUE"""),57759.0)</f>
        <v>57759</v>
      </c>
      <c r="F197" s="1">
        <f>IFERROR(__xludf.DUMMYFUNCTION("""COMPUTED_VALUE"""),1695853.0)</f>
        <v>1695853</v>
      </c>
      <c r="G197" s="1">
        <f>IFERROR(__xludf.DUMMYFUNCTION("""COMPUTED_VALUE"""),950.0)</f>
        <v>950</v>
      </c>
      <c r="H197" s="1">
        <f>IFERROR(__xludf.DUMMYFUNCTION("""COMPUTED_VALUE"""),47149.0)</f>
        <v>47149</v>
      </c>
    </row>
    <row r="198">
      <c r="A198" s="1">
        <f>IFERROR(__xludf.DUMMYFUNCTION("""COMPUTED_VALUE"""),44056.0)</f>
        <v>44056</v>
      </c>
      <c r="B198" s="1">
        <f>IFERROR(__xludf.DUMMYFUNCTION("""COMPUTED_VALUE"""),44056.0)</f>
        <v>44056</v>
      </c>
      <c r="C198" s="1">
        <f>IFERROR(__xludf.DUMMYFUNCTION("""COMPUTED_VALUE"""),64141.0)</f>
        <v>64141</v>
      </c>
      <c r="D198" s="1">
        <f>IFERROR(__xludf.DUMMYFUNCTION("""COMPUTED_VALUE"""),2459626.0)</f>
        <v>2459626</v>
      </c>
      <c r="E198" s="1">
        <f>IFERROR(__xludf.DUMMYFUNCTION("""COMPUTED_VALUE"""),54776.0)</f>
        <v>54776</v>
      </c>
      <c r="F198" s="1">
        <f>IFERROR(__xludf.DUMMYFUNCTION("""COMPUTED_VALUE"""),1750629.0)</f>
        <v>1750629</v>
      </c>
      <c r="G198" s="1">
        <f>IFERROR(__xludf.DUMMYFUNCTION("""COMPUTED_VALUE"""),1006.0)</f>
        <v>1006</v>
      </c>
      <c r="H198" s="1">
        <f>IFERROR(__xludf.DUMMYFUNCTION("""COMPUTED_VALUE"""),48155.0)</f>
        <v>48155</v>
      </c>
    </row>
    <row r="199">
      <c r="A199" s="1">
        <f>IFERROR(__xludf.DUMMYFUNCTION("""COMPUTED_VALUE"""),44057.0)</f>
        <v>44057</v>
      </c>
      <c r="B199" s="1">
        <f>IFERROR(__xludf.DUMMYFUNCTION("""COMPUTED_VALUE"""),44057.0)</f>
        <v>44057</v>
      </c>
      <c r="C199" s="1">
        <f>IFERROR(__xludf.DUMMYFUNCTION("""COMPUTED_VALUE"""),65610.0)</f>
        <v>65610</v>
      </c>
      <c r="D199" s="1">
        <f>IFERROR(__xludf.DUMMYFUNCTION("""COMPUTED_VALUE"""),2525236.0)</f>
        <v>2525236</v>
      </c>
      <c r="E199" s="1">
        <f>IFERROR(__xludf.DUMMYFUNCTION("""COMPUTED_VALUE"""),56920.0)</f>
        <v>56920</v>
      </c>
      <c r="F199" s="1">
        <f>IFERROR(__xludf.DUMMYFUNCTION("""COMPUTED_VALUE"""),1807549.0)</f>
        <v>1807549</v>
      </c>
      <c r="G199" s="1">
        <f>IFERROR(__xludf.DUMMYFUNCTION("""COMPUTED_VALUE"""),989.0)</f>
        <v>989</v>
      </c>
      <c r="H199" s="1">
        <f>IFERROR(__xludf.DUMMYFUNCTION("""COMPUTED_VALUE"""),49144.0)</f>
        <v>49144</v>
      </c>
    </row>
    <row r="200">
      <c r="A200" s="1">
        <f>IFERROR(__xludf.DUMMYFUNCTION("""COMPUTED_VALUE"""),44058.0)</f>
        <v>44058</v>
      </c>
      <c r="B200" s="1">
        <f>IFERROR(__xludf.DUMMYFUNCTION("""COMPUTED_VALUE"""),44058.0)</f>
        <v>44058</v>
      </c>
      <c r="C200" s="1">
        <f>IFERROR(__xludf.DUMMYFUNCTION("""COMPUTED_VALUE"""),63986.0)</f>
        <v>63986</v>
      </c>
      <c r="D200" s="1">
        <f>IFERROR(__xludf.DUMMYFUNCTION("""COMPUTED_VALUE"""),2589222.0)</f>
        <v>2589222</v>
      </c>
      <c r="E200" s="1">
        <f>IFERROR(__xludf.DUMMYFUNCTION("""COMPUTED_VALUE"""),53116.0)</f>
        <v>53116</v>
      </c>
      <c r="F200" s="1">
        <f>IFERROR(__xludf.DUMMYFUNCTION("""COMPUTED_VALUE"""),1860665.0)</f>
        <v>1860665</v>
      </c>
      <c r="G200" s="1">
        <f>IFERROR(__xludf.DUMMYFUNCTION("""COMPUTED_VALUE"""),952.0)</f>
        <v>952</v>
      </c>
      <c r="H200" s="1">
        <f>IFERROR(__xludf.DUMMYFUNCTION("""COMPUTED_VALUE"""),50096.0)</f>
        <v>50096</v>
      </c>
    </row>
    <row r="201">
      <c r="A201" s="1">
        <f>IFERROR(__xludf.DUMMYFUNCTION("""COMPUTED_VALUE"""),44059.0)</f>
        <v>44059</v>
      </c>
      <c r="B201" s="1">
        <f>IFERROR(__xludf.DUMMYFUNCTION("""COMPUTED_VALUE"""),44059.0)</f>
        <v>44059</v>
      </c>
      <c r="C201" s="1">
        <f>IFERROR(__xludf.DUMMYFUNCTION("""COMPUTED_VALUE"""),58096.0)</f>
        <v>58096</v>
      </c>
      <c r="D201" s="1">
        <f>IFERROR(__xludf.DUMMYFUNCTION("""COMPUTED_VALUE"""),2647318.0)</f>
        <v>2647318</v>
      </c>
      <c r="E201" s="1">
        <f>IFERROR(__xludf.DUMMYFUNCTION("""COMPUTED_VALUE"""),57404.0)</f>
        <v>57404</v>
      </c>
      <c r="F201" s="1">
        <f>IFERROR(__xludf.DUMMYFUNCTION("""COMPUTED_VALUE"""),1918069.0)</f>
        <v>1918069</v>
      </c>
      <c r="G201" s="1">
        <f>IFERROR(__xludf.DUMMYFUNCTION("""COMPUTED_VALUE"""),952.0)</f>
        <v>952</v>
      </c>
      <c r="H201" s="1">
        <f>IFERROR(__xludf.DUMMYFUNCTION("""COMPUTED_VALUE"""),51048.0)</f>
        <v>51048</v>
      </c>
    </row>
    <row r="202">
      <c r="A202" s="1">
        <f>IFERROR(__xludf.DUMMYFUNCTION("""COMPUTED_VALUE"""),44060.0)</f>
        <v>44060</v>
      </c>
      <c r="B202" s="1">
        <f>IFERROR(__xludf.DUMMYFUNCTION("""COMPUTED_VALUE"""),44060.0)</f>
        <v>44060</v>
      </c>
      <c r="C202" s="1">
        <f>IFERROR(__xludf.DUMMYFUNCTION("""COMPUTED_VALUE"""),54298.0)</f>
        <v>54298</v>
      </c>
      <c r="D202" s="1">
        <f>IFERROR(__xludf.DUMMYFUNCTION("""COMPUTED_VALUE"""),2701616.0)</f>
        <v>2701616</v>
      </c>
      <c r="E202" s="1">
        <f>IFERROR(__xludf.DUMMYFUNCTION("""COMPUTED_VALUE"""),58172.0)</f>
        <v>58172</v>
      </c>
      <c r="F202" s="1">
        <f>IFERROR(__xludf.DUMMYFUNCTION("""COMPUTED_VALUE"""),1976241.0)</f>
        <v>1976241</v>
      </c>
      <c r="G202" s="1">
        <f>IFERROR(__xludf.DUMMYFUNCTION("""COMPUTED_VALUE"""),880.0)</f>
        <v>880</v>
      </c>
      <c r="H202" s="1">
        <f>IFERROR(__xludf.DUMMYFUNCTION("""COMPUTED_VALUE"""),51928.0)</f>
        <v>51928</v>
      </c>
    </row>
    <row r="203">
      <c r="A203" s="1">
        <f>IFERROR(__xludf.DUMMYFUNCTION("""COMPUTED_VALUE"""),44061.0)</f>
        <v>44061</v>
      </c>
      <c r="B203" s="1">
        <f>IFERROR(__xludf.DUMMYFUNCTION("""COMPUTED_VALUE"""),44061.0)</f>
        <v>44061</v>
      </c>
      <c r="C203" s="1">
        <f>IFERROR(__xludf.DUMMYFUNCTION("""COMPUTED_VALUE"""),65024.0)</f>
        <v>65024</v>
      </c>
      <c r="D203" s="1">
        <f>IFERROR(__xludf.DUMMYFUNCTION("""COMPUTED_VALUE"""),2766640.0)</f>
        <v>2766640</v>
      </c>
      <c r="E203" s="1">
        <f>IFERROR(__xludf.DUMMYFUNCTION("""COMPUTED_VALUE"""),60455.0)</f>
        <v>60455</v>
      </c>
      <c r="F203" s="1">
        <f>IFERROR(__xludf.DUMMYFUNCTION("""COMPUTED_VALUE"""),2036696.0)</f>
        <v>2036696</v>
      </c>
      <c r="G203" s="1">
        <f>IFERROR(__xludf.DUMMYFUNCTION("""COMPUTED_VALUE"""),1099.0)</f>
        <v>1099</v>
      </c>
      <c r="H203" s="1">
        <f>IFERROR(__xludf.DUMMYFUNCTION("""COMPUTED_VALUE"""),53027.0)</f>
        <v>53027</v>
      </c>
    </row>
    <row r="204">
      <c r="A204" s="1">
        <f>IFERROR(__xludf.DUMMYFUNCTION("""COMPUTED_VALUE"""),44062.0)</f>
        <v>44062</v>
      </c>
      <c r="B204" s="1">
        <f>IFERROR(__xludf.DUMMYFUNCTION("""COMPUTED_VALUE"""),44062.0)</f>
        <v>44062</v>
      </c>
      <c r="C204" s="1">
        <f>IFERROR(__xludf.DUMMYFUNCTION("""COMPUTED_VALUE"""),69196.0)</f>
        <v>69196</v>
      </c>
      <c r="D204" s="1">
        <f>IFERROR(__xludf.DUMMYFUNCTION("""COMPUTED_VALUE"""),2835836.0)</f>
        <v>2835836</v>
      </c>
      <c r="E204" s="1">
        <f>IFERROR(__xludf.DUMMYFUNCTION("""COMPUTED_VALUE"""),59365.0)</f>
        <v>59365</v>
      </c>
      <c r="F204" s="1">
        <f>IFERROR(__xludf.DUMMYFUNCTION("""COMPUTED_VALUE"""),2096061.0)</f>
        <v>2096061</v>
      </c>
      <c r="G204" s="1">
        <f>IFERROR(__xludf.DUMMYFUNCTION("""COMPUTED_VALUE"""),979.0)</f>
        <v>979</v>
      </c>
      <c r="H204" s="1">
        <f>IFERROR(__xludf.DUMMYFUNCTION("""COMPUTED_VALUE"""),54006.0)</f>
        <v>54006</v>
      </c>
    </row>
    <row r="205">
      <c r="A205" s="1">
        <f>IFERROR(__xludf.DUMMYFUNCTION("""COMPUTED_VALUE"""),44063.0)</f>
        <v>44063</v>
      </c>
      <c r="B205" s="1">
        <f>IFERROR(__xludf.DUMMYFUNCTION("""COMPUTED_VALUE"""),44063.0)</f>
        <v>44063</v>
      </c>
      <c r="C205" s="1">
        <f>IFERROR(__xludf.DUMMYFUNCTION("""COMPUTED_VALUE"""),68518.0)</f>
        <v>68518</v>
      </c>
      <c r="D205" s="1">
        <f>IFERROR(__xludf.DUMMYFUNCTION("""COMPUTED_VALUE"""),2904354.0)</f>
        <v>2904354</v>
      </c>
      <c r="E205" s="1">
        <f>IFERROR(__xludf.DUMMYFUNCTION("""COMPUTED_VALUE"""),61873.0)</f>
        <v>61873</v>
      </c>
      <c r="F205" s="1">
        <f>IFERROR(__xludf.DUMMYFUNCTION("""COMPUTED_VALUE"""),2157934.0)</f>
        <v>2157934</v>
      </c>
      <c r="G205" s="1">
        <f>IFERROR(__xludf.DUMMYFUNCTION("""COMPUTED_VALUE"""),981.0)</f>
        <v>981</v>
      </c>
      <c r="H205" s="1">
        <f>IFERROR(__xludf.DUMMYFUNCTION("""COMPUTED_VALUE"""),54987.0)</f>
        <v>54987</v>
      </c>
    </row>
    <row r="206">
      <c r="A206" s="1">
        <f>IFERROR(__xludf.DUMMYFUNCTION("""COMPUTED_VALUE"""),44064.0)</f>
        <v>44064</v>
      </c>
      <c r="B206" s="1">
        <f>IFERROR(__xludf.DUMMYFUNCTION("""COMPUTED_VALUE"""),44064.0)</f>
        <v>44064</v>
      </c>
      <c r="C206" s="1">
        <f>IFERROR(__xludf.DUMMYFUNCTION("""COMPUTED_VALUE"""),69029.0)</f>
        <v>69029</v>
      </c>
      <c r="D206" s="1">
        <f>IFERROR(__xludf.DUMMYFUNCTION("""COMPUTED_VALUE"""),2973383.0)</f>
        <v>2973383</v>
      </c>
      <c r="E206" s="1">
        <f>IFERROR(__xludf.DUMMYFUNCTION("""COMPUTED_VALUE"""),62858.0)</f>
        <v>62858</v>
      </c>
      <c r="F206" s="1">
        <f>IFERROR(__xludf.DUMMYFUNCTION("""COMPUTED_VALUE"""),2220792.0)</f>
        <v>2220792</v>
      </c>
      <c r="G206" s="1">
        <f>IFERROR(__xludf.DUMMYFUNCTION("""COMPUTED_VALUE"""),953.0)</f>
        <v>953</v>
      </c>
      <c r="H206" s="1">
        <f>IFERROR(__xludf.DUMMYFUNCTION("""COMPUTED_VALUE"""),55940.0)</f>
        <v>55940</v>
      </c>
    </row>
    <row r="207">
      <c r="A207" s="1">
        <f>IFERROR(__xludf.DUMMYFUNCTION("""COMPUTED_VALUE"""),44065.0)</f>
        <v>44065</v>
      </c>
      <c r="B207" s="1">
        <f>IFERROR(__xludf.DUMMYFUNCTION("""COMPUTED_VALUE"""),44065.0)</f>
        <v>44065</v>
      </c>
      <c r="C207" s="1">
        <f>IFERROR(__xludf.DUMMYFUNCTION("""COMPUTED_VALUE"""),70067.0)</f>
        <v>70067</v>
      </c>
      <c r="D207" s="1">
        <f>IFERROR(__xludf.DUMMYFUNCTION("""COMPUTED_VALUE"""),3043450.0)</f>
        <v>3043450</v>
      </c>
      <c r="E207" s="1">
        <f>IFERROR(__xludf.DUMMYFUNCTION("""COMPUTED_VALUE"""),59101.0)</f>
        <v>59101</v>
      </c>
      <c r="F207" s="1">
        <f>IFERROR(__xludf.DUMMYFUNCTION("""COMPUTED_VALUE"""),2279893.0)</f>
        <v>2279893</v>
      </c>
      <c r="G207" s="1">
        <f>IFERROR(__xludf.DUMMYFUNCTION("""COMPUTED_VALUE"""),918.0)</f>
        <v>918</v>
      </c>
      <c r="H207" s="1">
        <f>IFERROR(__xludf.DUMMYFUNCTION("""COMPUTED_VALUE"""),56858.0)</f>
        <v>56858</v>
      </c>
    </row>
    <row r="208">
      <c r="A208" s="1">
        <f>IFERROR(__xludf.DUMMYFUNCTION("""COMPUTED_VALUE"""),44066.0)</f>
        <v>44066</v>
      </c>
      <c r="B208" s="1">
        <f>IFERROR(__xludf.DUMMYFUNCTION("""COMPUTED_VALUE"""),44066.0)</f>
        <v>44066</v>
      </c>
      <c r="C208" s="1">
        <f>IFERROR(__xludf.DUMMYFUNCTION("""COMPUTED_VALUE"""),61749.0)</f>
        <v>61749</v>
      </c>
      <c r="D208" s="1">
        <f>IFERROR(__xludf.DUMMYFUNCTION("""COMPUTED_VALUE"""),3105199.0)</f>
        <v>3105199</v>
      </c>
      <c r="E208" s="1">
        <f>IFERROR(__xludf.DUMMYFUNCTION("""COMPUTED_VALUE"""),56896.0)</f>
        <v>56896</v>
      </c>
      <c r="F208" s="1">
        <f>IFERROR(__xludf.DUMMYFUNCTION("""COMPUTED_VALUE"""),2336789.0)</f>
        <v>2336789</v>
      </c>
      <c r="G208" s="1">
        <f>IFERROR(__xludf.DUMMYFUNCTION("""COMPUTED_VALUE"""),846.0)</f>
        <v>846</v>
      </c>
      <c r="H208" s="1">
        <f>IFERROR(__xludf.DUMMYFUNCTION("""COMPUTED_VALUE"""),57704.0)</f>
        <v>57704</v>
      </c>
    </row>
    <row r="209">
      <c r="A209" s="1">
        <f>IFERROR(__xludf.DUMMYFUNCTION("""COMPUTED_VALUE"""),44067.0)</f>
        <v>44067</v>
      </c>
      <c r="B209" s="1">
        <f>IFERROR(__xludf.DUMMYFUNCTION("""COMPUTED_VALUE"""),44067.0)</f>
        <v>44067</v>
      </c>
      <c r="C209" s="1">
        <f>IFERROR(__xludf.DUMMYFUNCTION("""COMPUTED_VALUE"""),59696.0)</f>
        <v>59696</v>
      </c>
      <c r="D209" s="1">
        <f>IFERROR(__xludf.DUMMYFUNCTION("""COMPUTED_VALUE"""),3164895.0)</f>
        <v>3164895</v>
      </c>
      <c r="E209" s="1">
        <f>IFERROR(__xludf.DUMMYFUNCTION("""COMPUTED_VALUE"""),66305.0)</f>
        <v>66305</v>
      </c>
      <c r="F209" s="1">
        <f>IFERROR(__xludf.DUMMYFUNCTION("""COMPUTED_VALUE"""),2403094.0)</f>
        <v>2403094</v>
      </c>
      <c r="G209" s="1">
        <f>IFERROR(__xludf.DUMMYFUNCTION("""COMPUTED_VALUE"""),854.0)</f>
        <v>854</v>
      </c>
      <c r="H209" s="1">
        <f>IFERROR(__xludf.DUMMYFUNCTION("""COMPUTED_VALUE"""),58558.0)</f>
        <v>58558</v>
      </c>
    </row>
    <row r="210">
      <c r="A210" s="1">
        <f>IFERROR(__xludf.DUMMYFUNCTION("""COMPUTED_VALUE"""),44068.0)</f>
        <v>44068</v>
      </c>
      <c r="B210" s="1">
        <f>IFERROR(__xludf.DUMMYFUNCTION("""COMPUTED_VALUE"""),44068.0)</f>
        <v>44068</v>
      </c>
      <c r="C210" s="1">
        <f>IFERROR(__xludf.DUMMYFUNCTION("""COMPUTED_VALUE"""),66873.0)</f>
        <v>66873</v>
      </c>
      <c r="D210" s="1">
        <f>IFERROR(__xludf.DUMMYFUNCTION("""COMPUTED_VALUE"""),3231768.0)</f>
        <v>3231768</v>
      </c>
      <c r="E210" s="1">
        <f>IFERROR(__xludf.DUMMYFUNCTION("""COMPUTED_VALUE"""),64151.0)</f>
        <v>64151</v>
      </c>
      <c r="F210" s="1">
        <f>IFERROR(__xludf.DUMMYFUNCTION("""COMPUTED_VALUE"""),2467245.0)</f>
        <v>2467245</v>
      </c>
      <c r="G210" s="1">
        <f>IFERROR(__xludf.DUMMYFUNCTION("""COMPUTED_VALUE"""),1066.0)</f>
        <v>1066</v>
      </c>
      <c r="H210" s="1">
        <f>IFERROR(__xludf.DUMMYFUNCTION("""COMPUTED_VALUE"""),59624.0)</f>
        <v>59624</v>
      </c>
    </row>
    <row r="211">
      <c r="A211" s="1">
        <f>IFERROR(__xludf.DUMMYFUNCTION("""COMPUTED_VALUE"""),44069.0)</f>
        <v>44069</v>
      </c>
      <c r="B211" s="1">
        <f>IFERROR(__xludf.DUMMYFUNCTION("""COMPUTED_VALUE"""),44069.0)</f>
        <v>44069</v>
      </c>
      <c r="C211" s="1">
        <f>IFERROR(__xludf.DUMMYFUNCTION("""COMPUTED_VALUE"""),75995.0)</f>
        <v>75995</v>
      </c>
      <c r="D211" s="1">
        <f>IFERROR(__xludf.DUMMYFUNCTION("""COMPUTED_VALUE"""),3307763.0)</f>
        <v>3307763</v>
      </c>
      <c r="E211" s="1">
        <f>IFERROR(__xludf.DUMMYFUNCTION("""COMPUTED_VALUE"""),56191.0)</f>
        <v>56191</v>
      </c>
      <c r="F211" s="1">
        <f>IFERROR(__xludf.DUMMYFUNCTION("""COMPUTED_VALUE"""),2523436.0)</f>
        <v>2523436</v>
      </c>
      <c r="G211" s="1">
        <f>IFERROR(__xludf.DUMMYFUNCTION("""COMPUTED_VALUE"""),1017.0)</f>
        <v>1017</v>
      </c>
      <c r="H211" s="1">
        <f>IFERROR(__xludf.DUMMYFUNCTION("""COMPUTED_VALUE"""),60641.0)</f>
        <v>60641</v>
      </c>
    </row>
    <row r="212">
      <c r="A212" s="1">
        <f>IFERROR(__xludf.DUMMYFUNCTION("""COMPUTED_VALUE"""),44070.0)</f>
        <v>44070</v>
      </c>
      <c r="B212" s="1">
        <f>IFERROR(__xludf.DUMMYFUNCTION("""COMPUTED_VALUE"""),44070.0)</f>
        <v>44070</v>
      </c>
      <c r="C212" s="1">
        <f>IFERROR(__xludf.DUMMYFUNCTION("""COMPUTED_VALUE"""),76827.0)</f>
        <v>76827</v>
      </c>
      <c r="D212" s="1">
        <f>IFERROR(__xludf.DUMMYFUNCTION("""COMPUTED_VALUE"""),3384590.0)</f>
        <v>3384590</v>
      </c>
      <c r="E212" s="1">
        <f>IFERROR(__xludf.DUMMYFUNCTION("""COMPUTED_VALUE"""),59620.0)</f>
        <v>59620</v>
      </c>
      <c r="F212" s="1">
        <f>IFERROR(__xludf.DUMMYFUNCTION("""COMPUTED_VALUE"""),2583056.0)</f>
        <v>2583056</v>
      </c>
      <c r="G212" s="1">
        <f>IFERROR(__xludf.DUMMYFUNCTION("""COMPUTED_VALUE"""),1066.0)</f>
        <v>1066</v>
      </c>
      <c r="H212" s="1">
        <f>IFERROR(__xludf.DUMMYFUNCTION("""COMPUTED_VALUE"""),61707.0)</f>
        <v>61707</v>
      </c>
    </row>
    <row r="213">
      <c r="A213" s="1">
        <f>IFERROR(__xludf.DUMMYFUNCTION("""COMPUTED_VALUE"""),44071.0)</f>
        <v>44071</v>
      </c>
      <c r="B213" s="1">
        <f>IFERROR(__xludf.DUMMYFUNCTION("""COMPUTED_VALUE"""),44071.0)</f>
        <v>44071</v>
      </c>
      <c r="C213" s="1">
        <f>IFERROR(__xludf.DUMMYFUNCTION("""COMPUTED_VALUE"""),76657.0)</f>
        <v>76657</v>
      </c>
      <c r="D213" s="1">
        <f>IFERROR(__xludf.DUMMYFUNCTION("""COMPUTED_VALUE"""),3461247.0)</f>
        <v>3461247</v>
      </c>
      <c r="E213" s="1">
        <f>IFERROR(__xludf.DUMMYFUNCTION("""COMPUTED_VALUE"""),64475.0)</f>
        <v>64475</v>
      </c>
      <c r="F213" s="1">
        <f>IFERROR(__xludf.DUMMYFUNCTION("""COMPUTED_VALUE"""),2647531.0)</f>
        <v>2647531</v>
      </c>
      <c r="G213" s="1">
        <f>IFERROR(__xludf.DUMMYFUNCTION("""COMPUTED_VALUE"""),1019.0)</f>
        <v>1019</v>
      </c>
      <c r="H213" s="1">
        <f>IFERROR(__xludf.DUMMYFUNCTION("""COMPUTED_VALUE"""),62726.0)</f>
        <v>62726</v>
      </c>
    </row>
    <row r="214">
      <c r="A214" s="1">
        <f>IFERROR(__xludf.DUMMYFUNCTION("""COMPUTED_VALUE"""),44072.0)</f>
        <v>44072</v>
      </c>
      <c r="B214" s="1">
        <f>IFERROR(__xludf.DUMMYFUNCTION("""COMPUTED_VALUE"""),44072.0)</f>
        <v>44072</v>
      </c>
      <c r="C214" s="1">
        <f>IFERROR(__xludf.DUMMYFUNCTION("""COMPUTED_VALUE"""),78479.0)</f>
        <v>78479</v>
      </c>
      <c r="D214" s="1">
        <f>IFERROR(__xludf.DUMMYFUNCTION("""COMPUTED_VALUE"""),3539726.0)</f>
        <v>3539726</v>
      </c>
      <c r="E214" s="1">
        <f>IFERROR(__xludf.DUMMYFUNCTION("""COMPUTED_VALUE"""),64982.0)</f>
        <v>64982</v>
      </c>
      <c r="F214" s="1">
        <f>IFERROR(__xludf.DUMMYFUNCTION("""COMPUTED_VALUE"""),2712513.0)</f>
        <v>2712513</v>
      </c>
      <c r="G214" s="1">
        <f>IFERROR(__xludf.DUMMYFUNCTION("""COMPUTED_VALUE"""),943.0)</f>
        <v>943</v>
      </c>
      <c r="H214" s="1">
        <f>IFERROR(__xludf.DUMMYFUNCTION("""COMPUTED_VALUE"""),63669.0)</f>
        <v>63669</v>
      </c>
    </row>
    <row r="215">
      <c r="A215" s="1">
        <f>IFERROR(__xludf.DUMMYFUNCTION("""COMPUTED_VALUE"""),44073.0)</f>
        <v>44073</v>
      </c>
      <c r="B215" s="1">
        <f>IFERROR(__xludf.DUMMYFUNCTION("""COMPUTED_VALUE"""),44073.0)</f>
        <v>44073</v>
      </c>
      <c r="C215" s="1">
        <f>IFERROR(__xludf.DUMMYFUNCTION("""COMPUTED_VALUE"""),79461.0)</f>
        <v>79461</v>
      </c>
      <c r="D215" s="1">
        <f>IFERROR(__xludf.DUMMYFUNCTION("""COMPUTED_VALUE"""),3619187.0)</f>
        <v>3619187</v>
      </c>
      <c r="E215" s="1">
        <f>IFERROR(__xludf.DUMMYFUNCTION("""COMPUTED_VALUE"""),60422.0)</f>
        <v>60422</v>
      </c>
      <c r="F215" s="1">
        <f>IFERROR(__xludf.DUMMYFUNCTION("""COMPUTED_VALUE"""),2772935.0)</f>
        <v>2772935</v>
      </c>
      <c r="G215" s="1">
        <f>IFERROR(__xludf.DUMMYFUNCTION("""COMPUTED_VALUE"""),960.0)</f>
        <v>960</v>
      </c>
      <c r="H215" s="1">
        <f>IFERROR(__xludf.DUMMYFUNCTION("""COMPUTED_VALUE"""),64629.0)</f>
        <v>64629</v>
      </c>
    </row>
    <row r="216">
      <c r="A216" s="1">
        <f>IFERROR(__xludf.DUMMYFUNCTION("""COMPUTED_VALUE"""),44074.0)</f>
        <v>44074</v>
      </c>
      <c r="B216" s="1">
        <f>IFERROR(__xludf.DUMMYFUNCTION("""COMPUTED_VALUE"""),44074.0)</f>
        <v>44074</v>
      </c>
      <c r="C216" s="1">
        <f>IFERROR(__xludf.DUMMYFUNCTION("""COMPUTED_VALUE"""),68766.0)</f>
        <v>68766</v>
      </c>
      <c r="D216" s="1">
        <f>IFERROR(__xludf.DUMMYFUNCTION("""COMPUTED_VALUE"""),3687953.0)</f>
        <v>3687953</v>
      </c>
      <c r="E216" s="1">
        <f>IFERROR(__xludf.DUMMYFUNCTION("""COMPUTED_VALUE"""),64435.0)</f>
        <v>64435</v>
      </c>
      <c r="F216" s="1">
        <f>IFERROR(__xludf.DUMMYFUNCTION("""COMPUTED_VALUE"""),2837370.0)</f>
        <v>2837370</v>
      </c>
      <c r="G216" s="1">
        <f>IFERROR(__xludf.DUMMYFUNCTION("""COMPUTED_VALUE"""),816.0)</f>
        <v>816</v>
      </c>
      <c r="H216" s="1">
        <f>IFERROR(__xludf.DUMMYFUNCTION("""COMPUTED_VALUE"""),65445.0)</f>
        <v>65445</v>
      </c>
    </row>
    <row r="217">
      <c r="A217" s="1">
        <f>IFERROR(__xludf.DUMMYFUNCTION("""COMPUTED_VALUE"""),44075.0)</f>
        <v>44075</v>
      </c>
      <c r="B217" s="1">
        <f>IFERROR(__xludf.DUMMYFUNCTION("""COMPUTED_VALUE"""),44075.0)</f>
        <v>44075</v>
      </c>
      <c r="C217" s="1">
        <f>IFERROR(__xludf.DUMMYFUNCTION("""COMPUTED_VALUE"""),78168.0)</f>
        <v>78168</v>
      </c>
      <c r="D217" s="1">
        <f>IFERROR(__xludf.DUMMYFUNCTION("""COMPUTED_VALUE"""),3766121.0)</f>
        <v>3766121</v>
      </c>
      <c r="E217" s="1">
        <f>IFERROR(__xludf.DUMMYFUNCTION("""COMPUTED_VALUE"""),62145.0)</f>
        <v>62145</v>
      </c>
      <c r="F217" s="1">
        <f>IFERROR(__xludf.DUMMYFUNCTION("""COMPUTED_VALUE"""),2899515.0)</f>
        <v>2899515</v>
      </c>
      <c r="G217" s="1">
        <f>IFERROR(__xludf.DUMMYFUNCTION("""COMPUTED_VALUE"""),892.0)</f>
        <v>892</v>
      </c>
      <c r="H217" s="1">
        <f>IFERROR(__xludf.DUMMYFUNCTION("""COMPUTED_VALUE"""),66337.0)</f>
        <v>66337</v>
      </c>
    </row>
    <row r="218">
      <c r="A218" s="1">
        <f>IFERROR(__xludf.DUMMYFUNCTION("""COMPUTED_VALUE"""),44076.0)</f>
        <v>44076</v>
      </c>
      <c r="B218" s="1">
        <f>IFERROR(__xludf.DUMMYFUNCTION("""COMPUTED_VALUE"""),44076.0)</f>
        <v>44076</v>
      </c>
      <c r="C218" s="1">
        <f>IFERROR(__xludf.DUMMYFUNCTION("""COMPUTED_VALUE"""),82860.0)</f>
        <v>82860</v>
      </c>
      <c r="D218" s="1">
        <f>IFERROR(__xludf.DUMMYFUNCTION("""COMPUTED_VALUE"""),3848981.0)</f>
        <v>3848981</v>
      </c>
      <c r="E218" s="1">
        <f>IFERROR(__xludf.DUMMYFUNCTION("""COMPUTED_VALUE"""),67874.0)</f>
        <v>67874</v>
      </c>
      <c r="F218" s="1">
        <f>IFERROR(__xludf.DUMMYFUNCTION("""COMPUTED_VALUE"""),2967389.0)</f>
        <v>2967389</v>
      </c>
      <c r="G218" s="1">
        <f>IFERROR(__xludf.DUMMYFUNCTION("""COMPUTED_VALUE"""),913.0)</f>
        <v>913</v>
      </c>
      <c r="H218" s="1">
        <f>IFERROR(__xludf.DUMMYFUNCTION("""COMPUTED_VALUE"""),67250.0)</f>
        <v>67250</v>
      </c>
    </row>
    <row r="219">
      <c r="A219" s="1">
        <f>IFERROR(__xludf.DUMMYFUNCTION("""COMPUTED_VALUE"""),44077.0)</f>
        <v>44077</v>
      </c>
      <c r="B219" s="1">
        <f>IFERROR(__xludf.DUMMYFUNCTION("""COMPUTED_VALUE"""),44077.0)</f>
        <v>44077</v>
      </c>
      <c r="C219" s="1">
        <f>IFERROR(__xludf.DUMMYFUNCTION("""COMPUTED_VALUE"""),84156.0)</f>
        <v>84156</v>
      </c>
      <c r="D219" s="1">
        <f>IFERROR(__xludf.DUMMYFUNCTION("""COMPUTED_VALUE"""),3933137.0)</f>
        <v>3933137</v>
      </c>
      <c r="E219" s="1">
        <f>IFERROR(__xludf.DUMMYFUNCTION("""COMPUTED_VALUE"""),67491.0)</f>
        <v>67491</v>
      </c>
      <c r="F219" s="1">
        <f>IFERROR(__xludf.DUMMYFUNCTION("""COMPUTED_VALUE"""),3034880.0)</f>
        <v>3034880</v>
      </c>
      <c r="G219" s="1">
        <f>IFERROR(__xludf.DUMMYFUNCTION("""COMPUTED_VALUE"""),979.0)</f>
        <v>979</v>
      </c>
      <c r="H219" s="1">
        <f>IFERROR(__xludf.DUMMYFUNCTION("""COMPUTED_VALUE"""),68229.0)</f>
        <v>68229</v>
      </c>
    </row>
    <row r="220">
      <c r="A220" s="1">
        <f>IFERROR(__xludf.DUMMYFUNCTION("""COMPUTED_VALUE"""),44078.0)</f>
        <v>44078</v>
      </c>
      <c r="B220" s="1">
        <f>IFERROR(__xludf.DUMMYFUNCTION("""COMPUTED_VALUE"""),44078.0)</f>
        <v>44078</v>
      </c>
      <c r="C220" s="1">
        <f>IFERROR(__xludf.DUMMYFUNCTION("""COMPUTED_VALUE"""),87115.0)</f>
        <v>87115</v>
      </c>
      <c r="D220" s="1">
        <f>IFERROR(__xludf.DUMMYFUNCTION("""COMPUTED_VALUE"""),4020252.0)</f>
        <v>4020252</v>
      </c>
      <c r="E220" s="1">
        <f>IFERROR(__xludf.DUMMYFUNCTION("""COMPUTED_VALUE"""),69625.0)</f>
        <v>69625</v>
      </c>
      <c r="F220" s="1">
        <f>IFERROR(__xludf.DUMMYFUNCTION("""COMPUTED_VALUE"""),3104505.0)</f>
        <v>3104505</v>
      </c>
      <c r="G220" s="1">
        <f>IFERROR(__xludf.DUMMYFUNCTION("""COMPUTED_VALUE"""),950.0)</f>
        <v>950</v>
      </c>
      <c r="H220" s="1">
        <f>IFERROR(__xludf.DUMMYFUNCTION("""COMPUTED_VALUE"""),69179.0)</f>
        <v>69179</v>
      </c>
    </row>
    <row r="221">
      <c r="A221" s="1">
        <f>IFERROR(__xludf.DUMMYFUNCTION("""COMPUTED_VALUE"""),44079.0)</f>
        <v>44079</v>
      </c>
      <c r="B221" s="1">
        <f>IFERROR(__xludf.DUMMYFUNCTION("""COMPUTED_VALUE"""),44079.0)</f>
        <v>44079</v>
      </c>
      <c r="C221" s="1">
        <f>IFERROR(__xludf.DUMMYFUNCTION("""COMPUTED_VALUE"""),90600.0)</f>
        <v>90600</v>
      </c>
      <c r="D221" s="1">
        <f>IFERROR(__xludf.DUMMYFUNCTION("""COMPUTED_VALUE"""),4110852.0)</f>
        <v>4110852</v>
      </c>
      <c r="E221" s="1">
        <f>IFERROR(__xludf.DUMMYFUNCTION("""COMPUTED_VALUE"""),73161.0)</f>
        <v>73161</v>
      </c>
      <c r="F221" s="1">
        <f>IFERROR(__xludf.DUMMYFUNCTION("""COMPUTED_VALUE"""),3177666.0)</f>
        <v>3177666</v>
      </c>
      <c r="G221" s="1">
        <f>IFERROR(__xludf.DUMMYFUNCTION("""COMPUTED_VALUE"""),916.0)</f>
        <v>916</v>
      </c>
      <c r="H221" s="1">
        <f>IFERROR(__xludf.DUMMYFUNCTION("""COMPUTED_VALUE"""),70095.0)</f>
        <v>70095</v>
      </c>
    </row>
    <row r="222">
      <c r="A222" s="1">
        <f>IFERROR(__xludf.DUMMYFUNCTION("""COMPUTED_VALUE"""),44080.0)</f>
        <v>44080</v>
      </c>
      <c r="B222" s="1">
        <f>IFERROR(__xludf.DUMMYFUNCTION("""COMPUTED_VALUE"""),44080.0)</f>
        <v>44080</v>
      </c>
      <c r="C222" s="1">
        <f>IFERROR(__xludf.DUMMYFUNCTION("""COMPUTED_VALUE"""),91725.0)</f>
        <v>91725</v>
      </c>
      <c r="D222" s="1">
        <f>IFERROR(__xludf.DUMMYFUNCTION("""COMPUTED_VALUE"""),4202577.0)</f>
        <v>4202577</v>
      </c>
      <c r="E222" s="1">
        <f>IFERROR(__xludf.DUMMYFUNCTION("""COMPUTED_VALUE"""),69630.0)</f>
        <v>69630</v>
      </c>
      <c r="F222" s="1">
        <f>IFERROR(__xludf.DUMMYFUNCTION("""COMPUTED_VALUE"""),3247296.0)</f>
        <v>3247296</v>
      </c>
      <c r="G222" s="1">
        <f>IFERROR(__xludf.DUMMYFUNCTION("""COMPUTED_VALUE"""),1005.0)</f>
        <v>1005</v>
      </c>
      <c r="H222" s="1">
        <f>IFERROR(__xludf.DUMMYFUNCTION("""COMPUTED_VALUE"""),71100.0)</f>
        <v>71100</v>
      </c>
    </row>
    <row r="223">
      <c r="A223" s="1">
        <f>IFERROR(__xludf.DUMMYFUNCTION("""COMPUTED_VALUE"""),44081.0)</f>
        <v>44081</v>
      </c>
      <c r="B223" s="1">
        <f>IFERROR(__xludf.DUMMYFUNCTION("""COMPUTED_VALUE"""),44081.0)</f>
        <v>44081</v>
      </c>
      <c r="C223" s="1">
        <f>IFERROR(__xludf.DUMMYFUNCTION("""COMPUTED_VALUE"""),75015.0)</f>
        <v>75015</v>
      </c>
      <c r="D223" s="1">
        <f>IFERROR(__xludf.DUMMYFUNCTION("""COMPUTED_VALUE"""),4277592.0)</f>
        <v>4277592</v>
      </c>
      <c r="E223" s="1">
        <f>IFERROR(__xludf.DUMMYFUNCTION("""COMPUTED_VALUE"""),74116.0)</f>
        <v>74116</v>
      </c>
      <c r="F223" s="1">
        <f>IFERROR(__xludf.DUMMYFUNCTION("""COMPUTED_VALUE"""),3321412.0)</f>
        <v>3321412</v>
      </c>
      <c r="G223" s="1">
        <f>IFERROR(__xludf.DUMMYFUNCTION("""COMPUTED_VALUE"""),1129.0)</f>
        <v>1129</v>
      </c>
      <c r="H223" s="1">
        <f>IFERROR(__xludf.DUMMYFUNCTION("""COMPUTED_VALUE"""),72229.0)</f>
        <v>72229</v>
      </c>
    </row>
    <row r="224">
      <c r="A224" s="1">
        <f>IFERROR(__xludf.DUMMYFUNCTION("""COMPUTED_VALUE"""),44082.0)</f>
        <v>44082</v>
      </c>
      <c r="B224" s="1">
        <f>IFERROR(__xludf.DUMMYFUNCTION("""COMPUTED_VALUE"""),44082.0)</f>
        <v>44082</v>
      </c>
      <c r="C224" s="1">
        <f>IFERROR(__xludf.DUMMYFUNCTION("""COMPUTED_VALUE"""),89855.0)</f>
        <v>89855</v>
      </c>
      <c r="D224" s="1">
        <f>IFERROR(__xludf.DUMMYFUNCTION("""COMPUTED_VALUE"""),4367447.0)</f>
        <v>4367447</v>
      </c>
      <c r="E224" s="1">
        <f>IFERROR(__xludf.DUMMYFUNCTION("""COMPUTED_VALUE"""),74608.0)</f>
        <v>74608</v>
      </c>
      <c r="F224" s="1">
        <f>IFERROR(__xludf.DUMMYFUNCTION("""COMPUTED_VALUE"""),3396020.0)</f>
        <v>3396020</v>
      </c>
      <c r="G224" s="1">
        <f>IFERROR(__xludf.DUMMYFUNCTION("""COMPUTED_VALUE"""),1107.0)</f>
        <v>1107</v>
      </c>
      <c r="H224" s="1">
        <f>IFERROR(__xludf.DUMMYFUNCTION("""COMPUTED_VALUE"""),73336.0)</f>
        <v>73336</v>
      </c>
    </row>
    <row r="225">
      <c r="A225" s="1">
        <f>IFERROR(__xludf.DUMMYFUNCTION("""COMPUTED_VALUE"""),44083.0)</f>
        <v>44083</v>
      </c>
      <c r="B225" s="1">
        <f>IFERROR(__xludf.DUMMYFUNCTION("""COMPUTED_VALUE"""),44083.0)</f>
        <v>44083</v>
      </c>
      <c r="C225" s="1">
        <f>IFERROR(__xludf.DUMMYFUNCTION("""COMPUTED_VALUE"""),95536.0)</f>
        <v>95536</v>
      </c>
      <c r="D225" s="1">
        <f>IFERROR(__xludf.DUMMYFUNCTION("""COMPUTED_VALUE"""),4462983.0)</f>
        <v>4462983</v>
      </c>
      <c r="E225" s="1">
        <f>IFERROR(__xludf.DUMMYFUNCTION("""COMPUTED_VALUE"""),73062.0)</f>
        <v>73062</v>
      </c>
      <c r="F225" s="1">
        <f>IFERROR(__xludf.DUMMYFUNCTION("""COMPUTED_VALUE"""),3469082.0)</f>
        <v>3469082</v>
      </c>
      <c r="G225" s="1">
        <f>IFERROR(__xludf.DUMMYFUNCTION("""COMPUTED_VALUE"""),1168.0)</f>
        <v>1168</v>
      </c>
      <c r="H225" s="1">
        <f>IFERROR(__xludf.DUMMYFUNCTION("""COMPUTED_VALUE"""),74504.0)</f>
        <v>74504</v>
      </c>
    </row>
    <row r="226">
      <c r="A226" s="1">
        <f>IFERROR(__xludf.DUMMYFUNCTION("""COMPUTED_VALUE"""),44084.0)</f>
        <v>44084</v>
      </c>
      <c r="B226" s="1">
        <f>IFERROR(__xludf.DUMMYFUNCTION("""COMPUTED_VALUE"""),44084.0)</f>
        <v>44084</v>
      </c>
      <c r="C226" s="1">
        <f>IFERROR(__xludf.DUMMYFUNCTION("""COMPUTED_VALUE"""),96762.0)</f>
        <v>96762</v>
      </c>
      <c r="D226" s="1">
        <f>IFERROR(__xludf.DUMMYFUNCTION("""COMPUTED_VALUE"""),4559745.0)</f>
        <v>4559745</v>
      </c>
      <c r="E226" s="1">
        <f>IFERROR(__xludf.DUMMYFUNCTION("""COMPUTED_VALUE"""),70904.0)</f>
        <v>70904</v>
      </c>
      <c r="F226" s="1">
        <f>IFERROR(__xludf.DUMMYFUNCTION("""COMPUTED_VALUE"""),3539986.0)</f>
        <v>3539986</v>
      </c>
      <c r="G226" s="1">
        <f>IFERROR(__xludf.DUMMYFUNCTION("""COMPUTED_VALUE"""),1213.0)</f>
        <v>1213</v>
      </c>
      <c r="H226" s="1">
        <f>IFERROR(__xludf.DUMMYFUNCTION("""COMPUTED_VALUE"""),75717.0)</f>
        <v>75717</v>
      </c>
    </row>
    <row r="227">
      <c r="A227" s="1">
        <f>IFERROR(__xludf.DUMMYFUNCTION("""COMPUTED_VALUE"""),44085.0)</f>
        <v>44085</v>
      </c>
      <c r="B227" s="1">
        <f>IFERROR(__xludf.DUMMYFUNCTION("""COMPUTED_VALUE"""),44085.0)</f>
        <v>44085</v>
      </c>
      <c r="C227" s="1">
        <f>IFERROR(__xludf.DUMMYFUNCTION("""COMPUTED_VALUE"""),97655.0)</f>
        <v>97655</v>
      </c>
      <c r="D227" s="1">
        <f>IFERROR(__xludf.DUMMYFUNCTION("""COMPUTED_VALUE"""),4657400.0)</f>
        <v>4657400</v>
      </c>
      <c r="E227" s="1">
        <f>IFERROR(__xludf.DUMMYFUNCTION("""COMPUTED_VALUE"""),81456.0)</f>
        <v>81456</v>
      </c>
      <c r="F227" s="1">
        <f>IFERROR(__xludf.DUMMYFUNCTION("""COMPUTED_VALUE"""),3621442.0)</f>
        <v>3621442</v>
      </c>
      <c r="G227" s="1">
        <f>IFERROR(__xludf.DUMMYFUNCTION("""COMPUTED_VALUE"""),1202.0)</f>
        <v>1202</v>
      </c>
      <c r="H227" s="1">
        <f>IFERROR(__xludf.DUMMYFUNCTION("""COMPUTED_VALUE"""),76919.0)</f>
        <v>76919</v>
      </c>
    </row>
    <row r="228">
      <c r="A228" s="1">
        <f>IFERROR(__xludf.DUMMYFUNCTION("""COMPUTED_VALUE"""),44086.0)</f>
        <v>44086</v>
      </c>
      <c r="B228" s="1">
        <f>IFERROR(__xludf.DUMMYFUNCTION("""COMPUTED_VALUE"""),44086.0)</f>
        <v>44086</v>
      </c>
      <c r="C228" s="1">
        <f>IFERROR(__xludf.DUMMYFUNCTION("""COMPUTED_VALUE"""),94414.0)</f>
        <v>94414</v>
      </c>
      <c r="D228" s="1">
        <f>IFERROR(__xludf.DUMMYFUNCTION("""COMPUTED_VALUE"""),4751814.0)</f>
        <v>4751814</v>
      </c>
      <c r="E228" s="1">
        <f>IFERROR(__xludf.DUMMYFUNCTION("""COMPUTED_VALUE"""),77862.0)</f>
        <v>77862</v>
      </c>
      <c r="F228" s="1">
        <f>IFERROR(__xludf.DUMMYFUNCTION("""COMPUTED_VALUE"""),3699304.0)</f>
        <v>3699304</v>
      </c>
      <c r="G228" s="1">
        <f>IFERROR(__xludf.DUMMYFUNCTION("""COMPUTED_VALUE"""),1111.0)</f>
        <v>1111</v>
      </c>
      <c r="H228" s="1">
        <f>IFERROR(__xludf.DUMMYFUNCTION("""COMPUTED_VALUE"""),78030.0)</f>
        <v>78030</v>
      </c>
    </row>
    <row r="229">
      <c r="A229" s="1">
        <f>IFERROR(__xludf.DUMMYFUNCTION("""COMPUTED_VALUE"""),44087.0)</f>
        <v>44087</v>
      </c>
      <c r="B229" s="1">
        <f>IFERROR(__xludf.DUMMYFUNCTION("""COMPUTED_VALUE"""),44087.0)</f>
        <v>44087</v>
      </c>
      <c r="C229" s="1">
        <f>IFERROR(__xludf.DUMMYFUNCTION("""COMPUTED_VALUE"""),93220.0)</f>
        <v>93220</v>
      </c>
      <c r="D229" s="1">
        <f>IFERROR(__xludf.DUMMYFUNCTION("""COMPUTED_VALUE"""),4845034.0)</f>
        <v>4845034</v>
      </c>
      <c r="E229" s="1">
        <f>IFERROR(__xludf.DUMMYFUNCTION("""COMPUTED_VALUE"""),77748.0)</f>
        <v>77748</v>
      </c>
      <c r="F229" s="1">
        <f>IFERROR(__xludf.DUMMYFUNCTION("""COMPUTED_VALUE"""),3777052.0)</f>
        <v>3777052</v>
      </c>
      <c r="G229" s="1">
        <f>IFERROR(__xludf.DUMMYFUNCTION("""COMPUTED_VALUE"""),1140.0)</f>
        <v>1140</v>
      </c>
      <c r="H229" s="1">
        <f>IFERROR(__xludf.DUMMYFUNCTION("""COMPUTED_VALUE"""),79170.0)</f>
        <v>79170</v>
      </c>
    </row>
    <row r="230">
      <c r="A230" s="1">
        <f>IFERROR(__xludf.DUMMYFUNCTION("""COMPUTED_VALUE"""),44088.0)</f>
        <v>44088</v>
      </c>
      <c r="B230" s="1">
        <f>IFERROR(__xludf.DUMMYFUNCTION("""COMPUTED_VALUE"""),44088.0)</f>
        <v>44088</v>
      </c>
      <c r="C230" s="1">
        <f>IFERROR(__xludf.DUMMYFUNCTION("""COMPUTED_VALUE"""),81913.0)</f>
        <v>81913</v>
      </c>
      <c r="D230" s="1">
        <f>IFERROR(__xludf.DUMMYFUNCTION("""COMPUTED_VALUE"""),4926947.0)</f>
        <v>4926947</v>
      </c>
      <c r="E230" s="1">
        <f>IFERROR(__xludf.DUMMYFUNCTION("""COMPUTED_VALUE"""),79213.0)</f>
        <v>79213</v>
      </c>
      <c r="F230" s="1">
        <f>IFERROR(__xludf.DUMMYFUNCTION("""COMPUTED_VALUE"""),3856265.0)</f>
        <v>3856265</v>
      </c>
      <c r="G230" s="1">
        <f>IFERROR(__xludf.DUMMYFUNCTION("""COMPUTED_VALUE"""),1054.0)</f>
        <v>1054</v>
      </c>
      <c r="H230" s="1">
        <f>IFERROR(__xludf.DUMMYFUNCTION("""COMPUTED_VALUE"""),80224.0)</f>
        <v>80224</v>
      </c>
    </row>
    <row r="231">
      <c r="A231" s="1">
        <f>IFERROR(__xludf.DUMMYFUNCTION("""COMPUTED_VALUE"""),44089.0)</f>
        <v>44089</v>
      </c>
      <c r="B231" s="1">
        <f>IFERROR(__xludf.DUMMYFUNCTION("""COMPUTED_VALUE"""),44089.0)</f>
        <v>44089</v>
      </c>
      <c r="C231" s="1">
        <f>IFERROR(__xludf.DUMMYFUNCTION("""COMPUTED_VALUE"""),91098.0)</f>
        <v>91098</v>
      </c>
      <c r="D231" s="1">
        <f>IFERROR(__xludf.DUMMYFUNCTION("""COMPUTED_VALUE"""),5018045.0)</f>
        <v>5018045</v>
      </c>
      <c r="E231" s="1">
        <f>IFERROR(__xludf.DUMMYFUNCTION("""COMPUTED_VALUE"""),82849.0)</f>
        <v>82849</v>
      </c>
      <c r="F231" s="1">
        <f>IFERROR(__xludf.DUMMYFUNCTION("""COMPUTED_VALUE"""),3939114.0)</f>
        <v>3939114</v>
      </c>
      <c r="G231" s="1">
        <f>IFERROR(__xludf.DUMMYFUNCTION("""COMPUTED_VALUE"""),1281.0)</f>
        <v>1281</v>
      </c>
      <c r="H231" s="1">
        <f>IFERROR(__xludf.DUMMYFUNCTION("""COMPUTED_VALUE"""),81505.0)</f>
        <v>81505</v>
      </c>
    </row>
    <row r="232">
      <c r="A232" s="1">
        <f>IFERROR(__xludf.DUMMYFUNCTION("""COMPUTED_VALUE"""),44090.0)</f>
        <v>44090</v>
      </c>
      <c r="B232" s="1">
        <f>IFERROR(__xludf.DUMMYFUNCTION("""COMPUTED_VALUE"""),44090.0)</f>
        <v>44090</v>
      </c>
      <c r="C232" s="1">
        <f>IFERROR(__xludf.DUMMYFUNCTION("""COMPUTED_VALUE"""),97860.0)</f>
        <v>97860</v>
      </c>
      <c r="D232" s="1">
        <f>IFERROR(__xludf.DUMMYFUNCTION("""COMPUTED_VALUE"""),5115905.0)</f>
        <v>5115905</v>
      </c>
      <c r="E232" s="1">
        <f>IFERROR(__xludf.DUMMYFUNCTION("""COMPUTED_VALUE"""),82924.0)</f>
        <v>82924</v>
      </c>
      <c r="F232" s="1">
        <f>IFERROR(__xludf.DUMMYFUNCTION("""COMPUTED_VALUE"""),4022038.0)</f>
        <v>4022038</v>
      </c>
      <c r="G232" s="1">
        <f>IFERROR(__xludf.DUMMYFUNCTION("""COMPUTED_VALUE"""),1140.0)</f>
        <v>1140</v>
      </c>
      <c r="H232" s="1">
        <f>IFERROR(__xludf.DUMMYFUNCTION("""COMPUTED_VALUE"""),82645.0)</f>
        <v>82645</v>
      </c>
    </row>
    <row r="233">
      <c r="A233" s="1">
        <f>IFERROR(__xludf.DUMMYFUNCTION("""COMPUTED_VALUE"""),44091.0)</f>
        <v>44091</v>
      </c>
      <c r="B233" s="1">
        <f>IFERROR(__xludf.DUMMYFUNCTION("""COMPUTED_VALUE"""),44091.0)</f>
        <v>44091</v>
      </c>
      <c r="C233" s="1">
        <f>IFERROR(__xludf.DUMMYFUNCTION("""COMPUTED_VALUE"""),96787.0)</f>
        <v>96787</v>
      </c>
      <c r="D233" s="1">
        <f>IFERROR(__xludf.DUMMYFUNCTION("""COMPUTED_VALUE"""),5212692.0)</f>
        <v>5212692</v>
      </c>
      <c r="E233" s="1">
        <f>IFERROR(__xludf.DUMMYFUNCTION("""COMPUTED_VALUE"""),87788.0)</f>
        <v>87788</v>
      </c>
      <c r="F233" s="1">
        <f>IFERROR(__xludf.DUMMYFUNCTION("""COMPUTED_VALUE"""),4109826.0)</f>
        <v>4109826</v>
      </c>
      <c r="G233" s="1">
        <f>IFERROR(__xludf.DUMMYFUNCTION("""COMPUTED_VALUE"""),1175.0)</f>
        <v>1175</v>
      </c>
      <c r="H233" s="1">
        <f>IFERROR(__xludf.DUMMYFUNCTION("""COMPUTED_VALUE"""),83820.0)</f>
        <v>83820</v>
      </c>
    </row>
    <row r="234">
      <c r="A234" s="1">
        <f>IFERROR(__xludf.DUMMYFUNCTION("""COMPUTED_VALUE"""),44092.0)</f>
        <v>44092</v>
      </c>
      <c r="B234" s="1">
        <f>IFERROR(__xludf.DUMMYFUNCTION("""COMPUTED_VALUE"""),44092.0)</f>
        <v>44092</v>
      </c>
      <c r="C234" s="1">
        <f>IFERROR(__xludf.DUMMYFUNCTION("""COMPUTED_VALUE"""),92973.0)</f>
        <v>92973</v>
      </c>
      <c r="D234" s="1">
        <f>IFERROR(__xludf.DUMMYFUNCTION("""COMPUTED_VALUE"""),5305665.0)</f>
        <v>5305665</v>
      </c>
      <c r="E234" s="1">
        <f>IFERROR(__xludf.DUMMYFUNCTION("""COMPUTED_VALUE"""),95515.0)</f>
        <v>95515</v>
      </c>
      <c r="F234" s="1">
        <f>IFERROR(__xludf.DUMMYFUNCTION("""COMPUTED_VALUE"""),4205341.0)</f>
        <v>4205341</v>
      </c>
      <c r="G234" s="1">
        <f>IFERROR(__xludf.DUMMYFUNCTION("""COMPUTED_VALUE"""),1221.0)</f>
        <v>1221</v>
      </c>
      <c r="H234" s="1">
        <f>IFERROR(__xludf.DUMMYFUNCTION("""COMPUTED_VALUE"""),85041.0)</f>
        <v>85041</v>
      </c>
    </row>
    <row r="235">
      <c r="A235" s="1">
        <f>IFERROR(__xludf.DUMMYFUNCTION("""COMPUTED_VALUE"""),44093.0)</f>
        <v>44093</v>
      </c>
      <c r="B235" s="1">
        <f>IFERROR(__xludf.DUMMYFUNCTION("""COMPUTED_VALUE"""),44093.0)</f>
        <v>44093</v>
      </c>
      <c r="C235" s="1">
        <f>IFERROR(__xludf.DUMMYFUNCTION("""COMPUTED_VALUE"""),92574.0)</f>
        <v>92574</v>
      </c>
      <c r="D235" s="1">
        <f>IFERROR(__xludf.DUMMYFUNCTION("""COMPUTED_VALUE"""),5398239.0)</f>
        <v>5398239</v>
      </c>
      <c r="E235" s="1">
        <f>IFERROR(__xludf.DUMMYFUNCTION("""COMPUTED_VALUE"""),94389.0)</f>
        <v>94389</v>
      </c>
      <c r="F235" s="1">
        <f>IFERROR(__xludf.DUMMYFUNCTION("""COMPUTED_VALUE"""),4299730.0)</f>
        <v>4299730</v>
      </c>
      <c r="G235" s="1">
        <f>IFERROR(__xludf.DUMMYFUNCTION("""COMPUTED_VALUE"""),1149.0)</f>
        <v>1149</v>
      </c>
      <c r="H235" s="1">
        <f>IFERROR(__xludf.DUMMYFUNCTION("""COMPUTED_VALUE"""),86190.0)</f>
        <v>86190</v>
      </c>
    </row>
    <row r="236">
      <c r="A236" s="1">
        <f>IFERROR(__xludf.DUMMYFUNCTION("""COMPUTED_VALUE"""),44094.0)</f>
        <v>44094</v>
      </c>
      <c r="B236" s="1">
        <f>IFERROR(__xludf.DUMMYFUNCTION("""COMPUTED_VALUE"""),44094.0)</f>
        <v>44094</v>
      </c>
      <c r="C236" s="1">
        <f>IFERROR(__xludf.DUMMYFUNCTION("""COMPUTED_VALUE"""),87395.0)</f>
        <v>87395</v>
      </c>
      <c r="D236" s="1">
        <f>IFERROR(__xludf.DUMMYFUNCTION("""COMPUTED_VALUE"""),5485634.0)</f>
        <v>5485634</v>
      </c>
      <c r="E236" s="1">
        <f>IFERROR(__xludf.DUMMYFUNCTION("""COMPUTED_VALUE"""),92926.0)</f>
        <v>92926</v>
      </c>
      <c r="F236" s="1">
        <f>IFERROR(__xludf.DUMMYFUNCTION("""COMPUTED_VALUE"""),4392656.0)</f>
        <v>4392656</v>
      </c>
      <c r="G236" s="1">
        <f>IFERROR(__xludf.DUMMYFUNCTION("""COMPUTED_VALUE"""),1135.0)</f>
        <v>1135</v>
      </c>
      <c r="H236" s="1">
        <f>IFERROR(__xludf.DUMMYFUNCTION("""COMPUTED_VALUE"""),87325.0)</f>
        <v>87325</v>
      </c>
    </row>
    <row r="237">
      <c r="A237" s="1">
        <f>IFERROR(__xludf.DUMMYFUNCTION("""COMPUTED_VALUE"""),44095.0)</f>
        <v>44095</v>
      </c>
      <c r="B237" s="1">
        <f>IFERROR(__xludf.DUMMYFUNCTION("""COMPUTED_VALUE"""),44095.0)</f>
        <v>44095</v>
      </c>
      <c r="C237" s="1">
        <f>IFERROR(__xludf.DUMMYFUNCTION("""COMPUTED_VALUE"""),74493.0)</f>
        <v>74493</v>
      </c>
      <c r="D237" s="1">
        <f>IFERROR(__xludf.DUMMYFUNCTION("""COMPUTED_VALUE"""),5560127.0)</f>
        <v>5560127</v>
      </c>
      <c r="E237" s="1">
        <f>IFERROR(__xludf.DUMMYFUNCTION("""COMPUTED_VALUE"""),102070.0)</f>
        <v>102070</v>
      </c>
      <c r="F237" s="1">
        <f>IFERROR(__xludf.DUMMYFUNCTION("""COMPUTED_VALUE"""),4494726.0)</f>
        <v>4494726</v>
      </c>
      <c r="G237" s="1">
        <f>IFERROR(__xludf.DUMMYFUNCTION("""COMPUTED_VALUE"""),1056.0)</f>
        <v>1056</v>
      </c>
      <c r="H237" s="1">
        <f>IFERROR(__xludf.DUMMYFUNCTION("""COMPUTED_VALUE"""),88381.0)</f>
        <v>88381</v>
      </c>
    </row>
    <row r="238">
      <c r="A238" s="1">
        <f>IFERROR(__xludf.DUMMYFUNCTION("""COMPUTED_VALUE"""),44096.0)</f>
        <v>44096</v>
      </c>
      <c r="B238" s="1">
        <f>IFERROR(__xludf.DUMMYFUNCTION("""COMPUTED_VALUE"""),44096.0)</f>
        <v>44096</v>
      </c>
      <c r="C238" s="1">
        <f>IFERROR(__xludf.DUMMYFUNCTION("""COMPUTED_VALUE"""),83362.0)</f>
        <v>83362</v>
      </c>
      <c r="D238" s="1">
        <f>IFERROR(__xludf.DUMMYFUNCTION("""COMPUTED_VALUE"""),5643489.0)</f>
        <v>5643489</v>
      </c>
      <c r="E238" s="1">
        <f>IFERROR(__xludf.DUMMYFUNCTION("""COMPUTED_VALUE"""),89657.0)</f>
        <v>89657</v>
      </c>
      <c r="F238" s="1">
        <f>IFERROR(__xludf.DUMMYFUNCTION("""COMPUTED_VALUE"""),4584383.0)</f>
        <v>4584383</v>
      </c>
      <c r="G238" s="1">
        <f>IFERROR(__xludf.DUMMYFUNCTION("""COMPUTED_VALUE"""),1085.0)</f>
        <v>1085</v>
      </c>
      <c r="H238" s="1">
        <f>IFERROR(__xludf.DUMMYFUNCTION("""COMPUTED_VALUE"""),89466.0)</f>
        <v>89466</v>
      </c>
    </row>
    <row r="239">
      <c r="A239" s="1">
        <f>IFERROR(__xludf.DUMMYFUNCTION("""COMPUTED_VALUE"""),44097.0)</f>
        <v>44097</v>
      </c>
      <c r="B239" s="1">
        <f>IFERROR(__xludf.DUMMYFUNCTION("""COMPUTED_VALUE"""),44097.0)</f>
        <v>44097</v>
      </c>
      <c r="C239" s="1">
        <f>IFERROR(__xludf.DUMMYFUNCTION("""COMPUTED_VALUE"""),86703.0)</f>
        <v>86703</v>
      </c>
      <c r="D239" s="1">
        <f>IFERROR(__xludf.DUMMYFUNCTION("""COMPUTED_VALUE"""),5730192.0)</f>
        <v>5730192</v>
      </c>
      <c r="E239" s="1">
        <f>IFERROR(__xludf.DUMMYFUNCTION("""COMPUTED_VALUE"""),87459.0)</f>
        <v>87459</v>
      </c>
      <c r="F239" s="1">
        <f>IFERROR(__xludf.DUMMYFUNCTION("""COMPUTED_VALUE"""),4671842.0)</f>
        <v>4671842</v>
      </c>
      <c r="G239" s="1">
        <f>IFERROR(__xludf.DUMMYFUNCTION("""COMPUTED_VALUE"""),1123.0)</f>
        <v>1123</v>
      </c>
      <c r="H239" s="1">
        <f>IFERROR(__xludf.DUMMYFUNCTION("""COMPUTED_VALUE"""),90589.0)</f>
        <v>90589</v>
      </c>
    </row>
    <row r="240">
      <c r="A240" s="1">
        <f>IFERROR(__xludf.DUMMYFUNCTION("""COMPUTED_VALUE"""),44098.0)</f>
        <v>44098</v>
      </c>
      <c r="B240" s="1">
        <f>IFERROR(__xludf.DUMMYFUNCTION("""COMPUTED_VALUE"""),44098.0)</f>
        <v>44098</v>
      </c>
      <c r="C240" s="1">
        <f>IFERROR(__xludf.DUMMYFUNCTION("""COMPUTED_VALUE"""),85921.0)</f>
        <v>85921</v>
      </c>
      <c r="D240" s="1">
        <f>IFERROR(__xludf.DUMMYFUNCTION("""COMPUTED_VALUE"""),5816113.0)</f>
        <v>5816113</v>
      </c>
      <c r="E240" s="1">
        <f>IFERROR(__xludf.DUMMYFUNCTION("""COMPUTED_VALUE"""),81142.0)</f>
        <v>81142</v>
      </c>
      <c r="F240" s="1">
        <f>IFERROR(__xludf.DUMMYFUNCTION("""COMPUTED_VALUE"""),4752984.0)</f>
        <v>4752984</v>
      </c>
      <c r="G240" s="1">
        <f>IFERROR(__xludf.DUMMYFUNCTION("""COMPUTED_VALUE"""),1144.0)</f>
        <v>1144</v>
      </c>
      <c r="H240" s="1">
        <f>IFERROR(__xludf.DUMMYFUNCTION("""COMPUTED_VALUE"""),91733.0)</f>
        <v>91733</v>
      </c>
    </row>
    <row r="241">
      <c r="A241" s="1">
        <f>IFERROR(__xludf.DUMMYFUNCTION("""COMPUTED_VALUE"""),44099.0)</f>
        <v>44099</v>
      </c>
      <c r="B241" s="1">
        <f>IFERROR(__xludf.DUMMYFUNCTION("""COMPUTED_VALUE"""),44099.0)</f>
        <v>44099</v>
      </c>
      <c r="C241" s="1">
        <f>IFERROR(__xludf.DUMMYFUNCTION("""COMPUTED_VALUE"""),85717.0)</f>
        <v>85717</v>
      </c>
      <c r="D241" s="1">
        <f>IFERROR(__xludf.DUMMYFUNCTION("""COMPUTED_VALUE"""),5901830.0)</f>
        <v>5901830</v>
      </c>
      <c r="E241" s="1">
        <f>IFERROR(__xludf.DUMMYFUNCTION("""COMPUTED_VALUE"""),93331.0)</f>
        <v>93331</v>
      </c>
      <c r="F241" s="1">
        <f>IFERROR(__xludf.DUMMYFUNCTION("""COMPUTED_VALUE"""),4846315.0)</f>
        <v>4846315</v>
      </c>
      <c r="G241" s="1">
        <f>IFERROR(__xludf.DUMMYFUNCTION("""COMPUTED_VALUE"""),1093.0)</f>
        <v>1093</v>
      </c>
      <c r="H241" s="1">
        <f>IFERROR(__xludf.DUMMYFUNCTION("""COMPUTED_VALUE"""),92826.0)</f>
        <v>92826</v>
      </c>
    </row>
    <row r="242">
      <c r="A242" s="1">
        <f>IFERROR(__xludf.DUMMYFUNCTION("""COMPUTED_VALUE"""),44100.0)</f>
        <v>44100</v>
      </c>
      <c r="B242" s="1">
        <f>IFERROR(__xludf.DUMMYFUNCTION("""COMPUTED_VALUE"""),44100.0)</f>
        <v>44100</v>
      </c>
      <c r="C242" s="1">
        <f>IFERROR(__xludf.DUMMYFUNCTION("""COMPUTED_VALUE"""),88759.0)</f>
        <v>88759</v>
      </c>
      <c r="D242" s="1">
        <f>IFERROR(__xludf.DUMMYFUNCTION("""COMPUTED_VALUE"""),5990589.0)</f>
        <v>5990589</v>
      </c>
      <c r="E242" s="1">
        <f>IFERROR(__xludf.DUMMYFUNCTION("""COMPUTED_VALUE"""),92365.0)</f>
        <v>92365</v>
      </c>
      <c r="F242" s="1">
        <f>IFERROR(__xludf.DUMMYFUNCTION("""COMPUTED_VALUE"""),4938680.0)</f>
        <v>4938680</v>
      </c>
      <c r="G242" s="1">
        <f>IFERROR(__xludf.DUMMYFUNCTION("""COMPUTED_VALUE"""),1124.0)</f>
        <v>1124</v>
      </c>
      <c r="H242" s="1">
        <f>IFERROR(__xludf.DUMMYFUNCTION("""COMPUTED_VALUE"""),93950.0)</f>
        <v>93950</v>
      </c>
    </row>
    <row r="243">
      <c r="A243" s="1">
        <f>IFERROR(__xludf.DUMMYFUNCTION("""COMPUTED_VALUE"""),44101.0)</f>
        <v>44101</v>
      </c>
      <c r="B243" s="1">
        <f>IFERROR(__xludf.DUMMYFUNCTION("""COMPUTED_VALUE"""),44101.0)</f>
        <v>44101</v>
      </c>
      <c r="C243" s="1">
        <f>IFERROR(__xludf.DUMMYFUNCTION("""COMPUTED_VALUE"""),82770.0)</f>
        <v>82770</v>
      </c>
      <c r="D243" s="1">
        <f>IFERROR(__xludf.DUMMYFUNCTION("""COMPUTED_VALUE"""),6073359.0)</f>
        <v>6073359</v>
      </c>
      <c r="E243" s="1">
        <f>IFERROR(__xludf.DUMMYFUNCTION("""COMPUTED_VALUE"""),74691.0)</f>
        <v>74691</v>
      </c>
      <c r="F243" s="1">
        <f>IFERROR(__xludf.DUMMYFUNCTION("""COMPUTED_VALUE"""),5013371.0)</f>
        <v>5013371</v>
      </c>
      <c r="G243" s="1">
        <f>IFERROR(__xludf.DUMMYFUNCTION("""COMPUTED_VALUE"""),1040.0)</f>
        <v>1040</v>
      </c>
      <c r="H243" s="1">
        <f>IFERROR(__xludf.DUMMYFUNCTION("""COMPUTED_VALUE"""),94990.0)</f>
        <v>94990</v>
      </c>
    </row>
    <row r="244">
      <c r="A244" s="1">
        <f>IFERROR(__xludf.DUMMYFUNCTION("""COMPUTED_VALUE"""),44102.0)</f>
        <v>44102</v>
      </c>
      <c r="B244" s="1">
        <f>IFERROR(__xludf.DUMMYFUNCTION("""COMPUTED_VALUE"""),44102.0)</f>
        <v>44102</v>
      </c>
      <c r="C244" s="1">
        <f>IFERROR(__xludf.DUMMYFUNCTION("""COMPUTED_VALUE"""),69669.0)</f>
        <v>69669</v>
      </c>
      <c r="D244" s="1">
        <f>IFERROR(__xludf.DUMMYFUNCTION("""COMPUTED_VALUE"""),6143028.0)</f>
        <v>6143028</v>
      </c>
      <c r="E244" s="1">
        <f>IFERROR(__xludf.DUMMYFUNCTION("""COMPUTED_VALUE"""),85198.0)</f>
        <v>85198</v>
      </c>
      <c r="F244" s="1">
        <f>IFERROR(__xludf.DUMMYFUNCTION("""COMPUTED_VALUE"""),5098569.0)</f>
        <v>5098569</v>
      </c>
      <c r="G244" s="1">
        <f>IFERROR(__xludf.DUMMYFUNCTION("""COMPUTED_VALUE"""),775.0)</f>
        <v>775</v>
      </c>
      <c r="H244" s="1">
        <f>IFERROR(__xludf.DUMMYFUNCTION("""COMPUTED_VALUE"""),95765.0)</f>
        <v>95765</v>
      </c>
    </row>
    <row r="245">
      <c r="A245" s="1">
        <f>IFERROR(__xludf.DUMMYFUNCTION("""COMPUTED_VALUE"""),44103.0)</f>
        <v>44103</v>
      </c>
      <c r="B245" s="1">
        <f>IFERROR(__xludf.DUMMYFUNCTION("""COMPUTED_VALUE"""),44103.0)</f>
        <v>44103</v>
      </c>
      <c r="C245" s="1">
        <f>IFERROR(__xludf.DUMMYFUNCTION("""COMPUTED_VALUE"""),80500.0)</f>
        <v>80500</v>
      </c>
      <c r="D245" s="1">
        <f>IFERROR(__xludf.DUMMYFUNCTION("""COMPUTED_VALUE"""),6223528.0)</f>
        <v>6223528</v>
      </c>
      <c r="E245" s="1">
        <f>IFERROR(__xludf.DUMMYFUNCTION("""COMPUTED_VALUE"""),86150.0)</f>
        <v>86150</v>
      </c>
      <c r="F245" s="1">
        <f>IFERROR(__xludf.DUMMYFUNCTION("""COMPUTED_VALUE"""),5184719.0)</f>
        <v>5184719</v>
      </c>
      <c r="G245" s="1">
        <f>IFERROR(__xludf.DUMMYFUNCTION("""COMPUTED_VALUE"""),1178.0)</f>
        <v>1178</v>
      </c>
      <c r="H245" s="1">
        <f>IFERROR(__xludf.DUMMYFUNCTION("""COMPUTED_VALUE"""),96943.0)</f>
        <v>96943</v>
      </c>
    </row>
    <row r="246">
      <c r="A246" s="1">
        <f>IFERROR(__xludf.DUMMYFUNCTION("""COMPUTED_VALUE"""),44104.0)</f>
        <v>44104</v>
      </c>
      <c r="B246" s="1">
        <f>IFERROR(__xludf.DUMMYFUNCTION("""COMPUTED_VALUE"""),44104.0)</f>
        <v>44104</v>
      </c>
      <c r="C246" s="1">
        <f>IFERROR(__xludf.DUMMYFUNCTION("""COMPUTED_VALUE"""),86748.0)</f>
        <v>86748</v>
      </c>
      <c r="D246" s="1">
        <f>IFERROR(__xludf.DUMMYFUNCTION("""COMPUTED_VALUE"""),6310276.0)</f>
        <v>6310276</v>
      </c>
      <c r="E246" s="1">
        <f>IFERROR(__xludf.DUMMYFUNCTION("""COMPUTED_VALUE"""),85274.0)</f>
        <v>85274</v>
      </c>
      <c r="F246" s="1">
        <f>IFERROR(__xludf.DUMMYFUNCTION("""COMPUTED_VALUE"""),5269993.0)</f>
        <v>5269993</v>
      </c>
      <c r="G246" s="1">
        <f>IFERROR(__xludf.DUMMYFUNCTION("""COMPUTED_VALUE"""),1179.0)</f>
        <v>1179</v>
      </c>
      <c r="H246" s="1">
        <f>IFERROR(__xludf.DUMMYFUNCTION("""COMPUTED_VALUE"""),98122.0)</f>
        <v>98122</v>
      </c>
    </row>
    <row r="247">
      <c r="A247" s="1">
        <f>IFERROR(__xludf.DUMMYFUNCTION("""COMPUTED_VALUE"""),44105.0)</f>
        <v>44105</v>
      </c>
      <c r="B247" s="1">
        <f>IFERROR(__xludf.DUMMYFUNCTION("""COMPUTED_VALUE"""),44105.0)</f>
        <v>44105</v>
      </c>
      <c r="C247" s="1">
        <f>IFERROR(__xludf.DUMMYFUNCTION("""COMPUTED_VALUE"""),81784.0)</f>
        <v>81784</v>
      </c>
      <c r="D247" s="1">
        <f>IFERROR(__xludf.DUMMYFUNCTION("""COMPUTED_VALUE"""),6392060.0)</f>
        <v>6392060</v>
      </c>
      <c r="E247" s="1">
        <f>IFERROR(__xludf.DUMMYFUNCTION("""COMPUTED_VALUE"""),78731.0)</f>
        <v>78731</v>
      </c>
      <c r="F247" s="1">
        <f>IFERROR(__xludf.DUMMYFUNCTION("""COMPUTED_VALUE"""),5348724.0)</f>
        <v>5348724</v>
      </c>
      <c r="G247" s="1">
        <f>IFERROR(__xludf.DUMMYFUNCTION("""COMPUTED_VALUE"""),1099.0)</f>
        <v>1099</v>
      </c>
      <c r="H247" s="1">
        <f>IFERROR(__xludf.DUMMYFUNCTION("""COMPUTED_VALUE"""),99221.0)</f>
        <v>99221</v>
      </c>
    </row>
    <row r="248">
      <c r="A248" s="1">
        <f>IFERROR(__xludf.DUMMYFUNCTION("""COMPUTED_VALUE"""),44106.0)</f>
        <v>44106</v>
      </c>
      <c r="B248" s="1">
        <f>IFERROR(__xludf.DUMMYFUNCTION("""COMPUTED_VALUE"""),44106.0)</f>
        <v>44106</v>
      </c>
      <c r="C248" s="1">
        <f>IFERROR(__xludf.DUMMYFUNCTION("""COMPUTED_VALUE"""),79883.0)</f>
        <v>79883</v>
      </c>
      <c r="D248" s="1">
        <f>IFERROR(__xludf.DUMMYFUNCTION("""COMPUTED_VALUE"""),6471943.0)</f>
        <v>6471943</v>
      </c>
      <c r="E248" s="1">
        <f>IFERROR(__xludf.DUMMYFUNCTION("""COMPUTED_VALUE"""),76339.0)</f>
        <v>76339</v>
      </c>
      <c r="F248" s="1">
        <f>IFERROR(__xludf.DUMMYFUNCTION("""COMPUTED_VALUE"""),5425063.0)</f>
        <v>5425063</v>
      </c>
      <c r="G248" s="1">
        <f>IFERROR(__xludf.DUMMYFUNCTION("""COMPUTED_VALUE"""),1068.0)</f>
        <v>1068</v>
      </c>
      <c r="H248" s="1">
        <f>IFERROR(__xludf.DUMMYFUNCTION("""COMPUTED_VALUE"""),100289.0)</f>
        <v>100289</v>
      </c>
    </row>
    <row r="249">
      <c r="A249" s="1">
        <f>IFERROR(__xludf.DUMMYFUNCTION("""COMPUTED_VALUE"""),44107.0)</f>
        <v>44107</v>
      </c>
      <c r="B249" s="1">
        <f>IFERROR(__xludf.DUMMYFUNCTION("""COMPUTED_VALUE"""),44107.0)</f>
        <v>44107</v>
      </c>
      <c r="C249" s="1">
        <f>IFERROR(__xludf.DUMMYFUNCTION("""COMPUTED_VALUE"""),75479.0)</f>
        <v>75479</v>
      </c>
      <c r="D249" s="1">
        <f>IFERROR(__xludf.DUMMYFUNCTION("""COMPUTED_VALUE"""),6547422.0)</f>
        <v>6547422</v>
      </c>
      <c r="E249" s="1">
        <f>IFERROR(__xludf.DUMMYFUNCTION("""COMPUTED_VALUE"""),81655.0)</f>
        <v>81655</v>
      </c>
      <c r="F249" s="1">
        <f>IFERROR(__xludf.DUMMYFUNCTION("""COMPUTED_VALUE"""),5506718.0)</f>
        <v>5506718</v>
      </c>
      <c r="G249" s="1">
        <f>IFERROR(__xludf.DUMMYFUNCTION("""COMPUTED_VALUE"""),937.0)</f>
        <v>937</v>
      </c>
      <c r="H249" s="1">
        <f>IFERROR(__xludf.DUMMYFUNCTION("""COMPUTED_VALUE"""),101226.0)</f>
        <v>101226</v>
      </c>
    </row>
    <row r="250">
      <c r="A250" s="1">
        <f>IFERROR(__xludf.DUMMYFUNCTION("""COMPUTED_VALUE"""),44108.0)</f>
        <v>44108</v>
      </c>
      <c r="B250" s="1">
        <f>IFERROR(__xludf.DUMMYFUNCTION("""COMPUTED_VALUE"""),44108.0)</f>
        <v>44108</v>
      </c>
      <c r="C250" s="1">
        <f>IFERROR(__xludf.DUMMYFUNCTION("""COMPUTED_VALUE"""),74770.0)</f>
        <v>74770</v>
      </c>
      <c r="D250" s="1">
        <f>IFERROR(__xludf.DUMMYFUNCTION("""COMPUTED_VALUE"""),6622192.0)</f>
        <v>6622192</v>
      </c>
      <c r="E250" s="1">
        <f>IFERROR(__xludf.DUMMYFUNCTION("""COMPUTED_VALUE"""),76713.0)</f>
        <v>76713</v>
      </c>
      <c r="F250" s="1">
        <f>IFERROR(__xludf.DUMMYFUNCTION("""COMPUTED_VALUE"""),5583431.0)</f>
        <v>5583431</v>
      </c>
      <c r="G250" s="1">
        <f>IFERROR(__xludf.DUMMYFUNCTION("""COMPUTED_VALUE"""),903.0)</f>
        <v>903</v>
      </c>
      <c r="H250" s="1">
        <f>IFERROR(__xludf.DUMMYFUNCTION("""COMPUTED_VALUE"""),102129.0)</f>
        <v>102129</v>
      </c>
    </row>
    <row r="251">
      <c r="A251" s="1">
        <f>IFERROR(__xludf.DUMMYFUNCTION("""COMPUTED_VALUE"""),44109.0)</f>
        <v>44109</v>
      </c>
      <c r="B251" s="1">
        <f>IFERROR(__xludf.DUMMYFUNCTION("""COMPUTED_VALUE"""),44109.0)</f>
        <v>44109</v>
      </c>
      <c r="C251" s="1">
        <f>IFERROR(__xludf.DUMMYFUNCTION("""COMPUTED_VALUE"""),60130.0)</f>
        <v>60130</v>
      </c>
      <c r="D251" s="1">
        <f>IFERROR(__xludf.DUMMYFUNCTION("""COMPUTED_VALUE"""),6682322.0)</f>
        <v>6682322</v>
      </c>
      <c r="E251" s="1">
        <f>IFERROR(__xludf.DUMMYFUNCTION("""COMPUTED_VALUE"""),75855.0)</f>
        <v>75855</v>
      </c>
      <c r="F251" s="1">
        <f>IFERROR(__xludf.DUMMYFUNCTION("""COMPUTED_VALUE"""),5659286.0)</f>
        <v>5659286</v>
      </c>
      <c r="G251" s="1">
        <f>IFERROR(__xludf.DUMMYFUNCTION("""COMPUTED_VALUE"""),886.0)</f>
        <v>886</v>
      </c>
      <c r="H251" s="1">
        <f>IFERROR(__xludf.DUMMYFUNCTION("""COMPUTED_VALUE"""),103015.0)</f>
        <v>103015</v>
      </c>
    </row>
    <row r="252">
      <c r="A252" s="1">
        <f>IFERROR(__xludf.DUMMYFUNCTION("""COMPUTED_VALUE"""),44110.0)</f>
        <v>44110</v>
      </c>
      <c r="B252" s="1">
        <f>IFERROR(__xludf.DUMMYFUNCTION("""COMPUTED_VALUE"""),44110.0)</f>
        <v>44110</v>
      </c>
      <c r="C252" s="1">
        <f>IFERROR(__xludf.DUMMYFUNCTION("""COMPUTED_VALUE"""),71869.0)</f>
        <v>71869</v>
      </c>
      <c r="D252" s="1">
        <f>IFERROR(__xludf.DUMMYFUNCTION("""COMPUTED_VALUE"""),6754191.0)</f>
        <v>6754191</v>
      </c>
      <c r="E252" s="1">
        <f>IFERROR(__xludf.DUMMYFUNCTION("""COMPUTED_VALUE"""),81945.0)</f>
        <v>81945</v>
      </c>
      <c r="F252" s="1">
        <f>IFERROR(__xludf.DUMMYFUNCTION("""COMPUTED_VALUE"""),5741231.0)</f>
        <v>5741231</v>
      </c>
      <c r="G252" s="1">
        <f>IFERROR(__xludf.DUMMYFUNCTION("""COMPUTED_VALUE"""),990.0)</f>
        <v>990</v>
      </c>
      <c r="H252" s="1">
        <f>IFERROR(__xludf.DUMMYFUNCTION("""COMPUTED_VALUE"""),104005.0)</f>
        <v>104005</v>
      </c>
    </row>
    <row r="253">
      <c r="A253" s="1">
        <f>IFERROR(__xludf.DUMMYFUNCTION("""COMPUTED_VALUE"""),44111.0)</f>
        <v>44111</v>
      </c>
      <c r="B253" s="1">
        <f>IFERROR(__xludf.DUMMYFUNCTION("""COMPUTED_VALUE"""),44111.0)</f>
        <v>44111</v>
      </c>
      <c r="C253" s="1">
        <f>IFERROR(__xludf.DUMMYFUNCTION("""COMPUTED_VALUE"""),78809.0)</f>
        <v>78809</v>
      </c>
      <c r="D253" s="1">
        <f>IFERROR(__xludf.DUMMYFUNCTION("""COMPUTED_VALUE"""),6833000.0)</f>
        <v>6833000</v>
      </c>
      <c r="E253" s="1">
        <f>IFERROR(__xludf.DUMMYFUNCTION("""COMPUTED_VALUE"""),83209.0)</f>
        <v>83209</v>
      </c>
      <c r="F253" s="1">
        <f>IFERROR(__xludf.DUMMYFUNCTION("""COMPUTED_VALUE"""),5824440.0)</f>
        <v>5824440</v>
      </c>
      <c r="G253" s="1">
        <f>IFERROR(__xludf.DUMMYFUNCTION("""COMPUTED_VALUE"""),963.0)</f>
        <v>963</v>
      </c>
      <c r="H253" s="1">
        <f>IFERROR(__xludf.DUMMYFUNCTION("""COMPUTED_VALUE"""),104968.0)</f>
        <v>104968</v>
      </c>
    </row>
    <row r="254">
      <c r="A254" s="1">
        <f>IFERROR(__xludf.DUMMYFUNCTION("""COMPUTED_VALUE"""),44112.0)</f>
        <v>44112</v>
      </c>
      <c r="B254" s="1">
        <f>IFERROR(__xludf.DUMMYFUNCTION("""COMPUTED_VALUE"""),44112.0)</f>
        <v>44112</v>
      </c>
      <c r="C254" s="1">
        <f>IFERROR(__xludf.DUMMYFUNCTION("""COMPUTED_VALUE"""),70797.0)</f>
        <v>70797</v>
      </c>
      <c r="D254" s="1">
        <f>IFERROR(__xludf.DUMMYFUNCTION("""COMPUTED_VALUE"""),6903797.0)</f>
        <v>6903797</v>
      </c>
      <c r="E254" s="1">
        <f>IFERROR(__xludf.DUMMYFUNCTION("""COMPUTED_VALUE"""),78745.0)</f>
        <v>78745</v>
      </c>
      <c r="F254" s="1">
        <f>IFERROR(__xludf.DUMMYFUNCTION("""COMPUTED_VALUE"""),5903185.0)</f>
        <v>5903185</v>
      </c>
      <c r="G254" s="1">
        <f>IFERROR(__xludf.DUMMYFUNCTION("""COMPUTED_VALUE"""),967.0)</f>
        <v>967</v>
      </c>
      <c r="H254" s="1">
        <f>IFERROR(__xludf.DUMMYFUNCTION("""COMPUTED_VALUE"""),105935.0)</f>
        <v>105935</v>
      </c>
    </row>
    <row r="255">
      <c r="A255" s="1">
        <f>IFERROR(__xludf.DUMMYFUNCTION("""COMPUTED_VALUE"""),44113.0)</f>
        <v>44113</v>
      </c>
      <c r="B255" s="1">
        <f>IFERROR(__xludf.DUMMYFUNCTION("""COMPUTED_VALUE"""),44113.0)</f>
        <v>44113</v>
      </c>
      <c r="C255" s="1">
        <f>IFERROR(__xludf.DUMMYFUNCTION("""COMPUTED_VALUE"""),73305.0)</f>
        <v>73305</v>
      </c>
      <c r="D255" s="1">
        <f>IFERROR(__xludf.DUMMYFUNCTION("""COMPUTED_VALUE"""),6977102.0)</f>
        <v>6977102</v>
      </c>
      <c r="E255" s="1">
        <f>IFERROR(__xludf.DUMMYFUNCTION("""COMPUTED_VALUE"""),82628.0)</f>
        <v>82628</v>
      </c>
      <c r="F255" s="1">
        <f>IFERROR(__xludf.DUMMYFUNCTION("""COMPUTED_VALUE"""),5985813.0)</f>
        <v>5985813</v>
      </c>
      <c r="G255" s="1">
        <f>IFERROR(__xludf.DUMMYFUNCTION("""COMPUTED_VALUE"""),929.0)</f>
        <v>929</v>
      </c>
      <c r="H255" s="1">
        <f>IFERROR(__xludf.DUMMYFUNCTION("""COMPUTED_VALUE"""),106864.0)</f>
        <v>106864</v>
      </c>
    </row>
    <row r="256">
      <c r="A256" s="1">
        <f>IFERROR(__xludf.DUMMYFUNCTION("""COMPUTED_VALUE"""),44114.0)</f>
        <v>44114</v>
      </c>
      <c r="B256" s="1">
        <f>IFERROR(__xludf.DUMMYFUNCTION("""COMPUTED_VALUE"""),44114.0)</f>
        <v>44114</v>
      </c>
      <c r="C256" s="1">
        <f>IFERROR(__xludf.DUMMYFUNCTION("""COMPUTED_VALUE"""),74418.0)</f>
        <v>74418</v>
      </c>
      <c r="D256" s="1">
        <f>IFERROR(__xludf.DUMMYFUNCTION("""COMPUTED_VALUE"""),7051520.0)</f>
        <v>7051520</v>
      </c>
      <c r="E256" s="1">
        <f>IFERROR(__xludf.DUMMYFUNCTION("""COMPUTED_VALUE"""),89024.0)</f>
        <v>89024</v>
      </c>
      <c r="F256" s="1">
        <f>IFERROR(__xludf.DUMMYFUNCTION("""COMPUTED_VALUE"""),6074837.0)</f>
        <v>6074837</v>
      </c>
      <c r="G256" s="1">
        <f>IFERROR(__xludf.DUMMYFUNCTION("""COMPUTED_VALUE"""),921.0)</f>
        <v>921</v>
      </c>
      <c r="H256" s="1">
        <f>IFERROR(__xludf.DUMMYFUNCTION("""COMPUTED_VALUE"""),107785.0)</f>
        <v>107785</v>
      </c>
    </row>
    <row r="257">
      <c r="A257" s="1">
        <f>IFERROR(__xludf.DUMMYFUNCTION("""COMPUTED_VALUE"""),44115.0)</f>
        <v>44115</v>
      </c>
      <c r="B257" s="1">
        <f>IFERROR(__xludf.DUMMYFUNCTION("""COMPUTED_VALUE"""),44115.0)</f>
        <v>44115</v>
      </c>
      <c r="C257" s="1">
        <f>IFERROR(__xludf.DUMMYFUNCTION("""COMPUTED_VALUE"""),67789.0)</f>
        <v>67789</v>
      </c>
      <c r="D257" s="1">
        <f>IFERROR(__xludf.DUMMYFUNCTION("""COMPUTED_VALUE"""),7119309.0)</f>
        <v>7119309</v>
      </c>
      <c r="E257" s="1">
        <f>IFERROR(__xludf.DUMMYFUNCTION("""COMPUTED_VALUE"""),71565.0)</f>
        <v>71565</v>
      </c>
      <c r="F257" s="1">
        <f>IFERROR(__xludf.DUMMYFUNCTION("""COMPUTED_VALUE"""),6146402.0)</f>
        <v>6146402</v>
      </c>
      <c r="G257" s="1">
        <f>IFERROR(__xludf.DUMMYFUNCTION("""COMPUTED_VALUE"""),813.0)</f>
        <v>813</v>
      </c>
      <c r="H257" s="1">
        <f>IFERROR(__xludf.DUMMYFUNCTION("""COMPUTED_VALUE"""),108598.0)</f>
        <v>108598</v>
      </c>
    </row>
    <row r="258">
      <c r="A258" s="1">
        <f>IFERROR(__xludf.DUMMYFUNCTION("""COMPUTED_VALUE"""),44116.0)</f>
        <v>44116</v>
      </c>
      <c r="B258" s="1">
        <f>IFERROR(__xludf.DUMMYFUNCTION("""COMPUTED_VALUE"""),44116.0)</f>
        <v>44116</v>
      </c>
      <c r="C258" s="1">
        <f>IFERROR(__xludf.DUMMYFUNCTION("""COMPUTED_VALUE"""),54262.0)</f>
        <v>54262</v>
      </c>
      <c r="D258" s="1">
        <f>IFERROR(__xludf.DUMMYFUNCTION("""COMPUTED_VALUE"""),7173571.0)</f>
        <v>7173571</v>
      </c>
      <c r="E258" s="1">
        <f>IFERROR(__xludf.DUMMYFUNCTION("""COMPUTED_VALUE"""),78365.0)</f>
        <v>78365</v>
      </c>
      <c r="F258" s="1">
        <f>IFERROR(__xludf.DUMMYFUNCTION("""COMPUTED_VALUE"""),6224767.0)</f>
        <v>6224767</v>
      </c>
      <c r="G258" s="1">
        <f>IFERROR(__xludf.DUMMYFUNCTION("""COMPUTED_VALUE"""),710.0)</f>
        <v>710</v>
      </c>
      <c r="H258" s="1">
        <f>IFERROR(__xludf.DUMMYFUNCTION("""COMPUTED_VALUE"""),109308.0)</f>
        <v>109308</v>
      </c>
    </row>
    <row r="259">
      <c r="A259" s="1">
        <f>IFERROR(__xludf.DUMMYFUNCTION("""COMPUTED_VALUE"""),44117.0)</f>
        <v>44117</v>
      </c>
      <c r="B259" s="1">
        <f>IFERROR(__xludf.DUMMYFUNCTION("""COMPUTED_VALUE"""),44117.0)</f>
        <v>44117</v>
      </c>
      <c r="C259" s="1">
        <f>IFERROR(__xludf.DUMMYFUNCTION("""COMPUTED_VALUE"""),63717.0)</f>
        <v>63717</v>
      </c>
      <c r="D259" s="1">
        <f>IFERROR(__xludf.DUMMYFUNCTION("""COMPUTED_VALUE"""),7237288.0)</f>
        <v>7237288</v>
      </c>
      <c r="E259" s="1">
        <f>IFERROR(__xludf.DUMMYFUNCTION("""COMPUTED_VALUE"""),74079.0)</f>
        <v>74079</v>
      </c>
      <c r="F259" s="1">
        <f>IFERROR(__xludf.DUMMYFUNCTION("""COMPUTED_VALUE"""),6298846.0)</f>
        <v>6298846</v>
      </c>
      <c r="G259" s="1">
        <f>IFERROR(__xludf.DUMMYFUNCTION("""COMPUTED_VALUE"""),727.0)</f>
        <v>727</v>
      </c>
      <c r="H259" s="1">
        <f>IFERROR(__xludf.DUMMYFUNCTION("""COMPUTED_VALUE"""),110035.0)</f>
        <v>110035</v>
      </c>
    </row>
    <row r="260">
      <c r="A260" s="1">
        <f>IFERROR(__xludf.DUMMYFUNCTION("""COMPUTED_VALUE"""),44118.0)</f>
        <v>44118</v>
      </c>
      <c r="B260" s="1">
        <f>IFERROR(__xludf.DUMMYFUNCTION("""COMPUTED_VALUE"""),44118.0)</f>
        <v>44118</v>
      </c>
      <c r="C260" s="1">
        <f>IFERROR(__xludf.DUMMYFUNCTION("""COMPUTED_VALUE"""),67811.0)</f>
        <v>67811</v>
      </c>
      <c r="D260" s="1">
        <f>IFERROR(__xludf.DUMMYFUNCTION("""COMPUTED_VALUE"""),7305099.0)</f>
        <v>7305099</v>
      </c>
      <c r="E260" s="1">
        <f>IFERROR(__xludf.DUMMYFUNCTION("""COMPUTED_VALUE"""),81582.0)</f>
        <v>81582</v>
      </c>
      <c r="F260" s="1">
        <f>IFERROR(__xludf.DUMMYFUNCTION("""COMPUTED_VALUE"""),6380428.0)</f>
        <v>6380428</v>
      </c>
      <c r="G260" s="1">
        <f>IFERROR(__xludf.DUMMYFUNCTION("""COMPUTED_VALUE"""),690.0)</f>
        <v>690</v>
      </c>
      <c r="H260" s="1">
        <f>IFERROR(__xludf.DUMMYFUNCTION("""COMPUTED_VALUE"""),110725.0)</f>
        <v>110725</v>
      </c>
    </row>
    <row r="261">
      <c r="A261" s="1">
        <f>IFERROR(__xludf.DUMMYFUNCTION("""COMPUTED_VALUE"""),44119.0)</f>
        <v>44119</v>
      </c>
      <c r="B261" s="1">
        <f>IFERROR(__xludf.DUMMYFUNCTION("""COMPUTED_VALUE"""),44119.0)</f>
        <v>44119</v>
      </c>
      <c r="C261" s="1">
        <f>IFERROR(__xludf.DUMMYFUNCTION("""COMPUTED_VALUE"""),63441.0)</f>
        <v>63441</v>
      </c>
      <c r="D261" s="1">
        <f>IFERROR(__xludf.DUMMYFUNCTION("""COMPUTED_VALUE"""),7368540.0)</f>
        <v>7368540</v>
      </c>
      <c r="E261" s="1">
        <f>IFERROR(__xludf.DUMMYFUNCTION("""COMPUTED_VALUE"""),70792.0)</f>
        <v>70792</v>
      </c>
      <c r="F261" s="1">
        <f>IFERROR(__xludf.DUMMYFUNCTION("""COMPUTED_VALUE"""),6451220.0)</f>
        <v>6451220</v>
      </c>
      <c r="G261" s="1">
        <f>IFERROR(__xludf.DUMMYFUNCTION("""COMPUTED_VALUE"""),882.0)</f>
        <v>882</v>
      </c>
      <c r="H261" s="1">
        <f>IFERROR(__xludf.DUMMYFUNCTION("""COMPUTED_VALUE"""),111607.0)</f>
        <v>111607</v>
      </c>
    </row>
    <row r="262">
      <c r="A262" s="1">
        <f>IFERROR(__xludf.DUMMYFUNCTION("""COMPUTED_VALUE"""),44120.0)</f>
        <v>44120</v>
      </c>
      <c r="B262" s="1">
        <f>IFERROR(__xludf.DUMMYFUNCTION("""COMPUTED_VALUE"""),44120.0)</f>
        <v>44120</v>
      </c>
      <c r="C262" s="1">
        <f>IFERROR(__xludf.DUMMYFUNCTION("""COMPUTED_VALUE"""),62304.0)</f>
        <v>62304</v>
      </c>
      <c r="D262" s="1">
        <f>IFERROR(__xludf.DUMMYFUNCTION("""COMPUTED_VALUE"""),7430844.0)</f>
        <v>7430844</v>
      </c>
      <c r="E262" s="1">
        <f>IFERROR(__xludf.DUMMYFUNCTION("""COMPUTED_VALUE"""),70568.0)</f>
        <v>70568</v>
      </c>
      <c r="F262" s="1">
        <f>IFERROR(__xludf.DUMMYFUNCTION("""COMPUTED_VALUE"""),6521788.0)</f>
        <v>6521788</v>
      </c>
      <c r="G262" s="1">
        <f>IFERROR(__xludf.DUMMYFUNCTION("""COMPUTED_VALUE"""),840.0)</f>
        <v>840</v>
      </c>
      <c r="H262" s="1">
        <f>IFERROR(__xludf.DUMMYFUNCTION("""COMPUTED_VALUE"""),112447.0)</f>
        <v>112447</v>
      </c>
    </row>
    <row r="263">
      <c r="A263" s="1">
        <f>IFERROR(__xludf.DUMMYFUNCTION("""COMPUTED_VALUE"""),44121.0)</f>
        <v>44121</v>
      </c>
      <c r="B263" s="1">
        <f>IFERROR(__xludf.DUMMYFUNCTION("""COMPUTED_VALUE"""),44121.0)</f>
        <v>44121</v>
      </c>
      <c r="C263" s="1">
        <f>IFERROR(__xludf.DUMMYFUNCTION("""COMPUTED_VALUE"""),61893.0)</f>
        <v>61893</v>
      </c>
      <c r="D263" s="1">
        <f>IFERROR(__xludf.DUMMYFUNCTION("""COMPUTED_VALUE"""),7492737.0)</f>
        <v>7492737</v>
      </c>
      <c r="E263" s="1">
        <f>IFERROR(__xludf.DUMMYFUNCTION("""COMPUTED_VALUE"""),72583.0)</f>
        <v>72583</v>
      </c>
      <c r="F263" s="1">
        <f>IFERROR(__xludf.DUMMYFUNCTION("""COMPUTED_VALUE"""),6594371.0)</f>
        <v>6594371</v>
      </c>
      <c r="G263" s="1">
        <f>IFERROR(__xludf.DUMMYFUNCTION("""COMPUTED_VALUE"""),1032.0)</f>
        <v>1032</v>
      </c>
      <c r="H263" s="1">
        <f>IFERROR(__xludf.DUMMYFUNCTION("""COMPUTED_VALUE"""),113479.0)</f>
        <v>113479</v>
      </c>
    </row>
    <row r="264">
      <c r="A264" s="1">
        <f>IFERROR(__xludf.DUMMYFUNCTION("""COMPUTED_VALUE"""),44122.0)</f>
        <v>44122</v>
      </c>
      <c r="B264" s="1">
        <f>IFERROR(__xludf.DUMMYFUNCTION("""COMPUTED_VALUE"""),44122.0)</f>
        <v>44122</v>
      </c>
      <c r="C264" s="1">
        <f>IFERROR(__xludf.DUMMYFUNCTION("""COMPUTED_VALUE"""),56519.0)</f>
        <v>56519</v>
      </c>
      <c r="D264" s="1">
        <f>IFERROR(__xludf.DUMMYFUNCTION("""COMPUTED_VALUE"""),7549256.0)</f>
        <v>7549256</v>
      </c>
      <c r="E264" s="1">
        <f>IFERROR(__xludf.DUMMYFUNCTION("""COMPUTED_VALUE"""),66418.0)</f>
        <v>66418</v>
      </c>
      <c r="F264" s="1">
        <f>IFERROR(__xludf.DUMMYFUNCTION("""COMPUTED_VALUE"""),6660789.0)</f>
        <v>6660789</v>
      </c>
      <c r="G264" s="1">
        <f>IFERROR(__xludf.DUMMYFUNCTION("""COMPUTED_VALUE"""),582.0)</f>
        <v>582</v>
      </c>
      <c r="H264" s="1">
        <f>IFERROR(__xludf.DUMMYFUNCTION("""COMPUTED_VALUE"""),114061.0)</f>
        <v>114061</v>
      </c>
    </row>
    <row r="265">
      <c r="A265" s="1">
        <f>IFERROR(__xludf.DUMMYFUNCTION("""COMPUTED_VALUE"""),44123.0)</f>
        <v>44123</v>
      </c>
      <c r="B265" s="1">
        <f>IFERROR(__xludf.DUMMYFUNCTION("""COMPUTED_VALUE"""),44123.0)</f>
        <v>44123</v>
      </c>
      <c r="C265" s="1">
        <f>IFERROR(__xludf.DUMMYFUNCTION("""COMPUTED_VALUE"""),45506.0)</f>
        <v>45506</v>
      </c>
      <c r="D265" s="1">
        <f>IFERROR(__xludf.DUMMYFUNCTION("""COMPUTED_VALUE"""),7594762.0)</f>
        <v>7594762</v>
      </c>
      <c r="E265" s="1">
        <f>IFERROR(__xludf.DUMMYFUNCTION("""COMPUTED_VALUE"""),69800.0)</f>
        <v>69800</v>
      </c>
      <c r="F265" s="1">
        <f>IFERROR(__xludf.DUMMYFUNCTION("""COMPUTED_VALUE"""),6730589.0)</f>
        <v>6730589</v>
      </c>
      <c r="G265" s="1">
        <f>IFERROR(__xludf.DUMMYFUNCTION("""COMPUTED_VALUE"""),589.0)</f>
        <v>589</v>
      </c>
      <c r="H265" s="1">
        <f>IFERROR(__xludf.DUMMYFUNCTION("""COMPUTED_VALUE"""),114650.0)</f>
        <v>114650</v>
      </c>
    </row>
    <row r="266">
      <c r="A266" s="1">
        <f>IFERROR(__xludf.DUMMYFUNCTION("""COMPUTED_VALUE"""),44124.0)</f>
        <v>44124</v>
      </c>
      <c r="B266" s="1">
        <f>IFERROR(__xludf.DUMMYFUNCTION("""COMPUTED_VALUE"""),44124.0)</f>
        <v>44124</v>
      </c>
      <c r="C266" s="1">
        <f>IFERROR(__xludf.DUMMYFUNCTION("""COMPUTED_VALUE"""),54348.0)</f>
        <v>54348</v>
      </c>
      <c r="D266" s="1">
        <f>IFERROR(__xludf.DUMMYFUNCTION("""COMPUTED_VALUE"""),7649110.0)</f>
        <v>7649110</v>
      </c>
      <c r="E266" s="1">
        <f>IFERROR(__xludf.DUMMYFUNCTION("""COMPUTED_VALUE"""),61828.0)</f>
        <v>61828</v>
      </c>
      <c r="F266" s="1">
        <f>IFERROR(__xludf.DUMMYFUNCTION("""COMPUTED_VALUE"""),6792417.0)</f>
        <v>6792417</v>
      </c>
      <c r="G266" s="1">
        <f>IFERROR(__xludf.DUMMYFUNCTION("""COMPUTED_VALUE"""),714.0)</f>
        <v>714</v>
      </c>
      <c r="H266" s="1">
        <f>IFERROR(__xludf.DUMMYFUNCTION("""COMPUTED_VALUE"""),115364.0)</f>
        <v>115364</v>
      </c>
    </row>
    <row r="267">
      <c r="A267" s="1">
        <f>IFERROR(__xludf.DUMMYFUNCTION("""COMPUTED_VALUE"""),44125.0)</f>
        <v>44125</v>
      </c>
      <c r="B267" s="1">
        <f>IFERROR(__xludf.DUMMYFUNCTION("""COMPUTED_VALUE"""),44125.0)</f>
        <v>44125</v>
      </c>
      <c r="C267" s="1">
        <f>IFERROR(__xludf.DUMMYFUNCTION("""COMPUTED_VALUE"""),56264.0)</f>
        <v>56264</v>
      </c>
      <c r="D267" s="1">
        <f>IFERROR(__xludf.DUMMYFUNCTION("""COMPUTED_VALUE"""),7705374.0)</f>
        <v>7705374</v>
      </c>
      <c r="E267" s="1">
        <f>IFERROR(__xludf.DUMMYFUNCTION("""COMPUTED_VALUE"""),79561.0)</f>
        <v>79561</v>
      </c>
      <c r="F267" s="1">
        <f>IFERROR(__xludf.DUMMYFUNCTION("""COMPUTED_VALUE"""),6871978.0)</f>
        <v>6871978</v>
      </c>
      <c r="G267" s="1">
        <f>IFERROR(__xludf.DUMMYFUNCTION("""COMPUTED_VALUE"""),701.0)</f>
        <v>701</v>
      </c>
      <c r="H267" s="1">
        <f>IFERROR(__xludf.DUMMYFUNCTION("""COMPUTED_VALUE"""),116065.0)</f>
        <v>116065</v>
      </c>
    </row>
    <row r="268">
      <c r="A268" s="1">
        <f>IFERROR(__xludf.DUMMYFUNCTION("""COMPUTED_VALUE"""),44126.0)</f>
        <v>44126</v>
      </c>
      <c r="B268" s="1">
        <f>IFERROR(__xludf.DUMMYFUNCTION("""COMPUTED_VALUE"""),44126.0)</f>
        <v>44126</v>
      </c>
      <c r="C268" s="1">
        <f>IFERROR(__xludf.DUMMYFUNCTION("""COMPUTED_VALUE"""),54371.0)</f>
        <v>54371</v>
      </c>
      <c r="D268" s="1">
        <f>IFERROR(__xludf.DUMMYFUNCTION("""COMPUTED_VALUE"""),7759745.0)</f>
        <v>7759745</v>
      </c>
      <c r="E268" s="1">
        <f>IFERROR(__xludf.DUMMYFUNCTION("""COMPUTED_VALUE"""),74569.0)</f>
        <v>74569</v>
      </c>
      <c r="F268" s="1">
        <f>IFERROR(__xludf.DUMMYFUNCTION("""COMPUTED_VALUE"""),6946547.0)</f>
        <v>6946547</v>
      </c>
      <c r="G268" s="1">
        <f>IFERROR(__xludf.DUMMYFUNCTION("""COMPUTED_VALUE"""),686.0)</f>
        <v>686</v>
      </c>
      <c r="H268" s="1">
        <f>IFERROR(__xludf.DUMMYFUNCTION("""COMPUTED_VALUE"""),116751.0)</f>
        <v>116751</v>
      </c>
    </row>
    <row r="269">
      <c r="A269" s="1">
        <f>IFERROR(__xludf.DUMMYFUNCTION("""COMPUTED_VALUE"""),44127.0)</f>
        <v>44127</v>
      </c>
      <c r="B269" s="1">
        <f>IFERROR(__xludf.DUMMYFUNCTION("""COMPUTED_VALUE"""),44127.0)</f>
        <v>44127</v>
      </c>
      <c r="C269" s="1">
        <f>IFERROR(__xludf.DUMMYFUNCTION("""COMPUTED_VALUE"""),53931.0)</f>
        <v>53931</v>
      </c>
      <c r="D269" s="1">
        <f>IFERROR(__xludf.DUMMYFUNCTION("""COMPUTED_VALUE"""),7813676.0)</f>
        <v>7813676</v>
      </c>
      <c r="E269" s="1">
        <f>IFERROR(__xludf.DUMMYFUNCTION("""COMPUTED_VALUE"""),66994.0)</f>
        <v>66994</v>
      </c>
      <c r="F269" s="1">
        <f>IFERROR(__xludf.DUMMYFUNCTION("""COMPUTED_VALUE"""),7013541.0)</f>
        <v>7013541</v>
      </c>
      <c r="G269" s="1">
        <f>IFERROR(__xludf.DUMMYFUNCTION("""COMPUTED_VALUE"""),655.0)</f>
        <v>655</v>
      </c>
      <c r="H269" s="1">
        <f>IFERROR(__xludf.DUMMYFUNCTION("""COMPUTED_VALUE"""),117406.0)</f>
        <v>117406</v>
      </c>
    </row>
    <row r="270">
      <c r="A270" s="1">
        <f>IFERROR(__xludf.DUMMYFUNCTION("""COMPUTED_VALUE"""),44128.0)</f>
        <v>44128</v>
      </c>
      <c r="B270" s="1">
        <f>IFERROR(__xludf.DUMMYFUNCTION("""COMPUTED_VALUE"""),44128.0)</f>
        <v>44128</v>
      </c>
      <c r="C270" s="1">
        <f>IFERROR(__xludf.DUMMYFUNCTION("""COMPUTED_VALUE"""),50366.0)</f>
        <v>50366</v>
      </c>
      <c r="D270" s="1">
        <f>IFERROR(__xludf.DUMMYFUNCTION("""COMPUTED_VALUE"""),7864042.0)</f>
        <v>7864042</v>
      </c>
      <c r="E270" s="1">
        <f>IFERROR(__xludf.DUMMYFUNCTION("""COMPUTED_VALUE"""),62270.0)</f>
        <v>62270</v>
      </c>
      <c r="F270" s="1">
        <f>IFERROR(__xludf.DUMMYFUNCTION("""COMPUTED_VALUE"""),7075811.0)</f>
        <v>7075811</v>
      </c>
      <c r="G270" s="1">
        <f>IFERROR(__xludf.DUMMYFUNCTION("""COMPUTED_VALUE"""),578.0)</f>
        <v>578</v>
      </c>
      <c r="H270" s="1">
        <f>IFERROR(__xludf.DUMMYFUNCTION("""COMPUTED_VALUE"""),117984.0)</f>
        <v>117984</v>
      </c>
    </row>
    <row r="271">
      <c r="A271" s="1">
        <f>IFERROR(__xludf.DUMMYFUNCTION("""COMPUTED_VALUE"""),44129.0)</f>
        <v>44129</v>
      </c>
      <c r="B271" s="1">
        <f>IFERROR(__xludf.DUMMYFUNCTION("""COMPUTED_VALUE"""),44129.0)</f>
        <v>44129</v>
      </c>
      <c r="C271" s="1">
        <f>IFERROR(__xludf.DUMMYFUNCTION("""COMPUTED_VALUE"""),45922.0)</f>
        <v>45922</v>
      </c>
      <c r="D271" s="1">
        <f>IFERROR(__xludf.DUMMYFUNCTION("""COMPUTED_VALUE"""),7909964.0)</f>
        <v>7909964</v>
      </c>
      <c r="E271" s="1">
        <f>IFERROR(__xludf.DUMMYFUNCTION("""COMPUTED_VALUE"""),59304.0)</f>
        <v>59304</v>
      </c>
      <c r="F271" s="1">
        <f>IFERROR(__xludf.DUMMYFUNCTION("""COMPUTED_VALUE"""),7135115.0)</f>
        <v>7135115</v>
      </c>
      <c r="G271" s="1">
        <f>IFERROR(__xludf.DUMMYFUNCTION("""COMPUTED_VALUE"""),483.0)</f>
        <v>483</v>
      </c>
      <c r="H271" s="1">
        <f>IFERROR(__xludf.DUMMYFUNCTION("""COMPUTED_VALUE"""),118467.0)</f>
        <v>118467</v>
      </c>
    </row>
    <row r="272">
      <c r="A272" s="1">
        <f>IFERROR(__xludf.DUMMYFUNCTION("""COMPUTED_VALUE"""),44130.0)</f>
        <v>44130</v>
      </c>
      <c r="B272" s="1">
        <f>IFERROR(__xludf.DUMMYFUNCTION("""COMPUTED_VALUE"""),44130.0)</f>
        <v>44130</v>
      </c>
      <c r="C272" s="1">
        <f>IFERROR(__xludf.DUMMYFUNCTION("""COMPUTED_VALUE"""),36019.0)</f>
        <v>36019</v>
      </c>
      <c r="D272" s="1">
        <f>IFERROR(__xludf.DUMMYFUNCTION("""COMPUTED_VALUE"""),7945983.0)</f>
        <v>7945983</v>
      </c>
      <c r="E272" s="1">
        <f>IFERROR(__xludf.DUMMYFUNCTION("""COMPUTED_VALUE"""),63734.0)</f>
        <v>63734</v>
      </c>
      <c r="F272" s="1">
        <f>IFERROR(__xludf.DUMMYFUNCTION("""COMPUTED_VALUE"""),7198849.0)</f>
        <v>7198849</v>
      </c>
      <c r="G272" s="1">
        <f>IFERROR(__xludf.DUMMYFUNCTION("""COMPUTED_VALUE"""),485.0)</f>
        <v>485</v>
      </c>
      <c r="H272" s="1">
        <f>IFERROR(__xludf.DUMMYFUNCTION("""COMPUTED_VALUE"""),118952.0)</f>
        <v>118952</v>
      </c>
    </row>
    <row r="273">
      <c r="A273" s="1">
        <f>IFERROR(__xludf.DUMMYFUNCTION("""COMPUTED_VALUE"""),44131.0)</f>
        <v>44131</v>
      </c>
      <c r="B273" s="1">
        <f>IFERROR(__xludf.DUMMYFUNCTION("""COMPUTED_VALUE"""),44131.0)</f>
        <v>44131</v>
      </c>
      <c r="C273" s="1">
        <f>IFERROR(__xludf.DUMMYFUNCTION("""COMPUTED_VALUE"""),43036.0)</f>
        <v>43036</v>
      </c>
      <c r="D273" s="1">
        <f>IFERROR(__xludf.DUMMYFUNCTION("""COMPUTED_VALUE"""),7989019.0)</f>
        <v>7989019</v>
      </c>
      <c r="E273" s="1">
        <f>IFERROR(__xludf.DUMMYFUNCTION("""COMPUTED_VALUE"""),58429.0)</f>
        <v>58429</v>
      </c>
      <c r="F273" s="1">
        <f>IFERROR(__xludf.DUMMYFUNCTION("""COMPUTED_VALUE"""),7257278.0)</f>
        <v>7257278</v>
      </c>
      <c r="G273" s="1">
        <f>IFERROR(__xludf.DUMMYFUNCTION("""COMPUTED_VALUE"""),511.0)</f>
        <v>511</v>
      </c>
      <c r="H273" s="1">
        <f>IFERROR(__xludf.DUMMYFUNCTION("""COMPUTED_VALUE"""),119463.0)</f>
        <v>119463</v>
      </c>
    </row>
    <row r="274">
      <c r="A274" s="1">
        <f>IFERROR(__xludf.DUMMYFUNCTION("""COMPUTED_VALUE"""),44132.0)</f>
        <v>44132</v>
      </c>
      <c r="B274" s="1">
        <f>IFERROR(__xludf.DUMMYFUNCTION("""COMPUTED_VALUE"""),44132.0)</f>
        <v>44132</v>
      </c>
      <c r="C274" s="1">
        <f>IFERROR(__xludf.DUMMYFUNCTION("""COMPUTED_VALUE"""),50188.0)</f>
        <v>50188</v>
      </c>
      <c r="D274" s="1">
        <f>IFERROR(__xludf.DUMMYFUNCTION("""COMPUTED_VALUE"""),8039207.0)</f>
        <v>8039207</v>
      </c>
      <c r="E274" s="1">
        <f>IFERROR(__xludf.DUMMYFUNCTION("""COMPUTED_VALUE"""),56594.0)</f>
        <v>56594</v>
      </c>
      <c r="F274" s="1">
        <f>IFERROR(__xludf.DUMMYFUNCTION("""COMPUTED_VALUE"""),7313872.0)</f>
        <v>7313872</v>
      </c>
      <c r="G274" s="1">
        <f>IFERROR(__xludf.DUMMYFUNCTION("""COMPUTED_VALUE"""),515.0)</f>
        <v>515</v>
      </c>
      <c r="H274" s="1">
        <f>IFERROR(__xludf.DUMMYFUNCTION("""COMPUTED_VALUE"""),119978.0)</f>
        <v>119978</v>
      </c>
    </row>
    <row r="275">
      <c r="A275" s="1">
        <f>IFERROR(__xludf.DUMMYFUNCTION("""COMPUTED_VALUE"""),44133.0)</f>
        <v>44133</v>
      </c>
      <c r="B275" s="1">
        <f>IFERROR(__xludf.DUMMYFUNCTION("""COMPUTED_VALUE"""),44133.0)</f>
        <v>44133</v>
      </c>
      <c r="C275" s="1">
        <f>IFERROR(__xludf.DUMMYFUNCTION("""COMPUTED_VALUE"""),48765.0)</f>
        <v>48765</v>
      </c>
      <c r="D275" s="1">
        <f>IFERROR(__xludf.DUMMYFUNCTION("""COMPUTED_VALUE"""),8087972.0)</f>
        <v>8087972</v>
      </c>
      <c r="E275" s="1">
        <f>IFERROR(__xludf.DUMMYFUNCTION("""COMPUTED_VALUE"""),57867.0)</f>
        <v>57867</v>
      </c>
      <c r="F275" s="1">
        <f>IFERROR(__xludf.DUMMYFUNCTION("""COMPUTED_VALUE"""),7371739.0)</f>
        <v>7371739</v>
      </c>
      <c r="G275" s="1">
        <f>IFERROR(__xludf.DUMMYFUNCTION("""COMPUTED_VALUE"""),562.0)</f>
        <v>562</v>
      </c>
      <c r="H275" s="1">
        <f>IFERROR(__xludf.DUMMYFUNCTION("""COMPUTED_VALUE"""),120540.0)</f>
        <v>120540</v>
      </c>
    </row>
    <row r="276">
      <c r="A276" s="1">
        <f>IFERROR(__xludf.DUMMYFUNCTION("""COMPUTED_VALUE"""),44134.0)</f>
        <v>44134</v>
      </c>
      <c r="B276" s="1">
        <f>IFERROR(__xludf.DUMMYFUNCTION("""COMPUTED_VALUE"""),44134.0)</f>
        <v>44134</v>
      </c>
      <c r="C276" s="1">
        <f>IFERROR(__xludf.DUMMYFUNCTION("""COMPUTED_VALUE"""),48117.0)</f>
        <v>48117</v>
      </c>
      <c r="D276" s="1">
        <f>IFERROR(__xludf.DUMMYFUNCTION("""COMPUTED_VALUE"""),8136089.0)</f>
        <v>8136089</v>
      </c>
      <c r="E276" s="1">
        <f>IFERROR(__xludf.DUMMYFUNCTION("""COMPUTED_VALUE"""),59005.0)</f>
        <v>59005</v>
      </c>
      <c r="F276" s="1">
        <f>IFERROR(__xludf.DUMMYFUNCTION("""COMPUTED_VALUE"""),7430744.0)</f>
        <v>7430744</v>
      </c>
      <c r="G276" s="1">
        <f>IFERROR(__xludf.DUMMYFUNCTION("""COMPUTED_VALUE"""),550.0)</f>
        <v>550</v>
      </c>
      <c r="H276" s="1">
        <f>IFERROR(__xludf.DUMMYFUNCTION("""COMPUTED_VALUE"""),121090.0)</f>
        <v>121090</v>
      </c>
    </row>
    <row r="277">
      <c r="A277" s="1">
        <f>IFERROR(__xludf.DUMMYFUNCTION("""COMPUTED_VALUE"""),44135.0)</f>
        <v>44135</v>
      </c>
      <c r="B277" s="1">
        <f>IFERROR(__xludf.DUMMYFUNCTION("""COMPUTED_VALUE"""),44135.0)</f>
        <v>44135</v>
      </c>
      <c r="C277" s="1">
        <f>IFERROR(__xludf.DUMMYFUNCTION("""COMPUTED_VALUE"""),47228.0)</f>
        <v>47228</v>
      </c>
      <c r="D277" s="1">
        <f>IFERROR(__xludf.DUMMYFUNCTION("""COMPUTED_VALUE"""),8183317.0)</f>
        <v>8183317</v>
      </c>
      <c r="E277" s="1">
        <f>IFERROR(__xludf.DUMMYFUNCTION("""COMPUTED_VALUE"""),58682.0)</f>
        <v>58682</v>
      </c>
      <c r="F277" s="1">
        <f>IFERROR(__xludf.DUMMYFUNCTION("""COMPUTED_VALUE"""),7489426.0)</f>
        <v>7489426</v>
      </c>
      <c r="G277" s="1">
        <f>IFERROR(__xludf.DUMMYFUNCTION("""COMPUTED_VALUE"""),469.0)</f>
        <v>469</v>
      </c>
      <c r="H277" s="1">
        <f>IFERROR(__xludf.DUMMYFUNCTION("""COMPUTED_VALUE"""),121559.0)</f>
        <v>121559</v>
      </c>
    </row>
    <row r="278">
      <c r="A278" s="1">
        <f>IFERROR(__xludf.DUMMYFUNCTION("""COMPUTED_VALUE"""),44136.0)</f>
        <v>44136</v>
      </c>
      <c r="B278" s="1">
        <f>IFERROR(__xludf.DUMMYFUNCTION("""COMPUTED_VALUE"""),44136.0)</f>
        <v>44136</v>
      </c>
      <c r="C278" s="1">
        <f>IFERROR(__xludf.DUMMYFUNCTION("""COMPUTED_VALUE"""),45928.0)</f>
        <v>45928</v>
      </c>
      <c r="D278" s="1">
        <f>IFERROR(__xludf.DUMMYFUNCTION("""COMPUTED_VALUE"""),8229245.0)</f>
        <v>8229245</v>
      </c>
      <c r="E278" s="1">
        <f>IFERROR(__xludf.DUMMYFUNCTION("""COMPUTED_VALUE"""),53312.0)</f>
        <v>53312</v>
      </c>
      <c r="F278" s="1">
        <f>IFERROR(__xludf.DUMMYFUNCTION("""COMPUTED_VALUE"""),7542738.0)</f>
        <v>7542738</v>
      </c>
      <c r="G278" s="1">
        <f>IFERROR(__xludf.DUMMYFUNCTION("""COMPUTED_VALUE"""),491.0)</f>
        <v>491</v>
      </c>
      <c r="H278" s="1">
        <f>IFERROR(__xludf.DUMMYFUNCTION("""COMPUTED_VALUE"""),122050.0)</f>
        <v>122050</v>
      </c>
    </row>
    <row r="279">
      <c r="A279" s="1">
        <f>IFERROR(__xludf.DUMMYFUNCTION("""COMPUTED_VALUE"""),44137.0)</f>
        <v>44137</v>
      </c>
      <c r="B279" s="1">
        <f>IFERROR(__xludf.DUMMYFUNCTION("""COMPUTED_VALUE"""),44137.0)</f>
        <v>44137</v>
      </c>
      <c r="C279" s="1">
        <f>IFERROR(__xludf.DUMMYFUNCTION("""COMPUTED_VALUE"""),37592.0)</f>
        <v>37592</v>
      </c>
      <c r="D279" s="1">
        <f>IFERROR(__xludf.DUMMYFUNCTION("""COMPUTED_VALUE"""),8266837.0)</f>
        <v>8266837</v>
      </c>
      <c r="E279" s="1">
        <f>IFERROR(__xludf.DUMMYFUNCTION("""COMPUTED_VALUE"""),58524.0)</f>
        <v>58524</v>
      </c>
      <c r="F279" s="1">
        <f>IFERROR(__xludf.DUMMYFUNCTION("""COMPUTED_VALUE"""),7601262.0)</f>
        <v>7601262</v>
      </c>
      <c r="G279" s="1">
        <f>IFERROR(__xludf.DUMMYFUNCTION("""COMPUTED_VALUE"""),498.0)</f>
        <v>498</v>
      </c>
      <c r="H279" s="1">
        <f>IFERROR(__xludf.DUMMYFUNCTION("""COMPUTED_VALUE"""),122548.0)</f>
        <v>122548</v>
      </c>
    </row>
    <row r="280">
      <c r="A280" s="1">
        <f>IFERROR(__xludf.DUMMYFUNCTION("""COMPUTED_VALUE"""),44138.0)</f>
        <v>44138</v>
      </c>
      <c r="B280" s="1">
        <f>IFERROR(__xludf.DUMMYFUNCTION("""COMPUTED_VALUE"""),44138.0)</f>
        <v>44138</v>
      </c>
      <c r="C280" s="1">
        <f>IFERROR(__xludf.DUMMYFUNCTION("""COMPUTED_VALUE"""),46027.0)</f>
        <v>46027</v>
      </c>
      <c r="D280" s="1">
        <f>IFERROR(__xludf.DUMMYFUNCTION("""COMPUTED_VALUE"""),8312864.0)</f>
        <v>8312864</v>
      </c>
      <c r="E280" s="1">
        <f>IFERROR(__xludf.DUMMYFUNCTION("""COMPUTED_VALUE"""),53328.0)</f>
        <v>53328</v>
      </c>
      <c r="F280" s="1">
        <f>IFERROR(__xludf.DUMMYFUNCTION("""COMPUTED_VALUE"""),7654590.0)</f>
        <v>7654590</v>
      </c>
      <c r="G280" s="1">
        <f>IFERROR(__xludf.DUMMYFUNCTION("""COMPUTED_VALUE"""),510.0)</f>
        <v>510</v>
      </c>
      <c r="H280" s="1">
        <f>IFERROR(__xludf.DUMMYFUNCTION("""COMPUTED_VALUE"""),123058.0)</f>
        <v>123058</v>
      </c>
    </row>
    <row r="281">
      <c r="A281" s="1">
        <f>IFERROR(__xludf.DUMMYFUNCTION("""COMPUTED_VALUE"""),44139.0)</f>
        <v>44139</v>
      </c>
      <c r="B281" s="1">
        <f>IFERROR(__xludf.DUMMYFUNCTION("""COMPUTED_VALUE"""),44139.0)</f>
        <v>44139</v>
      </c>
      <c r="C281" s="1">
        <f>IFERROR(__xludf.DUMMYFUNCTION("""COMPUTED_VALUE"""),50465.0)</f>
        <v>50465</v>
      </c>
      <c r="D281" s="1">
        <f>IFERROR(__xludf.DUMMYFUNCTION("""COMPUTED_VALUE"""),8363329.0)</f>
        <v>8363329</v>
      </c>
      <c r="E281" s="1">
        <f>IFERROR(__xludf.DUMMYFUNCTION("""COMPUTED_VALUE"""),55873.0)</f>
        <v>55873</v>
      </c>
      <c r="F281" s="1">
        <f>IFERROR(__xludf.DUMMYFUNCTION("""COMPUTED_VALUE"""),7710463.0)</f>
        <v>7710463</v>
      </c>
      <c r="G281" s="1">
        <f>IFERROR(__xludf.DUMMYFUNCTION("""COMPUTED_VALUE"""),707.0)</f>
        <v>707</v>
      </c>
      <c r="H281" s="1">
        <f>IFERROR(__xludf.DUMMYFUNCTION("""COMPUTED_VALUE"""),123765.0)</f>
        <v>123765</v>
      </c>
    </row>
    <row r="282">
      <c r="A282" s="1">
        <f>IFERROR(__xludf.DUMMYFUNCTION("""COMPUTED_VALUE"""),44140.0)</f>
        <v>44140</v>
      </c>
      <c r="B282" s="1">
        <f>IFERROR(__xludf.DUMMYFUNCTION("""COMPUTED_VALUE"""),44140.0)</f>
        <v>44140</v>
      </c>
      <c r="C282" s="1">
        <f>IFERROR(__xludf.DUMMYFUNCTION("""COMPUTED_VALUE"""),47628.0)</f>
        <v>47628</v>
      </c>
      <c r="D282" s="1">
        <f>IFERROR(__xludf.DUMMYFUNCTION("""COMPUTED_VALUE"""),8410957.0)</f>
        <v>8410957</v>
      </c>
      <c r="E282" s="1">
        <f>IFERROR(__xludf.DUMMYFUNCTION("""COMPUTED_VALUE"""),54133.0)</f>
        <v>54133</v>
      </c>
      <c r="F282" s="1">
        <f>IFERROR(__xludf.DUMMYFUNCTION("""COMPUTED_VALUE"""),7764596.0)</f>
        <v>7764596</v>
      </c>
      <c r="G282" s="1">
        <f>IFERROR(__xludf.DUMMYFUNCTION("""COMPUTED_VALUE"""),672.0)</f>
        <v>672</v>
      </c>
      <c r="H282" s="1">
        <f>IFERROR(__xludf.DUMMYFUNCTION("""COMPUTED_VALUE"""),124437.0)</f>
        <v>124437</v>
      </c>
    </row>
    <row r="283">
      <c r="A283" s="1">
        <f>IFERROR(__xludf.DUMMYFUNCTION("""COMPUTED_VALUE"""),44141.0)</f>
        <v>44141</v>
      </c>
      <c r="B283" s="1">
        <f>IFERROR(__xludf.DUMMYFUNCTION("""COMPUTED_VALUE"""),44141.0)</f>
        <v>44141</v>
      </c>
      <c r="C283" s="1">
        <f>IFERROR(__xludf.DUMMYFUNCTION("""COMPUTED_VALUE"""),50017.0)</f>
        <v>50017</v>
      </c>
      <c r="D283" s="1">
        <f>IFERROR(__xludf.DUMMYFUNCTION("""COMPUTED_VALUE"""),8460974.0)</f>
        <v>8460974</v>
      </c>
      <c r="E283" s="1">
        <f>IFERROR(__xludf.DUMMYFUNCTION("""COMPUTED_VALUE"""),53946.0)</f>
        <v>53946</v>
      </c>
      <c r="F283" s="1">
        <f>IFERROR(__xludf.DUMMYFUNCTION("""COMPUTED_VALUE"""),7818542.0)</f>
        <v>7818542</v>
      </c>
      <c r="G283" s="1">
        <f>IFERROR(__xludf.DUMMYFUNCTION("""COMPUTED_VALUE"""),577.0)</f>
        <v>577</v>
      </c>
      <c r="H283" s="1">
        <f>IFERROR(__xludf.DUMMYFUNCTION("""COMPUTED_VALUE"""),125014.0)</f>
        <v>125014</v>
      </c>
    </row>
    <row r="284">
      <c r="A284" s="1">
        <f>IFERROR(__xludf.DUMMYFUNCTION("""COMPUTED_VALUE"""),44142.0)</f>
        <v>44142</v>
      </c>
      <c r="B284" s="1">
        <f>IFERROR(__xludf.DUMMYFUNCTION("""COMPUTED_VALUE"""),44142.0)</f>
        <v>44142</v>
      </c>
      <c r="C284" s="1">
        <f>IFERROR(__xludf.DUMMYFUNCTION("""COMPUTED_VALUE"""),46153.0)</f>
        <v>46153</v>
      </c>
      <c r="D284" s="1">
        <f>IFERROR(__xludf.DUMMYFUNCTION("""COMPUTED_VALUE"""),8507127.0)</f>
        <v>8507127</v>
      </c>
      <c r="E284" s="1">
        <f>IFERROR(__xludf.DUMMYFUNCTION("""COMPUTED_VALUE"""),48582.0)</f>
        <v>48582</v>
      </c>
      <c r="F284" s="1">
        <f>IFERROR(__xludf.DUMMYFUNCTION("""COMPUTED_VALUE"""),7867124.0)</f>
        <v>7867124</v>
      </c>
      <c r="G284" s="1">
        <f>IFERROR(__xludf.DUMMYFUNCTION("""COMPUTED_VALUE"""),557.0)</f>
        <v>557</v>
      </c>
      <c r="H284" s="1">
        <f>IFERROR(__xludf.DUMMYFUNCTION("""COMPUTED_VALUE"""),125571.0)</f>
        <v>125571</v>
      </c>
    </row>
    <row r="285">
      <c r="A285" s="1">
        <f>IFERROR(__xludf.DUMMYFUNCTION("""COMPUTED_VALUE"""),44143.0)</f>
        <v>44143</v>
      </c>
      <c r="B285" s="1">
        <f>IFERROR(__xludf.DUMMYFUNCTION("""COMPUTED_VALUE"""),44143.0)</f>
        <v>44143</v>
      </c>
      <c r="C285" s="1">
        <f>IFERROR(__xludf.DUMMYFUNCTION("""COMPUTED_VALUE"""),46707.0)</f>
        <v>46707</v>
      </c>
      <c r="D285" s="1">
        <f>IFERROR(__xludf.DUMMYFUNCTION("""COMPUTED_VALUE"""),8553834.0)</f>
        <v>8553834</v>
      </c>
      <c r="E285" s="1">
        <f>IFERROR(__xludf.DUMMYFUNCTION("""COMPUTED_VALUE"""),48465.0)</f>
        <v>48465</v>
      </c>
      <c r="F285" s="1">
        <f>IFERROR(__xludf.DUMMYFUNCTION("""COMPUTED_VALUE"""),7915589.0)</f>
        <v>7915589</v>
      </c>
      <c r="G285" s="1">
        <f>IFERROR(__xludf.DUMMYFUNCTION("""COMPUTED_VALUE"""),491.0)</f>
        <v>491</v>
      </c>
      <c r="H285" s="1">
        <f>IFERROR(__xludf.DUMMYFUNCTION("""COMPUTED_VALUE"""),126062.0)</f>
        <v>126062</v>
      </c>
    </row>
    <row r="286">
      <c r="A286" s="1">
        <f>IFERROR(__xludf.DUMMYFUNCTION("""COMPUTED_VALUE"""),44144.0)</f>
        <v>44144</v>
      </c>
      <c r="B286" s="1">
        <f>IFERROR(__xludf.DUMMYFUNCTION("""COMPUTED_VALUE"""),44144.0)</f>
        <v>44144</v>
      </c>
      <c r="C286" s="1">
        <f>IFERROR(__xludf.DUMMYFUNCTION("""COMPUTED_VALUE"""),37119.0)</f>
        <v>37119</v>
      </c>
      <c r="D286" s="1">
        <f>IFERROR(__xludf.DUMMYFUNCTION("""COMPUTED_VALUE"""),8590953.0)</f>
        <v>8590953</v>
      </c>
      <c r="E286" s="1">
        <f>IFERROR(__xludf.DUMMYFUNCTION("""COMPUTED_VALUE"""),41449.0)</f>
        <v>41449</v>
      </c>
      <c r="F286" s="1">
        <f>IFERROR(__xludf.DUMMYFUNCTION("""COMPUTED_VALUE"""),7957038.0)</f>
        <v>7957038</v>
      </c>
      <c r="G286" s="1">
        <f>IFERROR(__xludf.DUMMYFUNCTION("""COMPUTED_VALUE"""),450.0)</f>
        <v>450</v>
      </c>
      <c r="H286" s="1">
        <f>IFERROR(__xludf.DUMMYFUNCTION("""COMPUTED_VALUE"""),126512.0)</f>
        <v>126512</v>
      </c>
    </row>
    <row r="287">
      <c r="A287" s="1">
        <f>IFERROR(__xludf.DUMMYFUNCTION("""COMPUTED_VALUE"""),44145.0)</f>
        <v>44145</v>
      </c>
      <c r="B287" s="1">
        <f>IFERROR(__xludf.DUMMYFUNCTION("""COMPUTED_VALUE"""),44145.0)</f>
        <v>44145</v>
      </c>
      <c r="C287" s="1">
        <f>IFERROR(__xludf.DUMMYFUNCTION("""COMPUTED_VALUE"""),44724.0)</f>
        <v>44724</v>
      </c>
      <c r="D287" s="1">
        <f>IFERROR(__xludf.DUMMYFUNCTION("""COMPUTED_VALUE"""),8635677.0)</f>
        <v>8635677</v>
      </c>
      <c r="E287" s="1">
        <f>IFERROR(__xludf.DUMMYFUNCTION("""COMPUTED_VALUE"""),54639.0)</f>
        <v>54639</v>
      </c>
      <c r="F287" s="1">
        <f>IFERROR(__xludf.DUMMYFUNCTION("""COMPUTED_VALUE"""),8011677.0)</f>
        <v>8011677</v>
      </c>
      <c r="G287" s="1">
        <f>IFERROR(__xludf.DUMMYFUNCTION("""COMPUTED_VALUE"""),511.0)</f>
        <v>511</v>
      </c>
      <c r="H287" s="1">
        <f>IFERROR(__xludf.DUMMYFUNCTION("""COMPUTED_VALUE"""),127023.0)</f>
        <v>127023</v>
      </c>
    </row>
    <row r="288">
      <c r="A288" s="1">
        <f>IFERROR(__xludf.DUMMYFUNCTION("""COMPUTED_VALUE"""),44146.0)</f>
        <v>44146</v>
      </c>
      <c r="B288" s="1">
        <f>IFERROR(__xludf.DUMMYFUNCTION("""COMPUTED_VALUE"""),44146.0)</f>
        <v>44146</v>
      </c>
      <c r="C288" s="1">
        <f>IFERROR(__xludf.DUMMYFUNCTION("""COMPUTED_VALUE"""),48285.0)</f>
        <v>48285</v>
      </c>
      <c r="D288" s="1">
        <f>IFERROR(__xludf.DUMMYFUNCTION("""COMPUTED_VALUE"""),8683962.0)</f>
        <v>8683962</v>
      </c>
      <c r="E288" s="1">
        <f>IFERROR(__xludf.DUMMYFUNCTION("""COMPUTED_VALUE"""),52704.0)</f>
        <v>52704</v>
      </c>
      <c r="F288" s="1">
        <f>IFERROR(__xludf.DUMMYFUNCTION("""COMPUTED_VALUE"""),8064381.0)</f>
        <v>8064381</v>
      </c>
      <c r="G288" s="1">
        <f>IFERROR(__xludf.DUMMYFUNCTION("""COMPUTED_VALUE"""),550.0)</f>
        <v>550</v>
      </c>
      <c r="H288" s="1">
        <f>IFERROR(__xludf.DUMMYFUNCTION("""COMPUTED_VALUE"""),127573.0)</f>
        <v>127573</v>
      </c>
    </row>
    <row r="289">
      <c r="A289" s="1">
        <f>IFERROR(__xludf.DUMMYFUNCTION("""COMPUTED_VALUE"""),44147.0)</f>
        <v>44147</v>
      </c>
      <c r="B289" s="1">
        <f>IFERROR(__xludf.DUMMYFUNCTION("""COMPUTED_VALUE"""),44147.0)</f>
        <v>44147</v>
      </c>
      <c r="C289" s="1">
        <f>IFERROR(__xludf.DUMMYFUNCTION("""COMPUTED_VALUE"""),44585.0)</f>
        <v>44585</v>
      </c>
      <c r="D289" s="1">
        <f>IFERROR(__xludf.DUMMYFUNCTION("""COMPUTED_VALUE"""),8728547.0)</f>
        <v>8728547</v>
      </c>
      <c r="E289" s="1">
        <f>IFERROR(__xludf.DUMMYFUNCTION("""COMPUTED_VALUE"""),49354.0)</f>
        <v>49354</v>
      </c>
      <c r="F289" s="1">
        <f>IFERROR(__xludf.DUMMYFUNCTION("""COMPUTED_VALUE"""),8113735.0)</f>
        <v>8113735</v>
      </c>
      <c r="G289" s="1">
        <f>IFERROR(__xludf.DUMMYFUNCTION("""COMPUTED_VALUE"""),544.0)</f>
        <v>544</v>
      </c>
      <c r="H289" s="1">
        <f>IFERROR(__xludf.DUMMYFUNCTION("""COMPUTED_VALUE"""),128117.0)</f>
        <v>128117</v>
      </c>
    </row>
    <row r="290">
      <c r="A290" s="1">
        <f>IFERROR(__xludf.DUMMYFUNCTION("""COMPUTED_VALUE"""),44148.0)</f>
        <v>44148</v>
      </c>
      <c r="B290" s="1">
        <f>IFERROR(__xludf.DUMMYFUNCTION("""COMPUTED_VALUE"""),44148.0)</f>
        <v>44148</v>
      </c>
      <c r="C290" s="1">
        <f>IFERROR(__xludf.DUMMYFUNCTION("""COMPUTED_VALUE"""),44620.0)</f>
        <v>44620</v>
      </c>
      <c r="D290" s="1">
        <f>IFERROR(__xludf.DUMMYFUNCTION("""COMPUTED_VALUE"""),8773167.0)</f>
        <v>8773167</v>
      </c>
      <c r="E290" s="1">
        <f>IFERROR(__xludf.DUMMYFUNCTION("""COMPUTED_VALUE"""),47620.0)</f>
        <v>47620</v>
      </c>
      <c r="F290" s="1">
        <f>IFERROR(__xludf.DUMMYFUNCTION("""COMPUTED_VALUE"""),8161355.0)</f>
        <v>8161355</v>
      </c>
      <c r="G290" s="1">
        <f>IFERROR(__xludf.DUMMYFUNCTION("""COMPUTED_VALUE"""),517.0)</f>
        <v>517</v>
      </c>
      <c r="H290" s="1">
        <f>IFERROR(__xludf.DUMMYFUNCTION("""COMPUTED_VALUE"""),128634.0)</f>
        <v>128634</v>
      </c>
    </row>
    <row r="291">
      <c r="A291" s="1">
        <f>IFERROR(__xludf.DUMMYFUNCTION("""COMPUTED_VALUE"""),44149.0)</f>
        <v>44149</v>
      </c>
      <c r="B291" s="1">
        <f>IFERROR(__xludf.DUMMYFUNCTION("""COMPUTED_VALUE"""),44149.0)</f>
        <v>44149</v>
      </c>
      <c r="C291" s="1">
        <f>IFERROR(__xludf.DUMMYFUNCTION("""COMPUTED_VALUE"""),41692.0)</f>
        <v>41692</v>
      </c>
      <c r="D291" s="1">
        <f>IFERROR(__xludf.DUMMYFUNCTION("""COMPUTED_VALUE"""),8814859.0)</f>
        <v>8814859</v>
      </c>
      <c r="E291" s="1">
        <f>IFERROR(__xludf.DUMMYFUNCTION("""COMPUTED_VALUE"""),42317.0)</f>
        <v>42317</v>
      </c>
      <c r="F291" s="1">
        <f>IFERROR(__xludf.DUMMYFUNCTION("""COMPUTED_VALUE"""),8203672.0)</f>
        <v>8203672</v>
      </c>
      <c r="G291" s="1">
        <f>IFERROR(__xludf.DUMMYFUNCTION("""COMPUTED_VALUE"""),450.0)</f>
        <v>450</v>
      </c>
      <c r="H291" s="1">
        <f>IFERROR(__xludf.DUMMYFUNCTION("""COMPUTED_VALUE"""),129084.0)</f>
        <v>129084</v>
      </c>
    </row>
    <row r="292">
      <c r="A292" s="1">
        <f>IFERROR(__xludf.DUMMYFUNCTION("""COMPUTED_VALUE"""),44150.0)</f>
        <v>44150</v>
      </c>
      <c r="B292" s="1">
        <f>IFERROR(__xludf.DUMMYFUNCTION("""COMPUTED_VALUE"""),44150.0)</f>
        <v>44150</v>
      </c>
      <c r="C292" s="1">
        <f>IFERROR(__xludf.DUMMYFUNCTION("""COMPUTED_VALUE"""),30681.0)</f>
        <v>30681</v>
      </c>
      <c r="D292" s="1">
        <f>IFERROR(__xludf.DUMMYFUNCTION("""COMPUTED_VALUE"""),8845540.0)</f>
        <v>8845540</v>
      </c>
      <c r="E292" s="1">
        <f>IFERROR(__xludf.DUMMYFUNCTION("""COMPUTED_VALUE"""),44111.0)</f>
        <v>44111</v>
      </c>
      <c r="F292" s="1">
        <f>IFERROR(__xludf.DUMMYFUNCTION("""COMPUTED_VALUE"""),8247783.0)</f>
        <v>8247783</v>
      </c>
      <c r="G292" s="1">
        <f>IFERROR(__xludf.DUMMYFUNCTION("""COMPUTED_VALUE"""),434.0)</f>
        <v>434</v>
      </c>
      <c r="H292" s="1">
        <f>IFERROR(__xludf.DUMMYFUNCTION("""COMPUTED_VALUE"""),129518.0)</f>
        <v>129518</v>
      </c>
    </row>
    <row r="293">
      <c r="A293" s="1">
        <f>IFERROR(__xludf.DUMMYFUNCTION("""COMPUTED_VALUE"""),44151.0)</f>
        <v>44151</v>
      </c>
      <c r="B293" s="1">
        <f>IFERROR(__xludf.DUMMYFUNCTION("""COMPUTED_VALUE"""),44151.0)</f>
        <v>44151</v>
      </c>
      <c r="C293" s="1">
        <f>IFERROR(__xludf.DUMMYFUNCTION("""COMPUTED_VALUE"""),28609.0)</f>
        <v>28609</v>
      </c>
      <c r="D293" s="1">
        <f>IFERROR(__xludf.DUMMYFUNCTION("""COMPUTED_VALUE"""),8874149.0)</f>
        <v>8874149</v>
      </c>
      <c r="E293" s="1">
        <f>IFERROR(__xludf.DUMMYFUNCTION("""COMPUTED_VALUE"""),40392.0)</f>
        <v>40392</v>
      </c>
      <c r="F293" s="1">
        <f>IFERROR(__xludf.DUMMYFUNCTION("""COMPUTED_VALUE"""),8288175.0)</f>
        <v>8288175</v>
      </c>
      <c r="G293" s="1">
        <f>IFERROR(__xludf.DUMMYFUNCTION("""COMPUTED_VALUE"""),451.0)</f>
        <v>451</v>
      </c>
      <c r="H293" s="1">
        <f>IFERROR(__xludf.DUMMYFUNCTION("""COMPUTED_VALUE"""),129969.0)</f>
        <v>129969</v>
      </c>
    </row>
    <row r="294">
      <c r="A294" s="1">
        <f>IFERROR(__xludf.DUMMYFUNCTION("""COMPUTED_VALUE"""),44152.0)</f>
        <v>44152</v>
      </c>
      <c r="B294" s="1">
        <f>IFERROR(__xludf.DUMMYFUNCTION("""COMPUTED_VALUE"""),44152.0)</f>
        <v>44152</v>
      </c>
      <c r="C294" s="1">
        <f>IFERROR(__xludf.DUMMYFUNCTION("""COMPUTED_VALUE"""),38548.0)</f>
        <v>38548</v>
      </c>
      <c r="D294" s="1">
        <f>IFERROR(__xludf.DUMMYFUNCTION("""COMPUTED_VALUE"""),8912697.0)</f>
        <v>8912697</v>
      </c>
      <c r="E294" s="1">
        <f>IFERROR(__xludf.DUMMYFUNCTION("""COMPUTED_VALUE"""),44753.0)</f>
        <v>44753</v>
      </c>
      <c r="F294" s="1">
        <f>IFERROR(__xludf.DUMMYFUNCTION("""COMPUTED_VALUE"""),8332928.0)</f>
        <v>8332928</v>
      </c>
      <c r="G294" s="1">
        <f>IFERROR(__xludf.DUMMYFUNCTION("""COMPUTED_VALUE"""),472.0)</f>
        <v>472</v>
      </c>
      <c r="H294" s="1">
        <f>IFERROR(__xludf.DUMMYFUNCTION("""COMPUTED_VALUE"""),130441.0)</f>
        <v>130441</v>
      </c>
    </row>
    <row r="295">
      <c r="A295" s="1">
        <f>IFERROR(__xludf.DUMMYFUNCTION("""COMPUTED_VALUE"""),44153.0)</f>
        <v>44153</v>
      </c>
      <c r="B295" s="1">
        <f>IFERROR(__xludf.DUMMYFUNCTION("""COMPUTED_VALUE"""),44153.0)</f>
        <v>44153</v>
      </c>
      <c r="C295" s="1">
        <f>IFERROR(__xludf.DUMMYFUNCTION("""COMPUTED_VALUE"""),45366.0)</f>
        <v>45366</v>
      </c>
      <c r="D295" s="1">
        <f>IFERROR(__xludf.DUMMYFUNCTION("""COMPUTED_VALUE"""),8958063.0)</f>
        <v>8958063</v>
      </c>
      <c r="E295" s="1">
        <f>IFERROR(__xludf.DUMMYFUNCTION("""COMPUTED_VALUE"""),48675.0)</f>
        <v>48675</v>
      </c>
      <c r="F295" s="1">
        <f>IFERROR(__xludf.DUMMYFUNCTION("""COMPUTED_VALUE"""),8381603.0)</f>
        <v>8381603</v>
      </c>
      <c r="G295" s="1">
        <f>IFERROR(__xludf.DUMMYFUNCTION("""COMPUTED_VALUE"""),586.0)</f>
        <v>586</v>
      </c>
      <c r="H295" s="1">
        <f>IFERROR(__xludf.DUMMYFUNCTION("""COMPUTED_VALUE"""),131027.0)</f>
        <v>131027</v>
      </c>
    </row>
    <row r="296">
      <c r="A296" s="1">
        <f>IFERROR(__xludf.DUMMYFUNCTION("""COMPUTED_VALUE"""),44154.0)</f>
        <v>44154</v>
      </c>
      <c r="B296" s="1">
        <f>IFERROR(__xludf.DUMMYFUNCTION("""COMPUTED_VALUE"""),44154.0)</f>
        <v>44154</v>
      </c>
      <c r="C296" s="1">
        <f>IFERROR(__xludf.DUMMYFUNCTION("""COMPUTED_VALUE"""),46185.0)</f>
        <v>46185</v>
      </c>
      <c r="D296" s="1">
        <f>IFERROR(__xludf.DUMMYFUNCTION("""COMPUTED_VALUE"""),9004248.0)</f>
        <v>9004248</v>
      </c>
      <c r="E296" s="1">
        <f>IFERROR(__xludf.DUMMYFUNCTION("""COMPUTED_VALUE"""),45246.0)</f>
        <v>45246</v>
      </c>
      <c r="F296" s="1">
        <f>IFERROR(__xludf.DUMMYFUNCTION("""COMPUTED_VALUE"""),8426849.0)</f>
        <v>8426849</v>
      </c>
      <c r="G296" s="1">
        <f>IFERROR(__xludf.DUMMYFUNCTION("""COMPUTED_VALUE"""),582.0)</f>
        <v>582</v>
      </c>
      <c r="H296" s="1">
        <f>IFERROR(__xludf.DUMMYFUNCTION("""COMPUTED_VALUE"""),131609.0)</f>
        <v>131609</v>
      </c>
    </row>
    <row r="297">
      <c r="A297" s="1">
        <f>IFERROR(__xludf.DUMMYFUNCTION("""COMPUTED_VALUE"""),44155.0)</f>
        <v>44155</v>
      </c>
      <c r="B297" s="1">
        <f>IFERROR(__xludf.DUMMYFUNCTION("""COMPUTED_VALUE"""),44155.0)</f>
        <v>44155</v>
      </c>
      <c r="C297" s="1">
        <f>IFERROR(__xludf.DUMMYFUNCTION("""COMPUTED_VALUE"""),46283.0)</f>
        <v>46283</v>
      </c>
      <c r="D297" s="1">
        <f>IFERROR(__xludf.DUMMYFUNCTION("""COMPUTED_VALUE"""),9050531.0)</f>
        <v>9050531</v>
      </c>
      <c r="E297" s="1">
        <f>IFERROR(__xludf.DUMMYFUNCTION("""COMPUTED_VALUE"""),48968.0)</f>
        <v>48968</v>
      </c>
      <c r="F297" s="1">
        <f>IFERROR(__xludf.DUMMYFUNCTION("""COMPUTED_VALUE"""),8475817.0)</f>
        <v>8475817</v>
      </c>
      <c r="G297" s="1">
        <f>IFERROR(__xludf.DUMMYFUNCTION("""COMPUTED_VALUE"""),564.0)</f>
        <v>564</v>
      </c>
      <c r="H297" s="1">
        <f>IFERROR(__xludf.DUMMYFUNCTION("""COMPUTED_VALUE"""),132173.0)</f>
        <v>132173</v>
      </c>
    </row>
    <row r="298">
      <c r="A298" s="1">
        <f>IFERROR(__xludf.DUMMYFUNCTION("""COMPUTED_VALUE"""),44156.0)</f>
        <v>44156</v>
      </c>
      <c r="B298" s="1">
        <f>IFERROR(__xludf.DUMMYFUNCTION("""COMPUTED_VALUE"""),44156.0)</f>
        <v>44156</v>
      </c>
      <c r="C298" s="1">
        <f>IFERROR(__xludf.DUMMYFUNCTION("""COMPUTED_VALUE"""),45301.0)</f>
        <v>45301</v>
      </c>
      <c r="D298" s="1">
        <f>IFERROR(__xludf.DUMMYFUNCTION("""COMPUTED_VALUE"""),9095832.0)</f>
        <v>9095832</v>
      </c>
      <c r="E298" s="1">
        <f>IFERROR(__xludf.DUMMYFUNCTION("""COMPUTED_VALUE"""),44055.0)</f>
        <v>44055</v>
      </c>
      <c r="F298" s="1">
        <f>IFERROR(__xludf.DUMMYFUNCTION("""COMPUTED_VALUE"""),8519872.0)</f>
        <v>8519872</v>
      </c>
      <c r="G298" s="1">
        <f>IFERROR(__xludf.DUMMYFUNCTION("""COMPUTED_VALUE"""),499.0)</f>
        <v>499</v>
      </c>
      <c r="H298" s="1">
        <f>IFERROR(__xludf.DUMMYFUNCTION("""COMPUTED_VALUE"""),132672.0)</f>
        <v>132672</v>
      </c>
    </row>
    <row r="299">
      <c r="A299" s="1">
        <f>IFERROR(__xludf.DUMMYFUNCTION("""COMPUTED_VALUE"""),44157.0)</f>
        <v>44157</v>
      </c>
      <c r="B299" s="1">
        <f>IFERROR(__xludf.DUMMYFUNCTION("""COMPUTED_VALUE"""),44157.0)</f>
        <v>44157</v>
      </c>
      <c r="C299" s="1">
        <f>IFERROR(__xludf.DUMMYFUNCTION("""COMPUTED_VALUE"""),44404.0)</f>
        <v>44404</v>
      </c>
      <c r="D299" s="1">
        <f>IFERROR(__xludf.DUMMYFUNCTION("""COMPUTED_VALUE"""),9140236.0)</f>
        <v>9140236</v>
      </c>
      <c r="E299" s="1">
        <f>IFERROR(__xludf.DUMMYFUNCTION("""COMPUTED_VALUE"""),41405.0)</f>
        <v>41405</v>
      </c>
      <c r="F299" s="1">
        <f>IFERROR(__xludf.DUMMYFUNCTION("""COMPUTED_VALUE"""),8561277.0)</f>
        <v>8561277</v>
      </c>
      <c r="G299" s="1">
        <f>IFERROR(__xludf.DUMMYFUNCTION("""COMPUTED_VALUE"""),510.0)</f>
        <v>510</v>
      </c>
      <c r="H299" s="1">
        <f>IFERROR(__xludf.DUMMYFUNCTION("""COMPUTED_VALUE"""),133182.0)</f>
        <v>133182</v>
      </c>
    </row>
    <row r="300">
      <c r="A300" s="1">
        <f>IFERROR(__xludf.DUMMYFUNCTION("""COMPUTED_VALUE"""),44158.0)</f>
        <v>44158</v>
      </c>
      <c r="B300" s="1">
        <f>IFERROR(__xludf.DUMMYFUNCTION("""COMPUTED_VALUE"""),44158.0)</f>
        <v>44158</v>
      </c>
      <c r="C300" s="1">
        <f>IFERROR(__xludf.DUMMYFUNCTION("""COMPUTED_VALUE"""),37441.0)</f>
        <v>37441</v>
      </c>
      <c r="D300" s="1">
        <f>IFERROR(__xludf.DUMMYFUNCTION("""COMPUTED_VALUE"""),9177677.0)</f>
        <v>9177677</v>
      </c>
      <c r="E300" s="1">
        <f>IFERROR(__xludf.DUMMYFUNCTION("""COMPUTED_VALUE"""),42195.0)</f>
        <v>42195</v>
      </c>
      <c r="F300" s="1">
        <f>IFERROR(__xludf.DUMMYFUNCTION("""COMPUTED_VALUE"""),8603472.0)</f>
        <v>8603472</v>
      </c>
      <c r="G300" s="1">
        <f>IFERROR(__xludf.DUMMYFUNCTION("""COMPUTED_VALUE"""),481.0)</f>
        <v>481</v>
      </c>
      <c r="H300" s="1">
        <f>IFERROR(__xludf.DUMMYFUNCTION("""COMPUTED_VALUE"""),133663.0)</f>
        <v>133663</v>
      </c>
    </row>
    <row r="301">
      <c r="A301" s="1">
        <f>IFERROR(__xludf.DUMMYFUNCTION("""COMPUTED_VALUE"""),44159.0)</f>
        <v>44159</v>
      </c>
      <c r="B301" s="1">
        <f>IFERROR(__xludf.DUMMYFUNCTION("""COMPUTED_VALUE"""),44159.0)</f>
        <v>44159</v>
      </c>
      <c r="C301" s="1">
        <f>IFERROR(__xludf.DUMMYFUNCTION("""COMPUTED_VALUE"""),44245.0)</f>
        <v>44245</v>
      </c>
      <c r="D301" s="1">
        <f>IFERROR(__xludf.DUMMYFUNCTION("""COMPUTED_VALUE"""),9221922.0)</f>
        <v>9221922</v>
      </c>
      <c r="E301" s="1">
        <f>IFERROR(__xludf.DUMMYFUNCTION("""COMPUTED_VALUE"""),37765.0)</f>
        <v>37765</v>
      </c>
      <c r="F301" s="1">
        <f>IFERROR(__xludf.DUMMYFUNCTION("""COMPUTED_VALUE"""),8641237.0)</f>
        <v>8641237</v>
      </c>
      <c r="G301" s="1">
        <f>IFERROR(__xludf.DUMMYFUNCTION("""COMPUTED_VALUE"""),489.0)</f>
        <v>489</v>
      </c>
      <c r="H301" s="1">
        <f>IFERROR(__xludf.DUMMYFUNCTION("""COMPUTED_VALUE"""),134152.0)</f>
        <v>134152</v>
      </c>
    </row>
    <row r="302">
      <c r="A302" s="1">
        <f>IFERROR(__xludf.DUMMYFUNCTION("""COMPUTED_VALUE"""),44160.0)</f>
        <v>44160</v>
      </c>
      <c r="B302" s="1">
        <f>IFERROR(__xludf.DUMMYFUNCTION("""COMPUTED_VALUE"""),44160.0)</f>
        <v>44160</v>
      </c>
      <c r="C302" s="1">
        <f>IFERROR(__xludf.DUMMYFUNCTION("""COMPUTED_VALUE"""),44699.0)</f>
        <v>44699</v>
      </c>
      <c r="D302" s="1">
        <f>IFERROR(__xludf.DUMMYFUNCTION("""COMPUTED_VALUE"""),9266621.0)</f>
        <v>9266621</v>
      </c>
      <c r="E302" s="1">
        <f>IFERROR(__xludf.DUMMYFUNCTION("""COMPUTED_VALUE"""),36582.0)</f>
        <v>36582</v>
      </c>
      <c r="F302" s="1">
        <f>IFERROR(__xludf.DUMMYFUNCTION("""COMPUTED_VALUE"""),8677819.0)</f>
        <v>8677819</v>
      </c>
      <c r="G302" s="1">
        <f>IFERROR(__xludf.DUMMYFUNCTION("""COMPUTED_VALUE"""),518.0)</f>
        <v>518</v>
      </c>
      <c r="H302" s="1">
        <f>IFERROR(__xludf.DUMMYFUNCTION("""COMPUTED_VALUE"""),134670.0)</f>
        <v>134670</v>
      </c>
    </row>
    <row r="303">
      <c r="A303" s="1">
        <f>IFERROR(__xludf.DUMMYFUNCTION("""COMPUTED_VALUE"""),44161.0)</f>
        <v>44161</v>
      </c>
      <c r="B303" s="1">
        <f>IFERROR(__xludf.DUMMYFUNCTION("""COMPUTED_VALUE"""),44161.0)</f>
        <v>44161</v>
      </c>
      <c r="C303" s="1">
        <f>IFERROR(__xludf.DUMMYFUNCTION("""COMPUTED_VALUE"""),43174.0)</f>
        <v>43174</v>
      </c>
      <c r="D303" s="1">
        <f>IFERROR(__xludf.DUMMYFUNCTION("""COMPUTED_VALUE"""),9309795.0)</f>
        <v>9309795</v>
      </c>
      <c r="E303" s="1">
        <f>IFERROR(__xludf.DUMMYFUNCTION("""COMPUTED_VALUE"""),39723.0)</f>
        <v>39723</v>
      </c>
      <c r="F303" s="1">
        <f>IFERROR(__xludf.DUMMYFUNCTION("""COMPUTED_VALUE"""),8717542.0)</f>
        <v>8717542</v>
      </c>
      <c r="G303" s="1">
        <f>IFERROR(__xludf.DUMMYFUNCTION("""COMPUTED_VALUE"""),491.0)</f>
        <v>491</v>
      </c>
      <c r="H303" s="1">
        <f>IFERROR(__xludf.DUMMYFUNCTION("""COMPUTED_VALUE"""),135161.0)</f>
        <v>135161</v>
      </c>
    </row>
    <row r="304">
      <c r="A304" s="1">
        <f>IFERROR(__xludf.DUMMYFUNCTION("""COMPUTED_VALUE"""),44162.0)</f>
        <v>44162</v>
      </c>
      <c r="B304" s="1">
        <f>IFERROR(__xludf.DUMMYFUNCTION("""COMPUTED_VALUE"""),44162.0)</f>
        <v>44162</v>
      </c>
      <c r="C304" s="1">
        <f>IFERROR(__xludf.DUMMYFUNCTION("""COMPUTED_VALUE"""),41353.0)</f>
        <v>41353</v>
      </c>
      <c r="D304" s="1">
        <f>IFERROR(__xludf.DUMMYFUNCTION("""COMPUTED_VALUE"""),9351148.0)</f>
        <v>9351148</v>
      </c>
      <c r="E304" s="1">
        <f>IFERROR(__xludf.DUMMYFUNCTION("""COMPUTED_VALUE"""),41177.0)</f>
        <v>41177</v>
      </c>
      <c r="F304" s="1">
        <f>IFERROR(__xludf.DUMMYFUNCTION("""COMPUTED_VALUE"""),8758719.0)</f>
        <v>8758719</v>
      </c>
      <c r="G304" s="1">
        <f>IFERROR(__xludf.DUMMYFUNCTION("""COMPUTED_VALUE"""),486.0)</f>
        <v>486</v>
      </c>
      <c r="H304" s="1">
        <f>IFERROR(__xludf.DUMMYFUNCTION("""COMPUTED_VALUE"""),135647.0)</f>
        <v>135647</v>
      </c>
    </row>
    <row r="305">
      <c r="A305" s="1">
        <f>IFERROR(__xludf.DUMMYFUNCTION("""COMPUTED_VALUE"""),44163.0)</f>
        <v>44163</v>
      </c>
      <c r="B305" s="1">
        <f>IFERROR(__xludf.DUMMYFUNCTION("""COMPUTED_VALUE"""),44163.0)</f>
        <v>44163</v>
      </c>
      <c r="C305" s="1">
        <f>IFERROR(__xludf.DUMMYFUNCTION("""COMPUTED_VALUE"""),41815.0)</f>
        <v>41815</v>
      </c>
      <c r="D305" s="1">
        <f>IFERROR(__xludf.DUMMYFUNCTION("""COMPUTED_VALUE"""),9392963.0)</f>
        <v>9392963</v>
      </c>
      <c r="E305" s="1">
        <f>IFERROR(__xludf.DUMMYFUNCTION("""COMPUTED_VALUE"""),42275.0)</f>
        <v>42275</v>
      </c>
      <c r="F305" s="1">
        <f>IFERROR(__xludf.DUMMYFUNCTION("""COMPUTED_VALUE"""),8800994.0)</f>
        <v>8800994</v>
      </c>
      <c r="G305" s="1">
        <f>IFERROR(__xludf.DUMMYFUNCTION("""COMPUTED_VALUE"""),495.0)</f>
        <v>495</v>
      </c>
      <c r="H305" s="1">
        <f>IFERROR(__xludf.DUMMYFUNCTION("""COMPUTED_VALUE"""),136142.0)</f>
        <v>136142</v>
      </c>
    </row>
    <row r="306">
      <c r="A306" s="1">
        <f>IFERROR(__xludf.DUMMYFUNCTION("""COMPUTED_VALUE"""),44164.0)</f>
        <v>44164</v>
      </c>
      <c r="B306" s="1">
        <f>IFERROR(__xludf.DUMMYFUNCTION("""COMPUTED_VALUE"""),44164.0)</f>
        <v>44164</v>
      </c>
      <c r="C306" s="1">
        <f>IFERROR(__xludf.DUMMYFUNCTION("""COMPUTED_VALUE"""),39036.0)</f>
        <v>39036</v>
      </c>
      <c r="D306" s="1">
        <f>IFERROR(__xludf.DUMMYFUNCTION("""COMPUTED_VALUE"""),9431999.0)</f>
        <v>9431999</v>
      </c>
      <c r="E306" s="1">
        <f>IFERROR(__xludf.DUMMYFUNCTION("""COMPUTED_VALUE"""),45152.0)</f>
        <v>45152</v>
      </c>
      <c r="F306" s="1">
        <f>IFERROR(__xludf.DUMMYFUNCTION("""COMPUTED_VALUE"""),8846146.0)</f>
        <v>8846146</v>
      </c>
      <c r="G306" s="1">
        <f>IFERROR(__xludf.DUMMYFUNCTION("""COMPUTED_VALUE"""),444.0)</f>
        <v>444</v>
      </c>
      <c r="H306" s="1">
        <f>IFERROR(__xludf.DUMMYFUNCTION("""COMPUTED_VALUE"""),136586.0)</f>
        <v>136586</v>
      </c>
    </row>
    <row r="307">
      <c r="A307" s="1">
        <f>IFERROR(__xludf.DUMMYFUNCTION("""COMPUTED_VALUE"""),44165.0)</f>
        <v>44165</v>
      </c>
      <c r="B307" s="1">
        <f>IFERROR(__xludf.DUMMYFUNCTION("""COMPUTED_VALUE"""),44165.0)</f>
        <v>44165</v>
      </c>
      <c r="C307" s="1">
        <f>IFERROR(__xludf.DUMMYFUNCTION("""COMPUTED_VALUE"""),31179.0)</f>
        <v>31179</v>
      </c>
      <c r="D307" s="1">
        <f>IFERROR(__xludf.DUMMYFUNCTION("""COMPUTED_VALUE"""),9463178.0)</f>
        <v>9463178</v>
      </c>
      <c r="E307" s="1">
        <f>IFERROR(__xludf.DUMMYFUNCTION("""COMPUTED_VALUE"""),42282.0)</f>
        <v>42282</v>
      </c>
      <c r="F307" s="1">
        <f>IFERROR(__xludf.DUMMYFUNCTION("""COMPUTED_VALUE"""),8888428.0)</f>
        <v>8888428</v>
      </c>
      <c r="G307" s="1">
        <f>IFERROR(__xludf.DUMMYFUNCTION("""COMPUTED_VALUE"""),482.0)</f>
        <v>482</v>
      </c>
      <c r="H307" s="1">
        <f>IFERROR(__xludf.DUMMYFUNCTION("""COMPUTED_VALUE"""),137068.0)</f>
        <v>137068</v>
      </c>
    </row>
    <row r="308">
      <c r="A308" s="1">
        <f>IFERROR(__xludf.DUMMYFUNCTION("""COMPUTED_VALUE"""),44166.0)</f>
        <v>44166</v>
      </c>
      <c r="B308" s="1">
        <f>IFERROR(__xludf.DUMMYFUNCTION("""COMPUTED_VALUE"""),44166.0)</f>
        <v>44166</v>
      </c>
      <c r="C308" s="1">
        <f>IFERROR(__xludf.DUMMYFUNCTION("""COMPUTED_VALUE"""),36474.0)</f>
        <v>36474</v>
      </c>
      <c r="D308" s="1">
        <f>IFERROR(__xludf.DUMMYFUNCTION("""COMPUTED_VALUE"""),9499652.0)</f>
        <v>9499652</v>
      </c>
      <c r="E308" s="1">
        <f>IFERROR(__xludf.DUMMYFUNCTION("""COMPUTED_VALUE"""),43208.0)</f>
        <v>43208</v>
      </c>
      <c r="F308" s="1">
        <f>IFERROR(__xludf.DUMMYFUNCTION("""COMPUTED_VALUE"""),8931636.0)</f>
        <v>8931636</v>
      </c>
      <c r="G308" s="1">
        <f>IFERROR(__xludf.DUMMYFUNCTION("""COMPUTED_VALUE"""),501.0)</f>
        <v>501</v>
      </c>
      <c r="H308" s="1">
        <f>IFERROR(__xludf.DUMMYFUNCTION("""COMPUTED_VALUE"""),137569.0)</f>
        <v>137569</v>
      </c>
    </row>
    <row r="309">
      <c r="A309" s="1">
        <f>IFERROR(__xludf.DUMMYFUNCTION("""COMPUTED_VALUE"""),44167.0)</f>
        <v>44167</v>
      </c>
      <c r="B309" s="1">
        <f>IFERROR(__xludf.DUMMYFUNCTION("""COMPUTED_VALUE"""),44167.0)</f>
        <v>44167</v>
      </c>
      <c r="C309" s="1">
        <f>IFERROR(__xludf.DUMMYFUNCTION("""COMPUTED_VALUE"""),35506.0)</f>
        <v>35506</v>
      </c>
      <c r="D309" s="1">
        <f>IFERROR(__xludf.DUMMYFUNCTION("""COMPUTED_VALUE"""),9535158.0)</f>
        <v>9535158</v>
      </c>
      <c r="E309" s="1">
        <f>IFERROR(__xludf.DUMMYFUNCTION("""COMPUTED_VALUE"""),40908.0)</f>
        <v>40908</v>
      </c>
      <c r="F309" s="1">
        <f>IFERROR(__xludf.DUMMYFUNCTION("""COMPUTED_VALUE"""),8972544.0)</f>
        <v>8972544</v>
      </c>
      <c r="G309" s="1">
        <f>IFERROR(__xludf.DUMMYFUNCTION("""COMPUTED_VALUE"""),526.0)</f>
        <v>526</v>
      </c>
      <c r="H309" s="1">
        <f>IFERROR(__xludf.DUMMYFUNCTION("""COMPUTED_VALUE"""),138095.0)</f>
        <v>138095</v>
      </c>
    </row>
    <row r="310">
      <c r="A310" s="1">
        <f>IFERROR(__xludf.DUMMYFUNCTION("""COMPUTED_VALUE"""),44168.0)</f>
        <v>44168</v>
      </c>
      <c r="B310" s="1">
        <f>IFERROR(__xludf.DUMMYFUNCTION("""COMPUTED_VALUE"""),44168.0)</f>
        <v>44168</v>
      </c>
      <c r="C310" s="1">
        <f>IFERROR(__xludf.DUMMYFUNCTION("""COMPUTED_VALUE"""),36574.0)</f>
        <v>36574</v>
      </c>
      <c r="D310" s="1">
        <f>IFERROR(__xludf.DUMMYFUNCTION("""COMPUTED_VALUE"""),9571732.0)</f>
        <v>9571732</v>
      </c>
      <c r="E310" s="1">
        <f>IFERROR(__xludf.DUMMYFUNCTION("""COMPUTED_VALUE"""),42991.0)</f>
        <v>42991</v>
      </c>
      <c r="F310" s="1">
        <f>IFERROR(__xludf.DUMMYFUNCTION("""COMPUTED_VALUE"""),9015535.0)</f>
        <v>9015535</v>
      </c>
      <c r="G310" s="1">
        <f>IFERROR(__xludf.DUMMYFUNCTION("""COMPUTED_VALUE"""),541.0)</f>
        <v>541</v>
      </c>
      <c r="H310" s="1">
        <f>IFERROR(__xludf.DUMMYFUNCTION("""COMPUTED_VALUE"""),138636.0)</f>
        <v>138636</v>
      </c>
    </row>
    <row r="311">
      <c r="A311" s="1">
        <f>IFERROR(__xludf.DUMMYFUNCTION("""COMPUTED_VALUE"""),44169.0)</f>
        <v>44169</v>
      </c>
      <c r="B311" s="1">
        <f>IFERROR(__xludf.DUMMYFUNCTION("""COMPUTED_VALUE"""),44169.0)</f>
        <v>44169</v>
      </c>
      <c r="C311" s="1">
        <f>IFERROR(__xludf.DUMMYFUNCTION("""COMPUTED_VALUE"""),36711.0)</f>
        <v>36711</v>
      </c>
      <c r="D311" s="1">
        <f>IFERROR(__xludf.DUMMYFUNCTION("""COMPUTED_VALUE"""),9608443.0)</f>
        <v>9608443</v>
      </c>
      <c r="E311" s="1">
        <f>IFERROR(__xludf.DUMMYFUNCTION("""COMPUTED_VALUE"""),42359.0)</f>
        <v>42359</v>
      </c>
      <c r="F311" s="1">
        <f>IFERROR(__xludf.DUMMYFUNCTION("""COMPUTED_VALUE"""),9057894.0)</f>
        <v>9057894</v>
      </c>
      <c r="G311" s="1">
        <f>IFERROR(__xludf.DUMMYFUNCTION("""COMPUTED_VALUE"""),511.0)</f>
        <v>511</v>
      </c>
      <c r="H311" s="1">
        <f>IFERROR(__xludf.DUMMYFUNCTION("""COMPUTED_VALUE"""),139147.0)</f>
        <v>139147</v>
      </c>
    </row>
    <row r="312">
      <c r="A312" s="1">
        <f>IFERROR(__xludf.DUMMYFUNCTION("""COMPUTED_VALUE"""),44170.0)</f>
        <v>44170</v>
      </c>
      <c r="B312" s="1">
        <f>IFERROR(__xludf.DUMMYFUNCTION("""COMPUTED_VALUE"""),44170.0)</f>
        <v>44170</v>
      </c>
      <c r="C312" s="1">
        <f>IFERROR(__xludf.DUMMYFUNCTION("""COMPUTED_VALUE"""),36010.0)</f>
        <v>36010</v>
      </c>
      <c r="D312" s="1">
        <f>IFERROR(__xludf.DUMMYFUNCTION("""COMPUTED_VALUE"""),9644453.0)</f>
        <v>9644453</v>
      </c>
      <c r="E312" s="1">
        <f>IFERROR(__xludf.DUMMYFUNCTION("""COMPUTED_VALUE"""),41885.0)</f>
        <v>41885</v>
      </c>
      <c r="F312" s="1">
        <f>IFERROR(__xludf.DUMMYFUNCTION("""COMPUTED_VALUE"""),9099779.0)</f>
        <v>9099779</v>
      </c>
      <c r="G312" s="1">
        <f>IFERROR(__xludf.DUMMYFUNCTION("""COMPUTED_VALUE"""),482.0)</f>
        <v>482</v>
      </c>
      <c r="H312" s="1">
        <f>IFERROR(__xludf.DUMMYFUNCTION("""COMPUTED_VALUE"""),139629.0)</f>
        <v>139629</v>
      </c>
    </row>
    <row r="313">
      <c r="A313" s="1">
        <f>IFERROR(__xludf.DUMMYFUNCTION("""COMPUTED_VALUE"""),44171.0)</f>
        <v>44171</v>
      </c>
      <c r="B313" s="1">
        <f>IFERROR(__xludf.DUMMYFUNCTION("""COMPUTED_VALUE"""),44171.0)</f>
        <v>44171</v>
      </c>
      <c r="C313" s="1">
        <f>IFERROR(__xludf.DUMMYFUNCTION("""COMPUTED_VALUE"""),33178.0)</f>
        <v>33178</v>
      </c>
      <c r="D313" s="1">
        <f>IFERROR(__xludf.DUMMYFUNCTION("""COMPUTED_VALUE"""),9677631.0)</f>
        <v>9677631</v>
      </c>
      <c r="E313" s="1">
        <f>IFERROR(__xludf.DUMMYFUNCTION("""COMPUTED_VALUE"""),39078.0)</f>
        <v>39078</v>
      </c>
      <c r="F313" s="1">
        <f>IFERROR(__xludf.DUMMYFUNCTION("""COMPUTED_VALUE"""),9138857.0)</f>
        <v>9138857</v>
      </c>
      <c r="G313" s="1">
        <f>IFERROR(__xludf.DUMMYFUNCTION("""COMPUTED_VALUE"""),390.0)</f>
        <v>390</v>
      </c>
      <c r="H313" s="1">
        <f>IFERROR(__xludf.DUMMYFUNCTION("""COMPUTED_VALUE"""),140019.0)</f>
        <v>140019</v>
      </c>
    </row>
    <row r="314">
      <c r="A314" s="1">
        <f>IFERROR(__xludf.DUMMYFUNCTION("""COMPUTED_VALUE"""),44172.0)</f>
        <v>44172</v>
      </c>
      <c r="B314" s="1">
        <f>IFERROR(__xludf.DUMMYFUNCTION("""COMPUTED_VALUE"""),44172.0)</f>
        <v>44172</v>
      </c>
      <c r="C314" s="1">
        <f>IFERROR(__xludf.DUMMYFUNCTION("""COMPUTED_VALUE"""),26227.0)</f>
        <v>26227</v>
      </c>
      <c r="D314" s="1">
        <f>IFERROR(__xludf.DUMMYFUNCTION("""COMPUTED_VALUE"""),9703858.0)</f>
        <v>9703858</v>
      </c>
      <c r="E314" s="1">
        <f>IFERROR(__xludf.DUMMYFUNCTION("""COMPUTED_VALUE"""),39293.0)</f>
        <v>39293</v>
      </c>
      <c r="F314" s="1">
        <f>IFERROR(__xludf.DUMMYFUNCTION("""COMPUTED_VALUE"""),9178150.0)</f>
        <v>9178150</v>
      </c>
      <c r="G314" s="1">
        <f>IFERROR(__xludf.DUMMYFUNCTION("""COMPUTED_VALUE"""),386.0)</f>
        <v>386</v>
      </c>
      <c r="H314" s="1">
        <f>IFERROR(__xludf.DUMMYFUNCTION("""COMPUTED_VALUE"""),140405.0)</f>
        <v>140405</v>
      </c>
    </row>
    <row r="315">
      <c r="A315" s="1">
        <f>IFERROR(__xludf.DUMMYFUNCTION("""COMPUTED_VALUE"""),44173.0)</f>
        <v>44173</v>
      </c>
      <c r="B315" s="1">
        <f>IFERROR(__xludf.DUMMYFUNCTION("""COMPUTED_VALUE"""),44173.0)</f>
        <v>44173</v>
      </c>
      <c r="C315" s="1">
        <f>IFERROR(__xludf.DUMMYFUNCTION("""COMPUTED_VALUE"""),32083.0)</f>
        <v>32083</v>
      </c>
      <c r="D315" s="1">
        <f>IFERROR(__xludf.DUMMYFUNCTION("""COMPUTED_VALUE"""),9735941.0)</f>
        <v>9735941</v>
      </c>
      <c r="E315" s="1">
        <f>IFERROR(__xludf.DUMMYFUNCTION("""COMPUTED_VALUE"""),36583.0)</f>
        <v>36583</v>
      </c>
      <c r="F315" s="1">
        <f>IFERROR(__xludf.DUMMYFUNCTION("""COMPUTED_VALUE"""),9214733.0)</f>
        <v>9214733</v>
      </c>
      <c r="G315" s="1">
        <f>IFERROR(__xludf.DUMMYFUNCTION("""COMPUTED_VALUE"""),402.0)</f>
        <v>402</v>
      </c>
      <c r="H315" s="1">
        <f>IFERROR(__xludf.DUMMYFUNCTION("""COMPUTED_VALUE"""),140807.0)</f>
        <v>140807</v>
      </c>
    </row>
    <row r="316">
      <c r="A316" s="1">
        <f>IFERROR(__xludf.DUMMYFUNCTION("""COMPUTED_VALUE"""),44174.0)</f>
        <v>44174</v>
      </c>
      <c r="B316" s="1">
        <f>IFERROR(__xludf.DUMMYFUNCTION("""COMPUTED_VALUE"""),44174.0)</f>
        <v>44174</v>
      </c>
      <c r="C316" s="1">
        <f>IFERROR(__xludf.DUMMYFUNCTION("""COMPUTED_VALUE"""),31637.0)</f>
        <v>31637</v>
      </c>
      <c r="D316" s="1">
        <f>IFERROR(__xludf.DUMMYFUNCTION("""COMPUTED_VALUE"""),9767578.0)</f>
        <v>9767578</v>
      </c>
      <c r="E316" s="1">
        <f>IFERROR(__xludf.DUMMYFUNCTION("""COMPUTED_VALUE"""),37693.0)</f>
        <v>37693</v>
      </c>
      <c r="F316" s="1">
        <f>IFERROR(__xludf.DUMMYFUNCTION("""COMPUTED_VALUE"""),9252426.0)</f>
        <v>9252426</v>
      </c>
      <c r="G316" s="1">
        <f>IFERROR(__xludf.DUMMYFUNCTION("""COMPUTED_VALUE"""),413.0)</f>
        <v>413</v>
      </c>
      <c r="H316" s="1">
        <f>IFERROR(__xludf.DUMMYFUNCTION("""COMPUTED_VALUE"""),141220.0)</f>
        <v>141220</v>
      </c>
    </row>
    <row r="317">
      <c r="A317" s="1">
        <f>IFERROR(__xludf.DUMMYFUNCTION("""COMPUTED_VALUE"""),44175.0)</f>
        <v>44175</v>
      </c>
      <c r="B317" s="1">
        <f>IFERROR(__xludf.DUMMYFUNCTION("""COMPUTED_VALUE"""),44175.0)</f>
        <v>44175</v>
      </c>
      <c r="C317" s="1">
        <f>IFERROR(__xludf.DUMMYFUNCTION("""COMPUTED_VALUE"""),29411.0)</f>
        <v>29411</v>
      </c>
      <c r="D317" s="1">
        <f>IFERROR(__xludf.DUMMYFUNCTION("""COMPUTED_VALUE"""),9796989.0)</f>
        <v>9796989</v>
      </c>
      <c r="E317" s="1">
        <f>IFERROR(__xludf.DUMMYFUNCTION("""COMPUTED_VALUE"""),37707.0)</f>
        <v>37707</v>
      </c>
      <c r="F317" s="1">
        <f>IFERROR(__xludf.DUMMYFUNCTION("""COMPUTED_VALUE"""),9290133.0)</f>
        <v>9290133</v>
      </c>
      <c r="G317" s="1">
        <f>IFERROR(__xludf.DUMMYFUNCTION("""COMPUTED_VALUE"""),411.0)</f>
        <v>411</v>
      </c>
      <c r="H317" s="1">
        <f>IFERROR(__xludf.DUMMYFUNCTION("""COMPUTED_VALUE"""),141631.0)</f>
        <v>141631</v>
      </c>
    </row>
    <row r="318">
      <c r="A318" s="1">
        <f>IFERROR(__xludf.DUMMYFUNCTION("""COMPUTED_VALUE"""),44176.0)</f>
        <v>44176</v>
      </c>
      <c r="B318" s="1">
        <f>IFERROR(__xludf.DUMMYFUNCTION("""COMPUTED_VALUE"""),44176.0)</f>
        <v>44176</v>
      </c>
      <c r="C318" s="1">
        <f>IFERROR(__xludf.DUMMYFUNCTION("""COMPUTED_VALUE"""),29961.0)</f>
        <v>29961</v>
      </c>
      <c r="D318" s="1">
        <f>IFERROR(__xludf.DUMMYFUNCTION("""COMPUTED_VALUE"""),9826950.0)</f>
        <v>9826950</v>
      </c>
      <c r="E318" s="1">
        <f>IFERROR(__xludf.DUMMYFUNCTION("""COMPUTED_VALUE"""),33492.0)</f>
        <v>33492</v>
      </c>
      <c r="F318" s="1">
        <f>IFERROR(__xludf.DUMMYFUNCTION("""COMPUTED_VALUE"""),9323625.0)</f>
        <v>9323625</v>
      </c>
      <c r="G318" s="1">
        <f>IFERROR(__xludf.DUMMYFUNCTION("""COMPUTED_VALUE"""),442.0)</f>
        <v>442</v>
      </c>
      <c r="H318" s="1">
        <f>IFERROR(__xludf.DUMMYFUNCTION("""COMPUTED_VALUE"""),142073.0)</f>
        <v>142073</v>
      </c>
    </row>
    <row r="319">
      <c r="A319" s="1">
        <f>IFERROR(__xludf.DUMMYFUNCTION("""COMPUTED_VALUE"""),44177.0)</f>
        <v>44177</v>
      </c>
      <c r="B319" s="1">
        <f>IFERROR(__xludf.DUMMYFUNCTION("""COMPUTED_VALUE"""),44177.0)</f>
        <v>44177</v>
      </c>
      <c r="C319" s="1">
        <f>IFERROR(__xludf.DUMMYFUNCTION("""COMPUTED_VALUE"""),30354.0)</f>
        <v>30354</v>
      </c>
      <c r="D319" s="1">
        <f>IFERROR(__xludf.DUMMYFUNCTION("""COMPUTED_VALUE"""),9857304.0)</f>
        <v>9857304</v>
      </c>
      <c r="E319" s="1">
        <f>IFERROR(__xludf.DUMMYFUNCTION("""COMPUTED_VALUE"""),33087.0)</f>
        <v>33087</v>
      </c>
      <c r="F319" s="1">
        <f>IFERROR(__xludf.DUMMYFUNCTION("""COMPUTED_VALUE"""),9356712.0)</f>
        <v>9356712</v>
      </c>
      <c r="G319" s="1">
        <f>IFERROR(__xludf.DUMMYFUNCTION("""COMPUTED_VALUE"""),391.0)</f>
        <v>391</v>
      </c>
      <c r="H319" s="1">
        <f>IFERROR(__xludf.DUMMYFUNCTION("""COMPUTED_VALUE"""),142464.0)</f>
        <v>142464</v>
      </c>
    </row>
    <row r="320">
      <c r="A320" s="1">
        <f>IFERROR(__xludf.DUMMYFUNCTION("""COMPUTED_VALUE"""),44178.0)</f>
        <v>44178</v>
      </c>
      <c r="B320" s="1">
        <f>IFERROR(__xludf.DUMMYFUNCTION("""COMPUTED_VALUE"""),44178.0)</f>
        <v>44178</v>
      </c>
      <c r="C320" s="1">
        <f>IFERROR(__xludf.DUMMYFUNCTION("""COMPUTED_VALUE"""),27336.0)</f>
        <v>27336</v>
      </c>
      <c r="D320" s="1">
        <f>IFERROR(__xludf.DUMMYFUNCTION("""COMPUTED_VALUE"""),9884640.0)</f>
        <v>9884640</v>
      </c>
      <c r="E320" s="1">
        <f>IFERROR(__xludf.DUMMYFUNCTION("""COMPUTED_VALUE"""),30640.0)</f>
        <v>30640</v>
      </c>
      <c r="F320" s="1">
        <f>IFERROR(__xludf.DUMMYFUNCTION("""COMPUTED_VALUE"""),9387352.0)</f>
        <v>9387352</v>
      </c>
      <c r="G320" s="1">
        <f>IFERROR(__xludf.DUMMYFUNCTION("""COMPUTED_VALUE"""),338.0)</f>
        <v>338</v>
      </c>
      <c r="H320" s="1">
        <f>IFERROR(__xludf.DUMMYFUNCTION("""COMPUTED_VALUE"""),142802.0)</f>
        <v>142802</v>
      </c>
    </row>
    <row r="321">
      <c r="A321" s="1">
        <f>IFERROR(__xludf.DUMMYFUNCTION("""COMPUTED_VALUE"""),44179.0)</f>
        <v>44179</v>
      </c>
      <c r="B321" s="1">
        <f>IFERROR(__xludf.DUMMYFUNCTION("""COMPUTED_VALUE"""),44179.0)</f>
        <v>44179</v>
      </c>
      <c r="C321" s="1">
        <f>IFERROR(__xludf.DUMMYFUNCTION("""COMPUTED_VALUE"""),21941.0)</f>
        <v>21941</v>
      </c>
      <c r="D321" s="1">
        <f>IFERROR(__xludf.DUMMYFUNCTION("""COMPUTED_VALUE"""),9906581.0)</f>
        <v>9906581</v>
      </c>
      <c r="E321" s="1">
        <f>IFERROR(__xludf.DUMMYFUNCTION("""COMPUTED_VALUE"""),34421.0)</f>
        <v>34421</v>
      </c>
      <c r="F321" s="1">
        <f>IFERROR(__xludf.DUMMYFUNCTION("""COMPUTED_VALUE"""),9421773.0)</f>
        <v>9421773</v>
      </c>
      <c r="G321" s="1">
        <f>IFERROR(__xludf.DUMMYFUNCTION("""COMPUTED_VALUE"""),354.0)</f>
        <v>354</v>
      </c>
      <c r="H321" s="1">
        <f>IFERROR(__xludf.DUMMYFUNCTION("""COMPUTED_VALUE"""),143156.0)</f>
        <v>143156</v>
      </c>
    </row>
    <row r="322">
      <c r="A322" s="1">
        <f>IFERROR(__xludf.DUMMYFUNCTION("""COMPUTED_VALUE"""),44180.0)</f>
        <v>44180</v>
      </c>
      <c r="B322" s="1">
        <f>IFERROR(__xludf.DUMMYFUNCTION("""COMPUTED_VALUE"""),44180.0)</f>
        <v>44180</v>
      </c>
      <c r="C322" s="1">
        <f>IFERROR(__xludf.DUMMYFUNCTION("""COMPUTED_VALUE"""),26251.0)</f>
        <v>26251</v>
      </c>
      <c r="D322" s="1">
        <f>IFERROR(__xludf.DUMMYFUNCTION("""COMPUTED_VALUE"""),9932832.0)</f>
        <v>9932832</v>
      </c>
      <c r="E322" s="1">
        <f>IFERROR(__xludf.DUMMYFUNCTION("""COMPUTED_VALUE"""),33853.0)</f>
        <v>33853</v>
      </c>
      <c r="F322" s="1">
        <f>IFERROR(__xludf.DUMMYFUNCTION("""COMPUTED_VALUE"""),9455626.0)</f>
        <v>9455626</v>
      </c>
      <c r="G322" s="1">
        <f>IFERROR(__xludf.DUMMYFUNCTION("""COMPUTED_VALUE"""),384.0)</f>
        <v>384</v>
      </c>
      <c r="H322" s="1">
        <f>IFERROR(__xludf.DUMMYFUNCTION("""COMPUTED_VALUE"""),143540.0)</f>
        <v>143540</v>
      </c>
    </row>
    <row r="323">
      <c r="A323" s="1">
        <f>IFERROR(__xludf.DUMMYFUNCTION("""COMPUTED_VALUE"""),44181.0)</f>
        <v>44181</v>
      </c>
      <c r="B323" s="1">
        <f>IFERROR(__xludf.DUMMYFUNCTION("""COMPUTED_VALUE"""),44181.0)</f>
        <v>44181</v>
      </c>
      <c r="C323" s="1">
        <f>IFERROR(__xludf.DUMMYFUNCTION("""COMPUTED_VALUE"""),18172.0)</f>
        <v>18172</v>
      </c>
      <c r="D323" s="1">
        <f>IFERROR(__xludf.DUMMYFUNCTION("""COMPUTED_VALUE"""),9951004.0)</f>
        <v>9951004</v>
      </c>
      <c r="E323" s="1">
        <f>IFERROR(__xludf.DUMMYFUNCTION("""COMPUTED_VALUE"""),33360.0)</f>
        <v>33360</v>
      </c>
      <c r="F323" s="1">
        <f>IFERROR(__xludf.DUMMYFUNCTION("""COMPUTED_VALUE"""),9488986.0)</f>
        <v>9488986</v>
      </c>
      <c r="G323" s="1">
        <f>IFERROR(__xludf.DUMMYFUNCTION("""COMPUTED_VALUE"""),356.0)</f>
        <v>356</v>
      </c>
      <c r="H323" s="1">
        <f>IFERROR(__xludf.DUMMYFUNCTION("""COMPUTED_VALUE"""),143896.0)</f>
        <v>143896</v>
      </c>
    </row>
    <row r="324">
      <c r="A324" s="1">
        <f>IFERROR(__xludf.DUMMYFUNCTION("""COMPUTED_VALUE"""),44182.0)</f>
        <v>44182</v>
      </c>
      <c r="B324" s="1">
        <f>IFERROR(__xludf.DUMMYFUNCTION("""COMPUTED_VALUE"""),44182.0)</f>
        <v>44182</v>
      </c>
      <c r="C324" s="1">
        <f>IFERROR(__xludf.DUMMYFUNCTION("""COMPUTED_VALUE"""),26754.0)</f>
        <v>26754</v>
      </c>
      <c r="D324" s="1">
        <f>IFERROR(__xludf.DUMMYFUNCTION("""COMPUTED_VALUE"""),9977758.0)</f>
        <v>9977758</v>
      </c>
      <c r="E324" s="1">
        <f>IFERROR(__xludf.DUMMYFUNCTION("""COMPUTED_VALUE"""),30891.0)</f>
        <v>30891</v>
      </c>
      <c r="F324" s="1">
        <f>IFERROR(__xludf.DUMMYFUNCTION("""COMPUTED_VALUE"""),9519877.0)</f>
        <v>9519877</v>
      </c>
      <c r="G324" s="1">
        <f>IFERROR(__xludf.DUMMYFUNCTION("""COMPUTED_VALUE"""),342.0)</f>
        <v>342</v>
      </c>
      <c r="H324" s="1">
        <f>IFERROR(__xludf.DUMMYFUNCTION("""COMPUTED_VALUE"""),144238.0)</f>
        <v>144238</v>
      </c>
    </row>
    <row r="325">
      <c r="A325" s="1">
        <f>IFERROR(__xludf.DUMMYFUNCTION("""COMPUTED_VALUE"""),44183.0)</f>
        <v>44183</v>
      </c>
      <c r="B325" s="1">
        <f>IFERROR(__xludf.DUMMYFUNCTION("""COMPUTED_VALUE"""),44183.0)</f>
        <v>44183</v>
      </c>
      <c r="C325" s="1">
        <f>IFERROR(__xludf.DUMMYFUNCTION("""COMPUTED_VALUE"""),26991.0)</f>
        <v>26991</v>
      </c>
      <c r="D325" s="1">
        <f>IFERROR(__xludf.DUMMYFUNCTION("""COMPUTED_VALUE"""),1.0004749E7)</f>
        <v>10004749</v>
      </c>
      <c r="E325" s="1">
        <f>IFERROR(__xludf.DUMMYFUNCTION("""COMPUTED_VALUE"""),29879.0)</f>
        <v>29879</v>
      </c>
      <c r="F325" s="1">
        <f>IFERROR(__xludf.DUMMYFUNCTION("""COMPUTED_VALUE"""),9549756.0)</f>
        <v>9549756</v>
      </c>
      <c r="G325" s="1">
        <f>IFERROR(__xludf.DUMMYFUNCTION("""COMPUTED_VALUE"""),342.0)</f>
        <v>342</v>
      </c>
      <c r="H325" s="1">
        <f>IFERROR(__xludf.DUMMYFUNCTION("""COMPUTED_VALUE"""),144580.0)</f>
        <v>144580</v>
      </c>
    </row>
    <row r="326">
      <c r="A326" s="1">
        <f>IFERROR(__xludf.DUMMYFUNCTION("""COMPUTED_VALUE"""),44184.0)</f>
        <v>44184</v>
      </c>
      <c r="B326" s="1">
        <f>IFERROR(__xludf.DUMMYFUNCTION("""COMPUTED_VALUE"""),44184.0)</f>
        <v>44184</v>
      </c>
      <c r="C326" s="1">
        <f>IFERROR(__xludf.DUMMYFUNCTION("""COMPUTED_VALUE"""),26834.0)</f>
        <v>26834</v>
      </c>
      <c r="D326" s="1">
        <f>IFERROR(__xludf.DUMMYFUNCTION("""COMPUTED_VALUE"""),1.0031583E7)</f>
        <v>10031583</v>
      </c>
      <c r="E326" s="1">
        <f>IFERROR(__xludf.DUMMYFUNCTION("""COMPUTED_VALUE"""),29758.0)</f>
        <v>29758</v>
      </c>
      <c r="F326" s="1">
        <f>IFERROR(__xludf.DUMMYFUNCTION("""COMPUTED_VALUE"""),9579514.0)</f>
        <v>9579514</v>
      </c>
      <c r="G326" s="1">
        <f>IFERROR(__xludf.DUMMYFUNCTION("""COMPUTED_VALUE"""),342.0)</f>
        <v>342</v>
      </c>
      <c r="H326" s="1">
        <f>IFERROR(__xludf.DUMMYFUNCTION("""COMPUTED_VALUE"""),144922.0)</f>
        <v>144922</v>
      </c>
    </row>
    <row r="327">
      <c r="A327" s="1">
        <f>IFERROR(__xludf.DUMMYFUNCTION("""COMPUTED_VALUE"""),44185.0)</f>
        <v>44185</v>
      </c>
      <c r="B327" s="1">
        <f>IFERROR(__xludf.DUMMYFUNCTION("""COMPUTED_VALUE"""),44185.0)</f>
        <v>44185</v>
      </c>
      <c r="C327" s="1">
        <f>IFERROR(__xludf.DUMMYFUNCTION("""COMPUTED_VALUE"""),24622.0)</f>
        <v>24622</v>
      </c>
      <c r="D327" s="1">
        <f>IFERROR(__xludf.DUMMYFUNCTION("""COMPUTED_VALUE"""),1.0056205E7)</f>
        <v>10056205</v>
      </c>
      <c r="E327" s="1">
        <f>IFERROR(__xludf.DUMMYFUNCTION("""COMPUTED_VALUE"""),25734.0)</f>
        <v>25734</v>
      </c>
      <c r="F327" s="1">
        <f>IFERROR(__xludf.DUMMYFUNCTION("""COMPUTED_VALUE"""),9605248.0)</f>
        <v>9605248</v>
      </c>
      <c r="G327" s="1">
        <f>IFERROR(__xludf.DUMMYFUNCTION("""COMPUTED_VALUE"""),332.0)</f>
        <v>332</v>
      </c>
      <c r="H327" s="1">
        <f>IFERROR(__xludf.DUMMYFUNCTION("""COMPUTED_VALUE"""),145254.0)</f>
        <v>145254</v>
      </c>
    </row>
    <row r="328">
      <c r="A328" s="1">
        <f>IFERROR(__xludf.DUMMYFUNCTION("""COMPUTED_VALUE"""),44186.0)</f>
        <v>44186</v>
      </c>
      <c r="B328" s="1">
        <f>IFERROR(__xludf.DUMMYFUNCTION("""COMPUTED_VALUE"""),44186.0)</f>
        <v>44186</v>
      </c>
      <c r="C328" s="1">
        <f>IFERROR(__xludf.DUMMYFUNCTION("""COMPUTED_VALUE"""),19147.0)</f>
        <v>19147</v>
      </c>
      <c r="D328" s="1">
        <f>IFERROR(__xludf.DUMMYFUNCTION("""COMPUTED_VALUE"""),1.0075352E7)</f>
        <v>10075352</v>
      </c>
      <c r="E328" s="1">
        <f>IFERROR(__xludf.DUMMYFUNCTION("""COMPUTED_VALUE"""),30250.0)</f>
        <v>30250</v>
      </c>
      <c r="F328" s="1">
        <f>IFERROR(__xludf.DUMMYFUNCTION("""COMPUTED_VALUE"""),9635498.0)</f>
        <v>9635498</v>
      </c>
      <c r="G328" s="1">
        <f>IFERROR(__xludf.DUMMYFUNCTION("""COMPUTED_VALUE"""),302.0)</f>
        <v>302</v>
      </c>
      <c r="H328" s="1">
        <f>IFERROR(__xludf.DUMMYFUNCTION("""COMPUTED_VALUE"""),145556.0)</f>
        <v>145556</v>
      </c>
    </row>
    <row r="329">
      <c r="A329" s="1">
        <f>IFERROR(__xludf.DUMMYFUNCTION("""COMPUTED_VALUE"""),44187.0)</f>
        <v>44187</v>
      </c>
      <c r="B329" s="1">
        <f>IFERROR(__xludf.DUMMYFUNCTION("""COMPUTED_VALUE"""),44187.0)</f>
        <v>44187</v>
      </c>
      <c r="C329" s="1">
        <f>IFERROR(__xludf.DUMMYFUNCTION("""COMPUTED_VALUE"""),23880.0)</f>
        <v>23880</v>
      </c>
      <c r="D329" s="1">
        <f>IFERROR(__xludf.DUMMYFUNCTION("""COMPUTED_VALUE"""),1.0099232E7)</f>
        <v>10099232</v>
      </c>
      <c r="E329" s="1">
        <f>IFERROR(__xludf.DUMMYFUNCTION("""COMPUTED_VALUE"""),27032.0)</f>
        <v>27032</v>
      </c>
      <c r="F329" s="1">
        <f>IFERROR(__xludf.DUMMYFUNCTION("""COMPUTED_VALUE"""),9662530.0)</f>
        <v>9662530</v>
      </c>
      <c r="G329" s="1">
        <f>IFERROR(__xludf.DUMMYFUNCTION("""COMPUTED_VALUE"""),329.0)</f>
        <v>329</v>
      </c>
      <c r="H329" s="1">
        <f>IFERROR(__xludf.DUMMYFUNCTION("""COMPUTED_VALUE"""),145885.0)</f>
        <v>145885</v>
      </c>
    </row>
    <row r="330">
      <c r="A330" s="1">
        <f>IFERROR(__xludf.DUMMYFUNCTION("""COMPUTED_VALUE"""),44188.0)</f>
        <v>44188</v>
      </c>
      <c r="B330" s="1">
        <f>IFERROR(__xludf.DUMMYFUNCTION("""COMPUTED_VALUE"""),44188.0)</f>
        <v>44188</v>
      </c>
      <c r="C330" s="1">
        <f>IFERROR(__xludf.DUMMYFUNCTION("""COMPUTED_VALUE"""),24716.0)</f>
        <v>24716</v>
      </c>
      <c r="D330" s="1">
        <f>IFERROR(__xludf.DUMMYFUNCTION("""COMPUTED_VALUE"""),1.0123948E7)</f>
        <v>10123948</v>
      </c>
      <c r="E330" s="1">
        <f>IFERROR(__xludf.DUMMYFUNCTION("""COMPUTED_VALUE"""),29946.0)</f>
        <v>29946</v>
      </c>
      <c r="F330" s="1">
        <f>IFERROR(__xludf.DUMMYFUNCTION("""COMPUTED_VALUE"""),9692476.0)</f>
        <v>9692476</v>
      </c>
      <c r="G330" s="1">
        <f>IFERROR(__xludf.DUMMYFUNCTION("""COMPUTED_VALUE"""),315.0)</f>
        <v>315</v>
      </c>
      <c r="H330" s="1">
        <f>IFERROR(__xludf.DUMMYFUNCTION("""COMPUTED_VALUE"""),146200.0)</f>
        <v>146200</v>
      </c>
    </row>
    <row r="331">
      <c r="A331" s="1">
        <f>IFERROR(__xludf.DUMMYFUNCTION("""COMPUTED_VALUE"""),44189.0)</f>
        <v>44189</v>
      </c>
      <c r="B331" s="1">
        <f>IFERROR(__xludf.DUMMYFUNCTION("""COMPUTED_VALUE"""),44189.0)</f>
        <v>44189</v>
      </c>
      <c r="C331" s="1">
        <f>IFERROR(__xludf.DUMMYFUNCTION("""COMPUTED_VALUE"""),23444.0)</f>
        <v>23444</v>
      </c>
      <c r="D331" s="1">
        <f>IFERROR(__xludf.DUMMYFUNCTION("""COMPUTED_VALUE"""),1.0147392E7)</f>
        <v>10147392</v>
      </c>
      <c r="E331" s="1">
        <f>IFERROR(__xludf.DUMMYFUNCTION("""COMPUTED_VALUE"""),24555.0)</f>
        <v>24555</v>
      </c>
      <c r="F331" s="1">
        <f>IFERROR(__xludf.DUMMYFUNCTION("""COMPUTED_VALUE"""),9717031.0)</f>
        <v>9717031</v>
      </c>
      <c r="G331" s="1">
        <f>IFERROR(__xludf.DUMMYFUNCTION("""COMPUTED_VALUE"""),337.0)</f>
        <v>337</v>
      </c>
      <c r="H331" s="1">
        <f>IFERROR(__xludf.DUMMYFUNCTION("""COMPUTED_VALUE"""),146537.0)</f>
        <v>146537</v>
      </c>
    </row>
    <row r="332">
      <c r="A332" s="1">
        <f>IFERROR(__xludf.DUMMYFUNCTION("""COMPUTED_VALUE"""),44190.0)</f>
        <v>44190</v>
      </c>
      <c r="B332" s="1">
        <f>IFERROR(__xludf.DUMMYFUNCTION("""COMPUTED_VALUE"""),44190.0)</f>
        <v>44190</v>
      </c>
      <c r="C332" s="1">
        <f>IFERROR(__xludf.DUMMYFUNCTION("""COMPUTED_VALUE"""),22349.0)</f>
        <v>22349</v>
      </c>
      <c r="D332" s="1">
        <f>IFERROR(__xludf.DUMMYFUNCTION("""COMPUTED_VALUE"""),1.0169741E7)</f>
        <v>10169741</v>
      </c>
      <c r="E332" s="1">
        <f>IFERROR(__xludf.DUMMYFUNCTION("""COMPUTED_VALUE"""),22184.0)</f>
        <v>22184</v>
      </c>
      <c r="F332" s="1">
        <f>IFERROR(__xludf.DUMMYFUNCTION("""COMPUTED_VALUE"""),9739215.0)</f>
        <v>9739215</v>
      </c>
      <c r="G332" s="1">
        <f>IFERROR(__xludf.DUMMYFUNCTION("""COMPUTED_VALUE"""),251.0)</f>
        <v>251</v>
      </c>
      <c r="H332" s="1">
        <f>IFERROR(__xludf.DUMMYFUNCTION("""COMPUTED_VALUE"""),146788.0)</f>
        <v>146788</v>
      </c>
    </row>
    <row r="333">
      <c r="A333" s="1">
        <f>IFERROR(__xludf.DUMMYFUNCTION("""COMPUTED_VALUE"""),44191.0)</f>
        <v>44191</v>
      </c>
      <c r="B333" s="1">
        <f>IFERROR(__xludf.DUMMYFUNCTION("""COMPUTED_VALUE"""),44191.0)</f>
        <v>44191</v>
      </c>
      <c r="C333" s="1">
        <f>IFERROR(__xludf.DUMMYFUNCTION("""COMPUTED_VALUE"""),18575.0)</f>
        <v>18575</v>
      </c>
      <c r="D333" s="1">
        <f>IFERROR(__xludf.DUMMYFUNCTION("""COMPUTED_VALUE"""),1.0188316E7)</f>
        <v>10188316</v>
      </c>
      <c r="E333" s="1">
        <f>IFERROR(__xludf.DUMMYFUNCTION("""COMPUTED_VALUE"""),21466.0)</f>
        <v>21466</v>
      </c>
      <c r="F333" s="1">
        <f>IFERROR(__xludf.DUMMYFUNCTION("""COMPUTED_VALUE"""),9760681.0)</f>
        <v>9760681</v>
      </c>
      <c r="G333" s="1">
        <f>IFERROR(__xludf.DUMMYFUNCTION("""COMPUTED_VALUE"""),280.0)</f>
        <v>280</v>
      </c>
      <c r="H333" s="1">
        <f>IFERROR(__xludf.DUMMYFUNCTION("""COMPUTED_VALUE"""),147068.0)</f>
        <v>147068</v>
      </c>
    </row>
    <row r="334">
      <c r="A334" s="1">
        <f>IFERROR(__xludf.DUMMYFUNCTION("""COMPUTED_VALUE"""),44192.0)</f>
        <v>44192</v>
      </c>
      <c r="B334" s="1">
        <f>IFERROR(__xludf.DUMMYFUNCTION("""COMPUTED_VALUE"""),44192.0)</f>
        <v>44192</v>
      </c>
      <c r="C334" s="1">
        <f>IFERROR(__xludf.DUMMYFUNCTION("""COMPUTED_VALUE"""),20333.0)</f>
        <v>20333</v>
      </c>
      <c r="D334" s="1">
        <f>IFERROR(__xludf.DUMMYFUNCTION("""COMPUTED_VALUE"""),1.0208649E7)</f>
        <v>10208649</v>
      </c>
      <c r="E334" s="1">
        <f>IFERROR(__xludf.DUMMYFUNCTION("""COMPUTED_VALUE"""),21097.0)</f>
        <v>21097</v>
      </c>
      <c r="F334" s="1">
        <f>IFERROR(__xludf.DUMMYFUNCTION("""COMPUTED_VALUE"""),9781778.0)</f>
        <v>9781778</v>
      </c>
      <c r="G334" s="1">
        <f>IFERROR(__xludf.DUMMYFUNCTION("""COMPUTED_VALUE"""),281.0)</f>
        <v>281</v>
      </c>
      <c r="H334" s="1">
        <f>IFERROR(__xludf.DUMMYFUNCTION("""COMPUTED_VALUE"""),147349.0)</f>
        <v>147349</v>
      </c>
    </row>
    <row r="335">
      <c r="A335" s="1">
        <f>IFERROR(__xludf.DUMMYFUNCTION("""COMPUTED_VALUE"""),44193.0)</f>
        <v>44193</v>
      </c>
      <c r="B335" s="1">
        <f>IFERROR(__xludf.DUMMYFUNCTION("""COMPUTED_VALUE"""),44193.0)</f>
        <v>44193</v>
      </c>
      <c r="C335" s="1">
        <f>IFERROR(__xludf.DUMMYFUNCTION("""COMPUTED_VALUE"""),16072.0)</f>
        <v>16072</v>
      </c>
      <c r="D335" s="1">
        <f>IFERROR(__xludf.DUMMYFUNCTION("""COMPUTED_VALUE"""),1.0224721E7)</f>
        <v>10224721</v>
      </c>
      <c r="E335" s="1">
        <f>IFERROR(__xludf.DUMMYFUNCTION("""COMPUTED_VALUE"""),24822.0)</f>
        <v>24822</v>
      </c>
      <c r="F335" s="1">
        <f>IFERROR(__xludf.DUMMYFUNCTION("""COMPUTED_VALUE"""),9806600.0)</f>
        <v>9806600</v>
      </c>
      <c r="G335" s="1">
        <f>IFERROR(__xludf.DUMMYFUNCTION("""COMPUTED_VALUE"""),250.0)</f>
        <v>250</v>
      </c>
      <c r="H335" s="1">
        <f>IFERROR(__xludf.DUMMYFUNCTION("""COMPUTED_VALUE"""),147599.0)</f>
        <v>147599</v>
      </c>
    </row>
    <row r="336">
      <c r="A336" s="1">
        <f>IFERROR(__xludf.DUMMYFUNCTION("""COMPUTED_VALUE"""),44194.0)</f>
        <v>44194</v>
      </c>
      <c r="B336" s="1">
        <f>IFERROR(__xludf.DUMMYFUNCTION("""COMPUTED_VALUE"""),44194.0)</f>
        <v>44194</v>
      </c>
      <c r="C336" s="1">
        <f>IFERROR(__xludf.DUMMYFUNCTION("""COMPUTED_VALUE"""),20542.0)</f>
        <v>20542</v>
      </c>
      <c r="D336" s="1">
        <f>IFERROR(__xludf.DUMMYFUNCTION("""COMPUTED_VALUE"""),1.0245263E7)</f>
        <v>10245263</v>
      </c>
      <c r="E336" s="1">
        <f>IFERROR(__xludf.DUMMYFUNCTION("""COMPUTED_VALUE"""),26589.0)</f>
        <v>26589</v>
      </c>
      <c r="F336" s="1">
        <f>IFERROR(__xludf.DUMMYFUNCTION("""COMPUTED_VALUE"""),9833189.0)</f>
        <v>9833189</v>
      </c>
      <c r="G336" s="1">
        <f>IFERROR(__xludf.DUMMYFUNCTION("""COMPUTED_VALUE"""),285.0)</f>
        <v>285</v>
      </c>
      <c r="H336" s="1">
        <f>IFERROR(__xludf.DUMMYFUNCTION("""COMPUTED_VALUE"""),147884.0)</f>
        <v>147884</v>
      </c>
    </row>
    <row r="337">
      <c r="A337" s="1">
        <f>IFERROR(__xludf.DUMMYFUNCTION("""COMPUTED_VALUE"""),44195.0)</f>
        <v>44195</v>
      </c>
      <c r="B337" s="1">
        <f>IFERROR(__xludf.DUMMYFUNCTION("""COMPUTED_VALUE"""),44195.0)</f>
        <v>44195</v>
      </c>
      <c r="C337" s="1">
        <f>IFERROR(__xludf.DUMMYFUNCTION("""COMPUTED_VALUE"""),21945.0)</f>
        <v>21945</v>
      </c>
      <c r="D337" s="1">
        <f>IFERROR(__xludf.DUMMYFUNCTION("""COMPUTED_VALUE"""),1.0267208E7)</f>
        <v>10267208</v>
      </c>
      <c r="E337" s="1">
        <f>IFERROR(__xludf.DUMMYFUNCTION("""COMPUTED_VALUE"""),26407.0)</f>
        <v>26407</v>
      </c>
      <c r="F337" s="1">
        <f>IFERROR(__xludf.DUMMYFUNCTION("""COMPUTED_VALUE"""),9859596.0)</f>
        <v>9859596</v>
      </c>
      <c r="G337" s="1">
        <f>IFERROR(__xludf.DUMMYFUNCTION("""COMPUTED_VALUE"""),299.0)</f>
        <v>299</v>
      </c>
      <c r="H337" s="1">
        <f>IFERROR(__xludf.DUMMYFUNCTION("""COMPUTED_VALUE"""),148183.0)</f>
        <v>148183</v>
      </c>
    </row>
    <row r="338">
      <c r="A338" s="1">
        <f>IFERROR(__xludf.DUMMYFUNCTION("""COMPUTED_VALUE"""),44196.0)</f>
        <v>44196</v>
      </c>
      <c r="B338" s="1">
        <f>IFERROR(__xludf.DUMMYFUNCTION("""COMPUTED_VALUE"""),44196.0)</f>
        <v>44196</v>
      </c>
      <c r="C338" s="1">
        <f>IFERROR(__xludf.DUMMYFUNCTION("""COMPUTED_VALUE"""),19026.0)</f>
        <v>19026</v>
      </c>
      <c r="D338" s="1">
        <f>IFERROR(__xludf.DUMMYFUNCTION("""COMPUTED_VALUE"""),1.0286234E7)</f>
        <v>10286234</v>
      </c>
      <c r="E338" s="1">
        <f>IFERROR(__xludf.DUMMYFUNCTION("""COMPUTED_VALUE"""),21969.0)</f>
        <v>21969</v>
      </c>
      <c r="F338" s="1">
        <f>IFERROR(__xludf.DUMMYFUNCTION("""COMPUTED_VALUE"""),9881565.0)</f>
        <v>9881565</v>
      </c>
      <c r="G338" s="1">
        <f>IFERROR(__xludf.DUMMYFUNCTION("""COMPUTED_VALUE"""),244.0)</f>
        <v>244</v>
      </c>
      <c r="H338" s="1">
        <f>IFERROR(__xludf.DUMMYFUNCTION("""COMPUTED_VALUE"""),148427.0)</f>
        <v>148427</v>
      </c>
    </row>
    <row r="339">
      <c r="A339" s="1">
        <f>IFERROR(__xludf.DUMMYFUNCTION("""COMPUTED_VALUE"""),44197.0)</f>
        <v>44197</v>
      </c>
      <c r="B339" s="1">
        <f>IFERROR(__xludf.DUMMYFUNCTION("""COMPUTED_VALUE"""),44197.0)</f>
        <v>44197</v>
      </c>
      <c r="C339" s="1">
        <f>IFERROR(__xludf.DUMMYFUNCTION("""COMPUTED_VALUE"""),20159.0)</f>
        <v>20159</v>
      </c>
      <c r="D339" s="1">
        <f>IFERROR(__xludf.DUMMYFUNCTION("""COMPUTED_VALUE"""),1.0306393E7)</f>
        <v>10306393</v>
      </c>
      <c r="E339" s="1">
        <f>IFERROR(__xludf.DUMMYFUNCTION("""COMPUTED_VALUE"""),23838.0)</f>
        <v>23838</v>
      </c>
      <c r="F339" s="1">
        <f>IFERROR(__xludf.DUMMYFUNCTION("""COMPUTED_VALUE"""),9905403.0)</f>
        <v>9905403</v>
      </c>
      <c r="G339" s="1">
        <f>IFERROR(__xludf.DUMMYFUNCTION("""COMPUTED_VALUE"""),237.0)</f>
        <v>237</v>
      </c>
      <c r="H339" s="1">
        <f>IFERROR(__xludf.DUMMYFUNCTION("""COMPUTED_VALUE"""),148664.0)</f>
        <v>148664</v>
      </c>
    </row>
    <row r="340">
      <c r="A340" s="1">
        <f>IFERROR(__xludf.DUMMYFUNCTION("""COMPUTED_VALUE"""),44198.0)</f>
        <v>44198</v>
      </c>
      <c r="B340" s="1">
        <f>IFERROR(__xludf.DUMMYFUNCTION("""COMPUTED_VALUE"""),44198.0)</f>
        <v>44198</v>
      </c>
      <c r="C340" s="1">
        <f>IFERROR(__xludf.DUMMYFUNCTION("""COMPUTED_VALUE"""),18144.0)</f>
        <v>18144</v>
      </c>
      <c r="D340" s="1">
        <f>IFERROR(__xludf.DUMMYFUNCTION("""COMPUTED_VALUE"""),1.0324537E7)</f>
        <v>10324537</v>
      </c>
      <c r="E340" s="1">
        <f>IFERROR(__xludf.DUMMYFUNCTION("""COMPUTED_VALUE"""),20903.0)</f>
        <v>20903</v>
      </c>
      <c r="F340" s="1">
        <f>IFERROR(__xludf.DUMMYFUNCTION("""COMPUTED_VALUE"""),9926306.0)</f>
        <v>9926306</v>
      </c>
      <c r="G340" s="1">
        <f>IFERROR(__xludf.DUMMYFUNCTION("""COMPUTED_VALUE"""),216.0)</f>
        <v>216</v>
      </c>
      <c r="H340" s="1">
        <f>IFERROR(__xludf.DUMMYFUNCTION("""COMPUTED_VALUE"""),148880.0)</f>
        <v>148880</v>
      </c>
    </row>
    <row r="341">
      <c r="A341" s="1">
        <f>IFERROR(__xludf.DUMMYFUNCTION("""COMPUTED_VALUE"""),44199.0)</f>
        <v>44199</v>
      </c>
      <c r="B341" s="1">
        <f>IFERROR(__xludf.DUMMYFUNCTION("""COMPUTED_VALUE"""),44199.0)</f>
        <v>44199</v>
      </c>
      <c r="C341" s="1">
        <f>IFERROR(__xludf.DUMMYFUNCTION("""COMPUTED_VALUE"""),16678.0)</f>
        <v>16678</v>
      </c>
      <c r="D341" s="1">
        <f>IFERROR(__xludf.DUMMYFUNCTION("""COMPUTED_VALUE"""),1.0341215E7)</f>
        <v>10341215</v>
      </c>
      <c r="E341" s="1">
        <f>IFERROR(__xludf.DUMMYFUNCTION("""COMPUTED_VALUE"""),19658.0)</f>
        <v>19658</v>
      </c>
      <c r="F341" s="1">
        <f>IFERROR(__xludf.DUMMYFUNCTION("""COMPUTED_VALUE"""),9945964.0)</f>
        <v>9945964</v>
      </c>
      <c r="G341" s="1">
        <f>IFERROR(__xludf.DUMMYFUNCTION("""COMPUTED_VALUE"""),215.0)</f>
        <v>215</v>
      </c>
      <c r="H341" s="1">
        <f>IFERROR(__xludf.DUMMYFUNCTION("""COMPUTED_VALUE"""),149095.0)</f>
        <v>149095</v>
      </c>
    </row>
    <row r="342">
      <c r="A342" s="1">
        <f>IFERROR(__xludf.DUMMYFUNCTION("""COMPUTED_VALUE"""),44200.0)</f>
        <v>44200</v>
      </c>
      <c r="B342" s="1">
        <f>IFERROR(__xludf.DUMMYFUNCTION("""COMPUTED_VALUE"""),44200.0)</f>
        <v>44200</v>
      </c>
      <c r="C342" s="1">
        <f>IFERROR(__xludf.DUMMYFUNCTION("""COMPUTED_VALUE"""),16278.0)</f>
        <v>16278</v>
      </c>
      <c r="D342" s="1">
        <f>IFERROR(__xludf.DUMMYFUNCTION("""COMPUTED_VALUE"""),1.0357493E7)</f>
        <v>10357493</v>
      </c>
      <c r="E342" s="1">
        <f>IFERROR(__xludf.DUMMYFUNCTION("""COMPUTED_VALUE"""),29209.0)</f>
        <v>29209</v>
      </c>
      <c r="F342" s="1">
        <f>IFERROR(__xludf.DUMMYFUNCTION("""COMPUTED_VALUE"""),9975173.0)</f>
        <v>9975173</v>
      </c>
      <c r="G342" s="1">
        <f>IFERROR(__xludf.DUMMYFUNCTION("""COMPUTED_VALUE"""),200.0)</f>
        <v>200</v>
      </c>
      <c r="H342" s="1">
        <f>IFERROR(__xludf.DUMMYFUNCTION("""COMPUTED_VALUE"""),149295.0)</f>
        <v>149295</v>
      </c>
    </row>
    <row r="343">
      <c r="A343" s="1">
        <f>IFERROR(__xludf.DUMMYFUNCTION("""COMPUTED_VALUE"""),44201.0)</f>
        <v>44201</v>
      </c>
      <c r="B343" s="1">
        <f>IFERROR(__xludf.DUMMYFUNCTION("""COMPUTED_VALUE"""),44201.0)</f>
        <v>44201</v>
      </c>
      <c r="C343" s="1">
        <f>IFERROR(__xludf.DUMMYFUNCTION("""COMPUTED_VALUE"""),17909.0)</f>
        <v>17909</v>
      </c>
      <c r="D343" s="1">
        <f>IFERROR(__xludf.DUMMYFUNCTION("""COMPUTED_VALUE"""),1.0375402E7)</f>
        <v>10375402</v>
      </c>
      <c r="E343" s="1">
        <f>IFERROR(__xludf.DUMMYFUNCTION("""COMPUTED_VALUE"""),21161.0)</f>
        <v>21161</v>
      </c>
      <c r="F343" s="1">
        <f>IFERROR(__xludf.DUMMYFUNCTION("""COMPUTED_VALUE"""),9996334.0)</f>
        <v>9996334</v>
      </c>
      <c r="G343" s="1">
        <f>IFERROR(__xludf.DUMMYFUNCTION("""COMPUTED_VALUE"""),265.0)</f>
        <v>265</v>
      </c>
      <c r="H343" s="1">
        <f>IFERROR(__xludf.DUMMYFUNCTION("""COMPUTED_VALUE"""),149560.0)</f>
        <v>149560</v>
      </c>
    </row>
    <row r="344">
      <c r="A344" s="1">
        <f>IFERROR(__xludf.DUMMYFUNCTION("""COMPUTED_VALUE"""),44202.0)</f>
        <v>44202</v>
      </c>
      <c r="B344" s="1">
        <f>IFERROR(__xludf.DUMMYFUNCTION("""COMPUTED_VALUE"""),44202.0)</f>
        <v>44202</v>
      </c>
      <c r="C344" s="1">
        <f>IFERROR(__xludf.DUMMYFUNCTION("""COMPUTED_VALUE"""),20472.0)</f>
        <v>20472</v>
      </c>
      <c r="D344" s="1">
        <f>IFERROR(__xludf.DUMMYFUNCTION("""COMPUTED_VALUE"""),1.0395874E7)</f>
        <v>10395874</v>
      </c>
      <c r="E344" s="1">
        <f>IFERROR(__xludf.DUMMYFUNCTION("""COMPUTED_VALUE"""),19689.0)</f>
        <v>19689</v>
      </c>
      <c r="F344" s="1">
        <f>IFERROR(__xludf.DUMMYFUNCTION("""COMPUTED_VALUE"""),1.0016023E7)</f>
        <v>10016023</v>
      </c>
      <c r="G344" s="1">
        <f>IFERROR(__xludf.DUMMYFUNCTION("""COMPUTED_VALUE"""),222.0)</f>
        <v>222</v>
      </c>
      <c r="H344" s="1">
        <f>IFERROR(__xludf.DUMMYFUNCTION("""COMPUTED_VALUE"""),149782.0)</f>
        <v>149782</v>
      </c>
    </row>
    <row r="345">
      <c r="A345" s="1">
        <f>IFERROR(__xludf.DUMMYFUNCTION("""COMPUTED_VALUE"""),44203.0)</f>
        <v>44203</v>
      </c>
      <c r="B345" s="1">
        <f>IFERROR(__xludf.DUMMYFUNCTION("""COMPUTED_VALUE"""),44203.0)</f>
        <v>44203</v>
      </c>
      <c r="C345" s="1">
        <f>IFERROR(__xludf.DUMMYFUNCTION("""COMPUTED_VALUE"""),18123.0)</f>
        <v>18123</v>
      </c>
      <c r="D345" s="1">
        <f>IFERROR(__xludf.DUMMYFUNCTION("""COMPUTED_VALUE"""),1.0413997E7)</f>
        <v>10413997</v>
      </c>
      <c r="E345" s="1">
        <f>IFERROR(__xludf.DUMMYFUNCTION("""COMPUTED_VALUE"""),20503.0)</f>
        <v>20503</v>
      </c>
      <c r="F345" s="1">
        <f>IFERROR(__xludf.DUMMYFUNCTION("""COMPUTED_VALUE"""),1.0036526E7)</f>
        <v>10036526</v>
      </c>
      <c r="G345" s="1">
        <f>IFERROR(__xludf.DUMMYFUNCTION("""COMPUTED_VALUE"""),233.0)</f>
        <v>233</v>
      </c>
      <c r="H345" s="1">
        <f>IFERROR(__xludf.DUMMYFUNCTION("""COMPUTED_VALUE"""),150015.0)</f>
        <v>150015</v>
      </c>
    </row>
    <row r="346">
      <c r="A346" s="1">
        <f>IFERROR(__xludf.DUMMYFUNCTION("""COMPUTED_VALUE"""),44204.0)</f>
        <v>44204</v>
      </c>
      <c r="B346" s="1">
        <f>IFERROR(__xludf.DUMMYFUNCTION("""COMPUTED_VALUE"""),44204.0)</f>
        <v>44204</v>
      </c>
      <c r="C346" s="1">
        <f>IFERROR(__xludf.DUMMYFUNCTION("""COMPUTED_VALUE"""),18453.0)</f>
        <v>18453</v>
      </c>
      <c r="D346" s="1">
        <f>IFERROR(__xludf.DUMMYFUNCTION("""COMPUTED_VALUE"""),1.043245E7)</f>
        <v>10432450</v>
      </c>
      <c r="E346" s="1">
        <f>IFERROR(__xludf.DUMMYFUNCTION("""COMPUTED_VALUE"""),19242.0)</f>
        <v>19242</v>
      </c>
      <c r="F346" s="1">
        <f>IFERROR(__xludf.DUMMYFUNCTION("""COMPUTED_VALUE"""),1.0055768E7)</f>
        <v>10055768</v>
      </c>
      <c r="G346" s="1">
        <f>IFERROR(__xludf.DUMMYFUNCTION("""COMPUTED_VALUE"""),229.0)</f>
        <v>229</v>
      </c>
      <c r="H346" s="1">
        <f>IFERROR(__xludf.DUMMYFUNCTION("""COMPUTED_VALUE"""),150244.0)</f>
        <v>150244</v>
      </c>
    </row>
    <row r="347">
      <c r="A347" s="1">
        <f>IFERROR(__xludf.DUMMYFUNCTION("""COMPUTED_VALUE"""),44205.0)</f>
        <v>44205</v>
      </c>
      <c r="B347" s="1">
        <f>IFERROR(__xludf.DUMMYFUNCTION("""COMPUTED_VALUE"""),44205.0)</f>
        <v>44205</v>
      </c>
      <c r="C347" s="1">
        <f>IFERROR(__xludf.DUMMYFUNCTION("""COMPUTED_VALUE"""),18820.0)</f>
        <v>18820</v>
      </c>
      <c r="D347" s="1">
        <f>IFERROR(__xludf.DUMMYFUNCTION("""COMPUTED_VALUE"""),1.045127E7)</f>
        <v>10451270</v>
      </c>
      <c r="E347" s="1">
        <f>IFERROR(__xludf.DUMMYFUNCTION("""COMPUTED_VALUE"""),19460.0)</f>
        <v>19460</v>
      </c>
      <c r="F347" s="1">
        <f>IFERROR(__xludf.DUMMYFUNCTION("""COMPUTED_VALUE"""),1.0075228E7)</f>
        <v>10075228</v>
      </c>
      <c r="G347" s="1">
        <f>IFERROR(__xludf.DUMMYFUNCTION("""COMPUTED_VALUE"""),213.0)</f>
        <v>213</v>
      </c>
      <c r="H347" s="1">
        <f>IFERROR(__xludf.DUMMYFUNCTION("""COMPUTED_VALUE"""),150457.0)</f>
        <v>150457</v>
      </c>
    </row>
    <row r="348">
      <c r="A348" s="1">
        <f>IFERROR(__xludf.DUMMYFUNCTION("""COMPUTED_VALUE"""),44206.0)</f>
        <v>44206</v>
      </c>
      <c r="B348" s="1">
        <f>IFERROR(__xludf.DUMMYFUNCTION("""COMPUTED_VALUE"""),44206.0)</f>
        <v>44206</v>
      </c>
      <c r="C348" s="1">
        <f>IFERROR(__xludf.DUMMYFUNCTION("""COMPUTED_VALUE"""),16086.0)</f>
        <v>16086</v>
      </c>
      <c r="D348" s="1">
        <f>IFERROR(__xludf.DUMMYFUNCTION("""COMPUTED_VALUE"""),1.0467356E7)</f>
        <v>10467356</v>
      </c>
      <c r="E348" s="1">
        <f>IFERROR(__xludf.DUMMYFUNCTION("""COMPUTED_VALUE"""),16737.0)</f>
        <v>16737</v>
      </c>
      <c r="F348" s="1">
        <f>IFERROR(__xludf.DUMMYFUNCTION("""COMPUTED_VALUE"""),1.0091965E7)</f>
        <v>10091965</v>
      </c>
      <c r="G348" s="1">
        <f>IFERROR(__xludf.DUMMYFUNCTION("""COMPUTED_VALUE"""),150.0)</f>
        <v>150</v>
      </c>
      <c r="H348" s="1">
        <f>IFERROR(__xludf.DUMMYFUNCTION("""COMPUTED_VALUE"""),150607.0)</f>
        <v>150607</v>
      </c>
    </row>
    <row r="349">
      <c r="A349" s="1">
        <f>IFERROR(__xludf.DUMMYFUNCTION("""COMPUTED_VALUE"""),44207.0)</f>
        <v>44207</v>
      </c>
      <c r="B349" s="1">
        <f>IFERROR(__xludf.DUMMYFUNCTION("""COMPUTED_VALUE"""),44207.0)</f>
        <v>44207</v>
      </c>
      <c r="C349" s="1">
        <f>IFERROR(__xludf.DUMMYFUNCTION("""COMPUTED_VALUE"""),12481.0)</f>
        <v>12481</v>
      </c>
      <c r="D349" s="1">
        <f>IFERROR(__xludf.DUMMYFUNCTION("""COMPUTED_VALUE"""),1.0479837E7)</f>
        <v>10479837</v>
      </c>
      <c r="E349" s="1">
        <f>IFERROR(__xludf.DUMMYFUNCTION("""COMPUTED_VALUE"""),18578.0)</f>
        <v>18578</v>
      </c>
      <c r="F349" s="1">
        <f>IFERROR(__xludf.DUMMYFUNCTION("""COMPUTED_VALUE"""),1.0110543E7)</f>
        <v>10110543</v>
      </c>
      <c r="G349" s="1">
        <f>IFERROR(__xludf.DUMMYFUNCTION("""COMPUTED_VALUE"""),166.0)</f>
        <v>166</v>
      </c>
      <c r="H349" s="1">
        <f>IFERROR(__xludf.DUMMYFUNCTION("""COMPUTED_VALUE"""),150773.0)</f>
        <v>150773</v>
      </c>
    </row>
    <row r="350">
      <c r="A350" s="1">
        <f>IFERROR(__xludf.DUMMYFUNCTION("""COMPUTED_VALUE"""),44208.0)</f>
        <v>44208</v>
      </c>
      <c r="B350" s="1">
        <f>IFERROR(__xludf.DUMMYFUNCTION("""COMPUTED_VALUE"""),44208.0)</f>
        <v>44208</v>
      </c>
      <c r="C350" s="1">
        <f>IFERROR(__xludf.DUMMYFUNCTION("""COMPUTED_VALUE"""),15903.0)</f>
        <v>15903</v>
      </c>
      <c r="D350" s="1">
        <f>IFERROR(__xludf.DUMMYFUNCTION("""COMPUTED_VALUE"""),1.049574E7)</f>
        <v>10495740</v>
      </c>
      <c r="E350" s="1">
        <f>IFERROR(__xludf.DUMMYFUNCTION("""COMPUTED_VALUE"""),17762.0)</f>
        <v>17762</v>
      </c>
      <c r="F350" s="1">
        <f>IFERROR(__xludf.DUMMYFUNCTION("""COMPUTED_VALUE"""),1.0128305E7)</f>
        <v>10128305</v>
      </c>
      <c r="G350" s="1">
        <f>IFERROR(__xludf.DUMMYFUNCTION("""COMPUTED_VALUE"""),200.0)</f>
        <v>200</v>
      </c>
      <c r="H350" s="1">
        <f>IFERROR(__xludf.DUMMYFUNCTION("""COMPUTED_VALUE"""),150973.0)</f>
        <v>150973</v>
      </c>
    </row>
    <row r="351">
      <c r="A351" s="1">
        <f>IFERROR(__xludf.DUMMYFUNCTION("""COMPUTED_VALUE"""),44209.0)</f>
        <v>44209</v>
      </c>
      <c r="B351" s="1">
        <f>IFERROR(__xludf.DUMMYFUNCTION("""COMPUTED_VALUE"""),44209.0)</f>
        <v>44209</v>
      </c>
      <c r="C351" s="1">
        <f>IFERROR(__xludf.DUMMYFUNCTION("""COMPUTED_VALUE"""),17015.0)</f>
        <v>17015</v>
      </c>
      <c r="D351" s="1">
        <f>IFERROR(__xludf.DUMMYFUNCTION("""COMPUTED_VALUE"""),1.0512755E7)</f>
        <v>10512755</v>
      </c>
      <c r="E351" s="1">
        <f>IFERROR(__xludf.DUMMYFUNCTION("""COMPUTED_VALUE"""),17797.0)</f>
        <v>17797</v>
      </c>
      <c r="F351" s="1">
        <f>IFERROR(__xludf.DUMMYFUNCTION("""COMPUTED_VALUE"""),1.0146102E7)</f>
        <v>10146102</v>
      </c>
      <c r="G351" s="1">
        <f>IFERROR(__xludf.DUMMYFUNCTION("""COMPUTED_VALUE"""),201.0)</f>
        <v>201</v>
      </c>
      <c r="H351" s="1">
        <f>IFERROR(__xludf.DUMMYFUNCTION("""COMPUTED_VALUE"""),151174.0)</f>
        <v>151174</v>
      </c>
    </row>
    <row r="352">
      <c r="A352" s="1">
        <f>IFERROR(__xludf.DUMMYFUNCTION("""COMPUTED_VALUE"""),44210.0)</f>
        <v>44210</v>
      </c>
      <c r="B352" s="1">
        <f>IFERROR(__xludf.DUMMYFUNCTION("""COMPUTED_VALUE"""),44210.0)</f>
        <v>44210</v>
      </c>
      <c r="C352" s="1">
        <f>IFERROR(__xludf.DUMMYFUNCTION("""COMPUTED_VALUE"""),15677.0)</f>
        <v>15677</v>
      </c>
      <c r="D352" s="1">
        <f>IFERROR(__xludf.DUMMYFUNCTION("""COMPUTED_VALUE"""),1.0528432E7)</f>
        <v>10528432</v>
      </c>
      <c r="E352" s="1">
        <f>IFERROR(__xludf.DUMMYFUNCTION("""COMPUTED_VALUE"""),15943.0)</f>
        <v>15943</v>
      </c>
      <c r="F352" s="1">
        <f>IFERROR(__xludf.DUMMYFUNCTION("""COMPUTED_VALUE"""),1.0162045E7)</f>
        <v>10162045</v>
      </c>
      <c r="G352" s="1">
        <f>IFERROR(__xludf.DUMMYFUNCTION("""COMPUTED_VALUE"""),189.0)</f>
        <v>189</v>
      </c>
      <c r="H352" s="1">
        <f>IFERROR(__xludf.DUMMYFUNCTION("""COMPUTED_VALUE"""),151363.0)</f>
        <v>151363</v>
      </c>
    </row>
    <row r="353">
      <c r="A353" s="1">
        <f>IFERROR(__xludf.DUMMYFUNCTION("""COMPUTED_VALUE"""),44211.0)</f>
        <v>44211</v>
      </c>
      <c r="B353" s="1">
        <f>IFERROR(__xludf.DUMMYFUNCTION("""COMPUTED_VALUE"""),44211.0)</f>
        <v>44211</v>
      </c>
      <c r="C353" s="1">
        <f>IFERROR(__xludf.DUMMYFUNCTION("""COMPUTED_VALUE"""),15155.0)</f>
        <v>15155</v>
      </c>
      <c r="D353" s="1">
        <f>IFERROR(__xludf.DUMMYFUNCTION("""COMPUTED_VALUE"""),1.0543587E7)</f>
        <v>10543587</v>
      </c>
      <c r="E353" s="1">
        <f>IFERROR(__xludf.DUMMYFUNCTION("""COMPUTED_VALUE"""),16809.0)</f>
        <v>16809</v>
      </c>
      <c r="F353" s="1">
        <f>IFERROR(__xludf.DUMMYFUNCTION("""COMPUTED_VALUE"""),1.0178854E7)</f>
        <v>10178854</v>
      </c>
      <c r="G353" s="1">
        <f>IFERROR(__xludf.DUMMYFUNCTION("""COMPUTED_VALUE"""),176.0)</f>
        <v>176</v>
      </c>
      <c r="H353" s="1">
        <f>IFERROR(__xludf.DUMMYFUNCTION("""COMPUTED_VALUE"""),151539.0)</f>
        <v>151539</v>
      </c>
    </row>
    <row r="354">
      <c r="A354" s="1">
        <f>IFERROR(__xludf.DUMMYFUNCTION("""COMPUTED_VALUE"""),44212.0)</f>
        <v>44212</v>
      </c>
      <c r="B354" s="1">
        <f>IFERROR(__xludf.DUMMYFUNCTION("""COMPUTED_VALUE"""),44212.0)</f>
        <v>44212</v>
      </c>
      <c r="C354" s="1">
        <f>IFERROR(__xludf.DUMMYFUNCTION("""COMPUTED_VALUE"""),15050.0)</f>
        <v>15050</v>
      </c>
      <c r="D354" s="1">
        <f>IFERROR(__xludf.DUMMYFUNCTION("""COMPUTED_VALUE"""),1.0558637E7)</f>
        <v>10558637</v>
      </c>
      <c r="E354" s="1">
        <f>IFERROR(__xludf.DUMMYFUNCTION("""COMPUTED_VALUE"""),17202.0)</f>
        <v>17202</v>
      </c>
      <c r="F354" s="1">
        <f>IFERROR(__xludf.DUMMYFUNCTION("""COMPUTED_VALUE"""),1.0196056E7)</f>
        <v>10196056</v>
      </c>
      <c r="G354" s="1">
        <f>IFERROR(__xludf.DUMMYFUNCTION("""COMPUTED_VALUE"""),181.0)</f>
        <v>181</v>
      </c>
      <c r="H354" s="1">
        <f>IFERROR(__xludf.DUMMYFUNCTION("""COMPUTED_VALUE"""),151720.0)</f>
        <v>151720</v>
      </c>
    </row>
    <row r="355">
      <c r="A355" s="1">
        <f>IFERROR(__xludf.DUMMYFUNCTION("""COMPUTED_VALUE"""),44213.0)</f>
        <v>44213</v>
      </c>
      <c r="B355" s="1">
        <f>IFERROR(__xludf.DUMMYFUNCTION("""COMPUTED_VALUE"""),44213.0)</f>
        <v>44213</v>
      </c>
      <c r="C355" s="1">
        <f>IFERROR(__xludf.DUMMYFUNCTION("""COMPUTED_VALUE"""),13962.0)</f>
        <v>13962</v>
      </c>
      <c r="D355" s="1">
        <f>IFERROR(__xludf.DUMMYFUNCTION("""COMPUTED_VALUE"""),1.0572599E7)</f>
        <v>10572599</v>
      </c>
      <c r="E355" s="1">
        <f>IFERROR(__xludf.DUMMYFUNCTION("""COMPUTED_VALUE"""),14513.0)</f>
        <v>14513</v>
      </c>
      <c r="F355" s="1">
        <f>IFERROR(__xludf.DUMMYFUNCTION("""COMPUTED_VALUE"""),1.0210569E7)</f>
        <v>10210569</v>
      </c>
      <c r="G355" s="1">
        <f>IFERROR(__xludf.DUMMYFUNCTION("""COMPUTED_VALUE"""),145.0)</f>
        <v>145</v>
      </c>
      <c r="H355" s="1">
        <f>IFERROR(__xludf.DUMMYFUNCTION("""COMPUTED_VALUE"""),151865.0)</f>
        <v>151865</v>
      </c>
    </row>
    <row r="356">
      <c r="A356" s="1">
        <f>IFERROR(__xludf.DUMMYFUNCTION("""COMPUTED_VALUE"""),44214.0)</f>
        <v>44214</v>
      </c>
      <c r="B356" s="1">
        <f>IFERROR(__xludf.DUMMYFUNCTION("""COMPUTED_VALUE"""),44214.0)</f>
        <v>44214</v>
      </c>
      <c r="C356" s="1">
        <f>IFERROR(__xludf.DUMMYFUNCTION("""COMPUTED_VALUE"""),9987.0)</f>
        <v>9987</v>
      </c>
      <c r="D356" s="1">
        <f>IFERROR(__xludf.DUMMYFUNCTION("""COMPUTED_VALUE"""),1.0582586E7)</f>
        <v>10582586</v>
      </c>
      <c r="E356" s="1">
        <f>IFERROR(__xludf.DUMMYFUNCTION("""COMPUTED_VALUE"""),17127.0)</f>
        <v>17127</v>
      </c>
      <c r="F356" s="1">
        <f>IFERROR(__xludf.DUMMYFUNCTION("""COMPUTED_VALUE"""),1.0227696E7)</f>
        <v>10227696</v>
      </c>
      <c r="G356" s="1">
        <f>IFERROR(__xludf.DUMMYFUNCTION("""COMPUTED_VALUE"""),137.0)</f>
        <v>137</v>
      </c>
      <c r="H356" s="1">
        <f>IFERROR(__xludf.DUMMYFUNCTION("""COMPUTED_VALUE"""),152002.0)</f>
        <v>152002</v>
      </c>
    </row>
    <row r="357">
      <c r="A357" s="1">
        <f>IFERROR(__xludf.DUMMYFUNCTION("""COMPUTED_VALUE"""),44215.0)</f>
        <v>44215</v>
      </c>
      <c r="B357" s="1">
        <f>IFERROR(__xludf.DUMMYFUNCTION("""COMPUTED_VALUE"""),44215.0)</f>
        <v>44215</v>
      </c>
      <c r="C357" s="1">
        <f>IFERROR(__xludf.DUMMYFUNCTION("""COMPUTED_VALUE"""),13787.0)</f>
        <v>13787</v>
      </c>
      <c r="D357" s="1">
        <f>IFERROR(__xludf.DUMMYFUNCTION("""COMPUTED_VALUE"""),1.0596373E7)</f>
        <v>10596373</v>
      </c>
      <c r="E357" s="1">
        <f>IFERROR(__xludf.DUMMYFUNCTION("""COMPUTED_VALUE"""),17229.0)</f>
        <v>17229</v>
      </c>
      <c r="F357" s="1">
        <f>IFERROR(__xludf.DUMMYFUNCTION("""COMPUTED_VALUE"""),1.0244925E7)</f>
        <v>10244925</v>
      </c>
      <c r="G357" s="1">
        <f>IFERROR(__xludf.DUMMYFUNCTION("""COMPUTED_VALUE"""),162.0)</f>
        <v>162</v>
      </c>
      <c r="H357" s="1">
        <f>IFERROR(__xludf.DUMMYFUNCTION("""COMPUTED_VALUE"""),152164.0)</f>
        <v>152164</v>
      </c>
    </row>
    <row r="358">
      <c r="A358" s="1">
        <f>IFERROR(__xludf.DUMMYFUNCTION("""COMPUTED_VALUE"""),44216.0)</f>
        <v>44216</v>
      </c>
      <c r="B358" s="1">
        <f>IFERROR(__xludf.DUMMYFUNCTION("""COMPUTED_VALUE"""),44216.0)</f>
        <v>44216</v>
      </c>
      <c r="C358" s="1">
        <f>IFERROR(__xludf.DUMMYFUNCTION("""COMPUTED_VALUE"""),15279.0)</f>
        <v>15279</v>
      </c>
      <c r="D358" s="1">
        <f>IFERROR(__xludf.DUMMYFUNCTION("""COMPUTED_VALUE"""),1.0611652E7)</f>
        <v>10611652</v>
      </c>
      <c r="E358" s="1">
        <f>IFERROR(__xludf.DUMMYFUNCTION("""COMPUTED_VALUE"""),20071.0)</f>
        <v>20071</v>
      </c>
      <c r="F358" s="1">
        <f>IFERROR(__xludf.DUMMYFUNCTION("""COMPUTED_VALUE"""),1.0264996E7)</f>
        <v>10264996</v>
      </c>
      <c r="G358" s="1">
        <f>IFERROR(__xludf.DUMMYFUNCTION("""COMPUTED_VALUE"""),152.0)</f>
        <v>152</v>
      </c>
      <c r="H358" s="1">
        <f>IFERROR(__xludf.DUMMYFUNCTION("""COMPUTED_VALUE"""),152316.0)</f>
        <v>152316</v>
      </c>
    </row>
    <row r="359">
      <c r="A359" s="1">
        <f>IFERROR(__xludf.DUMMYFUNCTION("""COMPUTED_VALUE"""),44217.0)</f>
        <v>44217</v>
      </c>
      <c r="B359" s="1">
        <f>IFERROR(__xludf.DUMMYFUNCTION("""COMPUTED_VALUE"""),44217.0)</f>
        <v>44217</v>
      </c>
      <c r="C359" s="1">
        <f>IFERROR(__xludf.DUMMYFUNCTION("""COMPUTED_VALUE"""),14495.0)</f>
        <v>14495</v>
      </c>
      <c r="D359" s="1">
        <f>IFERROR(__xludf.DUMMYFUNCTION("""COMPUTED_VALUE"""),1.0626147E7)</f>
        <v>10626147</v>
      </c>
      <c r="E359" s="1">
        <f>IFERROR(__xludf.DUMMYFUNCTION("""COMPUTED_VALUE"""),17734.0)</f>
        <v>17734</v>
      </c>
      <c r="F359" s="1">
        <f>IFERROR(__xludf.DUMMYFUNCTION("""COMPUTED_VALUE"""),1.028273E7)</f>
        <v>10282730</v>
      </c>
      <c r="G359" s="1">
        <f>IFERROR(__xludf.DUMMYFUNCTION("""COMPUTED_VALUE"""),161.0)</f>
        <v>161</v>
      </c>
      <c r="H359" s="1">
        <f>IFERROR(__xludf.DUMMYFUNCTION("""COMPUTED_VALUE"""),152477.0)</f>
        <v>152477</v>
      </c>
    </row>
    <row r="360">
      <c r="A360" s="1">
        <f>IFERROR(__xludf.DUMMYFUNCTION("""COMPUTED_VALUE"""),44218.0)</f>
        <v>44218</v>
      </c>
      <c r="B360" s="1">
        <f>IFERROR(__xludf.DUMMYFUNCTION("""COMPUTED_VALUE"""),44218.0)</f>
        <v>44218</v>
      </c>
      <c r="C360" s="1">
        <f>IFERROR(__xludf.DUMMYFUNCTION("""COMPUTED_VALUE"""),14323.0)</f>
        <v>14323</v>
      </c>
      <c r="D360" s="1">
        <f>IFERROR(__xludf.DUMMYFUNCTION("""COMPUTED_VALUE"""),1.064047E7)</f>
        <v>10640470</v>
      </c>
      <c r="E360" s="1">
        <f>IFERROR(__xludf.DUMMYFUNCTION("""COMPUTED_VALUE"""),17166.0)</f>
        <v>17166</v>
      </c>
      <c r="F360" s="1">
        <f>IFERROR(__xludf.DUMMYFUNCTION("""COMPUTED_VALUE"""),1.0299896E7)</f>
        <v>10299896</v>
      </c>
      <c r="G360" s="1">
        <f>IFERROR(__xludf.DUMMYFUNCTION("""COMPUTED_VALUE"""),153.0)</f>
        <v>153</v>
      </c>
      <c r="H360" s="1">
        <f>IFERROR(__xludf.DUMMYFUNCTION("""COMPUTED_VALUE"""),152630.0)</f>
        <v>152630</v>
      </c>
    </row>
    <row r="361">
      <c r="A361" s="1">
        <f>IFERROR(__xludf.DUMMYFUNCTION("""COMPUTED_VALUE"""),44219.0)</f>
        <v>44219</v>
      </c>
      <c r="B361" s="1">
        <f>IFERROR(__xludf.DUMMYFUNCTION("""COMPUTED_VALUE"""),44219.0)</f>
        <v>44219</v>
      </c>
      <c r="C361" s="1">
        <f>IFERROR(__xludf.DUMMYFUNCTION("""COMPUTED_VALUE"""),14896.0)</f>
        <v>14896</v>
      </c>
      <c r="D361" s="1">
        <f>IFERROR(__xludf.DUMMYFUNCTION("""COMPUTED_VALUE"""),1.0655366E7)</f>
        <v>10655366</v>
      </c>
      <c r="E361" s="1">
        <f>IFERROR(__xludf.DUMMYFUNCTION("""COMPUTED_VALUE"""),16033.0)</f>
        <v>16033</v>
      </c>
      <c r="F361" s="1">
        <f>IFERROR(__xludf.DUMMYFUNCTION("""COMPUTED_VALUE"""),1.0315929E7)</f>
        <v>10315929</v>
      </c>
      <c r="G361" s="1">
        <f>IFERROR(__xludf.DUMMYFUNCTION("""COMPUTED_VALUE"""),156.0)</f>
        <v>156</v>
      </c>
      <c r="H361" s="1">
        <f>IFERROR(__xludf.DUMMYFUNCTION("""COMPUTED_VALUE"""),152786.0)</f>
        <v>152786</v>
      </c>
    </row>
    <row r="362">
      <c r="A362" s="1">
        <f>IFERROR(__xludf.DUMMYFUNCTION("""COMPUTED_VALUE"""),44220.0)</f>
        <v>44220</v>
      </c>
      <c r="B362" s="1">
        <f>IFERROR(__xludf.DUMMYFUNCTION("""COMPUTED_VALUE"""),44220.0)</f>
        <v>44220</v>
      </c>
      <c r="C362" s="1">
        <f>IFERROR(__xludf.DUMMYFUNCTION("""COMPUTED_VALUE"""),13232.0)</f>
        <v>13232</v>
      </c>
      <c r="D362" s="1">
        <f>IFERROR(__xludf.DUMMYFUNCTION("""COMPUTED_VALUE"""),1.0668598E7)</f>
        <v>10668598</v>
      </c>
      <c r="E362" s="1">
        <f>IFERROR(__xludf.DUMMYFUNCTION("""COMPUTED_VALUE"""),13148.0)</f>
        <v>13148</v>
      </c>
      <c r="F362" s="1">
        <f>IFERROR(__xludf.DUMMYFUNCTION("""COMPUTED_VALUE"""),1.0329077E7)</f>
        <v>10329077</v>
      </c>
      <c r="G362" s="1">
        <f>IFERROR(__xludf.DUMMYFUNCTION("""COMPUTED_VALUE"""),131.0)</f>
        <v>131</v>
      </c>
      <c r="H362" s="1">
        <f>IFERROR(__xludf.DUMMYFUNCTION("""COMPUTED_VALUE"""),152917.0)</f>
        <v>152917</v>
      </c>
    </row>
    <row r="363">
      <c r="A363" s="1">
        <f>IFERROR(__xludf.DUMMYFUNCTION("""COMPUTED_VALUE"""),44221.0)</f>
        <v>44221</v>
      </c>
      <c r="B363" s="1">
        <f>IFERROR(__xludf.DUMMYFUNCTION("""COMPUTED_VALUE"""),44221.0)</f>
        <v>44221</v>
      </c>
      <c r="C363" s="1">
        <f>IFERROR(__xludf.DUMMYFUNCTION("""COMPUTED_VALUE"""),9098.0)</f>
        <v>9098</v>
      </c>
      <c r="D363" s="1">
        <f>IFERROR(__xludf.DUMMYFUNCTION("""COMPUTED_VALUE"""),1.0677696E7)</f>
        <v>10677696</v>
      </c>
      <c r="E363" s="1">
        <f>IFERROR(__xludf.DUMMYFUNCTION("""COMPUTED_VALUE"""),16092.0)</f>
        <v>16092</v>
      </c>
      <c r="F363" s="1">
        <f>IFERROR(__xludf.DUMMYFUNCTION("""COMPUTED_VALUE"""),1.0345169E7)</f>
        <v>10345169</v>
      </c>
      <c r="G363" s="1">
        <f>IFERROR(__xludf.DUMMYFUNCTION("""COMPUTED_VALUE"""),116.0)</f>
        <v>116</v>
      </c>
      <c r="H363" s="1">
        <f>IFERROR(__xludf.DUMMYFUNCTION("""COMPUTED_VALUE"""),153033.0)</f>
        <v>153033</v>
      </c>
    </row>
    <row r="364">
      <c r="A364" s="1">
        <f>IFERROR(__xludf.DUMMYFUNCTION("""COMPUTED_VALUE"""),44222.0)</f>
        <v>44222</v>
      </c>
      <c r="B364" s="1">
        <f>IFERROR(__xludf.DUMMYFUNCTION("""COMPUTED_VALUE"""),44222.0)</f>
        <v>44222</v>
      </c>
      <c r="C364" s="1">
        <f>IFERROR(__xludf.DUMMYFUNCTION("""COMPUTED_VALUE"""),12733.0)</f>
        <v>12733</v>
      </c>
      <c r="D364" s="1">
        <f>IFERROR(__xludf.DUMMYFUNCTION("""COMPUTED_VALUE"""),1.0690429E7)</f>
        <v>10690429</v>
      </c>
      <c r="E364" s="1">
        <f>IFERROR(__xludf.DUMMYFUNCTION("""COMPUTED_VALUE"""),13250.0)</f>
        <v>13250</v>
      </c>
      <c r="F364" s="1">
        <f>IFERROR(__xludf.DUMMYFUNCTION("""COMPUTED_VALUE"""),1.0358419E7)</f>
        <v>10358419</v>
      </c>
      <c r="G364" s="1">
        <f>IFERROR(__xludf.DUMMYFUNCTION("""COMPUTED_VALUE"""),138.0)</f>
        <v>138</v>
      </c>
      <c r="H364" s="1">
        <f>IFERROR(__xludf.DUMMYFUNCTION("""COMPUTED_VALUE"""),153171.0)</f>
        <v>153171</v>
      </c>
    </row>
    <row r="365">
      <c r="A365" s="1">
        <f>IFERROR(__xludf.DUMMYFUNCTION("""COMPUTED_VALUE"""),44223.0)</f>
        <v>44223</v>
      </c>
      <c r="B365" s="1">
        <f>IFERROR(__xludf.DUMMYFUNCTION("""COMPUTED_VALUE"""),44223.0)</f>
        <v>44223</v>
      </c>
      <c r="C365" s="1">
        <f>IFERROR(__xludf.DUMMYFUNCTION("""COMPUTED_VALUE"""),11556.0)</f>
        <v>11556</v>
      </c>
      <c r="D365" s="1">
        <f>IFERROR(__xludf.DUMMYFUNCTION("""COMPUTED_VALUE"""),1.0701985E7)</f>
        <v>10701985</v>
      </c>
      <c r="E365" s="1">
        <f>IFERROR(__xludf.DUMMYFUNCTION("""COMPUTED_VALUE"""),14261.0)</f>
        <v>14261</v>
      </c>
      <c r="F365" s="1">
        <f>IFERROR(__xludf.DUMMYFUNCTION("""COMPUTED_VALUE"""),1.037268E7)</f>
        <v>10372680</v>
      </c>
      <c r="G365" s="1">
        <f>IFERROR(__xludf.DUMMYFUNCTION("""COMPUTED_VALUE"""),123.0)</f>
        <v>123</v>
      </c>
      <c r="H365" s="1">
        <f>IFERROR(__xludf.DUMMYFUNCTION("""COMPUTED_VALUE"""),153294.0)</f>
        <v>153294</v>
      </c>
    </row>
    <row r="366">
      <c r="A366" s="1">
        <f>IFERROR(__xludf.DUMMYFUNCTION("""COMPUTED_VALUE"""),44224.0)</f>
        <v>44224</v>
      </c>
      <c r="B366" s="1">
        <f>IFERROR(__xludf.DUMMYFUNCTION("""COMPUTED_VALUE"""),44224.0)</f>
        <v>44224</v>
      </c>
      <c r="C366" s="1">
        <f>IFERROR(__xludf.DUMMYFUNCTION("""COMPUTED_VALUE"""),18912.0)</f>
        <v>18912</v>
      </c>
      <c r="D366" s="1">
        <f>IFERROR(__xludf.DUMMYFUNCTION("""COMPUTED_VALUE"""),1.0720897E7)</f>
        <v>10720897</v>
      </c>
      <c r="E366" s="1">
        <f>IFERROR(__xludf.DUMMYFUNCTION("""COMPUTED_VALUE"""),20315.0)</f>
        <v>20315</v>
      </c>
      <c r="F366" s="1">
        <f>IFERROR(__xludf.DUMMYFUNCTION("""COMPUTED_VALUE"""),1.0392995E7)</f>
        <v>10392995</v>
      </c>
      <c r="G366" s="1">
        <f>IFERROR(__xludf.DUMMYFUNCTION("""COMPUTED_VALUE"""),162.0)</f>
        <v>162</v>
      </c>
      <c r="H366" s="1">
        <f>IFERROR(__xludf.DUMMYFUNCTION("""COMPUTED_VALUE"""),153456.0)</f>
        <v>153456</v>
      </c>
    </row>
    <row r="367">
      <c r="A367" s="1">
        <f>IFERROR(__xludf.DUMMYFUNCTION("""COMPUTED_VALUE"""),44225.0)</f>
        <v>44225</v>
      </c>
      <c r="B367" s="1">
        <f>IFERROR(__xludf.DUMMYFUNCTION("""COMPUTED_VALUE"""),44225.0)</f>
        <v>44225</v>
      </c>
      <c r="C367" s="1">
        <f>IFERROR(__xludf.DUMMYFUNCTION("""COMPUTED_VALUE"""),13054.0)</f>
        <v>13054</v>
      </c>
      <c r="D367" s="1">
        <f>IFERROR(__xludf.DUMMYFUNCTION("""COMPUTED_VALUE"""),1.0733951E7)</f>
        <v>10733951</v>
      </c>
      <c r="E367" s="1">
        <f>IFERROR(__xludf.DUMMYFUNCTION("""COMPUTED_VALUE"""),14886.0)</f>
        <v>14886</v>
      </c>
      <c r="F367" s="1">
        <f>IFERROR(__xludf.DUMMYFUNCTION("""COMPUTED_VALUE"""),1.0407881E7)</f>
        <v>10407881</v>
      </c>
      <c r="G367" s="1">
        <f>IFERROR(__xludf.DUMMYFUNCTION("""COMPUTED_VALUE"""),137.0)</f>
        <v>137</v>
      </c>
      <c r="H367" s="1">
        <f>IFERROR(__xludf.DUMMYFUNCTION("""COMPUTED_VALUE"""),153593.0)</f>
        <v>153593</v>
      </c>
    </row>
    <row r="368">
      <c r="A368" s="1">
        <f>IFERROR(__xludf.DUMMYFUNCTION("""COMPUTED_VALUE"""),44226.0)</f>
        <v>44226</v>
      </c>
      <c r="B368" s="1">
        <f>IFERROR(__xludf.DUMMYFUNCTION("""COMPUTED_VALUE"""),44226.0)</f>
        <v>44226</v>
      </c>
      <c r="C368" s="1">
        <f>IFERROR(__xludf.DUMMYFUNCTION("""COMPUTED_VALUE"""),13073.0)</f>
        <v>13073</v>
      </c>
      <c r="D368" s="1">
        <f>IFERROR(__xludf.DUMMYFUNCTION("""COMPUTED_VALUE"""),1.0747024E7)</f>
        <v>10747024</v>
      </c>
      <c r="E368" s="1">
        <f>IFERROR(__xludf.DUMMYFUNCTION("""COMPUTED_VALUE"""),14077.0)</f>
        <v>14077</v>
      </c>
      <c r="F368" s="1">
        <f>IFERROR(__xludf.DUMMYFUNCTION("""COMPUTED_VALUE"""),1.0421958E7)</f>
        <v>10421958</v>
      </c>
      <c r="G368" s="1">
        <f>IFERROR(__xludf.DUMMYFUNCTION("""COMPUTED_VALUE"""),128.0)</f>
        <v>128</v>
      </c>
      <c r="H368" s="1">
        <f>IFERROR(__xludf.DUMMYFUNCTION("""COMPUTED_VALUE"""),153721.0)</f>
        <v>153721</v>
      </c>
    </row>
    <row r="369">
      <c r="A369" s="1">
        <f>IFERROR(__xludf.DUMMYFUNCTION("""COMPUTED_VALUE"""),44227.0)</f>
        <v>44227</v>
      </c>
      <c r="B369" s="1">
        <f>IFERROR(__xludf.DUMMYFUNCTION("""COMPUTED_VALUE"""),44227.0)</f>
        <v>44227</v>
      </c>
      <c r="C369" s="1">
        <f>IFERROR(__xludf.DUMMYFUNCTION("""COMPUTED_VALUE"""),11527.0)</f>
        <v>11527</v>
      </c>
      <c r="D369" s="1">
        <f>IFERROR(__xludf.DUMMYFUNCTION("""COMPUTED_VALUE"""),1.0758551E7)</f>
        <v>10758551</v>
      </c>
      <c r="E369" s="1">
        <f>IFERROR(__xludf.DUMMYFUNCTION("""COMPUTED_VALUE"""),11882.0)</f>
        <v>11882</v>
      </c>
      <c r="F369" s="1">
        <f>IFERROR(__xludf.DUMMYFUNCTION("""COMPUTED_VALUE"""),1.043384E7)</f>
        <v>10433840</v>
      </c>
      <c r="G369" s="1">
        <f>IFERROR(__xludf.DUMMYFUNCTION("""COMPUTED_VALUE"""),116.0)</f>
        <v>116</v>
      </c>
      <c r="H369" s="1">
        <f>IFERROR(__xludf.DUMMYFUNCTION("""COMPUTED_VALUE"""),153837.0)</f>
        <v>153837</v>
      </c>
    </row>
    <row r="370">
      <c r="A370" s="1">
        <f>IFERROR(__xludf.DUMMYFUNCTION("""COMPUTED_VALUE"""),44228.0)</f>
        <v>44228</v>
      </c>
      <c r="B370" s="1">
        <f>IFERROR(__xludf.DUMMYFUNCTION("""COMPUTED_VALUE"""),44228.0)</f>
        <v>44228</v>
      </c>
      <c r="C370" s="1">
        <f>IFERROR(__xludf.DUMMYFUNCTION("""COMPUTED_VALUE"""),8579.0)</f>
        <v>8579</v>
      </c>
      <c r="D370" s="1">
        <f>IFERROR(__xludf.DUMMYFUNCTION("""COMPUTED_VALUE"""),1.076713E7)</f>
        <v>10767130</v>
      </c>
      <c r="E370" s="1">
        <f>IFERROR(__xludf.DUMMYFUNCTION("""COMPUTED_VALUE"""),13443.0)</f>
        <v>13443</v>
      </c>
      <c r="F370" s="1">
        <f>IFERROR(__xludf.DUMMYFUNCTION("""COMPUTED_VALUE"""),1.0447283E7)</f>
        <v>10447283</v>
      </c>
      <c r="G370" s="1">
        <f>IFERROR(__xludf.DUMMYFUNCTION("""COMPUTED_VALUE"""),94.0)</f>
        <v>94</v>
      </c>
      <c r="H370" s="1">
        <f>IFERROR(__xludf.DUMMYFUNCTION("""COMPUTED_VALUE"""),153931.0)</f>
        <v>153931</v>
      </c>
    </row>
    <row r="371">
      <c r="A371" s="1">
        <f>IFERROR(__xludf.DUMMYFUNCTION("""COMPUTED_VALUE"""),44229.0)</f>
        <v>44229</v>
      </c>
      <c r="B371" s="1">
        <f>IFERROR(__xludf.DUMMYFUNCTION("""COMPUTED_VALUE"""),44229.0)</f>
        <v>44229</v>
      </c>
      <c r="C371" s="1">
        <f>IFERROR(__xludf.DUMMYFUNCTION("""COMPUTED_VALUE"""),11001.0)</f>
        <v>11001</v>
      </c>
      <c r="D371" s="1">
        <f>IFERROR(__xludf.DUMMYFUNCTION("""COMPUTED_VALUE"""),1.0778131E7)</f>
        <v>10778131</v>
      </c>
      <c r="E371" s="1">
        <f>IFERROR(__xludf.DUMMYFUNCTION("""COMPUTED_VALUE"""),14250.0)</f>
        <v>14250</v>
      </c>
      <c r="F371" s="1">
        <f>IFERROR(__xludf.DUMMYFUNCTION("""COMPUTED_VALUE"""),1.0461533E7)</f>
        <v>10461533</v>
      </c>
      <c r="G371" s="1">
        <f>IFERROR(__xludf.DUMMYFUNCTION("""COMPUTED_VALUE"""),113.0)</f>
        <v>113</v>
      </c>
      <c r="H371" s="1">
        <f>IFERROR(__xludf.DUMMYFUNCTION("""COMPUTED_VALUE"""),154044.0)</f>
        <v>154044</v>
      </c>
    </row>
    <row r="372">
      <c r="A372" s="1">
        <f>IFERROR(__xludf.DUMMYFUNCTION("""COMPUTED_VALUE"""),44230.0)</f>
        <v>44230</v>
      </c>
      <c r="B372" s="1">
        <f>IFERROR(__xludf.DUMMYFUNCTION("""COMPUTED_VALUE"""),44230.0)</f>
        <v>44230</v>
      </c>
      <c r="C372" s="1">
        <f>IFERROR(__xludf.DUMMYFUNCTION("""COMPUTED_VALUE"""),12925.0)</f>
        <v>12925</v>
      </c>
      <c r="D372" s="1">
        <f>IFERROR(__xludf.DUMMYFUNCTION("""COMPUTED_VALUE"""),1.0791056E7)</f>
        <v>10791056</v>
      </c>
      <c r="E372" s="1">
        <f>IFERROR(__xludf.DUMMYFUNCTION("""COMPUTED_VALUE"""),17813.0)</f>
        <v>17813</v>
      </c>
      <c r="F372" s="1">
        <f>IFERROR(__xludf.DUMMYFUNCTION("""COMPUTED_VALUE"""),1.0479346E7)</f>
        <v>10479346</v>
      </c>
      <c r="G372" s="1">
        <f>IFERROR(__xludf.DUMMYFUNCTION("""COMPUTED_VALUE"""),107.0)</f>
        <v>107</v>
      </c>
      <c r="H372" s="1">
        <f>IFERROR(__xludf.DUMMYFUNCTION("""COMPUTED_VALUE"""),154151.0)</f>
        <v>154151</v>
      </c>
    </row>
    <row r="373">
      <c r="A373" s="1">
        <f>IFERROR(__xludf.DUMMYFUNCTION("""COMPUTED_VALUE"""),44231.0)</f>
        <v>44231</v>
      </c>
      <c r="B373" s="1">
        <f>IFERROR(__xludf.DUMMYFUNCTION("""COMPUTED_VALUE"""),44231.0)</f>
        <v>44231</v>
      </c>
      <c r="C373" s="1">
        <f>IFERROR(__xludf.DUMMYFUNCTION("""COMPUTED_VALUE"""),12401.0)</f>
        <v>12401</v>
      </c>
      <c r="D373" s="1">
        <f>IFERROR(__xludf.DUMMYFUNCTION("""COMPUTED_VALUE"""),1.0803457E7)</f>
        <v>10803457</v>
      </c>
      <c r="E373" s="1">
        <f>IFERROR(__xludf.DUMMYFUNCTION("""COMPUTED_VALUE"""),15788.0)</f>
        <v>15788</v>
      </c>
      <c r="F373" s="1">
        <f>IFERROR(__xludf.DUMMYFUNCTION("""COMPUTED_VALUE"""),1.0495134E7)</f>
        <v>10495134</v>
      </c>
      <c r="G373" s="1">
        <f>IFERROR(__xludf.DUMMYFUNCTION("""COMPUTED_VALUE"""),120.0)</f>
        <v>120</v>
      </c>
      <c r="H373" s="1">
        <f>IFERROR(__xludf.DUMMYFUNCTION("""COMPUTED_VALUE"""),154271.0)</f>
        <v>154271</v>
      </c>
    </row>
    <row r="374">
      <c r="A374" s="1">
        <f>IFERROR(__xludf.DUMMYFUNCTION("""COMPUTED_VALUE"""),44232.0)</f>
        <v>44232</v>
      </c>
      <c r="B374" s="1">
        <f>IFERROR(__xludf.DUMMYFUNCTION("""COMPUTED_VALUE"""),44232.0)</f>
        <v>44232</v>
      </c>
      <c r="C374" s="1">
        <f>IFERROR(__xludf.DUMMYFUNCTION("""COMPUTED_VALUE"""),11711.0)</f>
        <v>11711</v>
      </c>
      <c r="D374" s="1">
        <f>IFERROR(__xludf.DUMMYFUNCTION("""COMPUTED_VALUE"""),1.0815168E7)</f>
        <v>10815168</v>
      </c>
      <c r="E374" s="1">
        <f>IFERROR(__xludf.DUMMYFUNCTION("""COMPUTED_VALUE"""),14512.0)</f>
        <v>14512</v>
      </c>
      <c r="F374" s="1">
        <f>IFERROR(__xludf.DUMMYFUNCTION("""COMPUTED_VALUE"""),1.0509646E7)</f>
        <v>10509646</v>
      </c>
      <c r="G374" s="1">
        <f>IFERROR(__xludf.DUMMYFUNCTION("""COMPUTED_VALUE"""),95.0)</f>
        <v>95</v>
      </c>
      <c r="H374" s="1">
        <f>IFERROR(__xludf.DUMMYFUNCTION("""COMPUTED_VALUE"""),154366.0)</f>
        <v>154366</v>
      </c>
    </row>
    <row r="375">
      <c r="A375" s="1">
        <f>IFERROR(__xludf.DUMMYFUNCTION("""COMPUTED_VALUE"""),44233.0)</f>
        <v>44233</v>
      </c>
      <c r="B375" s="1">
        <f>IFERROR(__xludf.DUMMYFUNCTION("""COMPUTED_VALUE"""),44233.0)</f>
        <v>44233</v>
      </c>
      <c r="C375" s="1">
        <f>IFERROR(__xludf.DUMMYFUNCTION("""COMPUTED_VALUE"""),12069.0)</f>
        <v>12069</v>
      </c>
      <c r="D375" s="1">
        <f>IFERROR(__xludf.DUMMYFUNCTION("""COMPUTED_VALUE"""),1.0827237E7)</f>
        <v>10827237</v>
      </c>
      <c r="E375" s="1">
        <f>IFERROR(__xludf.DUMMYFUNCTION("""COMPUTED_VALUE"""),11761.0)</f>
        <v>11761</v>
      </c>
      <c r="F375" s="1">
        <f>IFERROR(__xludf.DUMMYFUNCTION("""COMPUTED_VALUE"""),1.0521407E7)</f>
        <v>10521407</v>
      </c>
      <c r="G375" s="1">
        <f>IFERROR(__xludf.DUMMYFUNCTION("""COMPUTED_VALUE"""),75.0)</f>
        <v>75</v>
      </c>
      <c r="H375" s="1">
        <f>IFERROR(__xludf.DUMMYFUNCTION("""COMPUTED_VALUE"""),154441.0)</f>
        <v>154441</v>
      </c>
    </row>
    <row r="376">
      <c r="A376" s="1">
        <f>IFERROR(__xludf.DUMMYFUNCTION("""COMPUTED_VALUE"""),44234.0)</f>
        <v>44234</v>
      </c>
      <c r="B376" s="1">
        <f>IFERROR(__xludf.DUMMYFUNCTION("""COMPUTED_VALUE"""),44234.0)</f>
        <v>44234</v>
      </c>
      <c r="C376" s="1">
        <f>IFERROR(__xludf.DUMMYFUNCTION("""COMPUTED_VALUE"""),11786.0)</f>
        <v>11786</v>
      </c>
      <c r="D376" s="1">
        <f>IFERROR(__xludf.DUMMYFUNCTION("""COMPUTED_VALUE"""),1.0839023E7)</f>
        <v>10839023</v>
      </c>
      <c r="E376" s="1">
        <f>IFERROR(__xludf.DUMMYFUNCTION("""COMPUTED_VALUE"""),11756.0)</f>
        <v>11756</v>
      </c>
      <c r="F376" s="1">
        <f>IFERROR(__xludf.DUMMYFUNCTION("""COMPUTED_VALUE"""),1.0533163E7)</f>
        <v>10533163</v>
      </c>
      <c r="G376" s="1">
        <f>IFERROR(__xludf.DUMMYFUNCTION("""COMPUTED_VALUE"""),86.0)</f>
        <v>86</v>
      </c>
      <c r="H376" s="1">
        <f>IFERROR(__xludf.DUMMYFUNCTION("""COMPUTED_VALUE"""),154527.0)</f>
        <v>154527</v>
      </c>
    </row>
    <row r="377">
      <c r="A377" s="1">
        <f>IFERROR(__xludf.DUMMYFUNCTION("""COMPUTED_VALUE"""),44235.0)</f>
        <v>44235</v>
      </c>
      <c r="B377" s="1">
        <f>IFERROR(__xludf.DUMMYFUNCTION("""COMPUTED_VALUE"""),44235.0)</f>
        <v>44235</v>
      </c>
      <c r="C377" s="1">
        <f>IFERROR(__xludf.DUMMYFUNCTION("""COMPUTED_VALUE"""),8715.0)</f>
        <v>8715</v>
      </c>
      <c r="D377" s="1">
        <f>IFERROR(__xludf.DUMMYFUNCTION("""COMPUTED_VALUE"""),1.0847738E7)</f>
        <v>10847738</v>
      </c>
      <c r="E377" s="1">
        <f>IFERROR(__xludf.DUMMYFUNCTION("""COMPUTED_VALUE"""),13600.0)</f>
        <v>13600</v>
      </c>
      <c r="F377" s="1">
        <f>IFERROR(__xludf.DUMMYFUNCTION("""COMPUTED_VALUE"""),1.0546763E7)</f>
        <v>10546763</v>
      </c>
      <c r="G377" s="1">
        <f>IFERROR(__xludf.DUMMYFUNCTION("""COMPUTED_VALUE"""),78.0)</f>
        <v>78</v>
      </c>
      <c r="H377" s="1">
        <f>IFERROR(__xludf.DUMMYFUNCTION("""COMPUTED_VALUE"""),154605.0)</f>
        <v>154605</v>
      </c>
    </row>
    <row r="378">
      <c r="A378" s="1">
        <f>IFERROR(__xludf.DUMMYFUNCTION("""COMPUTED_VALUE"""),44236.0)</f>
        <v>44236</v>
      </c>
      <c r="B378" s="1">
        <f>IFERROR(__xludf.DUMMYFUNCTION("""COMPUTED_VALUE"""),44236.0)</f>
        <v>44236</v>
      </c>
      <c r="C378" s="1">
        <f>IFERROR(__xludf.DUMMYFUNCTION("""COMPUTED_VALUE"""),10731.0)</f>
        <v>10731</v>
      </c>
      <c r="D378" s="1">
        <f>IFERROR(__xludf.DUMMYFUNCTION("""COMPUTED_VALUE"""),1.0858469E7)</f>
        <v>10858469</v>
      </c>
      <c r="E378" s="1">
        <f>IFERROR(__xludf.DUMMYFUNCTION("""COMPUTED_VALUE"""),12928.0)</f>
        <v>12928</v>
      </c>
      <c r="F378" s="1">
        <f>IFERROR(__xludf.DUMMYFUNCTION("""COMPUTED_VALUE"""),1.0559691E7)</f>
        <v>10559691</v>
      </c>
      <c r="G378" s="1">
        <f>IFERROR(__xludf.DUMMYFUNCTION("""COMPUTED_VALUE"""),94.0)</f>
        <v>94</v>
      </c>
      <c r="H378" s="1">
        <f>IFERROR(__xludf.DUMMYFUNCTION("""COMPUTED_VALUE"""),154699.0)</f>
        <v>154699</v>
      </c>
    </row>
    <row r="379">
      <c r="A379" s="1">
        <f>IFERROR(__xludf.DUMMYFUNCTION("""COMPUTED_VALUE"""),44237.0)</f>
        <v>44237</v>
      </c>
      <c r="B379" s="1">
        <f>IFERROR(__xludf.DUMMYFUNCTION("""COMPUTED_VALUE"""),44237.0)</f>
        <v>44237</v>
      </c>
      <c r="C379" s="1">
        <f>IFERROR(__xludf.DUMMYFUNCTION("""COMPUTED_VALUE"""),12539.0)</f>
        <v>12539</v>
      </c>
      <c r="D379" s="1">
        <f>IFERROR(__xludf.DUMMYFUNCTION("""COMPUTED_VALUE"""),1.0871008E7)</f>
        <v>10871008</v>
      </c>
      <c r="E379" s="1">
        <f>IFERROR(__xludf.DUMMYFUNCTION("""COMPUTED_VALUE"""),11796.0)</f>
        <v>11796</v>
      </c>
      <c r="F379" s="1">
        <f>IFERROR(__xludf.DUMMYFUNCTION("""COMPUTED_VALUE"""),1.0571487E7)</f>
        <v>10571487</v>
      </c>
      <c r="G379" s="1">
        <f>IFERROR(__xludf.DUMMYFUNCTION("""COMPUTED_VALUE"""),110.0)</f>
        <v>110</v>
      </c>
      <c r="H379" s="1">
        <f>IFERROR(__xludf.DUMMYFUNCTION("""COMPUTED_VALUE"""),154809.0)</f>
        <v>154809</v>
      </c>
    </row>
    <row r="380">
      <c r="A380" s="1">
        <f>IFERROR(__xludf.DUMMYFUNCTION("""COMPUTED_VALUE"""),44238.0)</f>
        <v>44238</v>
      </c>
      <c r="B380" s="1">
        <f>IFERROR(__xludf.DUMMYFUNCTION("""COMPUTED_VALUE"""),44238.0)</f>
        <v>44238</v>
      </c>
      <c r="C380" s="1">
        <f>IFERROR(__xludf.DUMMYFUNCTION("""COMPUTED_VALUE"""),9353.0)</f>
        <v>9353</v>
      </c>
      <c r="D380" s="1">
        <f>IFERROR(__xludf.DUMMYFUNCTION("""COMPUTED_VALUE"""),1.0880361E7)</f>
        <v>10880361</v>
      </c>
      <c r="E380" s="1">
        <f>IFERROR(__xludf.DUMMYFUNCTION("""COMPUTED_VALUE"""),15722.0)</f>
        <v>15722</v>
      </c>
      <c r="F380" s="1">
        <f>IFERROR(__xludf.DUMMYFUNCTION("""COMPUTED_VALUE"""),1.0587209E7)</f>
        <v>10587209</v>
      </c>
      <c r="G380" s="1">
        <f>IFERROR(__xludf.DUMMYFUNCTION("""COMPUTED_VALUE"""),85.0)</f>
        <v>85</v>
      </c>
      <c r="H380" s="1">
        <f>IFERROR(__xludf.DUMMYFUNCTION("""COMPUTED_VALUE"""),154894.0)</f>
        <v>154894</v>
      </c>
    </row>
    <row r="381">
      <c r="A381" s="1">
        <f>IFERROR(__xludf.DUMMYFUNCTION("""COMPUTED_VALUE"""),44239.0)</f>
        <v>44239</v>
      </c>
      <c r="B381" s="1">
        <f>IFERROR(__xludf.DUMMYFUNCTION("""COMPUTED_VALUE"""),44239.0)</f>
        <v>44239</v>
      </c>
      <c r="C381" s="1">
        <f>IFERROR(__xludf.DUMMYFUNCTION("""COMPUTED_VALUE"""),12137.0)</f>
        <v>12137</v>
      </c>
      <c r="D381" s="1">
        <f>IFERROR(__xludf.DUMMYFUNCTION("""COMPUTED_VALUE"""),1.0892498E7)</f>
        <v>10892498</v>
      </c>
      <c r="E381" s="1">
        <f>IFERROR(__xludf.DUMMYFUNCTION("""COMPUTED_VALUE"""),11358.0)</f>
        <v>11358</v>
      </c>
      <c r="F381" s="1">
        <f>IFERROR(__xludf.DUMMYFUNCTION("""COMPUTED_VALUE"""),1.0598567E7)</f>
        <v>10598567</v>
      </c>
      <c r="G381" s="1">
        <f>IFERROR(__xludf.DUMMYFUNCTION("""COMPUTED_VALUE"""),104.0)</f>
        <v>104</v>
      </c>
      <c r="H381" s="1">
        <f>IFERROR(__xludf.DUMMYFUNCTION("""COMPUTED_VALUE"""),154998.0)</f>
        <v>154998</v>
      </c>
    </row>
    <row r="382">
      <c r="A382" s="1">
        <f>IFERROR(__xludf.DUMMYFUNCTION("""COMPUTED_VALUE"""),44240.0)</f>
        <v>44240</v>
      </c>
      <c r="B382" s="1">
        <f>IFERROR(__xludf.DUMMYFUNCTION("""COMPUTED_VALUE"""),44240.0)</f>
        <v>44240</v>
      </c>
      <c r="C382" s="1">
        <f>IFERROR(__xludf.DUMMYFUNCTION("""COMPUTED_VALUE"""),12198.0)</f>
        <v>12198</v>
      </c>
      <c r="D382" s="1">
        <f>IFERROR(__xludf.DUMMYFUNCTION("""COMPUTED_VALUE"""),1.0904696E7)</f>
        <v>10904696</v>
      </c>
      <c r="E382" s="1">
        <f>IFERROR(__xludf.DUMMYFUNCTION("""COMPUTED_VALUE"""),11107.0)</f>
        <v>11107</v>
      </c>
      <c r="F382" s="1">
        <f>IFERROR(__xludf.DUMMYFUNCTION("""COMPUTED_VALUE"""),1.0609674E7)</f>
        <v>10609674</v>
      </c>
      <c r="G382" s="1">
        <f>IFERROR(__xludf.DUMMYFUNCTION("""COMPUTED_VALUE"""),89.0)</f>
        <v>89</v>
      </c>
      <c r="H382" s="1">
        <f>IFERROR(__xludf.DUMMYFUNCTION("""COMPUTED_VALUE"""),155087.0)</f>
        <v>155087</v>
      </c>
    </row>
    <row r="383">
      <c r="A383" s="1">
        <f>IFERROR(__xludf.DUMMYFUNCTION("""COMPUTED_VALUE"""),44241.0)</f>
        <v>44241</v>
      </c>
      <c r="B383" s="1">
        <f>IFERROR(__xludf.DUMMYFUNCTION("""COMPUTED_VALUE"""),44241.0)</f>
        <v>44241</v>
      </c>
      <c r="C383" s="1">
        <f>IFERROR(__xludf.DUMMYFUNCTION("""COMPUTED_VALUE"""),11706.0)</f>
        <v>11706</v>
      </c>
      <c r="D383" s="1">
        <f>IFERROR(__xludf.DUMMYFUNCTION("""COMPUTED_VALUE"""),1.0916402E7)</f>
        <v>10916402</v>
      </c>
      <c r="E383" s="1">
        <f>IFERROR(__xludf.DUMMYFUNCTION("""COMPUTED_VALUE"""),9500.0)</f>
        <v>9500</v>
      </c>
      <c r="F383" s="1">
        <f>IFERROR(__xludf.DUMMYFUNCTION("""COMPUTED_VALUE"""),1.0619174E7)</f>
        <v>10619174</v>
      </c>
      <c r="G383" s="1">
        <f>IFERROR(__xludf.DUMMYFUNCTION("""COMPUTED_VALUE"""),91.0)</f>
        <v>91</v>
      </c>
      <c r="H383" s="1">
        <f>IFERROR(__xludf.DUMMYFUNCTION("""COMPUTED_VALUE"""),155178.0)</f>
        <v>155178</v>
      </c>
    </row>
    <row r="384">
      <c r="A384" s="1">
        <f>IFERROR(__xludf.DUMMYFUNCTION("""COMPUTED_VALUE"""),44242.0)</f>
        <v>44242</v>
      </c>
      <c r="B384" s="1">
        <f>IFERROR(__xludf.DUMMYFUNCTION("""COMPUTED_VALUE"""),44242.0)</f>
        <v>44242</v>
      </c>
      <c r="C384" s="1">
        <f>IFERROR(__xludf.DUMMYFUNCTION("""COMPUTED_VALUE"""),9086.0)</f>
        <v>9086</v>
      </c>
      <c r="D384" s="1">
        <f>IFERROR(__xludf.DUMMYFUNCTION("""COMPUTED_VALUE"""),1.0925488E7)</f>
        <v>10925488</v>
      </c>
      <c r="E384" s="1">
        <f>IFERROR(__xludf.DUMMYFUNCTION("""COMPUTED_VALUE"""),11793.0)</f>
        <v>11793</v>
      </c>
      <c r="F384" s="1">
        <f>IFERROR(__xludf.DUMMYFUNCTION("""COMPUTED_VALUE"""),1.0630967E7)</f>
        <v>10630967</v>
      </c>
      <c r="G384" s="1">
        <f>IFERROR(__xludf.DUMMYFUNCTION("""COMPUTED_VALUE"""),82.0)</f>
        <v>82</v>
      </c>
      <c r="H384" s="1">
        <f>IFERROR(__xludf.DUMMYFUNCTION("""COMPUTED_VALUE"""),155260.0)</f>
        <v>155260</v>
      </c>
    </row>
    <row r="385">
      <c r="A385" s="1">
        <f>IFERROR(__xludf.DUMMYFUNCTION("""COMPUTED_VALUE"""),44243.0)</f>
        <v>44243</v>
      </c>
      <c r="B385" s="1">
        <f>IFERROR(__xludf.DUMMYFUNCTION("""COMPUTED_VALUE"""),44243.0)</f>
        <v>44243</v>
      </c>
      <c r="C385" s="1">
        <f>IFERROR(__xludf.DUMMYFUNCTION("""COMPUTED_VALUE"""),11592.0)</f>
        <v>11592</v>
      </c>
      <c r="D385" s="1">
        <f>IFERROR(__xludf.DUMMYFUNCTION("""COMPUTED_VALUE"""),1.093708E7)</f>
        <v>10937080</v>
      </c>
      <c r="E385" s="1">
        <f>IFERROR(__xludf.DUMMYFUNCTION("""COMPUTED_VALUE"""),11836.0)</f>
        <v>11836</v>
      </c>
      <c r="F385" s="1">
        <f>IFERROR(__xludf.DUMMYFUNCTION("""COMPUTED_VALUE"""),1.0642803E7)</f>
        <v>10642803</v>
      </c>
      <c r="G385" s="1">
        <f>IFERROR(__xludf.DUMMYFUNCTION("""COMPUTED_VALUE"""),99.0)</f>
        <v>99</v>
      </c>
      <c r="H385" s="1">
        <f>IFERROR(__xludf.DUMMYFUNCTION("""COMPUTED_VALUE"""),155359.0)</f>
        <v>155359</v>
      </c>
    </row>
    <row r="386">
      <c r="A386" s="1">
        <f>IFERROR(__xludf.DUMMYFUNCTION("""COMPUTED_VALUE"""),44244.0)</f>
        <v>44244</v>
      </c>
      <c r="B386" s="1">
        <f>IFERROR(__xludf.DUMMYFUNCTION("""COMPUTED_VALUE"""),44244.0)</f>
        <v>44244</v>
      </c>
      <c r="C386" s="1">
        <f>IFERROR(__xludf.DUMMYFUNCTION("""COMPUTED_VALUE"""),12862.0)</f>
        <v>12862</v>
      </c>
      <c r="D386" s="1">
        <f>IFERROR(__xludf.DUMMYFUNCTION("""COMPUTED_VALUE"""),1.0949942E7)</f>
        <v>10949942</v>
      </c>
      <c r="E386" s="1">
        <f>IFERROR(__xludf.DUMMYFUNCTION("""COMPUTED_VALUE"""),12028.0)</f>
        <v>12028</v>
      </c>
      <c r="F386" s="1">
        <f>IFERROR(__xludf.DUMMYFUNCTION("""COMPUTED_VALUE"""),1.0654831E7)</f>
        <v>10654831</v>
      </c>
      <c r="G386" s="1">
        <f>IFERROR(__xludf.DUMMYFUNCTION("""COMPUTED_VALUE"""),100.0)</f>
        <v>100</v>
      </c>
      <c r="H386" s="1">
        <f>IFERROR(__xludf.DUMMYFUNCTION("""COMPUTED_VALUE"""),155459.0)</f>
        <v>155459</v>
      </c>
    </row>
    <row r="387">
      <c r="A387" s="1">
        <f>IFERROR(__xludf.DUMMYFUNCTION("""COMPUTED_VALUE"""),44245.0)</f>
        <v>44245</v>
      </c>
      <c r="B387" s="1">
        <f>IFERROR(__xludf.DUMMYFUNCTION("""COMPUTED_VALUE"""),44245.0)</f>
        <v>44245</v>
      </c>
      <c r="C387" s="1">
        <f>IFERROR(__xludf.DUMMYFUNCTION("""COMPUTED_VALUE"""),13237.0)</f>
        <v>13237</v>
      </c>
      <c r="D387" s="1">
        <f>IFERROR(__xludf.DUMMYFUNCTION("""COMPUTED_VALUE"""),1.0963179E7)</f>
        <v>10963179</v>
      </c>
      <c r="E387" s="1">
        <f>IFERROR(__xludf.DUMMYFUNCTION("""COMPUTED_VALUE"""),10914.0)</f>
        <v>10914</v>
      </c>
      <c r="F387" s="1">
        <f>IFERROR(__xludf.DUMMYFUNCTION("""COMPUTED_VALUE"""),1.0665745E7)</f>
        <v>10665745</v>
      </c>
      <c r="G387" s="1">
        <f>IFERROR(__xludf.DUMMYFUNCTION("""COMPUTED_VALUE"""),100.0)</f>
        <v>100</v>
      </c>
      <c r="H387" s="1">
        <f>IFERROR(__xludf.DUMMYFUNCTION("""COMPUTED_VALUE"""),155559.0)</f>
        <v>155559</v>
      </c>
    </row>
    <row r="388">
      <c r="A388" s="1">
        <f>IFERROR(__xludf.DUMMYFUNCTION("""COMPUTED_VALUE"""),44246.0)</f>
        <v>44246</v>
      </c>
      <c r="B388" s="1">
        <f>IFERROR(__xludf.DUMMYFUNCTION("""COMPUTED_VALUE"""),44246.0)</f>
        <v>44246</v>
      </c>
      <c r="C388" s="1">
        <f>IFERROR(__xludf.DUMMYFUNCTION("""COMPUTED_VALUE"""),13916.0)</f>
        <v>13916</v>
      </c>
      <c r="D388" s="1">
        <f>IFERROR(__xludf.DUMMYFUNCTION("""COMPUTED_VALUE"""),1.0977095E7)</f>
        <v>10977095</v>
      </c>
      <c r="E388" s="1">
        <f>IFERROR(__xludf.DUMMYFUNCTION("""COMPUTED_VALUE"""),10214.0)</f>
        <v>10214</v>
      </c>
      <c r="F388" s="1">
        <f>IFERROR(__xludf.DUMMYFUNCTION("""COMPUTED_VALUE"""),1.0675959E7)</f>
        <v>10675959</v>
      </c>
      <c r="G388" s="1">
        <f>IFERROR(__xludf.DUMMYFUNCTION("""COMPUTED_VALUE"""),100.0)</f>
        <v>100</v>
      </c>
      <c r="H388" s="1">
        <f>IFERROR(__xludf.DUMMYFUNCTION("""COMPUTED_VALUE"""),155659.0)</f>
        <v>155659</v>
      </c>
    </row>
    <row r="389">
      <c r="A389" s="1">
        <f>IFERROR(__xludf.DUMMYFUNCTION("""COMPUTED_VALUE"""),44247.0)</f>
        <v>44247</v>
      </c>
      <c r="B389" s="1">
        <f>IFERROR(__xludf.DUMMYFUNCTION("""COMPUTED_VALUE"""),44247.0)</f>
        <v>44247</v>
      </c>
      <c r="C389" s="1">
        <f>IFERROR(__xludf.DUMMYFUNCTION("""COMPUTED_VALUE"""),13919.0)</f>
        <v>13919</v>
      </c>
      <c r="D389" s="1">
        <f>IFERROR(__xludf.DUMMYFUNCTION("""COMPUTED_VALUE"""),1.0991014E7)</f>
        <v>10991014</v>
      </c>
      <c r="E389" s="1">
        <f>IFERROR(__xludf.DUMMYFUNCTION("""COMPUTED_VALUE"""),11413.0)</f>
        <v>11413</v>
      </c>
      <c r="F389" s="1">
        <f>IFERROR(__xludf.DUMMYFUNCTION("""COMPUTED_VALUE"""),1.0687372E7)</f>
        <v>10687372</v>
      </c>
      <c r="G389" s="1">
        <f>IFERROR(__xludf.DUMMYFUNCTION("""COMPUTED_VALUE"""),89.0)</f>
        <v>89</v>
      </c>
      <c r="H389" s="1">
        <f>IFERROR(__xludf.DUMMYFUNCTION("""COMPUTED_VALUE"""),155748.0)</f>
        <v>155748</v>
      </c>
    </row>
    <row r="390">
      <c r="A390" s="1">
        <f>IFERROR(__xludf.DUMMYFUNCTION("""COMPUTED_VALUE"""),44248.0)</f>
        <v>44248</v>
      </c>
      <c r="B390" s="1">
        <f>IFERROR(__xludf.DUMMYFUNCTION("""COMPUTED_VALUE"""),44248.0)</f>
        <v>44248</v>
      </c>
      <c r="C390" s="1">
        <f>IFERROR(__xludf.DUMMYFUNCTION("""COMPUTED_VALUE"""),14278.0)</f>
        <v>14278</v>
      </c>
      <c r="D390" s="1">
        <f>IFERROR(__xludf.DUMMYFUNCTION("""COMPUTED_VALUE"""),1.1005292E7)</f>
        <v>11005292</v>
      </c>
      <c r="E390" s="1">
        <f>IFERROR(__xludf.DUMMYFUNCTION("""COMPUTED_VALUE"""),9715.0)</f>
        <v>9715</v>
      </c>
      <c r="F390" s="1">
        <f>IFERROR(__xludf.DUMMYFUNCTION("""COMPUTED_VALUE"""),1.0697087E7)</f>
        <v>10697087</v>
      </c>
      <c r="G390" s="1">
        <f>IFERROR(__xludf.DUMMYFUNCTION("""COMPUTED_VALUE"""),83.0)</f>
        <v>83</v>
      </c>
      <c r="H390" s="1">
        <f>IFERROR(__xludf.DUMMYFUNCTION("""COMPUTED_VALUE"""),155831.0)</f>
        <v>155831</v>
      </c>
    </row>
    <row r="391">
      <c r="A391" s="1">
        <f>IFERROR(__xludf.DUMMYFUNCTION("""COMPUTED_VALUE"""),44249.0)</f>
        <v>44249</v>
      </c>
      <c r="B391" s="1">
        <f>IFERROR(__xludf.DUMMYFUNCTION("""COMPUTED_VALUE"""),44249.0)</f>
        <v>44249</v>
      </c>
      <c r="C391" s="1">
        <f>IFERROR(__xludf.DUMMYFUNCTION("""COMPUTED_VALUE"""),10494.0)</f>
        <v>10494</v>
      </c>
      <c r="D391" s="1">
        <f>IFERROR(__xludf.DUMMYFUNCTION("""COMPUTED_VALUE"""),1.1015786E7)</f>
        <v>11015786</v>
      </c>
      <c r="E391" s="1">
        <f>IFERROR(__xludf.DUMMYFUNCTION("""COMPUTED_VALUE"""),13233.0)</f>
        <v>13233</v>
      </c>
      <c r="F391" s="1">
        <f>IFERROR(__xludf.DUMMYFUNCTION("""COMPUTED_VALUE"""),1.071032E7)</f>
        <v>10710320</v>
      </c>
      <c r="G391" s="1">
        <f>IFERROR(__xludf.DUMMYFUNCTION("""COMPUTED_VALUE"""),76.0)</f>
        <v>76</v>
      </c>
      <c r="H391" s="1">
        <f>IFERROR(__xludf.DUMMYFUNCTION("""COMPUTED_VALUE"""),155907.0)</f>
        <v>155907</v>
      </c>
    </row>
    <row r="392">
      <c r="A392" s="1">
        <f>IFERROR(__xludf.DUMMYFUNCTION("""COMPUTED_VALUE"""),44250.0)</f>
        <v>44250</v>
      </c>
      <c r="B392" s="1">
        <f>IFERROR(__xludf.DUMMYFUNCTION("""COMPUTED_VALUE"""),44250.0)</f>
        <v>44250</v>
      </c>
      <c r="C392" s="1">
        <f>IFERROR(__xludf.DUMMYFUNCTION("""COMPUTED_VALUE"""),13682.0)</f>
        <v>13682</v>
      </c>
      <c r="D392" s="1">
        <f>IFERROR(__xludf.DUMMYFUNCTION("""COMPUTED_VALUE"""),1.1029468E7)</f>
        <v>11029468</v>
      </c>
      <c r="E392" s="1">
        <f>IFERROR(__xludf.DUMMYFUNCTION("""COMPUTED_VALUE"""),13969.0)</f>
        <v>13969</v>
      </c>
      <c r="F392" s="1">
        <f>IFERROR(__xludf.DUMMYFUNCTION("""COMPUTED_VALUE"""),1.0724289E7)</f>
        <v>10724289</v>
      </c>
      <c r="G392" s="1">
        <f>IFERROR(__xludf.DUMMYFUNCTION("""COMPUTED_VALUE"""),103.0)</f>
        <v>103</v>
      </c>
      <c r="H392" s="1">
        <f>IFERROR(__xludf.DUMMYFUNCTION("""COMPUTED_VALUE"""),156010.0)</f>
        <v>156010</v>
      </c>
    </row>
    <row r="393">
      <c r="A393" s="1">
        <f>IFERROR(__xludf.DUMMYFUNCTION("""COMPUTED_VALUE"""),44251.0)</f>
        <v>44251</v>
      </c>
      <c r="B393" s="1">
        <f>IFERROR(__xludf.DUMMYFUNCTION("""COMPUTED_VALUE"""),44251.0)</f>
        <v>44251</v>
      </c>
      <c r="C393" s="1">
        <f>IFERROR(__xludf.DUMMYFUNCTION("""COMPUTED_VALUE"""),16930.0)</f>
        <v>16930</v>
      </c>
      <c r="D393" s="1">
        <f>IFERROR(__xludf.DUMMYFUNCTION("""COMPUTED_VALUE"""),1.1046398E7)</f>
        <v>11046398</v>
      </c>
      <c r="E393" s="1">
        <f>IFERROR(__xludf.DUMMYFUNCTION("""COMPUTED_VALUE"""),12100.0)</f>
        <v>12100</v>
      </c>
      <c r="F393" s="1">
        <f>IFERROR(__xludf.DUMMYFUNCTION("""COMPUTED_VALUE"""),1.0736389E7)</f>
        <v>10736389</v>
      </c>
      <c r="G393" s="1">
        <f>IFERROR(__xludf.DUMMYFUNCTION("""COMPUTED_VALUE"""),141.0)</f>
        <v>141</v>
      </c>
      <c r="H393" s="1">
        <f>IFERROR(__xludf.DUMMYFUNCTION("""COMPUTED_VALUE"""),156151.0)</f>
        <v>156151</v>
      </c>
    </row>
    <row r="394">
      <c r="A394" s="1">
        <f>IFERROR(__xludf.DUMMYFUNCTION("""COMPUTED_VALUE"""),44252.0)</f>
        <v>44252</v>
      </c>
      <c r="B394" s="1">
        <f>IFERROR(__xludf.DUMMYFUNCTION("""COMPUTED_VALUE"""),44252.0)</f>
        <v>44252</v>
      </c>
      <c r="C394" s="1">
        <f>IFERROR(__xludf.DUMMYFUNCTION("""COMPUTED_VALUE"""),16599.0)</f>
        <v>16599</v>
      </c>
      <c r="D394" s="1">
        <f>IFERROR(__xludf.DUMMYFUNCTION("""COMPUTED_VALUE"""),1.1062997E7)</f>
        <v>11062997</v>
      </c>
      <c r="E394" s="1">
        <f>IFERROR(__xludf.DUMMYFUNCTION("""COMPUTED_VALUE"""),12222.0)</f>
        <v>12222</v>
      </c>
      <c r="F394" s="1">
        <f>IFERROR(__xludf.DUMMYFUNCTION("""COMPUTED_VALUE"""),1.0748611E7)</f>
        <v>10748611</v>
      </c>
      <c r="G394" s="1">
        <f>IFERROR(__xludf.DUMMYFUNCTION("""COMPUTED_VALUE"""),119.0)</f>
        <v>119</v>
      </c>
      <c r="H394" s="1">
        <f>IFERROR(__xludf.DUMMYFUNCTION("""COMPUTED_VALUE"""),156270.0)</f>
        <v>156270</v>
      </c>
    </row>
    <row r="395">
      <c r="A395" s="1">
        <f>IFERROR(__xludf.DUMMYFUNCTION("""COMPUTED_VALUE"""),44253.0)</f>
        <v>44253</v>
      </c>
      <c r="B395" s="1">
        <f>IFERROR(__xludf.DUMMYFUNCTION("""COMPUTED_VALUE"""),44253.0)</f>
        <v>44253</v>
      </c>
      <c r="C395" s="1">
        <f>IFERROR(__xludf.DUMMYFUNCTION("""COMPUTED_VALUE"""),16562.0)</f>
        <v>16562</v>
      </c>
      <c r="D395" s="1">
        <f>IFERROR(__xludf.DUMMYFUNCTION("""COMPUTED_VALUE"""),1.1079559E7)</f>
        <v>11079559</v>
      </c>
      <c r="E395" s="1">
        <f>IFERROR(__xludf.DUMMYFUNCTION("""COMPUTED_VALUE"""),12790.0)</f>
        <v>12790</v>
      </c>
      <c r="F395" s="1">
        <f>IFERROR(__xludf.DUMMYFUNCTION("""COMPUTED_VALUE"""),1.0761401E7)</f>
        <v>10761401</v>
      </c>
      <c r="G395" s="1">
        <f>IFERROR(__xludf.DUMMYFUNCTION("""COMPUTED_VALUE"""),114.0)</f>
        <v>114</v>
      </c>
      <c r="H395" s="1">
        <f>IFERROR(__xludf.DUMMYFUNCTION("""COMPUTED_VALUE"""),156384.0)</f>
        <v>156384</v>
      </c>
    </row>
    <row r="396">
      <c r="A396" s="1">
        <f>IFERROR(__xludf.DUMMYFUNCTION("""COMPUTED_VALUE"""),44254.0)</f>
        <v>44254</v>
      </c>
      <c r="B396" s="1">
        <f>IFERROR(__xludf.DUMMYFUNCTION("""COMPUTED_VALUE"""),44254.0)</f>
        <v>44254</v>
      </c>
      <c r="C396" s="1">
        <f>IFERROR(__xludf.DUMMYFUNCTION("""COMPUTED_VALUE"""),16805.0)</f>
        <v>16805</v>
      </c>
      <c r="D396" s="1">
        <f>IFERROR(__xludf.DUMMYFUNCTION("""COMPUTED_VALUE"""),1.1096364E7)</f>
        <v>11096364</v>
      </c>
      <c r="E396" s="1">
        <f>IFERROR(__xludf.DUMMYFUNCTION("""COMPUTED_VALUE"""),11709.0)</f>
        <v>11709</v>
      </c>
      <c r="F396" s="1">
        <f>IFERROR(__xludf.DUMMYFUNCTION("""COMPUTED_VALUE"""),1.077311E7)</f>
        <v>10773110</v>
      </c>
      <c r="G396" s="1">
        <f>IFERROR(__xludf.DUMMYFUNCTION("""COMPUTED_VALUE"""),111.0)</f>
        <v>111</v>
      </c>
      <c r="H396" s="1">
        <f>IFERROR(__xludf.DUMMYFUNCTION("""COMPUTED_VALUE"""),156495.0)</f>
        <v>156495</v>
      </c>
    </row>
    <row r="397">
      <c r="A397" s="1">
        <f>IFERROR(__xludf.DUMMYFUNCTION("""COMPUTED_VALUE"""),44255.0)</f>
        <v>44255</v>
      </c>
      <c r="B397" s="1">
        <f>IFERROR(__xludf.DUMMYFUNCTION("""COMPUTED_VALUE"""),44255.0)</f>
        <v>44255</v>
      </c>
      <c r="C397" s="1">
        <f>IFERROR(__xludf.DUMMYFUNCTION("""COMPUTED_VALUE"""),15614.0)</f>
        <v>15614</v>
      </c>
      <c r="D397" s="1">
        <f>IFERROR(__xludf.DUMMYFUNCTION("""COMPUTED_VALUE"""),1.1111978E7)</f>
        <v>11111978</v>
      </c>
      <c r="E397" s="1">
        <f>IFERROR(__xludf.DUMMYFUNCTION("""COMPUTED_VALUE"""),11291.0)</f>
        <v>11291</v>
      </c>
      <c r="F397" s="1">
        <f>IFERROR(__xludf.DUMMYFUNCTION("""COMPUTED_VALUE"""),1.0784401E7)</f>
        <v>10784401</v>
      </c>
      <c r="G397" s="1">
        <f>IFERROR(__xludf.DUMMYFUNCTION("""COMPUTED_VALUE"""),108.0)</f>
        <v>108</v>
      </c>
      <c r="H397" s="1">
        <f>IFERROR(__xludf.DUMMYFUNCTION("""COMPUTED_VALUE"""),156603.0)</f>
        <v>156603</v>
      </c>
    </row>
    <row r="398">
      <c r="A398" s="1">
        <f>IFERROR(__xludf.DUMMYFUNCTION("""COMPUTED_VALUE"""),44256.0)</f>
        <v>44256</v>
      </c>
      <c r="B398" s="1">
        <f>IFERROR(__xludf.DUMMYFUNCTION("""COMPUTED_VALUE"""),44256.0)</f>
        <v>44256</v>
      </c>
      <c r="C398" s="1">
        <f>IFERROR(__xludf.DUMMYFUNCTION("""COMPUTED_VALUE"""),12270.0)</f>
        <v>12270</v>
      </c>
      <c r="D398" s="1">
        <f>IFERROR(__xludf.DUMMYFUNCTION("""COMPUTED_VALUE"""),1.1124248E7)</f>
        <v>11124248</v>
      </c>
      <c r="E398" s="1">
        <f>IFERROR(__xludf.DUMMYFUNCTION("""COMPUTED_VALUE"""),12472.0)</f>
        <v>12472</v>
      </c>
      <c r="F398" s="1">
        <f>IFERROR(__xludf.DUMMYFUNCTION("""COMPUTED_VALUE"""),1.0796873E7)</f>
        <v>10796873</v>
      </c>
      <c r="G398" s="1">
        <f>IFERROR(__xludf.DUMMYFUNCTION("""COMPUTED_VALUE"""),92.0)</f>
        <v>92</v>
      </c>
      <c r="H398" s="1">
        <f>IFERROR(__xludf.DUMMYFUNCTION("""COMPUTED_VALUE"""),156695.0)</f>
        <v>156695</v>
      </c>
    </row>
    <row r="399">
      <c r="A399" s="1">
        <f>IFERROR(__xludf.DUMMYFUNCTION("""COMPUTED_VALUE"""),44257.0)</f>
        <v>44257</v>
      </c>
      <c r="B399" s="1">
        <f>IFERROR(__xludf.DUMMYFUNCTION("""COMPUTED_VALUE"""),44257.0)</f>
        <v>44257</v>
      </c>
      <c r="C399" s="1">
        <f>IFERROR(__xludf.DUMMYFUNCTION("""COMPUTED_VALUE"""),14998.0)</f>
        <v>14998</v>
      </c>
      <c r="D399" s="1">
        <f>IFERROR(__xludf.DUMMYFUNCTION("""COMPUTED_VALUE"""),1.1139246E7)</f>
        <v>11139246</v>
      </c>
      <c r="E399" s="1">
        <f>IFERROR(__xludf.DUMMYFUNCTION("""COMPUTED_VALUE"""),13113.0)</f>
        <v>13113</v>
      </c>
      <c r="F399" s="1">
        <f>IFERROR(__xludf.DUMMYFUNCTION("""COMPUTED_VALUE"""),1.0809986E7)</f>
        <v>10809986</v>
      </c>
      <c r="G399" s="1">
        <f>IFERROR(__xludf.DUMMYFUNCTION("""COMPUTED_VALUE"""),98.0)</f>
        <v>98</v>
      </c>
      <c r="H399" s="1">
        <f>IFERROR(__xludf.DUMMYFUNCTION("""COMPUTED_VALUE"""),156793.0)</f>
        <v>156793</v>
      </c>
    </row>
    <row r="400">
      <c r="A400" s="1">
        <f>IFERROR(__xludf.DUMMYFUNCTION("""COMPUTED_VALUE"""),44258.0)</f>
        <v>44258</v>
      </c>
      <c r="B400" s="1">
        <f>IFERROR(__xludf.DUMMYFUNCTION("""COMPUTED_VALUE"""),44258.0)</f>
        <v>44258</v>
      </c>
      <c r="C400" s="1">
        <f>IFERROR(__xludf.DUMMYFUNCTION("""COMPUTED_VALUE"""),17425.0)</f>
        <v>17425</v>
      </c>
      <c r="D400" s="1">
        <f>IFERROR(__xludf.DUMMYFUNCTION("""COMPUTED_VALUE"""),1.1156671E7)</f>
        <v>11156671</v>
      </c>
      <c r="E400" s="1">
        <f>IFERROR(__xludf.DUMMYFUNCTION("""COMPUTED_VALUE"""),14071.0)</f>
        <v>14071</v>
      </c>
      <c r="F400" s="1">
        <f>IFERROR(__xludf.DUMMYFUNCTION("""COMPUTED_VALUE"""),1.0824057E7)</f>
        <v>10824057</v>
      </c>
      <c r="G400" s="1">
        <f>IFERROR(__xludf.DUMMYFUNCTION("""COMPUTED_VALUE"""),87.0)</f>
        <v>87</v>
      </c>
      <c r="H400" s="1">
        <f>IFERROR(__xludf.DUMMYFUNCTION("""COMPUTED_VALUE"""),156880.0)</f>
        <v>156880</v>
      </c>
    </row>
    <row r="401">
      <c r="A401" s="1">
        <f>IFERROR(__xludf.DUMMYFUNCTION("""COMPUTED_VALUE"""),44259.0)</f>
        <v>44259</v>
      </c>
      <c r="B401" s="1">
        <f>IFERROR(__xludf.DUMMYFUNCTION("""COMPUTED_VALUE"""),44259.0)</f>
        <v>44259</v>
      </c>
      <c r="C401" s="1">
        <f>IFERROR(__xludf.DUMMYFUNCTION("""COMPUTED_VALUE"""),16824.0)</f>
        <v>16824</v>
      </c>
      <c r="D401" s="1">
        <f>IFERROR(__xludf.DUMMYFUNCTION("""COMPUTED_VALUE"""),1.1173495E7)</f>
        <v>11173495</v>
      </c>
      <c r="E401" s="1">
        <f>IFERROR(__xludf.DUMMYFUNCTION("""COMPUTED_VALUE"""),13788.0)</f>
        <v>13788</v>
      </c>
      <c r="F401" s="1">
        <f>IFERROR(__xludf.DUMMYFUNCTION("""COMPUTED_VALUE"""),1.0837845E7)</f>
        <v>10837845</v>
      </c>
      <c r="G401" s="1">
        <f>IFERROR(__xludf.DUMMYFUNCTION("""COMPUTED_VALUE"""),113.0)</f>
        <v>113</v>
      </c>
      <c r="H401" s="1">
        <f>IFERROR(__xludf.DUMMYFUNCTION("""COMPUTED_VALUE"""),156993.0)</f>
        <v>156993</v>
      </c>
    </row>
    <row r="402">
      <c r="A402" s="1">
        <f>IFERROR(__xludf.DUMMYFUNCTION("""COMPUTED_VALUE"""),44260.0)</f>
        <v>44260</v>
      </c>
      <c r="B402" s="1">
        <f>IFERROR(__xludf.DUMMYFUNCTION("""COMPUTED_VALUE"""),44260.0)</f>
        <v>44260</v>
      </c>
      <c r="C402" s="1">
        <f>IFERROR(__xludf.DUMMYFUNCTION("""COMPUTED_VALUE"""),18324.0)</f>
        <v>18324</v>
      </c>
      <c r="D402" s="1">
        <f>IFERROR(__xludf.DUMMYFUNCTION("""COMPUTED_VALUE"""),1.1191819E7)</f>
        <v>11191819</v>
      </c>
      <c r="E402" s="1">
        <f>IFERROR(__xludf.DUMMYFUNCTION("""COMPUTED_VALUE"""),14186.0)</f>
        <v>14186</v>
      </c>
      <c r="F402" s="1">
        <f>IFERROR(__xludf.DUMMYFUNCTION("""COMPUTED_VALUE"""),1.0852031E7)</f>
        <v>10852031</v>
      </c>
      <c r="G402" s="1">
        <f>IFERROR(__xludf.DUMMYFUNCTION("""COMPUTED_VALUE"""),109.0)</f>
        <v>109</v>
      </c>
      <c r="H402" s="1">
        <f>IFERROR(__xludf.DUMMYFUNCTION("""COMPUTED_VALUE"""),157102.0)</f>
        <v>157102</v>
      </c>
    </row>
    <row r="403">
      <c r="A403" s="1">
        <f>IFERROR(__xludf.DUMMYFUNCTION("""COMPUTED_VALUE"""),44261.0)</f>
        <v>44261</v>
      </c>
      <c r="B403" s="1">
        <f>IFERROR(__xludf.DUMMYFUNCTION("""COMPUTED_VALUE"""),44261.0)</f>
        <v>44261</v>
      </c>
      <c r="C403" s="1">
        <f>IFERROR(__xludf.DUMMYFUNCTION("""COMPUTED_VALUE"""),18724.0)</f>
        <v>18724</v>
      </c>
      <c r="D403" s="1">
        <f>IFERROR(__xludf.DUMMYFUNCTION("""COMPUTED_VALUE"""),1.1210543E7)</f>
        <v>11210543</v>
      </c>
      <c r="E403" s="1">
        <f>IFERROR(__xludf.DUMMYFUNCTION("""COMPUTED_VALUE"""),14379.0)</f>
        <v>14379</v>
      </c>
      <c r="F403" s="1">
        <f>IFERROR(__xludf.DUMMYFUNCTION("""COMPUTED_VALUE"""),1.086641E7)</f>
        <v>10866410</v>
      </c>
      <c r="G403" s="1">
        <f>IFERROR(__xludf.DUMMYFUNCTION("""COMPUTED_VALUE"""),100.0)</f>
        <v>100</v>
      </c>
      <c r="H403" s="1">
        <f>IFERROR(__xludf.DUMMYFUNCTION("""COMPUTED_VALUE"""),157202.0)</f>
        <v>157202</v>
      </c>
    </row>
    <row r="404">
      <c r="A404" s="1">
        <f>IFERROR(__xludf.DUMMYFUNCTION("""COMPUTED_VALUE"""),44262.0)</f>
        <v>44262</v>
      </c>
      <c r="B404" s="1">
        <f>IFERROR(__xludf.DUMMYFUNCTION("""COMPUTED_VALUE"""),44262.0)</f>
        <v>44262</v>
      </c>
      <c r="C404" s="1">
        <f>IFERROR(__xludf.DUMMYFUNCTION("""COMPUTED_VALUE"""),18650.0)</f>
        <v>18650</v>
      </c>
      <c r="D404" s="1">
        <f>IFERROR(__xludf.DUMMYFUNCTION("""COMPUTED_VALUE"""),1.1229193E7)</f>
        <v>11229193</v>
      </c>
      <c r="E404" s="1">
        <f>IFERROR(__xludf.DUMMYFUNCTION("""COMPUTED_VALUE"""),14303.0)</f>
        <v>14303</v>
      </c>
      <c r="F404" s="1">
        <f>IFERROR(__xludf.DUMMYFUNCTION("""COMPUTED_VALUE"""),1.0880713E7)</f>
        <v>10880713</v>
      </c>
      <c r="G404" s="1">
        <f>IFERROR(__xludf.DUMMYFUNCTION("""COMPUTED_VALUE"""),97.0)</f>
        <v>97</v>
      </c>
      <c r="H404" s="1">
        <f>IFERROR(__xludf.DUMMYFUNCTION("""COMPUTED_VALUE"""),157299.0)</f>
        <v>157299</v>
      </c>
    </row>
    <row r="405">
      <c r="A405" s="1">
        <f>IFERROR(__xludf.DUMMYFUNCTION("""COMPUTED_VALUE"""),44263.0)</f>
        <v>44263</v>
      </c>
      <c r="B405" s="1">
        <f>IFERROR(__xludf.DUMMYFUNCTION("""COMPUTED_VALUE"""),44263.0)</f>
        <v>44263</v>
      </c>
      <c r="C405" s="1">
        <f>IFERROR(__xludf.DUMMYFUNCTION("""COMPUTED_VALUE"""),15353.0)</f>
        <v>15353</v>
      </c>
      <c r="D405" s="1">
        <f>IFERROR(__xludf.DUMMYFUNCTION("""COMPUTED_VALUE"""),1.1244546E7)</f>
        <v>11244546</v>
      </c>
      <c r="E405" s="1">
        <f>IFERROR(__xludf.DUMMYFUNCTION("""COMPUTED_VALUE"""),16606.0)</f>
        <v>16606</v>
      </c>
      <c r="F405" s="1">
        <f>IFERROR(__xludf.DUMMYFUNCTION("""COMPUTED_VALUE"""),1.0897319E7)</f>
        <v>10897319</v>
      </c>
      <c r="G405" s="1">
        <f>IFERROR(__xludf.DUMMYFUNCTION("""COMPUTED_VALUE"""),76.0)</f>
        <v>76</v>
      </c>
      <c r="H405" s="1">
        <f>IFERROR(__xludf.DUMMYFUNCTION("""COMPUTED_VALUE"""),157375.0)</f>
        <v>157375</v>
      </c>
    </row>
    <row r="406">
      <c r="A406" s="1">
        <f>IFERROR(__xludf.DUMMYFUNCTION("""COMPUTED_VALUE"""),44264.0)</f>
        <v>44264</v>
      </c>
      <c r="B406" s="1">
        <f>IFERROR(__xludf.DUMMYFUNCTION("""COMPUTED_VALUE"""),44264.0)</f>
        <v>44264</v>
      </c>
      <c r="C406" s="1">
        <f>IFERROR(__xludf.DUMMYFUNCTION("""COMPUTED_VALUE"""),17873.0)</f>
        <v>17873</v>
      </c>
      <c r="D406" s="1">
        <f>IFERROR(__xludf.DUMMYFUNCTION("""COMPUTED_VALUE"""),1.1262419E7)</f>
        <v>11262419</v>
      </c>
      <c r="E406" s="1">
        <f>IFERROR(__xludf.DUMMYFUNCTION("""COMPUTED_VALUE"""),20643.0)</f>
        <v>20643</v>
      </c>
      <c r="F406" s="1">
        <f>IFERROR(__xludf.DUMMYFUNCTION("""COMPUTED_VALUE"""),1.0917962E7)</f>
        <v>10917962</v>
      </c>
      <c r="G406" s="1">
        <f>IFERROR(__xludf.DUMMYFUNCTION("""COMPUTED_VALUE"""),133.0)</f>
        <v>133</v>
      </c>
      <c r="H406" s="1">
        <f>IFERROR(__xludf.DUMMYFUNCTION("""COMPUTED_VALUE"""),157508.0)</f>
        <v>157508</v>
      </c>
    </row>
    <row r="407">
      <c r="A407" s="1">
        <f>IFERROR(__xludf.DUMMYFUNCTION("""COMPUTED_VALUE"""),44265.0)</f>
        <v>44265</v>
      </c>
      <c r="B407" s="1">
        <f>IFERROR(__xludf.DUMMYFUNCTION("""COMPUTED_VALUE"""),44265.0)</f>
        <v>44265</v>
      </c>
      <c r="C407" s="1">
        <f>IFERROR(__xludf.DUMMYFUNCTION("""COMPUTED_VALUE"""),22851.0)</f>
        <v>22851</v>
      </c>
      <c r="D407" s="1">
        <f>IFERROR(__xludf.DUMMYFUNCTION("""COMPUTED_VALUE"""),1.128527E7)</f>
        <v>11285270</v>
      </c>
      <c r="E407" s="1">
        <f>IFERROR(__xludf.DUMMYFUNCTION("""COMPUTED_VALUE"""),18154.0)</f>
        <v>18154</v>
      </c>
      <c r="F407" s="1">
        <f>IFERROR(__xludf.DUMMYFUNCTION("""COMPUTED_VALUE"""),1.0936116E7)</f>
        <v>10936116</v>
      </c>
      <c r="G407" s="1">
        <f>IFERROR(__xludf.DUMMYFUNCTION("""COMPUTED_VALUE"""),125.0)</f>
        <v>125</v>
      </c>
      <c r="H407" s="1">
        <f>IFERROR(__xludf.DUMMYFUNCTION("""COMPUTED_VALUE"""),157633.0)</f>
        <v>157633</v>
      </c>
    </row>
    <row r="408">
      <c r="A408" s="1">
        <f>IFERROR(__xludf.DUMMYFUNCTION("""COMPUTED_VALUE"""),44266.0)</f>
        <v>44266</v>
      </c>
      <c r="B408" s="1">
        <f>IFERROR(__xludf.DUMMYFUNCTION("""COMPUTED_VALUE"""),44266.0)</f>
        <v>44266</v>
      </c>
      <c r="C408" s="1">
        <f>IFERROR(__xludf.DUMMYFUNCTION("""COMPUTED_VALUE"""),23298.0)</f>
        <v>23298</v>
      </c>
      <c r="D408" s="1">
        <f>IFERROR(__xludf.DUMMYFUNCTION("""COMPUTED_VALUE"""),1.1308568E7)</f>
        <v>11308568</v>
      </c>
      <c r="E408" s="1">
        <f>IFERROR(__xludf.DUMMYFUNCTION("""COMPUTED_VALUE"""),15092.0)</f>
        <v>15092</v>
      </c>
      <c r="F408" s="1">
        <f>IFERROR(__xludf.DUMMYFUNCTION("""COMPUTED_VALUE"""),1.0951208E7)</f>
        <v>10951208</v>
      </c>
      <c r="G408" s="1">
        <f>IFERROR(__xludf.DUMMYFUNCTION("""COMPUTED_VALUE"""),119.0)</f>
        <v>119</v>
      </c>
      <c r="H408" s="1">
        <f>IFERROR(__xludf.DUMMYFUNCTION("""COMPUTED_VALUE"""),157752.0)</f>
        <v>157752</v>
      </c>
    </row>
    <row r="409">
      <c r="A409" s="1">
        <f>IFERROR(__xludf.DUMMYFUNCTION("""COMPUTED_VALUE"""),44267.0)</f>
        <v>44267</v>
      </c>
      <c r="B409" s="1">
        <f>IFERROR(__xludf.DUMMYFUNCTION("""COMPUTED_VALUE"""),44267.0)</f>
        <v>44267</v>
      </c>
      <c r="C409" s="1">
        <f>IFERROR(__xludf.DUMMYFUNCTION("""COMPUTED_VALUE"""),24845.0)</f>
        <v>24845</v>
      </c>
      <c r="D409" s="1">
        <f>IFERROR(__xludf.DUMMYFUNCTION("""COMPUTED_VALUE"""),1.1333413E7)</f>
        <v>11333413</v>
      </c>
      <c r="E409" s="1">
        <f>IFERROR(__xludf.DUMMYFUNCTION("""COMPUTED_VALUE"""),19972.0)</f>
        <v>19972</v>
      </c>
      <c r="F409" s="1">
        <f>IFERROR(__xludf.DUMMYFUNCTION("""COMPUTED_VALUE"""),1.097118E7)</f>
        <v>10971180</v>
      </c>
      <c r="G409" s="1">
        <f>IFERROR(__xludf.DUMMYFUNCTION("""COMPUTED_VALUE"""),140.0)</f>
        <v>140</v>
      </c>
      <c r="H409" s="1">
        <f>IFERROR(__xludf.DUMMYFUNCTION("""COMPUTED_VALUE"""),157892.0)</f>
        <v>157892</v>
      </c>
    </row>
    <row r="410">
      <c r="A410" s="1">
        <f>IFERROR(__xludf.DUMMYFUNCTION("""COMPUTED_VALUE"""),44268.0)</f>
        <v>44268</v>
      </c>
      <c r="B410" s="1">
        <f>IFERROR(__xludf.DUMMYFUNCTION("""COMPUTED_VALUE"""),44268.0)</f>
        <v>44268</v>
      </c>
      <c r="C410" s="1">
        <f>IFERROR(__xludf.DUMMYFUNCTION("""COMPUTED_VALUE"""),25154.0)</f>
        <v>25154</v>
      </c>
      <c r="D410" s="1">
        <f>IFERROR(__xludf.DUMMYFUNCTION("""COMPUTED_VALUE"""),1.1358567E7)</f>
        <v>11358567</v>
      </c>
      <c r="E410" s="1">
        <f>IFERROR(__xludf.DUMMYFUNCTION("""COMPUTED_VALUE"""),16508.0)</f>
        <v>16508</v>
      </c>
      <c r="F410" s="1">
        <f>IFERROR(__xludf.DUMMYFUNCTION("""COMPUTED_VALUE"""),1.0987688E7)</f>
        <v>10987688</v>
      </c>
      <c r="G410" s="1">
        <f>IFERROR(__xludf.DUMMYFUNCTION("""COMPUTED_VALUE"""),159.0)</f>
        <v>159</v>
      </c>
      <c r="H410" s="1">
        <f>IFERROR(__xludf.DUMMYFUNCTION("""COMPUTED_VALUE"""),158051.0)</f>
        <v>158051</v>
      </c>
    </row>
    <row r="411">
      <c r="A411" s="1">
        <f>IFERROR(__xludf.DUMMYFUNCTION("""COMPUTED_VALUE"""),44269.0)</f>
        <v>44269</v>
      </c>
      <c r="B411" s="1">
        <f>IFERROR(__xludf.DUMMYFUNCTION("""COMPUTED_VALUE"""),44269.0)</f>
        <v>44269</v>
      </c>
      <c r="C411" s="1">
        <f>IFERROR(__xludf.DUMMYFUNCTION("""COMPUTED_VALUE"""),26513.0)</f>
        <v>26513</v>
      </c>
      <c r="D411" s="1">
        <f>IFERROR(__xludf.DUMMYFUNCTION("""COMPUTED_VALUE"""),1.138508E7)</f>
        <v>11385080</v>
      </c>
      <c r="E411" s="1">
        <f>IFERROR(__xludf.DUMMYFUNCTION("""COMPUTED_VALUE"""),17590.0)</f>
        <v>17590</v>
      </c>
      <c r="F411" s="1">
        <f>IFERROR(__xludf.DUMMYFUNCTION("""COMPUTED_VALUE"""),1.1005278E7)</f>
        <v>11005278</v>
      </c>
      <c r="G411" s="1">
        <f>IFERROR(__xludf.DUMMYFUNCTION("""COMPUTED_VALUE"""),120.0)</f>
        <v>120</v>
      </c>
      <c r="H411" s="1">
        <f>IFERROR(__xludf.DUMMYFUNCTION("""COMPUTED_VALUE"""),158171.0)</f>
        <v>158171</v>
      </c>
    </row>
    <row r="412">
      <c r="A412" s="1">
        <f>IFERROR(__xludf.DUMMYFUNCTION("""COMPUTED_VALUE"""),44270.0)</f>
        <v>44270</v>
      </c>
      <c r="B412" s="1">
        <f>IFERROR(__xludf.DUMMYFUNCTION("""COMPUTED_VALUE"""),44270.0)</f>
        <v>44270</v>
      </c>
      <c r="C412" s="1">
        <f>IFERROR(__xludf.DUMMYFUNCTION("""COMPUTED_VALUE"""),24437.0)</f>
        <v>24437</v>
      </c>
      <c r="D412" s="1">
        <f>IFERROR(__xludf.DUMMYFUNCTION("""COMPUTED_VALUE"""),1.1409517E7)</f>
        <v>11409517</v>
      </c>
      <c r="E412" s="1">
        <f>IFERROR(__xludf.DUMMYFUNCTION("""COMPUTED_VALUE"""),20186.0)</f>
        <v>20186</v>
      </c>
      <c r="F412" s="1">
        <f>IFERROR(__xludf.DUMMYFUNCTION("""COMPUTED_VALUE"""),1.1025464E7)</f>
        <v>11025464</v>
      </c>
      <c r="G412" s="1">
        <f>IFERROR(__xludf.DUMMYFUNCTION("""COMPUTED_VALUE"""),130.0)</f>
        <v>130</v>
      </c>
      <c r="H412" s="1">
        <f>IFERROR(__xludf.DUMMYFUNCTION("""COMPUTED_VALUE"""),158301.0)</f>
        <v>158301</v>
      </c>
    </row>
    <row r="413">
      <c r="A413" s="1">
        <f>IFERROR(__xludf.DUMMYFUNCTION("""COMPUTED_VALUE"""),44271.0)</f>
        <v>44271</v>
      </c>
      <c r="B413" s="1">
        <f>IFERROR(__xludf.DUMMYFUNCTION("""COMPUTED_VALUE"""),44271.0)</f>
        <v>44271</v>
      </c>
      <c r="C413" s="1">
        <f>IFERROR(__xludf.DUMMYFUNCTION("""COMPUTED_VALUE"""),28869.0)</f>
        <v>28869</v>
      </c>
      <c r="D413" s="1">
        <f>IFERROR(__xludf.DUMMYFUNCTION("""COMPUTED_VALUE"""),1.1438386E7)</f>
        <v>11438386</v>
      </c>
      <c r="E413" s="1">
        <f>IFERROR(__xludf.DUMMYFUNCTION("""COMPUTED_VALUE"""),17746.0)</f>
        <v>17746</v>
      </c>
      <c r="F413" s="1">
        <f>IFERROR(__xludf.DUMMYFUNCTION("""COMPUTED_VALUE"""),1.104321E7)</f>
        <v>11043210</v>
      </c>
      <c r="G413" s="1">
        <f>IFERROR(__xludf.DUMMYFUNCTION("""COMPUTED_VALUE"""),187.0)</f>
        <v>187</v>
      </c>
      <c r="H413" s="1">
        <f>IFERROR(__xludf.DUMMYFUNCTION("""COMPUTED_VALUE"""),158488.0)</f>
        <v>158488</v>
      </c>
    </row>
    <row r="414">
      <c r="A414" s="1">
        <f>IFERROR(__xludf.DUMMYFUNCTION("""COMPUTED_VALUE"""),44272.0)</f>
        <v>44272</v>
      </c>
      <c r="B414" s="1">
        <f>IFERROR(__xludf.DUMMYFUNCTION("""COMPUTED_VALUE"""),44272.0)</f>
        <v>44272</v>
      </c>
      <c r="C414" s="1">
        <f>IFERROR(__xludf.DUMMYFUNCTION("""COMPUTED_VALUE"""),35838.0)</f>
        <v>35838</v>
      </c>
      <c r="D414" s="1">
        <f>IFERROR(__xludf.DUMMYFUNCTION("""COMPUTED_VALUE"""),1.1474224E7)</f>
        <v>11474224</v>
      </c>
      <c r="E414" s="1">
        <f>IFERROR(__xludf.DUMMYFUNCTION("""COMPUTED_VALUE"""),17793.0)</f>
        <v>17793</v>
      </c>
      <c r="F414" s="1">
        <f>IFERROR(__xludf.DUMMYFUNCTION("""COMPUTED_VALUE"""),1.1061003E7)</f>
        <v>11061003</v>
      </c>
      <c r="G414" s="1">
        <f>IFERROR(__xludf.DUMMYFUNCTION("""COMPUTED_VALUE"""),171.0)</f>
        <v>171</v>
      </c>
      <c r="H414" s="1">
        <f>IFERROR(__xludf.DUMMYFUNCTION("""COMPUTED_VALUE"""),158659.0)</f>
        <v>158659</v>
      </c>
    </row>
    <row r="415">
      <c r="A415" s="1">
        <f>IFERROR(__xludf.DUMMYFUNCTION("""COMPUTED_VALUE"""),44273.0)</f>
        <v>44273</v>
      </c>
      <c r="B415" s="1">
        <f>IFERROR(__xludf.DUMMYFUNCTION("""COMPUTED_VALUE"""),44273.0)</f>
        <v>44273</v>
      </c>
      <c r="C415" s="1">
        <f>IFERROR(__xludf.DUMMYFUNCTION("""COMPUTED_VALUE"""),39687.0)</f>
        <v>39687</v>
      </c>
      <c r="D415" s="1">
        <f>IFERROR(__xludf.DUMMYFUNCTION("""COMPUTED_VALUE"""),1.1513911E7)</f>
        <v>11513911</v>
      </c>
      <c r="E415" s="1">
        <f>IFERROR(__xludf.DUMMYFUNCTION("""COMPUTED_VALUE"""),20356.0)</f>
        <v>20356</v>
      </c>
      <c r="F415" s="1">
        <f>IFERROR(__xludf.DUMMYFUNCTION("""COMPUTED_VALUE"""),1.1081359E7)</f>
        <v>11081359</v>
      </c>
      <c r="G415" s="1">
        <f>IFERROR(__xludf.DUMMYFUNCTION("""COMPUTED_VALUE"""),156.0)</f>
        <v>156</v>
      </c>
      <c r="H415" s="1">
        <f>IFERROR(__xludf.DUMMYFUNCTION("""COMPUTED_VALUE"""),158815.0)</f>
        <v>158815</v>
      </c>
    </row>
    <row r="416">
      <c r="A416" s="1">
        <f>IFERROR(__xludf.DUMMYFUNCTION("""COMPUTED_VALUE"""),44274.0)</f>
        <v>44274</v>
      </c>
      <c r="B416" s="1">
        <f>IFERROR(__xludf.DUMMYFUNCTION("""COMPUTED_VALUE"""),44274.0)</f>
        <v>44274</v>
      </c>
      <c r="C416" s="1">
        <f>IFERROR(__xludf.DUMMYFUNCTION("""COMPUTED_VALUE"""),40906.0)</f>
        <v>40906</v>
      </c>
      <c r="D416" s="1">
        <f>IFERROR(__xludf.DUMMYFUNCTION("""COMPUTED_VALUE"""),1.1554817E7)</f>
        <v>11554817</v>
      </c>
      <c r="E416" s="1">
        <f>IFERROR(__xludf.DUMMYFUNCTION("""COMPUTED_VALUE"""),23623.0)</f>
        <v>23623</v>
      </c>
      <c r="F416" s="1">
        <f>IFERROR(__xludf.DUMMYFUNCTION("""COMPUTED_VALUE"""),1.1104982E7)</f>
        <v>11104982</v>
      </c>
      <c r="G416" s="1">
        <f>IFERROR(__xludf.DUMMYFUNCTION("""COMPUTED_VALUE"""),188.0)</f>
        <v>188</v>
      </c>
      <c r="H416" s="1">
        <f>IFERROR(__xludf.DUMMYFUNCTION("""COMPUTED_VALUE"""),159003.0)</f>
        <v>159003</v>
      </c>
    </row>
    <row r="417">
      <c r="A417" s="1">
        <f>IFERROR(__xludf.DUMMYFUNCTION("""COMPUTED_VALUE"""),44275.0)</f>
        <v>44275</v>
      </c>
      <c r="B417" s="1">
        <f>IFERROR(__xludf.DUMMYFUNCTION("""COMPUTED_VALUE"""),44275.0)</f>
        <v>44275</v>
      </c>
      <c r="C417" s="1">
        <f>IFERROR(__xludf.DUMMYFUNCTION("""COMPUTED_VALUE"""),43815.0)</f>
        <v>43815</v>
      </c>
      <c r="D417" s="1">
        <f>IFERROR(__xludf.DUMMYFUNCTION("""COMPUTED_VALUE"""),1.1598632E7)</f>
        <v>11598632</v>
      </c>
      <c r="E417" s="1">
        <f>IFERROR(__xludf.DUMMYFUNCTION("""COMPUTED_VALUE"""),22971.0)</f>
        <v>22971</v>
      </c>
      <c r="F417" s="1">
        <f>IFERROR(__xludf.DUMMYFUNCTION("""COMPUTED_VALUE"""),1.1127953E7)</f>
        <v>11127953</v>
      </c>
      <c r="G417" s="1">
        <f>IFERROR(__xludf.DUMMYFUNCTION("""COMPUTED_VALUE"""),196.0)</f>
        <v>196</v>
      </c>
      <c r="H417" s="1">
        <f>IFERROR(__xludf.DUMMYFUNCTION("""COMPUTED_VALUE"""),159199.0)</f>
        <v>159199</v>
      </c>
    </row>
    <row r="418">
      <c r="A418" s="1">
        <f>IFERROR(__xludf.DUMMYFUNCTION("""COMPUTED_VALUE"""),44276.0)</f>
        <v>44276</v>
      </c>
      <c r="B418" s="1">
        <f>IFERROR(__xludf.DUMMYFUNCTION("""COMPUTED_VALUE"""),44276.0)</f>
        <v>44276</v>
      </c>
      <c r="C418" s="1">
        <f>IFERROR(__xludf.DUMMYFUNCTION("""COMPUTED_VALUE"""),47009.0)</f>
        <v>47009</v>
      </c>
      <c r="D418" s="1">
        <f>IFERROR(__xludf.DUMMYFUNCTION("""COMPUTED_VALUE"""),1.1645641E7)</f>
        <v>11645641</v>
      </c>
      <c r="E418" s="1">
        <f>IFERROR(__xludf.DUMMYFUNCTION("""COMPUTED_VALUE"""),21205.0)</f>
        <v>21205</v>
      </c>
      <c r="F418" s="1">
        <f>IFERROR(__xludf.DUMMYFUNCTION("""COMPUTED_VALUE"""),1.1149158E7)</f>
        <v>11149158</v>
      </c>
      <c r="G418" s="1">
        <f>IFERROR(__xludf.DUMMYFUNCTION("""COMPUTED_VALUE"""),213.0)</f>
        <v>213</v>
      </c>
      <c r="H418" s="1">
        <f>IFERROR(__xludf.DUMMYFUNCTION("""COMPUTED_VALUE"""),159412.0)</f>
        <v>159412</v>
      </c>
    </row>
    <row r="419">
      <c r="A419" s="1">
        <f>IFERROR(__xludf.DUMMYFUNCTION("""COMPUTED_VALUE"""),44277.0)</f>
        <v>44277</v>
      </c>
      <c r="B419" s="1">
        <f>IFERROR(__xludf.DUMMYFUNCTION("""COMPUTED_VALUE"""),44277.0)</f>
        <v>44277</v>
      </c>
      <c r="C419" s="1">
        <f>IFERROR(__xludf.DUMMYFUNCTION("""COMPUTED_VALUE"""),40636.0)</f>
        <v>40636</v>
      </c>
      <c r="D419" s="1">
        <f>IFERROR(__xludf.DUMMYFUNCTION("""COMPUTED_VALUE"""),1.1686277E7)</f>
        <v>11686277</v>
      </c>
      <c r="E419" s="1">
        <f>IFERROR(__xludf.DUMMYFUNCTION("""COMPUTED_VALUE"""),29779.0)</f>
        <v>29779</v>
      </c>
      <c r="F419" s="1">
        <f>IFERROR(__xludf.DUMMYFUNCTION("""COMPUTED_VALUE"""),1.1178937E7)</f>
        <v>11178937</v>
      </c>
      <c r="G419" s="1">
        <f>IFERROR(__xludf.DUMMYFUNCTION("""COMPUTED_VALUE"""),197.0)</f>
        <v>197</v>
      </c>
      <c r="H419" s="1">
        <f>IFERROR(__xludf.DUMMYFUNCTION("""COMPUTED_VALUE"""),159609.0)</f>
        <v>159609</v>
      </c>
    </row>
    <row r="420">
      <c r="A420" s="1">
        <f>IFERROR(__xludf.DUMMYFUNCTION("""COMPUTED_VALUE"""),44278.0)</f>
        <v>44278</v>
      </c>
      <c r="B420" s="1">
        <f>IFERROR(__xludf.DUMMYFUNCTION("""COMPUTED_VALUE"""),44278.0)</f>
        <v>44278</v>
      </c>
      <c r="C420" s="1">
        <f>IFERROR(__xludf.DUMMYFUNCTION("""COMPUTED_VALUE"""),47239.0)</f>
        <v>47239</v>
      </c>
      <c r="D420" s="1">
        <f>IFERROR(__xludf.DUMMYFUNCTION("""COMPUTED_VALUE"""),1.1733516E7)</f>
        <v>11733516</v>
      </c>
      <c r="E420" s="1">
        <f>IFERROR(__xludf.DUMMYFUNCTION("""COMPUTED_VALUE"""),23913.0)</f>
        <v>23913</v>
      </c>
      <c r="F420" s="1">
        <f>IFERROR(__xludf.DUMMYFUNCTION("""COMPUTED_VALUE"""),1.120285E7)</f>
        <v>11202850</v>
      </c>
      <c r="G420" s="1">
        <f>IFERROR(__xludf.DUMMYFUNCTION("""COMPUTED_VALUE"""),277.0)</f>
        <v>277</v>
      </c>
      <c r="H420" s="1">
        <f>IFERROR(__xludf.DUMMYFUNCTION("""COMPUTED_VALUE"""),159886.0)</f>
        <v>159886</v>
      </c>
    </row>
    <row r="421">
      <c r="A421" s="1">
        <f>IFERROR(__xludf.DUMMYFUNCTION("""COMPUTED_VALUE"""),44279.0)</f>
        <v>44279</v>
      </c>
      <c r="B421" s="1">
        <f>IFERROR(__xludf.DUMMYFUNCTION("""COMPUTED_VALUE"""),44279.0)</f>
        <v>44279</v>
      </c>
      <c r="C421" s="1">
        <f>IFERROR(__xludf.DUMMYFUNCTION("""COMPUTED_VALUE"""),53419.0)</f>
        <v>53419</v>
      </c>
      <c r="D421" s="1">
        <f>IFERROR(__xludf.DUMMYFUNCTION("""COMPUTED_VALUE"""),1.1786935E7)</f>
        <v>11786935</v>
      </c>
      <c r="E421" s="1">
        <f>IFERROR(__xludf.DUMMYFUNCTION("""COMPUTED_VALUE"""),26575.0)</f>
        <v>26575</v>
      </c>
      <c r="F421" s="1">
        <f>IFERROR(__xludf.DUMMYFUNCTION("""COMPUTED_VALUE"""),1.1229425E7)</f>
        <v>11229425</v>
      </c>
      <c r="G421" s="1">
        <f>IFERROR(__xludf.DUMMYFUNCTION("""COMPUTED_VALUE"""),249.0)</f>
        <v>249</v>
      </c>
      <c r="H421" s="1">
        <f>IFERROR(__xludf.DUMMYFUNCTION("""COMPUTED_VALUE"""),160135.0)</f>
        <v>160135</v>
      </c>
    </row>
    <row r="422">
      <c r="A422" s="1">
        <f>IFERROR(__xludf.DUMMYFUNCTION("""COMPUTED_VALUE"""),44280.0)</f>
        <v>44280</v>
      </c>
      <c r="B422" s="1">
        <f>IFERROR(__xludf.DUMMYFUNCTION("""COMPUTED_VALUE"""),44280.0)</f>
        <v>44280</v>
      </c>
      <c r="C422" s="1">
        <f>IFERROR(__xludf.DUMMYFUNCTION("""COMPUTED_VALUE"""),59083.0)</f>
        <v>59083</v>
      </c>
      <c r="D422" s="1">
        <f>IFERROR(__xludf.DUMMYFUNCTION("""COMPUTED_VALUE"""),1.1846018E7)</f>
        <v>11846018</v>
      </c>
      <c r="E422" s="1">
        <f>IFERROR(__xludf.DUMMYFUNCTION("""COMPUTED_VALUE"""),32917.0)</f>
        <v>32917</v>
      </c>
      <c r="F422" s="1">
        <f>IFERROR(__xludf.DUMMYFUNCTION("""COMPUTED_VALUE"""),1.1262342E7)</f>
        <v>11262342</v>
      </c>
      <c r="G422" s="1">
        <f>IFERROR(__xludf.DUMMYFUNCTION("""COMPUTED_VALUE"""),257.0)</f>
        <v>257</v>
      </c>
      <c r="H422" s="1">
        <f>IFERROR(__xludf.DUMMYFUNCTION("""COMPUTED_VALUE"""),160392.0)</f>
        <v>160392</v>
      </c>
    </row>
    <row r="423">
      <c r="A423" s="1">
        <f>IFERROR(__xludf.DUMMYFUNCTION("""COMPUTED_VALUE"""),44281.0)</f>
        <v>44281</v>
      </c>
      <c r="B423" s="1">
        <f>IFERROR(__xludf.DUMMYFUNCTION("""COMPUTED_VALUE"""),44281.0)</f>
        <v>44281</v>
      </c>
      <c r="C423" s="1">
        <f>IFERROR(__xludf.DUMMYFUNCTION("""COMPUTED_VALUE"""),62276.0)</f>
        <v>62276</v>
      </c>
      <c r="D423" s="1">
        <f>IFERROR(__xludf.DUMMYFUNCTION("""COMPUTED_VALUE"""),1.1908294E7)</f>
        <v>11908294</v>
      </c>
      <c r="E423" s="1">
        <f>IFERROR(__xludf.DUMMYFUNCTION("""COMPUTED_VALUE"""),30341.0)</f>
        <v>30341</v>
      </c>
      <c r="F423" s="1">
        <f>IFERROR(__xludf.DUMMYFUNCTION("""COMPUTED_VALUE"""),1.1292683E7)</f>
        <v>11292683</v>
      </c>
      <c r="G423" s="1">
        <f>IFERROR(__xludf.DUMMYFUNCTION("""COMPUTED_VALUE"""),292.0)</f>
        <v>292</v>
      </c>
      <c r="H423" s="1">
        <f>IFERROR(__xludf.DUMMYFUNCTION("""COMPUTED_VALUE"""),160684.0)</f>
        <v>160684</v>
      </c>
    </row>
    <row r="424">
      <c r="A424" s="1">
        <f>IFERROR(__xludf.DUMMYFUNCTION("""COMPUTED_VALUE"""),44282.0)</f>
        <v>44282</v>
      </c>
      <c r="B424" s="1">
        <f>IFERROR(__xludf.DUMMYFUNCTION("""COMPUTED_VALUE"""),44282.0)</f>
        <v>44282</v>
      </c>
      <c r="C424" s="1">
        <f>IFERROR(__xludf.DUMMYFUNCTION("""COMPUTED_VALUE"""),62632.0)</f>
        <v>62632</v>
      </c>
      <c r="D424" s="1">
        <f>IFERROR(__xludf.DUMMYFUNCTION("""COMPUTED_VALUE"""),1.1970926E7)</f>
        <v>11970926</v>
      </c>
      <c r="E424" s="1">
        <f>IFERROR(__xludf.DUMMYFUNCTION("""COMPUTED_VALUE"""),28728.0)</f>
        <v>28728</v>
      </c>
      <c r="F424" s="1">
        <f>IFERROR(__xludf.DUMMYFUNCTION("""COMPUTED_VALUE"""),1.1321411E7)</f>
        <v>11321411</v>
      </c>
      <c r="G424" s="1">
        <f>IFERROR(__xludf.DUMMYFUNCTION("""COMPUTED_VALUE"""),311.0)</f>
        <v>311</v>
      </c>
      <c r="H424" s="1">
        <f>IFERROR(__xludf.DUMMYFUNCTION("""COMPUTED_VALUE"""),160995.0)</f>
        <v>160995</v>
      </c>
    </row>
    <row r="425">
      <c r="A425" s="1">
        <f>IFERROR(__xludf.DUMMYFUNCTION("""COMPUTED_VALUE"""),44283.0)</f>
        <v>44283</v>
      </c>
      <c r="B425" s="1">
        <f>IFERROR(__xludf.DUMMYFUNCTION("""COMPUTED_VALUE"""),44283.0)</f>
        <v>44283</v>
      </c>
      <c r="C425" s="1">
        <f>IFERROR(__xludf.DUMMYFUNCTION("""COMPUTED_VALUE"""),68206.0)</f>
        <v>68206</v>
      </c>
      <c r="D425" s="1">
        <f>IFERROR(__xludf.DUMMYFUNCTION("""COMPUTED_VALUE"""),1.2039132E7)</f>
        <v>12039132</v>
      </c>
      <c r="E425" s="1">
        <f>IFERROR(__xludf.DUMMYFUNCTION("""COMPUTED_VALUE"""),32269.0)</f>
        <v>32269</v>
      </c>
      <c r="F425" s="1">
        <f>IFERROR(__xludf.DUMMYFUNCTION("""COMPUTED_VALUE"""),1.135368E7)</f>
        <v>11353680</v>
      </c>
      <c r="G425" s="1">
        <f>IFERROR(__xludf.DUMMYFUNCTION("""COMPUTED_VALUE"""),295.0)</f>
        <v>295</v>
      </c>
      <c r="H425" s="1">
        <f>IFERROR(__xludf.DUMMYFUNCTION("""COMPUTED_VALUE"""),161290.0)</f>
        <v>161290</v>
      </c>
    </row>
    <row r="426">
      <c r="A426" s="1">
        <f>IFERROR(__xludf.DUMMYFUNCTION("""COMPUTED_VALUE"""),44284.0)</f>
        <v>44284</v>
      </c>
      <c r="B426" s="1">
        <f>IFERROR(__xludf.DUMMYFUNCTION("""COMPUTED_VALUE"""),44284.0)</f>
        <v>44284</v>
      </c>
      <c r="C426" s="1">
        <f>IFERROR(__xludf.DUMMYFUNCTION("""COMPUTED_VALUE"""),56152.0)</f>
        <v>56152</v>
      </c>
      <c r="D426" s="1">
        <f>IFERROR(__xludf.DUMMYFUNCTION("""COMPUTED_VALUE"""),1.2095284E7)</f>
        <v>12095284</v>
      </c>
      <c r="E426" s="1">
        <f>IFERROR(__xludf.DUMMYFUNCTION("""COMPUTED_VALUE"""),36989.0)</f>
        <v>36989</v>
      </c>
      <c r="F426" s="1">
        <f>IFERROR(__xludf.DUMMYFUNCTION("""COMPUTED_VALUE"""),1.1390669E7)</f>
        <v>11390669</v>
      </c>
      <c r="G426" s="1">
        <f>IFERROR(__xludf.DUMMYFUNCTION("""COMPUTED_VALUE"""),266.0)</f>
        <v>266</v>
      </c>
      <c r="H426" s="1">
        <f>IFERROR(__xludf.DUMMYFUNCTION("""COMPUTED_VALUE"""),161556.0)</f>
        <v>161556</v>
      </c>
    </row>
    <row r="427">
      <c r="A427" s="1">
        <f>IFERROR(__xludf.DUMMYFUNCTION("""COMPUTED_VALUE"""),44285.0)</f>
        <v>44285</v>
      </c>
      <c r="B427" s="1">
        <f>IFERROR(__xludf.DUMMYFUNCTION("""COMPUTED_VALUE"""),44285.0)</f>
        <v>44285</v>
      </c>
      <c r="C427" s="1">
        <f>IFERROR(__xludf.DUMMYFUNCTION("""COMPUTED_VALUE"""),53237.0)</f>
        <v>53237</v>
      </c>
      <c r="D427" s="1">
        <f>IFERROR(__xludf.DUMMYFUNCTION("""COMPUTED_VALUE"""),1.2148521E7)</f>
        <v>12148521</v>
      </c>
      <c r="E427" s="1">
        <f>IFERROR(__xludf.DUMMYFUNCTION("""COMPUTED_VALUE"""),41242.0)</f>
        <v>41242</v>
      </c>
      <c r="F427" s="1">
        <f>IFERROR(__xludf.DUMMYFUNCTION("""COMPUTED_VALUE"""),1.1431911E7)</f>
        <v>11431911</v>
      </c>
      <c r="G427" s="1">
        <f>IFERROR(__xludf.DUMMYFUNCTION("""COMPUTED_VALUE"""),355.0)</f>
        <v>355</v>
      </c>
      <c r="H427" s="1">
        <f>IFERROR(__xludf.DUMMYFUNCTION("""COMPUTED_VALUE"""),161911.0)</f>
        <v>161911</v>
      </c>
    </row>
    <row r="428">
      <c r="A428" s="1">
        <f>IFERROR(__xludf.DUMMYFUNCTION("""COMPUTED_VALUE"""),44286.0)</f>
        <v>44286</v>
      </c>
      <c r="B428" s="1">
        <f>IFERROR(__xludf.DUMMYFUNCTION("""COMPUTED_VALUE"""),44286.0)</f>
        <v>44286</v>
      </c>
      <c r="C428" s="1">
        <f>IFERROR(__xludf.DUMMYFUNCTION("""COMPUTED_VALUE"""),72113.0)</f>
        <v>72113</v>
      </c>
      <c r="D428" s="1">
        <f>IFERROR(__xludf.DUMMYFUNCTION("""COMPUTED_VALUE"""),1.2220634E7)</f>
        <v>12220634</v>
      </c>
      <c r="E428" s="1">
        <f>IFERROR(__xludf.DUMMYFUNCTION("""COMPUTED_VALUE"""),40423.0)</f>
        <v>40423</v>
      </c>
      <c r="F428" s="1">
        <f>IFERROR(__xludf.DUMMYFUNCTION("""COMPUTED_VALUE"""),1.1472334E7)</f>
        <v>11472334</v>
      </c>
      <c r="G428" s="1">
        <f>IFERROR(__xludf.DUMMYFUNCTION("""COMPUTED_VALUE"""),458.0)</f>
        <v>458</v>
      </c>
      <c r="H428" s="1">
        <f>IFERROR(__xludf.DUMMYFUNCTION("""COMPUTED_VALUE"""),162369.0)</f>
        <v>162369</v>
      </c>
    </row>
    <row r="429">
      <c r="A429" s="1">
        <f>IFERROR(__xludf.DUMMYFUNCTION("""COMPUTED_VALUE"""),44287.0)</f>
        <v>44287</v>
      </c>
      <c r="B429" s="1">
        <f>IFERROR(__xludf.DUMMYFUNCTION("""COMPUTED_VALUE"""),44287.0)</f>
        <v>44287</v>
      </c>
      <c r="C429" s="1">
        <f>IFERROR(__xludf.DUMMYFUNCTION("""COMPUTED_VALUE"""),81398.0)</f>
        <v>81398</v>
      </c>
      <c r="D429" s="1">
        <f>IFERROR(__xludf.DUMMYFUNCTION("""COMPUTED_VALUE"""),1.2302032E7)</f>
        <v>12302032</v>
      </c>
      <c r="E429" s="1">
        <f>IFERROR(__xludf.DUMMYFUNCTION("""COMPUTED_VALUE"""),50384.0)</f>
        <v>50384</v>
      </c>
      <c r="F429" s="1">
        <f>IFERROR(__xludf.DUMMYFUNCTION("""COMPUTED_VALUE"""),1.1522718E7)</f>
        <v>11522718</v>
      </c>
      <c r="G429" s="1">
        <f>IFERROR(__xludf.DUMMYFUNCTION("""COMPUTED_VALUE"""),468.0)</f>
        <v>468</v>
      </c>
      <c r="H429" s="1">
        <f>IFERROR(__xludf.DUMMYFUNCTION("""COMPUTED_VALUE"""),162837.0)</f>
        <v>162837</v>
      </c>
    </row>
    <row r="430">
      <c r="A430" s="1">
        <f>IFERROR(__xludf.DUMMYFUNCTION("""COMPUTED_VALUE"""),44288.0)</f>
        <v>44288</v>
      </c>
      <c r="B430" s="1">
        <f>IFERROR(__xludf.DUMMYFUNCTION("""COMPUTED_VALUE"""),44288.0)</f>
        <v>44288</v>
      </c>
      <c r="C430" s="1">
        <f>IFERROR(__xludf.DUMMYFUNCTION("""COMPUTED_VALUE"""),89023.0)</f>
        <v>89023</v>
      </c>
      <c r="D430" s="1">
        <f>IFERROR(__xludf.DUMMYFUNCTION("""COMPUTED_VALUE"""),1.2391055E7)</f>
        <v>12391055</v>
      </c>
      <c r="E430" s="1">
        <f>IFERROR(__xludf.DUMMYFUNCTION("""COMPUTED_VALUE"""),44179.0)</f>
        <v>44179</v>
      </c>
      <c r="F430" s="1">
        <f>IFERROR(__xludf.DUMMYFUNCTION("""COMPUTED_VALUE"""),1.1566897E7)</f>
        <v>11566897</v>
      </c>
      <c r="G430" s="1">
        <f>IFERROR(__xludf.DUMMYFUNCTION("""COMPUTED_VALUE"""),713.0)</f>
        <v>713</v>
      </c>
      <c r="H430" s="1">
        <f>IFERROR(__xludf.DUMMYFUNCTION("""COMPUTED_VALUE"""),163550.0)</f>
        <v>163550</v>
      </c>
    </row>
    <row r="431">
      <c r="A431" s="1">
        <f>IFERROR(__xludf.DUMMYFUNCTION("""COMPUTED_VALUE"""),44289.0)</f>
        <v>44289</v>
      </c>
      <c r="B431" s="1">
        <f>IFERROR(__xludf.DUMMYFUNCTION("""COMPUTED_VALUE"""),44289.0)</f>
        <v>44289</v>
      </c>
      <c r="C431" s="1">
        <f>IFERROR(__xludf.DUMMYFUNCTION("""COMPUTED_VALUE"""),92994.0)</f>
        <v>92994</v>
      </c>
      <c r="D431" s="1">
        <f>IFERROR(__xludf.DUMMYFUNCTION("""COMPUTED_VALUE"""),1.2484049E7)</f>
        <v>12484049</v>
      </c>
      <c r="E431" s="1">
        <f>IFERROR(__xludf.DUMMYFUNCTION("""COMPUTED_VALUE"""),60059.0)</f>
        <v>60059</v>
      </c>
      <c r="F431" s="1">
        <f>IFERROR(__xludf.DUMMYFUNCTION("""COMPUTED_VALUE"""),1.1626956E7)</f>
        <v>11626956</v>
      </c>
      <c r="G431" s="1">
        <f>IFERROR(__xludf.DUMMYFUNCTION("""COMPUTED_VALUE"""),514.0)</f>
        <v>514</v>
      </c>
      <c r="H431" s="1">
        <f>IFERROR(__xludf.DUMMYFUNCTION("""COMPUTED_VALUE"""),164064.0)</f>
        <v>164064</v>
      </c>
    </row>
    <row r="432">
      <c r="A432" s="1">
        <f>IFERROR(__xludf.DUMMYFUNCTION("""COMPUTED_VALUE"""),44290.0)</f>
        <v>44290</v>
      </c>
      <c r="B432" s="1">
        <f>IFERROR(__xludf.DUMMYFUNCTION("""COMPUTED_VALUE"""),44290.0)</f>
        <v>44290</v>
      </c>
      <c r="C432" s="1">
        <f>IFERROR(__xludf.DUMMYFUNCTION("""COMPUTED_VALUE"""),103794.0)</f>
        <v>103794</v>
      </c>
      <c r="D432" s="1">
        <f>IFERROR(__xludf.DUMMYFUNCTION("""COMPUTED_VALUE"""),1.2587843E7)</f>
        <v>12587843</v>
      </c>
      <c r="E432" s="1">
        <f>IFERROR(__xludf.DUMMYFUNCTION("""COMPUTED_VALUE"""),52840.0)</f>
        <v>52840</v>
      </c>
      <c r="F432" s="1">
        <f>IFERROR(__xludf.DUMMYFUNCTION("""COMPUTED_VALUE"""),1.1679796E7)</f>
        <v>11679796</v>
      </c>
      <c r="G432" s="1">
        <f>IFERROR(__xludf.DUMMYFUNCTION("""COMPUTED_VALUE"""),477.0)</f>
        <v>477</v>
      </c>
      <c r="H432" s="1">
        <f>IFERROR(__xludf.DUMMYFUNCTION("""COMPUTED_VALUE"""),164541.0)</f>
        <v>164541</v>
      </c>
    </row>
    <row r="433">
      <c r="A433" s="1">
        <f>IFERROR(__xludf.DUMMYFUNCTION("""COMPUTED_VALUE"""),44291.0)</f>
        <v>44291</v>
      </c>
      <c r="B433" s="1">
        <f>IFERROR(__xludf.DUMMYFUNCTION("""COMPUTED_VALUE"""),44291.0)</f>
        <v>44291</v>
      </c>
      <c r="C433" s="1">
        <f>IFERROR(__xludf.DUMMYFUNCTION("""COMPUTED_VALUE"""),96563.0)</f>
        <v>96563</v>
      </c>
      <c r="D433" s="1">
        <f>IFERROR(__xludf.DUMMYFUNCTION("""COMPUTED_VALUE"""),1.2684406E7)</f>
        <v>12684406</v>
      </c>
      <c r="E433" s="1">
        <f>IFERROR(__xludf.DUMMYFUNCTION("""COMPUTED_VALUE"""),50100.0)</f>
        <v>50100</v>
      </c>
      <c r="F433" s="1">
        <f>IFERROR(__xludf.DUMMYFUNCTION("""COMPUTED_VALUE"""),1.1729896E7)</f>
        <v>11729896</v>
      </c>
      <c r="G433" s="1">
        <f>IFERROR(__xludf.DUMMYFUNCTION("""COMPUTED_VALUE"""),446.0)</f>
        <v>446</v>
      </c>
      <c r="H433" s="1">
        <f>IFERROR(__xludf.DUMMYFUNCTION("""COMPUTED_VALUE"""),164987.0)</f>
        <v>164987</v>
      </c>
    </row>
    <row r="434">
      <c r="A434" s="1">
        <f>IFERROR(__xludf.DUMMYFUNCTION("""COMPUTED_VALUE"""),44292.0)</f>
        <v>44292</v>
      </c>
      <c r="B434" s="1">
        <f>IFERROR(__xludf.DUMMYFUNCTION("""COMPUTED_VALUE"""),44292.0)</f>
        <v>44292</v>
      </c>
      <c r="C434" s="1">
        <f>IFERROR(__xludf.DUMMYFUNCTION("""COMPUTED_VALUE"""),115312.0)</f>
        <v>115312</v>
      </c>
      <c r="D434" s="1">
        <f>IFERROR(__xludf.DUMMYFUNCTION("""COMPUTED_VALUE"""),1.2799718E7)</f>
        <v>12799718</v>
      </c>
      <c r="E434" s="1">
        <f>IFERROR(__xludf.DUMMYFUNCTION("""COMPUTED_VALUE"""),59714.0)</f>
        <v>59714</v>
      </c>
      <c r="F434" s="1">
        <f>IFERROR(__xludf.DUMMYFUNCTION("""COMPUTED_VALUE"""),1.178961E7)</f>
        <v>11789610</v>
      </c>
      <c r="G434" s="1">
        <f>IFERROR(__xludf.DUMMYFUNCTION("""COMPUTED_VALUE"""),630.0)</f>
        <v>630</v>
      </c>
      <c r="H434" s="1">
        <f>IFERROR(__xludf.DUMMYFUNCTION("""COMPUTED_VALUE"""),165617.0)</f>
        <v>165617</v>
      </c>
    </row>
    <row r="435">
      <c r="A435" s="1">
        <f>IFERROR(__xludf.DUMMYFUNCTION("""COMPUTED_VALUE"""),44293.0)</f>
        <v>44293</v>
      </c>
      <c r="B435" s="1">
        <f>IFERROR(__xludf.DUMMYFUNCTION("""COMPUTED_VALUE"""),44293.0)</f>
        <v>44293</v>
      </c>
      <c r="C435" s="1">
        <f>IFERROR(__xludf.DUMMYFUNCTION("""COMPUTED_VALUE"""),126276.0)</f>
        <v>126276</v>
      </c>
      <c r="D435" s="1">
        <f>IFERROR(__xludf.DUMMYFUNCTION("""COMPUTED_VALUE"""),1.2925994E7)</f>
        <v>12925994</v>
      </c>
      <c r="E435" s="1">
        <f>IFERROR(__xludf.DUMMYFUNCTION("""COMPUTED_VALUE"""),59137.0)</f>
        <v>59137</v>
      </c>
      <c r="F435" s="1">
        <f>IFERROR(__xludf.DUMMYFUNCTION("""COMPUTED_VALUE"""),1.1848747E7)</f>
        <v>11848747</v>
      </c>
      <c r="G435" s="1">
        <f>IFERROR(__xludf.DUMMYFUNCTION("""COMPUTED_VALUE"""),684.0)</f>
        <v>684</v>
      </c>
      <c r="H435" s="1">
        <f>IFERROR(__xludf.DUMMYFUNCTION("""COMPUTED_VALUE"""),166301.0)</f>
        <v>166301</v>
      </c>
    </row>
    <row r="436">
      <c r="A436" s="1">
        <f>IFERROR(__xludf.DUMMYFUNCTION("""COMPUTED_VALUE"""),44294.0)</f>
        <v>44294</v>
      </c>
      <c r="B436" s="1">
        <f>IFERROR(__xludf.DUMMYFUNCTION("""COMPUTED_VALUE"""),44294.0)</f>
        <v>44294</v>
      </c>
      <c r="C436" s="1">
        <f>IFERROR(__xludf.DUMMYFUNCTION("""COMPUTED_VALUE"""),131878.0)</f>
        <v>131878</v>
      </c>
      <c r="D436" s="1">
        <f>IFERROR(__xludf.DUMMYFUNCTION("""COMPUTED_VALUE"""),1.3057872E7)</f>
        <v>13057872</v>
      </c>
      <c r="E436" s="1">
        <f>IFERROR(__xludf.DUMMYFUNCTION("""COMPUTED_VALUE"""),61829.0)</f>
        <v>61829</v>
      </c>
      <c r="F436" s="1">
        <f>IFERROR(__xludf.DUMMYFUNCTION("""COMPUTED_VALUE"""),1.1910576E7)</f>
        <v>11910576</v>
      </c>
      <c r="G436" s="1">
        <f>IFERROR(__xludf.DUMMYFUNCTION("""COMPUTED_VALUE"""),802.0)</f>
        <v>802</v>
      </c>
      <c r="H436" s="1">
        <f>IFERROR(__xludf.DUMMYFUNCTION("""COMPUTED_VALUE"""),167103.0)</f>
        <v>167103</v>
      </c>
    </row>
    <row r="437">
      <c r="A437" s="1">
        <f>IFERROR(__xludf.DUMMYFUNCTION("""COMPUTED_VALUE"""),44295.0)</f>
        <v>44295</v>
      </c>
      <c r="B437" s="1">
        <f>IFERROR(__xludf.DUMMYFUNCTION("""COMPUTED_VALUE"""),44295.0)</f>
        <v>44295</v>
      </c>
      <c r="C437" s="1">
        <f>IFERROR(__xludf.DUMMYFUNCTION("""COMPUTED_VALUE"""),144945.0)</f>
        <v>144945</v>
      </c>
      <c r="D437" s="1">
        <f>IFERROR(__xludf.DUMMYFUNCTION("""COMPUTED_VALUE"""),1.3202817E7)</f>
        <v>13202817</v>
      </c>
      <c r="E437" s="1">
        <f>IFERROR(__xludf.DUMMYFUNCTION("""COMPUTED_VALUE"""),77263.0)</f>
        <v>77263</v>
      </c>
      <c r="F437" s="1">
        <f>IFERROR(__xludf.DUMMYFUNCTION("""COMPUTED_VALUE"""),1.1987839E7)</f>
        <v>11987839</v>
      </c>
      <c r="G437" s="1">
        <f>IFERROR(__xludf.DUMMYFUNCTION("""COMPUTED_VALUE"""),773.0)</f>
        <v>773</v>
      </c>
      <c r="H437" s="1">
        <f>IFERROR(__xludf.DUMMYFUNCTION("""COMPUTED_VALUE"""),167876.0)</f>
        <v>167876</v>
      </c>
    </row>
    <row r="438">
      <c r="A438" s="1">
        <f>IFERROR(__xludf.DUMMYFUNCTION("""COMPUTED_VALUE"""),44296.0)</f>
        <v>44296</v>
      </c>
      <c r="B438" s="1">
        <f>IFERROR(__xludf.DUMMYFUNCTION("""COMPUTED_VALUE"""),44296.0)</f>
        <v>44296</v>
      </c>
      <c r="C438" s="1">
        <f>IFERROR(__xludf.DUMMYFUNCTION("""COMPUTED_VALUE"""),152565.0)</f>
        <v>152565</v>
      </c>
      <c r="D438" s="1">
        <f>IFERROR(__xludf.DUMMYFUNCTION("""COMPUTED_VALUE"""),1.3355382E7)</f>
        <v>13355382</v>
      </c>
      <c r="E438" s="1">
        <f>IFERROR(__xludf.DUMMYFUNCTION("""COMPUTED_VALUE"""),90328.0)</f>
        <v>90328</v>
      </c>
      <c r="F438" s="1">
        <f>IFERROR(__xludf.DUMMYFUNCTION("""COMPUTED_VALUE"""),1.2078167E7)</f>
        <v>12078167</v>
      </c>
      <c r="G438" s="1">
        <f>IFERROR(__xludf.DUMMYFUNCTION("""COMPUTED_VALUE"""),838.0)</f>
        <v>838</v>
      </c>
      <c r="H438" s="1">
        <f>IFERROR(__xludf.DUMMYFUNCTION("""COMPUTED_VALUE"""),168714.0)</f>
        <v>168714</v>
      </c>
    </row>
    <row r="439">
      <c r="A439" s="1">
        <f>IFERROR(__xludf.DUMMYFUNCTION("""COMPUTED_VALUE"""),44297.0)</f>
        <v>44297</v>
      </c>
      <c r="B439" s="1">
        <f>IFERROR(__xludf.DUMMYFUNCTION("""COMPUTED_VALUE"""),44297.0)</f>
        <v>44297</v>
      </c>
      <c r="C439" s="1">
        <f>IFERROR(__xludf.DUMMYFUNCTION("""COMPUTED_VALUE"""),169914.0)</f>
        <v>169914</v>
      </c>
      <c r="D439" s="1">
        <f>IFERROR(__xludf.DUMMYFUNCTION("""COMPUTED_VALUE"""),1.3525296E7)</f>
        <v>13525296</v>
      </c>
      <c r="E439" s="1">
        <f>IFERROR(__xludf.DUMMYFUNCTION("""COMPUTED_VALUE"""),75380.0)</f>
        <v>75380</v>
      </c>
      <c r="F439" s="1">
        <f>IFERROR(__xludf.DUMMYFUNCTION("""COMPUTED_VALUE"""),1.2153547E7)</f>
        <v>12153547</v>
      </c>
      <c r="G439" s="1">
        <f>IFERROR(__xludf.DUMMYFUNCTION("""COMPUTED_VALUE"""),904.0)</f>
        <v>904</v>
      </c>
      <c r="H439" s="1">
        <f>IFERROR(__xludf.DUMMYFUNCTION("""COMPUTED_VALUE"""),169618.0)</f>
        <v>169618</v>
      </c>
    </row>
    <row r="440">
      <c r="A440" s="1">
        <f>IFERROR(__xludf.DUMMYFUNCTION("""COMPUTED_VALUE"""),44298.0)</f>
        <v>44298</v>
      </c>
      <c r="B440" s="1">
        <f>IFERROR(__xludf.DUMMYFUNCTION("""COMPUTED_VALUE"""),44298.0)</f>
        <v>44298</v>
      </c>
      <c r="C440" s="1">
        <f>IFERROR(__xludf.DUMMYFUNCTION("""COMPUTED_VALUE"""),160838.0)</f>
        <v>160838</v>
      </c>
      <c r="D440" s="1">
        <f>IFERROR(__xludf.DUMMYFUNCTION("""COMPUTED_VALUE"""),1.3686134E7)</f>
        <v>13686134</v>
      </c>
      <c r="E440" s="1">
        <f>IFERROR(__xludf.DUMMYFUNCTION("""COMPUTED_VALUE"""),96744.0)</f>
        <v>96744</v>
      </c>
      <c r="F440" s="1">
        <f>IFERROR(__xludf.DUMMYFUNCTION("""COMPUTED_VALUE"""),1.2250291E7)</f>
        <v>12250291</v>
      </c>
      <c r="G440" s="1">
        <f>IFERROR(__xludf.DUMMYFUNCTION("""COMPUTED_VALUE"""),880.0)</f>
        <v>880</v>
      </c>
      <c r="H440" s="1">
        <f>IFERROR(__xludf.DUMMYFUNCTION("""COMPUTED_VALUE"""),170498.0)</f>
        <v>170498</v>
      </c>
    </row>
    <row r="441">
      <c r="A441" s="1">
        <f>IFERROR(__xludf.DUMMYFUNCTION("""COMPUTED_VALUE"""),44299.0)</f>
        <v>44299</v>
      </c>
      <c r="B441" s="1">
        <f>IFERROR(__xludf.DUMMYFUNCTION("""COMPUTED_VALUE"""),44299.0)</f>
        <v>44299</v>
      </c>
      <c r="C441" s="1">
        <f>IFERROR(__xludf.DUMMYFUNCTION("""COMPUTED_VALUE"""),185297.0)</f>
        <v>185297</v>
      </c>
      <c r="D441" s="1">
        <f>IFERROR(__xludf.DUMMYFUNCTION("""COMPUTED_VALUE"""),1.3871431E7)</f>
        <v>13871431</v>
      </c>
      <c r="E441" s="1">
        <f>IFERROR(__xludf.DUMMYFUNCTION("""COMPUTED_VALUE"""),82271.0)</f>
        <v>82271</v>
      </c>
      <c r="F441" s="1">
        <f>IFERROR(__xludf.DUMMYFUNCTION("""COMPUTED_VALUE"""),1.2332562E7)</f>
        <v>12332562</v>
      </c>
      <c r="G441" s="1">
        <f>IFERROR(__xludf.DUMMYFUNCTION("""COMPUTED_VALUE"""),1026.0)</f>
        <v>1026</v>
      </c>
      <c r="H441" s="1">
        <f>IFERROR(__xludf.DUMMYFUNCTION("""COMPUTED_VALUE"""),171524.0)</f>
        <v>171524</v>
      </c>
    </row>
    <row r="442">
      <c r="A442" s="1">
        <f>IFERROR(__xludf.DUMMYFUNCTION("""COMPUTED_VALUE"""),44300.0)</f>
        <v>44300</v>
      </c>
      <c r="B442" s="1">
        <f>IFERROR(__xludf.DUMMYFUNCTION("""COMPUTED_VALUE"""),44300.0)</f>
        <v>44300</v>
      </c>
      <c r="C442" s="1">
        <f>IFERROR(__xludf.DUMMYFUNCTION("""COMPUTED_VALUE"""),199584.0)</f>
        <v>199584</v>
      </c>
      <c r="D442" s="1">
        <f>IFERROR(__xludf.DUMMYFUNCTION("""COMPUTED_VALUE"""),1.4071015E7)</f>
        <v>14071015</v>
      </c>
      <c r="E442" s="1">
        <f>IFERROR(__xludf.DUMMYFUNCTION("""COMPUTED_VALUE"""),93425.0)</f>
        <v>93425</v>
      </c>
      <c r="F442" s="1">
        <f>IFERROR(__xludf.DUMMYFUNCTION("""COMPUTED_VALUE"""),1.2425987E7)</f>
        <v>12425987</v>
      </c>
      <c r="G442" s="1">
        <f>IFERROR(__xludf.DUMMYFUNCTION("""COMPUTED_VALUE"""),1038.0)</f>
        <v>1038</v>
      </c>
      <c r="H442" s="1">
        <f>IFERROR(__xludf.DUMMYFUNCTION("""COMPUTED_VALUE"""),172562.0)</f>
        <v>172562</v>
      </c>
    </row>
    <row r="443">
      <c r="A443" s="1">
        <f>IFERROR(__xludf.DUMMYFUNCTION("""COMPUTED_VALUE"""),44301.0)</f>
        <v>44301</v>
      </c>
      <c r="B443" s="1">
        <f>IFERROR(__xludf.DUMMYFUNCTION("""COMPUTED_VALUE"""),44301.0)</f>
        <v>44301</v>
      </c>
      <c r="C443" s="1">
        <f>IFERROR(__xludf.DUMMYFUNCTION("""COMPUTED_VALUE"""),216828.0)</f>
        <v>216828</v>
      </c>
      <c r="D443" s="1">
        <f>IFERROR(__xludf.DUMMYFUNCTION("""COMPUTED_VALUE"""),1.4287843E7)</f>
        <v>14287843</v>
      </c>
      <c r="E443" s="1">
        <f>IFERROR(__xludf.DUMMYFUNCTION("""COMPUTED_VALUE"""),117897.0)</f>
        <v>117897</v>
      </c>
      <c r="F443" s="1">
        <f>IFERROR(__xludf.DUMMYFUNCTION("""COMPUTED_VALUE"""),1.2543884E7)</f>
        <v>12543884</v>
      </c>
      <c r="G443" s="1">
        <f>IFERROR(__xludf.DUMMYFUNCTION("""COMPUTED_VALUE"""),1182.0)</f>
        <v>1182</v>
      </c>
      <c r="H443" s="1">
        <f>IFERROR(__xludf.DUMMYFUNCTION("""COMPUTED_VALUE"""),173744.0)</f>
        <v>173744</v>
      </c>
    </row>
    <row r="444">
      <c r="A444" s="1">
        <f>IFERROR(__xludf.DUMMYFUNCTION("""COMPUTED_VALUE"""),44302.0)</f>
        <v>44302</v>
      </c>
      <c r="B444" s="1">
        <f>IFERROR(__xludf.DUMMYFUNCTION("""COMPUTED_VALUE"""),44302.0)</f>
        <v>44302</v>
      </c>
      <c r="C444" s="1">
        <f>IFERROR(__xludf.DUMMYFUNCTION("""COMPUTED_VALUE"""),234002.0)</f>
        <v>234002</v>
      </c>
      <c r="D444" s="1">
        <f>IFERROR(__xludf.DUMMYFUNCTION("""COMPUTED_VALUE"""),1.4521845E7)</f>
        <v>14521845</v>
      </c>
      <c r="E444" s="1">
        <f>IFERROR(__xludf.DUMMYFUNCTION("""COMPUTED_VALUE"""),122886.0)</f>
        <v>122886</v>
      </c>
      <c r="F444" s="1">
        <f>IFERROR(__xludf.DUMMYFUNCTION("""COMPUTED_VALUE"""),1.266677E7)</f>
        <v>12666770</v>
      </c>
      <c r="G444" s="1">
        <f>IFERROR(__xludf.DUMMYFUNCTION("""COMPUTED_VALUE"""),1340.0)</f>
        <v>1340</v>
      </c>
      <c r="H444" s="1">
        <f>IFERROR(__xludf.DUMMYFUNCTION("""COMPUTED_VALUE"""),175084.0)</f>
        <v>175084</v>
      </c>
    </row>
  </sheetData>
  <drawing r:id="rId1"/>
</worksheet>
</file>