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ropbox (Personal)\Python\portfolio_management\"/>
    </mc:Choice>
  </mc:AlternateContent>
  <xr:revisionPtr revIDLastSave="0" documentId="8_{20CBEF4B-2065-4B3D-96B4-A6D977E1467A}" xr6:coauthVersionLast="47" xr6:coauthVersionMax="47" xr10:uidLastSave="{00000000-0000-0000-0000-000000000000}"/>
  <bookViews>
    <workbookView xWindow="-38520" yWindow="-120" windowWidth="38640" windowHeight="15720" activeTab="1" xr2:uid="{06CCE58E-E832-49B8-9364-096CDE438788}"/>
  </bookViews>
  <sheets>
    <sheet name="sample (2)" sheetId="3" r:id="rId1"/>
    <sheet name="Sheet1" sheetId="1" r:id="rId2"/>
  </sheets>
  <definedNames>
    <definedName name="ExternalData_1" localSheetId="0" hidden="1">'sample (2)'!$A$1:$E$24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1" l="1"/>
  <c r="H26" i="1"/>
  <c r="H25" i="1"/>
  <c r="L22" i="1"/>
  <c r="I20" i="1"/>
  <c r="J20" i="1"/>
  <c r="K20" i="1"/>
  <c r="L20" i="1"/>
  <c r="I21" i="1"/>
  <c r="J21" i="1"/>
  <c r="K21" i="1"/>
  <c r="L21" i="1"/>
  <c r="I22" i="1"/>
  <c r="J22" i="1"/>
  <c r="K22" i="1"/>
  <c r="J19" i="1"/>
  <c r="K19" i="1"/>
  <c r="L19" i="1"/>
  <c r="I19" i="1"/>
  <c r="G22" i="1"/>
  <c r="G21" i="1"/>
  <c r="G20" i="1"/>
  <c r="G19" i="1"/>
  <c r="L15" i="1"/>
  <c r="I15" i="1"/>
  <c r="I13" i="1"/>
  <c r="J13" i="1"/>
  <c r="K13" i="1"/>
  <c r="L13" i="1"/>
  <c r="I14" i="1"/>
  <c r="J14" i="1"/>
  <c r="K14" i="1"/>
  <c r="L14" i="1"/>
  <c r="J15" i="1"/>
  <c r="K15" i="1"/>
  <c r="K12" i="1"/>
  <c r="J12" i="1"/>
  <c r="L12" i="1"/>
  <c r="I12" i="1"/>
  <c r="I4" i="1" a="1"/>
  <c r="I4" i="1" s="1"/>
  <c r="G6" i="1" s="1"/>
  <c r="G9" i="1"/>
  <c r="G8" i="1"/>
  <c r="G7" i="1"/>
  <c r="J9" i="1"/>
  <c r="K9" i="1"/>
  <c r="L9" i="1"/>
  <c r="I9" i="1"/>
  <c r="J8" i="1"/>
  <c r="K8" i="1"/>
  <c r="L8" i="1"/>
  <c r="I8" i="1"/>
  <c r="J7" i="1"/>
  <c r="K7" i="1"/>
  <c r="L7" i="1"/>
  <c r="I7" i="1"/>
  <c r="L6" i="1"/>
  <c r="K6" i="1"/>
  <c r="J6" i="1"/>
  <c r="I6" i="1"/>
  <c r="C27" i="3"/>
  <c r="D27" i="3"/>
  <c r="E27" i="3"/>
  <c r="B27" i="3"/>
  <c r="C26" i="3"/>
  <c r="D26" i="3"/>
  <c r="E26" i="3"/>
  <c r="B2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9E79D4-9E83-4D58-B096-613A93BE946A}" keepAlive="1" name="Query - sample" description="Connection to the 'sample' query in the workbook." type="5" refreshedVersion="0" background="1">
    <dbPr connection="Provider=Microsoft.Mashup.OleDb.1;Data Source=$Workbook$;Location=sample;Extended Properties=&quot;&quot;" command="SELECT * FROM [sample]"/>
  </connection>
  <connection id="2" xr16:uid="{91605EE5-C3D0-4B8D-ACC8-CD388DD9CC6F}" keepAlive="1" name="Query - sample (2)" description="Connection to the 'sample (2)' query in the workbook." type="5" refreshedVersion="8" background="1" saveData="1">
    <dbPr connection="Provider=Microsoft.Mashup.OleDb.1;Data Source=$Workbook$;Location=&quot;sample (2)&quot;;Extended Properties=&quot;&quot;" command="SELECT * FROM [sample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<sst xmlns="http://schemas.openxmlformats.org/spreadsheetml/2006/main" count="40" uniqueCount="13">
  <si>
    <t>Date</t>
  </si>
  <si>
    <t>AAPL</t>
  </si>
  <si>
    <t>AMD</t>
  </si>
  <si>
    <t>BABA</t>
  </si>
  <si>
    <t>TSM</t>
  </si>
  <si>
    <t>mean</t>
  </si>
  <si>
    <t>std</t>
  </si>
  <si>
    <t>correl</t>
  </si>
  <si>
    <t>cov</t>
  </si>
  <si>
    <t>weighted cov</t>
  </si>
  <si>
    <t>var</t>
  </si>
  <si>
    <t>sharpe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</si>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</sst>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F41822-BF90-449F-8977-000DE48D3053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AAPL" tableColumnId="2"/>
      <queryTableField id="3" name="AMD" tableColumnId="3"/>
      <queryTableField id="4" name="BABA" tableColumnId="4"/>
      <queryTableField id="5" name="TS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03D6B-A471-40CA-8F0A-9A7AC7E5FB56}" name="sample__2" displayName="sample__2" ref="A1:E24" tableType="queryTable" totalsRowShown="0">
  <tableColumns count="5">
    <tableColumn id="1" xr3:uid="{3F33D935-8A4E-4CFF-9F3A-71C765460A7A}" uniqueName="1" name="Date" queryTableFieldId="1"/>
    <tableColumn id="2" xr3:uid="{313F8E19-C223-44B6-99EA-7A5738D1B035}" uniqueName="2" name="AAPL" queryTableFieldId="2"/>
    <tableColumn id="3" xr3:uid="{01F918E9-9FBC-4F55-ABB1-13261C974570}" uniqueName="3" name="AMD" queryTableFieldId="3"/>
    <tableColumn id="4" xr3:uid="{2EC699E9-AD7B-40B4-B479-A2379EF1A3F4}" uniqueName="4" name="BABA" queryTableFieldId="4"/>
    <tableColumn id="5" xr3:uid="{E75E29AB-5C41-422B-B876-FF6E01DE44C3}" uniqueName="5" name="TSM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60DB-562A-41E5-A820-9EC891AF6A96}">
  <dimension ref="A1:H27"/>
  <sheetViews>
    <sheetView workbookViewId="0">
      <selection activeCell="E27" sqref="A1:E27"/>
    </sheetView>
  </sheetViews>
  <sheetFormatPr defaultRowHeight="15" x14ac:dyDescent="0.25"/>
  <cols>
    <col min="1" max="1" width="10.140625" bestFit="1" customWidth="1"/>
    <col min="2" max="5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43890</v>
      </c>
      <c r="B2">
        <v>-0.11470137270714198</v>
      </c>
      <c r="C2">
        <v>-3.2340435271567491E-2</v>
      </c>
      <c r="D2">
        <v>6.8251303891948556E-3</v>
      </c>
      <c r="E2">
        <v>-1.8539220040916238E-3</v>
      </c>
      <c r="H2" t="s">
        <v>7</v>
      </c>
    </row>
    <row r="3" spans="1:8" x14ac:dyDescent="0.25">
      <c r="A3">
        <v>43921</v>
      </c>
      <c r="B3">
        <v>-6.9761523186914309E-2</v>
      </c>
      <c r="C3">
        <v>0</v>
      </c>
      <c r="D3">
        <v>-6.500002054067755E-2</v>
      </c>
      <c r="E3">
        <v>-0.10394853136036086</v>
      </c>
    </row>
    <row r="4" spans="1:8" x14ac:dyDescent="0.25">
      <c r="A4">
        <v>43951</v>
      </c>
      <c r="B4">
        <v>0.15537360425319635</v>
      </c>
      <c r="C4">
        <v>0.15193491462098496</v>
      </c>
      <c r="D4">
        <v>4.2112312943898944E-2</v>
      </c>
      <c r="E4">
        <v>0.1117388465254725</v>
      </c>
    </row>
    <row r="5" spans="1:8" x14ac:dyDescent="0.25">
      <c r="A5">
        <v>43982</v>
      </c>
      <c r="B5">
        <v>8.5094309617995023E-2</v>
      </c>
      <c r="C5">
        <v>2.6913530518015261E-2</v>
      </c>
      <c r="D5">
        <v>2.3289096873472914E-2</v>
      </c>
      <c r="E5">
        <v>-5.2700915097123602E-2</v>
      </c>
    </row>
    <row r="6" spans="1:8" x14ac:dyDescent="0.25">
      <c r="A6">
        <v>44012</v>
      </c>
      <c r="B6">
        <v>0.1473862170097382</v>
      </c>
      <c r="C6">
        <v>-2.2118933895620696E-2</v>
      </c>
      <c r="D6">
        <v>4.0069422744829497E-2</v>
      </c>
      <c r="E6">
        <v>0.13638798576118183</v>
      </c>
    </row>
    <row r="7" spans="1:8" x14ac:dyDescent="0.25">
      <c r="A7">
        <v>44043</v>
      </c>
      <c r="B7">
        <v>0.16513173848520113</v>
      </c>
      <c r="C7">
        <v>0.47177341583114574</v>
      </c>
      <c r="D7">
        <v>0.16374597971224758</v>
      </c>
      <c r="E7">
        <v>0.38964223337836779</v>
      </c>
    </row>
    <row r="8" spans="1:8" x14ac:dyDescent="0.25">
      <c r="A8">
        <v>44074</v>
      </c>
      <c r="B8">
        <v>0.21656935208106654</v>
      </c>
      <c r="C8">
        <v>0.17293038017401874</v>
      </c>
      <c r="D8">
        <v>0.14345468047936993</v>
      </c>
      <c r="E8">
        <v>4.5635235017373876E-3</v>
      </c>
    </row>
    <row r="9" spans="1:8" x14ac:dyDescent="0.25">
      <c r="A9">
        <v>44104</v>
      </c>
      <c r="B9">
        <v>-0.10252644007980871</v>
      </c>
      <c r="C9">
        <v>-9.7225301263218378E-2</v>
      </c>
      <c r="D9">
        <v>2.4213539478761037E-2</v>
      </c>
      <c r="E9">
        <v>2.8246776178840527E-2</v>
      </c>
    </row>
    <row r="10" spans="1:8" x14ac:dyDescent="0.25">
      <c r="A10">
        <v>44135</v>
      </c>
      <c r="B10">
        <v>-6.0012068528950469E-2</v>
      </c>
      <c r="C10">
        <v>-8.1717247503464541E-2</v>
      </c>
      <c r="D10">
        <v>3.6431019303472922E-2</v>
      </c>
      <c r="E10">
        <v>3.4538125566311084E-2</v>
      </c>
    </row>
    <row r="11" spans="1:8" x14ac:dyDescent="0.25">
      <c r="A11">
        <v>44165</v>
      </c>
      <c r="B11">
        <v>9.5493279663383168E-2</v>
      </c>
      <c r="C11">
        <v>0.23070796301451169</v>
      </c>
      <c r="D11">
        <v>-0.1356461214961977</v>
      </c>
      <c r="E11">
        <v>0.15679023870110465</v>
      </c>
    </row>
    <row r="12" spans="1:8" x14ac:dyDescent="0.25">
      <c r="A12">
        <v>44196</v>
      </c>
      <c r="B12">
        <v>0.11457360369397285</v>
      </c>
      <c r="C12">
        <v>-1.0252585150988924E-2</v>
      </c>
      <c r="D12">
        <v>-0.11630464507785832</v>
      </c>
      <c r="E12">
        <v>0.12863404339021534</v>
      </c>
    </row>
    <row r="13" spans="1:8" x14ac:dyDescent="0.25">
      <c r="A13">
        <v>44227</v>
      </c>
      <c r="B13">
        <v>-5.5014311355222612E-3</v>
      </c>
      <c r="C13">
        <v>-6.6186890801658738E-2</v>
      </c>
      <c r="D13">
        <v>9.0663027933097773E-2</v>
      </c>
      <c r="E13">
        <v>0.11445326989087867</v>
      </c>
    </row>
    <row r="14" spans="1:8" x14ac:dyDescent="0.25">
      <c r="A14">
        <v>44255</v>
      </c>
      <c r="B14">
        <v>-7.9712126527410887E-2</v>
      </c>
      <c r="C14">
        <v>-1.3194736822412345E-2</v>
      </c>
      <c r="D14">
        <v>-6.331011782805207E-2</v>
      </c>
      <c r="E14">
        <v>3.6372663950851036E-2</v>
      </c>
    </row>
    <row r="15" spans="1:8" x14ac:dyDescent="0.25">
      <c r="A15">
        <v>44286</v>
      </c>
      <c r="B15">
        <v>7.3396830757350706E-3</v>
      </c>
      <c r="C15">
        <v>-7.1115867758970386E-2</v>
      </c>
      <c r="D15">
        <v>-4.6391314914754234E-2</v>
      </c>
      <c r="E15">
        <v>-5.7283928018161845E-2</v>
      </c>
    </row>
    <row r="16" spans="1:8" x14ac:dyDescent="0.25">
      <c r="A16">
        <v>44316</v>
      </c>
      <c r="B16">
        <v>7.6217780476185659E-2</v>
      </c>
      <c r="C16">
        <v>3.974525791824246E-2</v>
      </c>
      <c r="D16">
        <v>1.861245225697572E-2</v>
      </c>
      <c r="E16">
        <v>-1.3019963791413458E-2</v>
      </c>
    </row>
    <row r="17" spans="1:5" x14ac:dyDescent="0.25">
      <c r="A17">
        <v>44347</v>
      </c>
      <c r="B17">
        <v>-5.0497112043587977E-2</v>
      </c>
      <c r="C17">
        <v>-1.8867935110328471E-2</v>
      </c>
      <c r="D17">
        <v>-7.3565665550463732E-2</v>
      </c>
      <c r="E17">
        <v>5.3108510142918508E-3</v>
      </c>
    </row>
    <row r="18" spans="1:5" x14ac:dyDescent="0.25">
      <c r="A18">
        <v>44377</v>
      </c>
      <c r="B18">
        <v>9.9109254143663339E-2</v>
      </c>
      <c r="C18">
        <v>0.17295202494301298</v>
      </c>
      <c r="D18">
        <v>5.9917702669425088E-2</v>
      </c>
      <c r="E18">
        <v>2.7785911669876651E-2</v>
      </c>
    </row>
    <row r="19" spans="1:5" x14ac:dyDescent="0.25">
      <c r="A19">
        <v>44408</v>
      </c>
      <c r="B19">
        <v>6.4982479760658407E-2</v>
      </c>
      <c r="C19">
        <v>0.13052275201105168</v>
      </c>
      <c r="D19">
        <v>-0.13929798266131099</v>
      </c>
      <c r="E19">
        <v>-2.9294337856929031E-2</v>
      </c>
    </row>
    <row r="20" spans="1:5" x14ac:dyDescent="0.25">
      <c r="A20">
        <v>44439</v>
      </c>
      <c r="B20">
        <v>4.2489261716580851E-2</v>
      </c>
      <c r="C20">
        <v>4.2659371646558197E-2</v>
      </c>
      <c r="D20">
        <v>-0.1444745970363287</v>
      </c>
      <c r="E20">
        <v>2.0318948721686825E-2</v>
      </c>
    </row>
    <row r="21" spans="1:5" x14ac:dyDescent="0.25">
      <c r="A21">
        <v>44469</v>
      </c>
      <c r="B21">
        <v>-6.8036657745486284E-2</v>
      </c>
      <c r="C21">
        <v>-7.0628609181788815E-2</v>
      </c>
      <c r="D21">
        <v>-0.11341997615648669</v>
      </c>
      <c r="E21">
        <v>-5.7990232656528917E-2</v>
      </c>
    </row>
    <row r="22" spans="1:5" x14ac:dyDescent="0.25">
      <c r="A22">
        <v>44500</v>
      </c>
      <c r="B22">
        <v>5.8657234479606357E-2</v>
      </c>
      <c r="C22">
        <v>0.16841595310080026</v>
      </c>
      <c r="D22">
        <v>0.11408307356632585</v>
      </c>
      <c r="E22">
        <v>1.8360926732245098E-2</v>
      </c>
    </row>
    <row r="23" spans="1:5" x14ac:dyDescent="0.25">
      <c r="A23">
        <v>44530</v>
      </c>
      <c r="B23">
        <v>0.10508187887499254</v>
      </c>
      <c r="C23">
        <v>0.31722524074981151</v>
      </c>
      <c r="D23">
        <v>-0.22680976784512297</v>
      </c>
      <c r="E23">
        <v>3.0343071867803495E-2</v>
      </c>
    </row>
    <row r="24" spans="1:5" x14ac:dyDescent="0.25">
      <c r="A24">
        <v>44561</v>
      </c>
      <c r="B24">
        <v>7.8039836185571865E-2</v>
      </c>
      <c r="C24">
        <v>-8.3475415977129042E-2</v>
      </c>
      <c r="D24">
        <v>-3.5599474311799106E-2</v>
      </c>
      <c r="E24">
        <v>3.2165006738867241E-2</v>
      </c>
    </row>
    <row r="26" spans="1:5" x14ac:dyDescent="0.25">
      <c r="A26" t="s">
        <v>5</v>
      </c>
      <c r="B26">
        <f>AVERAGE(sample__2[AAPL])</f>
        <v>4.1773512241857588E-2</v>
      </c>
      <c r="C26">
        <f>AVERAGE(sample__2[AMD])</f>
        <v>5.9072036773521977E-2</v>
      </c>
      <c r="D26">
        <f>AVERAGE(sample__2[BABA])</f>
        <v>-1.7234880220346954E-2</v>
      </c>
      <c r="E26">
        <f>AVERAGE(sample__2[TSM])</f>
        <v>4.1720025774135763E-2</v>
      </c>
    </row>
    <row r="27" spans="1:5" x14ac:dyDescent="0.25">
      <c r="A27" t="s">
        <v>6</v>
      </c>
      <c r="B27">
        <f>_xlfn.STDEV.S(sample__2[AAPL])</f>
        <v>9.471780681220783E-2</v>
      </c>
      <c r="C27">
        <f>_xlfn.STDEV.S(sample__2[AMD])</f>
        <v>0.1458970064103346</v>
      </c>
      <c r="D27">
        <f>_xlfn.STDEV.S(sample__2[BABA])</f>
        <v>0.10117213383564978</v>
      </c>
      <c r="E27">
        <f>_xlfn.STDEV.S(sample__2[TSM])</f>
        <v>0.10117560895791713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1473-A3F7-4474-84D2-BFC4BCA47FC8}">
  <dimension ref="A4:L31"/>
  <sheetViews>
    <sheetView tabSelected="1" workbookViewId="0">
      <selection activeCell="H28" sqref="H28"/>
    </sheetView>
  </sheetViews>
  <sheetFormatPr defaultRowHeight="15" x14ac:dyDescent="0.25"/>
  <cols>
    <col min="7" max="7" width="12.140625" bestFit="1" customWidth="1"/>
  </cols>
  <sheetData>
    <row r="4" spans="1:12" x14ac:dyDescent="0.25">
      <c r="G4" t="s">
        <v>6</v>
      </c>
      <c r="I4" cm="1">
        <f t="array" ref="I4:L4">B31:E31</f>
        <v>9.471780681220783E-2</v>
      </c>
      <c r="J4">
        <v>0.1458970064103346</v>
      </c>
      <c r="K4">
        <v>0.10117213383564978</v>
      </c>
      <c r="L4">
        <v>0.10117560895791713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H5" t="s">
        <v>7</v>
      </c>
      <c r="I5" t="s">
        <v>1</v>
      </c>
      <c r="J5" t="s">
        <v>2</v>
      </c>
      <c r="K5" t="s">
        <v>3</v>
      </c>
      <c r="L5" t="s">
        <v>4</v>
      </c>
    </row>
    <row r="6" spans="1:12" x14ac:dyDescent="0.25">
      <c r="A6">
        <v>43890</v>
      </c>
      <c r="B6">
        <v>-0.11470137270714198</v>
      </c>
      <c r="C6">
        <v>-3.2340435271567491E-2</v>
      </c>
      <c r="D6">
        <v>6.8251303891948556E-3</v>
      </c>
      <c r="E6">
        <v>-1.8539220040916238E-3</v>
      </c>
      <c r="G6">
        <f>I4</f>
        <v>9.471780681220783E-2</v>
      </c>
      <c r="H6" t="s">
        <v>1</v>
      </c>
      <c r="I6">
        <f>CORREL($B$6:$B$28,B6:B28)</f>
        <v>1</v>
      </c>
      <c r="J6">
        <f>CORREL($B$6:$B$28,C6:C28)</f>
        <v>0.63973305952523019</v>
      </c>
      <c r="K6">
        <f>CORREL($B$6:$B$28,D6:D28)</f>
        <v>0.23615548687079083</v>
      </c>
      <c r="L6">
        <f>CORREL($B$6:$B$28,E6:E28)</f>
        <v>0.46319798497334053</v>
      </c>
    </row>
    <row r="7" spans="1:12" x14ac:dyDescent="0.25">
      <c r="A7">
        <v>43921</v>
      </c>
      <c r="B7">
        <v>-6.9761523186914309E-2</v>
      </c>
      <c r="C7">
        <v>0</v>
      </c>
      <c r="D7">
        <v>-6.500002054067755E-2</v>
      </c>
      <c r="E7">
        <v>-0.10394853136036086</v>
      </c>
      <c r="G7">
        <f>J4</f>
        <v>0.1458970064103346</v>
      </c>
      <c r="H7" t="s">
        <v>2</v>
      </c>
      <c r="I7">
        <f>CORREL(B6:B28,$C$6:$C$28)</f>
        <v>0.63973305952523019</v>
      </c>
      <c r="J7">
        <f t="shared" ref="J7:L7" si="0">CORREL(C6:C28,$C$6:$C$28)</f>
        <v>1</v>
      </c>
      <c r="K7">
        <f t="shared" si="0"/>
        <v>0.12467179589775643</v>
      </c>
      <c r="L7">
        <f t="shared" si="0"/>
        <v>0.55795564261146913</v>
      </c>
    </row>
    <row r="8" spans="1:12" x14ac:dyDescent="0.25">
      <c r="A8">
        <v>43951</v>
      </c>
      <c r="B8">
        <v>0.15537360425319635</v>
      </c>
      <c r="C8">
        <v>0.15193491462098496</v>
      </c>
      <c r="D8">
        <v>4.2112312943898944E-2</v>
      </c>
      <c r="E8">
        <v>0.1117388465254725</v>
      </c>
      <c r="G8">
        <f>K4</f>
        <v>0.10117213383564978</v>
      </c>
      <c r="H8" t="s">
        <v>3</v>
      </c>
      <c r="I8">
        <f>CORREL(B6:B28,$D$6:$D$28)</f>
        <v>0.23615548687079083</v>
      </c>
      <c r="J8">
        <f t="shared" ref="J8:L8" si="1">CORREL(C6:C28,$D$6:$D$28)</f>
        <v>0.12467179589775643</v>
      </c>
      <c r="K8">
        <f t="shared" si="1"/>
        <v>1</v>
      </c>
      <c r="L8">
        <f t="shared" si="1"/>
        <v>0.33725692774323346</v>
      </c>
    </row>
    <row r="9" spans="1:12" x14ac:dyDescent="0.25">
      <c r="A9">
        <v>43982</v>
      </c>
      <c r="B9">
        <v>8.5094309617995023E-2</v>
      </c>
      <c r="C9">
        <v>2.6913530518015261E-2</v>
      </c>
      <c r="D9">
        <v>2.3289096873472914E-2</v>
      </c>
      <c r="E9">
        <v>-5.2700915097123602E-2</v>
      </c>
      <c r="G9">
        <f>L4</f>
        <v>0.10117560895791713</v>
      </c>
      <c r="H9" t="s">
        <v>4</v>
      </c>
      <c r="I9">
        <f>CORREL(B6:B28,$E$6:$E$28)</f>
        <v>0.46319798497334053</v>
      </c>
      <c r="J9">
        <f t="shared" ref="J9:L9" si="2">CORREL(C6:C28,$E$6:$E$28)</f>
        <v>0.55795564261146913</v>
      </c>
      <c r="K9">
        <f t="shared" si="2"/>
        <v>0.33725692774323346</v>
      </c>
      <c r="L9">
        <f t="shared" si="2"/>
        <v>1</v>
      </c>
    </row>
    <row r="10" spans="1:12" x14ac:dyDescent="0.25">
      <c r="A10">
        <v>44012</v>
      </c>
      <c r="B10">
        <v>0.1473862170097382</v>
      </c>
      <c r="C10">
        <v>-2.2118933895620696E-2</v>
      </c>
      <c r="D10">
        <v>4.0069422744829497E-2</v>
      </c>
      <c r="E10">
        <v>0.13638798576118183</v>
      </c>
    </row>
    <row r="11" spans="1:12" x14ac:dyDescent="0.25">
      <c r="A11">
        <v>44043</v>
      </c>
      <c r="B11">
        <v>0.16513173848520113</v>
      </c>
      <c r="C11">
        <v>0.47177341583114574</v>
      </c>
      <c r="D11">
        <v>0.16374597971224758</v>
      </c>
      <c r="E11">
        <v>0.38964223337836779</v>
      </c>
      <c r="G11" t="s">
        <v>8</v>
      </c>
    </row>
    <row r="12" spans="1:12" x14ac:dyDescent="0.25">
      <c r="A12">
        <v>44074</v>
      </c>
      <c r="B12">
        <v>0.21656935208106654</v>
      </c>
      <c r="C12">
        <v>0.17293038017401874</v>
      </c>
      <c r="D12">
        <v>0.14345468047936993</v>
      </c>
      <c r="E12">
        <v>4.5635235017373876E-3</v>
      </c>
      <c r="H12" t="s">
        <v>1</v>
      </c>
      <c r="I12">
        <f>I6*I$4*$G6</f>
        <v>8.9714629273147245E-3</v>
      </c>
      <c r="J12">
        <f t="shared" ref="J12:L12" si="3">J6*J$4*$G6</f>
        <v>8.8404995970071919E-3</v>
      </c>
      <c r="K12">
        <f>K6*K$4*$G6</f>
        <v>2.2630314200659872E-3</v>
      </c>
      <c r="L12">
        <f t="shared" si="3"/>
        <v>4.4388873317972024E-3</v>
      </c>
    </row>
    <row r="13" spans="1:12" x14ac:dyDescent="0.25">
      <c r="A13">
        <v>44104</v>
      </c>
      <c r="B13">
        <v>-0.10252644007980871</v>
      </c>
      <c r="C13">
        <v>-9.7225301263218378E-2</v>
      </c>
      <c r="D13">
        <v>2.4213539478761037E-2</v>
      </c>
      <c r="E13">
        <v>2.8246776178840527E-2</v>
      </c>
      <c r="H13" t="s">
        <v>2</v>
      </c>
      <c r="I13">
        <f t="shared" ref="I13:L13" si="4">I7*I$4*$G7</f>
        <v>8.8404995970071919E-3</v>
      </c>
      <c r="J13">
        <f t="shared" si="4"/>
        <v>2.1285936479497215E-2</v>
      </c>
      <c r="K13">
        <f t="shared" si="4"/>
        <v>1.8402444062930773E-3</v>
      </c>
      <c r="L13">
        <f t="shared" si="4"/>
        <v>8.2361051364333252E-3</v>
      </c>
    </row>
    <row r="14" spans="1:12" x14ac:dyDescent="0.25">
      <c r="A14">
        <v>44135</v>
      </c>
      <c r="B14">
        <v>-6.0012068528950469E-2</v>
      </c>
      <c r="C14">
        <v>-8.1717247503464541E-2</v>
      </c>
      <c r="D14">
        <v>3.6431019303472922E-2</v>
      </c>
      <c r="E14">
        <v>3.4538125566311084E-2</v>
      </c>
      <c r="H14" t="s">
        <v>3</v>
      </c>
      <c r="I14">
        <f t="shared" ref="I14:L14" si="5">I8*I$4*$G8</f>
        <v>2.2630314200659876E-3</v>
      </c>
      <c r="J14">
        <f t="shared" si="5"/>
        <v>1.8402444062930771E-3</v>
      </c>
      <c r="K14">
        <f t="shared" si="5"/>
        <v>1.0235800664858631E-2</v>
      </c>
      <c r="L14">
        <f t="shared" si="5"/>
        <v>3.4522132598797848E-3</v>
      </c>
    </row>
    <row r="15" spans="1:12" x14ac:dyDescent="0.25">
      <c r="A15">
        <v>44165</v>
      </c>
      <c r="B15">
        <v>9.5493279663383168E-2</v>
      </c>
      <c r="C15">
        <v>0.23070796301451169</v>
      </c>
      <c r="D15">
        <v>-0.1356461214961977</v>
      </c>
      <c r="E15">
        <v>0.15679023870110465</v>
      </c>
      <c r="H15" t="s">
        <v>4</v>
      </c>
      <c r="I15">
        <f>I9*I$4*$G9</f>
        <v>4.4388873317972024E-3</v>
      </c>
      <c r="J15">
        <f t="shared" ref="I15:L15" si="6">J9*J$4*$G9</f>
        <v>8.2361051364333252E-3</v>
      </c>
      <c r="K15">
        <f t="shared" si="6"/>
        <v>3.4522132598797843E-3</v>
      </c>
      <c r="L15">
        <f>L9*L$4*$G9</f>
        <v>1.0236503848005361E-2</v>
      </c>
    </row>
    <row r="16" spans="1:12" x14ac:dyDescent="0.25">
      <c r="A16">
        <v>44196</v>
      </c>
      <c r="B16">
        <v>0.11457360369397285</v>
      </c>
      <c r="C16">
        <v>-1.0252585150988924E-2</v>
      </c>
      <c r="D16">
        <v>-0.11630464507785832</v>
      </c>
      <c r="E16">
        <v>0.12863404339021534</v>
      </c>
    </row>
    <row r="17" spans="1:12" x14ac:dyDescent="0.25">
      <c r="A17">
        <v>44227</v>
      </c>
      <c r="B17">
        <v>-5.5014311355222612E-3</v>
      </c>
      <c r="C17">
        <v>-6.6186890801658738E-2</v>
      </c>
      <c r="D17">
        <v>9.0663027933097773E-2</v>
      </c>
      <c r="E17">
        <v>0.11445326989087867</v>
      </c>
    </row>
    <row r="18" spans="1:12" x14ac:dyDescent="0.25">
      <c r="A18">
        <v>44255</v>
      </c>
      <c r="B18">
        <v>-7.9712126527410887E-2</v>
      </c>
      <c r="C18">
        <v>-1.3194736822412345E-2</v>
      </c>
      <c r="D18">
        <v>-6.331011782805207E-2</v>
      </c>
      <c r="E18">
        <v>3.6372663950851036E-2</v>
      </c>
      <c r="G18" t="s">
        <v>9</v>
      </c>
      <c r="I18">
        <v>0.5</v>
      </c>
      <c r="J18">
        <v>0.5</v>
      </c>
      <c r="K18">
        <v>0.5</v>
      </c>
      <c r="L18">
        <v>0.5</v>
      </c>
    </row>
    <row r="19" spans="1:12" x14ac:dyDescent="0.25">
      <c r="A19">
        <v>44286</v>
      </c>
      <c r="B19">
        <v>7.3396830757350706E-3</v>
      </c>
      <c r="C19">
        <v>-7.1115867758970386E-2</v>
      </c>
      <c r="D19">
        <v>-4.6391314914754234E-2</v>
      </c>
      <c r="E19">
        <v>-5.7283928018161845E-2</v>
      </c>
      <c r="G19">
        <f>I18</f>
        <v>0.5</v>
      </c>
      <c r="H19" t="s">
        <v>1</v>
      </c>
      <c r="I19">
        <f>I12*I$18*$G19</f>
        <v>2.2428657318286811E-3</v>
      </c>
      <c r="J19">
        <f t="shared" ref="J19:L19" si="7">J12*J$18*$G19</f>
        <v>2.210124899251798E-3</v>
      </c>
      <c r="K19">
        <f t="shared" si="7"/>
        <v>5.657578550164968E-4</v>
      </c>
      <c r="L19">
        <f t="shared" si="7"/>
        <v>1.1097218329493006E-3</v>
      </c>
    </row>
    <row r="20" spans="1:12" x14ac:dyDescent="0.25">
      <c r="A20">
        <v>44316</v>
      </c>
      <c r="B20">
        <v>7.6217780476185659E-2</v>
      </c>
      <c r="C20">
        <v>3.974525791824246E-2</v>
      </c>
      <c r="D20">
        <v>1.861245225697572E-2</v>
      </c>
      <c r="E20">
        <v>-1.3019963791413458E-2</v>
      </c>
      <c r="G20">
        <f>J18</f>
        <v>0.5</v>
      </c>
      <c r="H20" t="s">
        <v>2</v>
      </c>
      <c r="I20">
        <f t="shared" ref="I20:L20" si="8">I13*I$18*$G20</f>
        <v>2.210124899251798E-3</v>
      </c>
      <c r="J20">
        <f t="shared" si="8"/>
        <v>5.3214841198743036E-3</v>
      </c>
      <c r="K20">
        <f t="shared" si="8"/>
        <v>4.6006110157326933E-4</v>
      </c>
      <c r="L20">
        <f t="shared" si="8"/>
        <v>2.0590262841083313E-3</v>
      </c>
    </row>
    <row r="21" spans="1:12" x14ac:dyDescent="0.25">
      <c r="A21">
        <v>44347</v>
      </c>
      <c r="B21">
        <v>-5.0497112043587977E-2</v>
      </c>
      <c r="C21">
        <v>-1.8867935110328471E-2</v>
      </c>
      <c r="D21">
        <v>-7.3565665550463732E-2</v>
      </c>
      <c r="E21">
        <v>5.3108510142918508E-3</v>
      </c>
      <c r="G21">
        <f>K18</f>
        <v>0.5</v>
      </c>
      <c r="H21" t="s">
        <v>3</v>
      </c>
      <c r="I21">
        <f t="shared" ref="I21:L21" si="9">I14*I$18*$G21</f>
        <v>5.6575785501649691E-4</v>
      </c>
      <c r="J21">
        <f t="shared" si="9"/>
        <v>4.6006110157326927E-4</v>
      </c>
      <c r="K21">
        <f t="shared" si="9"/>
        <v>2.5589501662146579E-3</v>
      </c>
      <c r="L21">
        <f t="shared" si="9"/>
        <v>8.6305331496994619E-4</v>
      </c>
    </row>
    <row r="22" spans="1:12" x14ac:dyDescent="0.25">
      <c r="A22">
        <v>44377</v>
      </c>
      <c r="B22">
        <v>9.9109254143663339E-2</v>
      </c>
      <c r="C22">
        <v>0.17295202494301298</v>
      </c>
      <c r="D22">
        <v>5.9917702669425088E-2</v>
      </c>
      <c r="E22">
        <v>2.7785911669876651E-2</v>
      </c>
      <c r="G22">
        <f>L18</f>
        <v>0.5</v>
      </c>
      <c r="H22" t="s">
        <v>4</v>
      </c>
      <c r="I22">
        <f t="shared" ref="I22:L22" si="10">I15*I$18*$G22</f>
        <v>1.1097218329493006E-3</v>
      </c>
      <c r="J22">
        <f t="shared" si="10"/>
        <v>2.0590262841083313E-3</v>
      </c>
      <c r="K22">
        <f t="shared" si="10"/>
        <v>8.6305331496994609E-4</v>
      </c>
      <c r="L22">
        <f>L15*L$18*$G22</f>
        <v>2.5591259620013403E-3</v>
      </c>
    </row>
    <row r="23" spans="1:12" x14ac:dyDescent="0.25">
      <c r="A23">
        <v>44408</v>
      </c>
      <c r="B23">
        <v>6.4982479760658407E-2</v>
      </c>
      <c r="C23">
        <v>0.13052275201105168</v>
      </c>
      <c r="D23">
        <v>-0.13929798266131099</v>
      </c>
      <c r="E23">
        <v>-2.9294337856929031E-2</v>
      </c>
    </row>
    <row r="24" spans="1:12" x14ac:dyDescent="0.25">
      <c r="A24">
        <v>44439</v>
      </c>
      <c r="B24">
        <v>4.2489261716580851E-2</v>
      </c>
      <c r="C24">
        <v>4.2659371646558197E-2</v>
      </c>
      <c r="D24">
        <v>-0.1444745970363287</v>
      </c>
      <c r="E24">
        <v>2.0318948721686825E-2</v>
      </c>
      <c r="G24" t="s">
        <v>12</v>
      </c>
    </row>
    <row r="25" spans="1:12" x14ac:dyDescent="0.25">
      <c r="A25">
        <v>44469</v>
      </c>
      <c r="B25">
        <v>-6.8036657745486284E-2</v>
      </c>
      <c r="C25">
        <v>-7.0628609181788815E-2</v>
      </c>
      <c r="D25">
        <v>-0.11341997615648669</v>
      </c>
      <c r="E25">
        <v>-5.7990232656528917E-2</v>
      </c>
      <c r="G25" t="s">
        <v>5</v>
      </c>
      <c r="H25">
        <f>SUMPRODUCT(I18:L18,B30:E30)</f>
        <v>6.2665347284584186E-2</v>
      </c>
    </row>
    <row r="26" spans="1:12" x14ac:dyDescent="0.25">
      <c r="A26">
        <v>44500</v>
      </c>
      <c r="B26">
        <v>5.8657234479606357E-2</v>
      </c>
      <c r="C26">
        <v>0.16841595310080026</v>
      </c>
      <c r="D26">
        <v>0.11408307356632585</v>
      </c>
      <c r="E26">
        <v>1.8360926732245098E-2</v>
      </c>
      <c r="G26" t="s">
        <v>10</v>
      </c>
      <c r="H26">
        <f>SUM(I19:L22)</f>
        <v>2.7217916555657265E-2</v>
      </c>
    </row>
    <row r="27" spans="1:12" x14ac:dyDescent="0.25">
      <c r="A27">
        <v>44530</v>
      </c>
      <c r="B27">
        <v>0.10508187887499254</v>
      </c>
      <c r="C27">
        <v>0.31722524074981151</v>
      </c>
      <c r="D27">
        <v>-0.22680976784512297</v>
      </c>
      <c r="E27">
        <v>3.0343071867803495E-2</v>
      </c>
      <c r="G27" t="s">
        <v>6</v>
      </c>
      <c r="H27">
        <f>SQRT(H26)</f>
        <v>0.16497853362076312</v>
      </c>
    </row>
    <row r="28" spans="1:12" x14ac:dyDescent="0.25">
      <c r="A28">
        <v>44561</v>
      </c>
      <c r="B28">
        <v>7.8039836185571865E-2</v>
      </c>
      <c r="C28">
        <v>-8.3475415977129042E-2</v>
      </c>
      <c r="D28">
        <v>-3.5599474311799106E-2</v>
      </c>
      <c r="E28">
        <v>3.2165006738867241E-2</v>
      </c>
      <c r="G28" t="s">
        <v>11</v>
      </c>
    </row>
    <row r="30" spans="1:12" x14ac:dyDescent="0.25">
      <c r="A30" t="s">
        <v>5</v>
      </c>
      <c r="B30">
        <v>4.1773512241857588E-2</v>
      </c>
      <c r="C30">
        <v>5.9072036773521977E-2</v>
      </c>
      <c r="D30">
        <v>-1.7234880220346954E-2</v>
      </c>
      <c r="E30">
        <v>4.1720025774135763E-2</v>
      </c>
    </row>
    <row r="31" spans="1:12" x14ac:dyDescent="0.25">
      <c r="A31" t="s">
        <v>6</v>
      </c>
      <c r="B31">
        <v>9.471780681220783E-2</v>
      </c>
      <c r="C31">
        <v>0.1458970064103346</v>
      </c>
      <c r="D31">
        <v>0.10117213383564978</v>
      </c>
      <c r="E31">
        <v>0.10117560895791713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C59DB-4934-48C4-95C3-6D1C18134E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Satram Shane Sarabdial</dc:creator>
  <cp:lastModifiedBy>Satram Shane Sarabdial</cp:lastModifiedBy>
  <dcterms:created xsi:type="dcterms:W3CDTF">2022-06-16T16:25:14Z</dcterms:created>
  <dcterms:modified xsi:type="dcterms:W3CDTF">2022-06-16T17:12:27Z</dcterms:modified>
</cp:coreProperties>
</file>